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drawings/drawing2.xml" ContentType="application/vnd.openxmlformats-officedocument.drawing+xml"/>
  <Override PartName="/xl/ink/ink2.xml" ContentType="application/inkml+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defaultThemeVersion="166925"/>
  <mc:AlternateContent xmlns:mc="http://schemas.openxmlformats.org/markup-compatibility/2006">
    <mc:Choice Requires="x15">
      <x15ac:absPath xmlns:x15ac="http://schemas.microsoft.com/office/spreadsheetml/2010/11/ac" url="C:\Users\jofga\Documents\John F\2021\Plan de acción\2021-T1\"/>
    </mc:Choice>
  </mc:AlternateContent>
  <xr:revisionPtr revIDLastSave="0" documentId="13_ncr:1_{B69F56E1-1236-4D78-A97D-DF8C08AB7F93}" xr6:coauthVersionLast="46" xr6:coauthVersionMax="46" xr10:uidLastSave="{00000000-0000-0000-0000-000000000000}"/>
  <bookViews>
    <workbookView xWindow="-120" yWindow="-120" windowWidth="20730" windowHeight="11160" tabRatio="911" activeTab="2" xr2:uid="{00000000-000D-0000-FFFF-FFFF00000000}"/>
  </bookViews>
  <sheets>
    <sheet name="Plan estratégico 2021-2024" sheetId="1" r:id="rId1"/>
    <sheet name="Matriz de seguimiento" sheetId="17" r:id="rId2"/>
    <sheet name="Resultados" sheetId="20" r:id="rId3"/>
    <sheet name="LISTAS" sheetId="19" state="hidden" r:id="rId4"/>
    <sheet name="AN-01 - Plan MIPG" sheetId="13" state="hidden" r:id="rId5"/>
    <sheet name="AN-02 - Plan de Capacitaciones" sheetId="3" state="hidden" r:id="rId6"/>
    <sheet name="AN-03 - Bienestar" sheetId="4" state="hidden" r:id="rId7"/>
    <sheet name="AN-04 - Plan SG-SST" sheetId="5" state="hidden" r:id="rId8"/>
    <sheet name="AN-05 - Plan Estratégico RR.HH" sheetId="6" state="hidden" r:id="rId9"/>
    <sheet name="AN-06 - PINAR" sheetId="8" state="hidden" r:id="rId10"/>
    <sheet name="AN-07-PETI" sheetId="14" state="hidden" r:id="rId11"/>
    <sheet name="AN-08-Plan SI" sheetId="15" state="hidden" r:id="rId12"/>
    <sheet name="AN-09-Plan Tratamiento RSI" sheetId="16" state="hidden" r:id="rId13"/>
    <sheet name="ODS" sheetId="11" state="hidden" r:id="rId14"/>
    <sheet name="PDD" sheetId="9" state="hidden" r:id="rId15"/>
    <sheet name="MIPG" sheetId="10" state="hidden" r:id="rId16"/>
    <sheet name="Matriz" sheetId="12" state="hidden" r:id="rId17"/>
  </sheets>
  <externalReferences>
    <externalReference r:id="rId18"/>
  </externalReferences>
  <definedNames>
    <definedName name="_xlnm._FilterDatabase" localSheetId="4" hidden="1">'AN-01 - Plan MIPG'!$A$10:$V$55</definedName>
    <definedName name="_xlnm._FilterDatabase" localSheetId="16" hidden="1">Matriz!$A$2:$H$43</definedName>
    <definedName name="_xlnm._FilterDatabase" localSheetId="1" hidden="1">'Matriz de seguimiento'!$A$9:$AQ$60</definedName>
    <definedName name="_xlnm._FilterDatabase" localSheetId="14" hidden="1">PDD!$A$3:$C$38</definedName>
    <definedName name="_xlnm._FilterDatabase" localSheetId="0" hidden="1">'Plan estratégico 2021-2024'!$A$8:$AK$59</definedName>
    <definedName name="Áreas">LISTAS!$B$3:$B$19</definedName>
    <definedName name="Comunicaciones">LISTAS!$D$3:$D$9</definedName>
    <definedName name="Contenidos_Ciudadanía">LISTAS!$E$3:$E$6</definedName>
    <definedName name="Control_Interno">LISTAS!$S$3:$S$6</definedName>
    <definedName name="Digital">LISTAS!$G$3:$G$5</definedName>
    <definedName name="Gestión_Ambiental">LISTAS!$N$3:$N$4</definedName>
    <definedName name="Gestión_Documental">LISTAS!$K$3:$K$4</definedName>
    <definedName name="OBJ_PROCESO" localSheetId="4">#REF!</definedName>
    <definedName name="OBJ_PROCESO" localSheetId="10">#REF!</definedName>
    <definedName name="OBJ_PROCESO" localSheetId="11">#REF!</definedName>
    <definedName name="OBJ_PROCESO" localSheetId="12">#REF!</definedName>
    <definedName name="OBJ_PROCESO">#REF!</definedName>
    <definedName name="OBJET" localSheetId="4">#REF!</definedName>
    <definedName name="OBJET" localSheetId="10">#REF!</definedName>
    <definedName name="OBJET" localSheetId="11">#REF!</definedName>
    <definedName name="OBJET" localSheetId="12">#REF!</definedName>
    <definedName name="OBJET">#REF!</definedName>
    <definedName name="Objetivos" localSheetId="4">'[1]PAI 2021 - V1'!$E$60:$E$65</definedName>
    <definedName name="Objetivos" localSheetId="16">Matriz!$B$48:$B$53</definedName>
    <definedName name="Objetivos" localSheetId="1">'Matriz de seguimiento'!$F$65:$F$70</definedName>
    <definedName name="Objetivos">'Plan estratégico 2021-2024'!$E$64:$E$69</definedName>
    <definedName name="Planeación">LISTAS!$C$3:$C$8</definedName>
    <definedName name="Programación">LISTAS!$H$3:$H$4</definedName>
    <definedName name="Proyectos_Estratégicos">LISTAS!$F$3:$F$5</definedName>
    <definedName name="resultados" localSheetId="4">#REF!</definedName>
    <definedName name="resultados" localSheetId="10">#REF!</definedName>
    <definedName name="resultados" localSheetId="11">#REF!</definedName>
    <definedName name="resultados" localSheetId="12">#REF!</definedName>
    <definedName name="resultados">#REF!</definedName>
    <definedName name="Secretaría_General">LISTAS!$Q$3:$Q$8</definedName>
    <definedName name="Servicio_Ciudadano">LISTAS!$R$3:$R$5</definedName>
    <definedName name="Servicios_Administrativos">LISTAS!$L$3:$L$6</definedName>
    <definedName name="Sistemas">LISTAS!$M$3:$M$6</definedName>
    <definedName name="Subdirección_Administrativa">LISTAS!$O$3:$O$4</definedName>
    <definedName name="Subdirección_Financiera">LISTAS!$P$3:$P$10</definedName>
    <definedName name="Talento_Humano">LISTAS!$J$3:$J$8</definedName>
    <definedName name="Técnica">LISTAS!$I$3:$I$4</definedName>
    <definedName name="tipo" localSheetId="4">'[1]PAI 2021 - V1'!$AF$6:$AF$8</definedName>
    <definedName name="tipo" localSheetId="16">Matriz!$H$1:$H$2</definedName>
    <definedName name="tipo" localSheetId="1">'Matriz de seguimiento'!$AO$6:$AO$9</definedName>
    <definedName name="tipo">'Plan estratégico 2021-2024'!$AK$6:$AK$8</definedName>
    <definedName name="_xlnm.Print_Titles" localSheetId="4">'AN-01 - Plan MIPG'!$7:$10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0" i="20" l="1"/>
  <c r="B12" i="20"/>
  <c r="F17" i="20"/>
  <c r="F16" i="20"/>
  <c r="F15" i="20"/>
  <c r="F14" i="20"/>
  <c r="F13" i="20"/>
  <c r="D14" i="20"/>
  <c r="D15" i="20"/>
  <c r="D16" i="20"/>
  <c r="D13" i="20"/>
  <c r="C14" i="20"/>
  <c r="C15" i="20"/>
  <c r="C16" i="20"/>
  <c r="C13" i="20"/>
  <c r="C17" i="20" l="1"/>
  <c r="AO51" i="17" l="1"/>
  <c r="AN51" i="17"/>
  <c r="AM51" i="17"/>
  <c r="AM49" i="17"/>
  <c r="AM48" i="17"/>
  <c r="AO47" i="17"/>
  <c r="AN47" i="17"/>
  <c r="AM47" i="17"/>
  <c r="AO46" i="17"/>
  <c r="AN46" i="17"/>
  <c r="AM46" i="17"/>
  <c r="AO45" i="17"/>
  <c r="AN45" i="17"/>
  <c r="AM45" i="17"/>
  <c r="AM44" i="17"/>
  <c r="AO43" i="17" l="1"/>
  <c r="AN43" i="17"/>
  <c r="AM42" i="17"/>
  <c r="AO41" i="17"/>
  <c r="AN41" i="17"/>
  <c r="AM41" i="17"/>
  <c r="AO40" i="17"/>
  <c r="AN40" i="17"/>
  <c r="AM40" i="17"/>
  <c r="AM39" i="17"/>
  <c r="AM37" i="17"/>
  <c r="AN37" i="17"/>
  <c r="AO37" i="17"/>
  <c r="AM36" i="17"/>
  <c r="AN36" i="17"/>
  <c r="AO36" i="17"/>
  <c r="AO35" i="17"/>
  <c r="AN35" i="17"/>
  <c r="AM35" i="17"/>
  <c r="AM34" i="17"/>
  <c r="AO33" i="17"/>
  <c r="AN33" i="17"/>
  <c r="AM32" i="17"/>
  <c r="AM31" i="17"/>
  <c r="AM11" i="17"/>
  <c r="AO57" i="17" l="1"/>
  <c r="AN57" i="17"/>
  <c r="AM57" i="17"/>
  <c r="AM55" i="17" l="1"/>
  <c r="AM54" i="17"/>
  <c r="AM53" i="17"/>
  <c r="AM52" i="17"/>
  <c r="AM50" i="17"/>
  <c r="AM58" i="17" l="1"/>
  <c r="AO38" i="17" l="1"/>
  <c r="AN38" i="17"/>
  <c r="AM38" i="17"/>
  <c r="AM29" i="17" l="1"/>
  <c r="AM28" i="17"/>
  <c r="AM22" i="17"/>
  <c r="AM27" i="17"/>
  <c r="AM26" i="17"/>
  <c r="AM25" i="17"/>
  <c r="AM24" i="17"/>
  <c r="AM23" i="17"/>
  <c r="U23" i="17"/>
  <c r="Q23" i="17"/>
  <c r="P23" i="17"/>
  <c r="O23" i="17"/>
  <c r="N23" i="17"/>
  <c r="M23" i="17"/>
  <c r="K23" i="17"/>
  <c r="I23" i="17"/>
  <c r="H23" i="17"/>
  <c r="G23" i="17"/>
  <c r="F23" i="17"/>
  <c r="E23" i="17"/>
  <c r="D23" i="17"/>
  <c r="C23" i="17"/>
  <c r="B23" i="17"/>
  <c r="A23" i="17"/>
  <c r="J23" i="17"/>
  <c r="V23" i="17"/>
  <c r="W23" i="17"/>
  <c r="X23" i="17"/>
  <c r="Y23" i="17"/>
  <c r="Z23" i="17"/>
  <c r="AA23" i="17"/>
  <c r="AB23" i="17"/>
  <c r="AC23" i="17"/>
  <c r="AD23" i="17"/>
  <c r="AE23" i="17"/>
  <c r="AF23" i="17"/>
  <c r="AG23" i="17"/>
  <c r="AH23" i="17"/>
  <c r="AI23" i="17"/>
  <c r="AJ23" i="17"/>
  <c r="AK23" i="17"/>
  <c r="AL23" i="17"/>
  <c r="L23" i="17" l="1"/>
  <c r="AM15" i="17" l="1"/>
  <c r="AO14" i="17"/>
  <c r="AN14" i="17"/>
  <c r="AM14" i="17"/>
  <c r="AO13" i="17"/>
  <c r="AN13" i="17"/>
  <c r="AM13" i="17"/>
  <c r="AO12" i="17"/>
  <c r="AN12" i="17"/>
  <c r="AM12" i="17"/>
  <c r="AM10" i="17"/>
  <c r="AM21" i="17"/>
  <c r="AM20" i="17"/>
  <c r="AM19" i="17"/>
  <c r="AM18" i="17"/>
  <c r="AM17" i="17"/>
  <c r="AM16" i="17"/>
  <c r="AL38" i="17" l="1"/>
  <c r="AK38" i="17"/>
  <c r="AJ38" i="17"/>
  <c r="AI38" i="17"/>
  <c r="AH38" i="17"/>
  <c r="AG38" i="17"/>
  <c r="AF38" i="17"/>
  <c r="AE38" i="17"/>
  <c r="AD38" i="17"/>
  <c r="AC38" i="17"/>
  <c r="AB38" i="17"/>
  <c r="AA38" i="17"/>
  <c r="Z38" i="17"/>
  <c r="Y38" i="17"/>
  <c r="X38" i="17"/>
  <c r="W38" i="17"/>
  <c r="V38" i="17"/>
  <c r="U38" i="17"/>
  <c r="R38" i="17"/>
  <c r="Q38" i="17"/>
  <c r="P38" i="17"/>
  <c r="O38" i="17"/>
  <c r="N38" i="17"/>
  <c r="M38" i="17"/>
  <c r="K38" i="17"/>
  <c r="J38" i="17"/>
  <c r="H38" i="17"/>
  <c r="I38" i="17"/>
  <c r="G38" i="17"/>
  <c r="F38" i="17"/>
  <c r="E38" i="17"/>
  <c r="D38" i="17"/>
  <c r="C38" i="17"/>
  <c r="B38" i="17"/>
  <c r="A38" i="17"/>
  <c r="L38" i="17" l="1"/>
  <c r="AK49" i="17"/>
  <c r="AK48" i="17"/>
  <c r="AK47" i="17"/>
  <c r="AK46" i="17"/>
  <c r="AK45" i="17"/>
  <c r="AJ49" i="17"/>
  <c r="AJ48" i="17"/>
  <c r="AJ47" i="17"/>
  <c r="AJ46" i="17"/>
  <c r="AJ45" i="17"/>
  <c r="AE11" i="17"/>
  <c r="AF11" i="17"/>
  <c r="AG11" i="17"/>
  <c r="AH11" i="17"/>
  <c r="AI11" i="17"/>
  <c r="AJ11" i="17"/>
  <c r="AK11" i="17"/>
  <c r="AL11" i="17"/>
  <c r="AE12" i="17"/>
  <c r="AF12" i="17"/>
  <c r="AG12" i="17"/>
  <c r="AH12" i="17"/>
  <c r="AI12" i="17"/>
  <c r="AJ12" i="17"/>
  <c r="AK12" i="17"/>
  <c r="AL12" i="17"/>
  <c r="AE13" i="17"/>
  <c r="AF13" i="17"/>
  <c r="AG13" i="17"/>
  <c r="AH13" i="17"/>
  <c r="AI13" i="17"/>
  <c r="AJ13" i="17"/>
  <c r="AK13" i="17"/>
  <c r="AL13" i="17"/>
  <c r="AE14" i="17"/>
  <c r="AF14" i="17"/>
  <c r="AG14" i="17"/>
  <c r="AH14" i="17"/>
  <c r="AI14" i="17"/>
  <c r="AJ14" i="17"/>
  <c r="AK14" i="17"/>
  <c r="AL14" i="17"/>
  <c r="AE15" i="17"/>
  <c r="AF15" i="17"/>
  <c r="AG15" i="17"/>
  <c r="AH15" i="17"/>
  <c r="AI15" i="17"/>
  <c r="AJ15" i="17"/>
  <c r="AK15" i="17"/>
  <c r="AL15" i="17"/>
  <c r="AE16" i="17"/>
  <c r="AF16" i="17"/>
  <c r="AG16" i="17"/>
  <c r="AH16" i="17"/>
  <c r="AI16" i="17"/>
  <c r="AJ16" i="17"/>
  <c r="AL16" i="17"/>
  <c r="AE17" i="17"/>
  <c r="AF17" i="17"/>
  <c r="AG17" i="17"/>
  <c r="AH17" i="17"/>
  <c r="AI17" i="17"/>
  <c r="AJ17" i="17"/>
  <c r="AL17" i="17"/>
  <c r="AE18" i="17"/>
  <c r="AF18" i="17"/>
  <c r="AG18" i="17"/>
  <c r="AH18" i="17"/>
  <c r="AI18" i="17"/>
  <c r="AJ18" i="17"/>
  <c r="AL18" i="17"/>
  <c r="AE19" i="17"/>
  <c r="AF19" i="17"/>
  <c r="AG19" i="17"/>
  <c r="AH19" i="17"/>
  <c r="AI19" i="17"/>
  <c r="AJ19" i="17"/>
  <c r="AL19" i="17"/>
  <c r="AE20" i="17"/>
  <c r="AF20" i="17"/>
  <c r="AG20" i="17"/>
  <c r="AH20" i="17"/>
  <c r="AI20" i="17"/>
  <c r="AJ20" i="17"/>
  <c r="AL20" i="17"/>
  <c r="AE21" i="17"/>
  <c r="AF21" i="17"/>
  <c r="AG21" i="17"/>
  <c r="AH21" i="17"/>
  <c r="AI21" i="17"/>
  <c r="AJ21" i="17"/>
  <c r="AL21" i="17"/>
  <c r="AE22" i="17"/>
  <c r="AF22" i="17"/>
  <c r="AG22" i="17"/>
  <c r="AH22" i="17"/>
  <c r="AI22" i="17"/>
  <c r="AJ22" i="17"/>
  <c r="AK22" i="17"/>
  <c r="AL22" i="17"/>
  <c r="AE24" i="17"/>
  <c r="AF24" i="17"/>
  <c r="AG24" i="17"/>
  <c r="AH24" i="17"/>
  <c r="AI24" i="17"/>
  <c r="AJ24" i="17"/>
  <c r="AK24" i="17"/>
  <c r="AL24" i="17"/>
  <c r="AE25" i="17"/>
  <c r="AF25" i="17"/>
  <c r="AG25" i="17"/>
  <c r="AH25" i="17"/>
  <c r="AI25" i="17"/>
  <c r="AJ25" i="17"/>
  <c r="AK25" i="17"/>
  <c r="AL25" i="17"/>
  <c r="AE26" i="17"/>
  <c r="AF26" i="17"/>
  <c r="AG26" i="17"/>
  <c r="AH26" i="17"/>
  <c r="AI26" i="17"/>
  <c r="AJ26" i="17"/>
  <c r="AK26" i="17"/>
  <c r="AL26" i="17"/>
  <c r="AE27" i="17"/>
  <c r="AF27" i="17"/>
  <c r="AG27" i="17"/>
  <c r="AH27" i="17"/>
  <c r="AI27" i="17"/>
  <c r="AJ27" i="17"/>
  <c r="AK27" i="17"/>
  <c r="AL27" i="17"/>
  <c r="AE28" i="17"/>
  <c r="AF28" i="17"/>
  <c r="AG28" i="17"/>
  <c r="AH28" i="17"/>
  <c r="AI28" i="17"/>
  <c r="AJ28" i="17"/>
  <c r="AK28" i="17"/>
  <c r="AL28" i="17"/>
  <c r="AE29" i="17"/>
  <c r="AF29" i="17"/>
  <c r="AG29" i="17"/>
  <c r="AH29" i="17"/>
  <c r="AI29" i="17"/>
  <c r="AJ29" i="17"/>
  <c r="AK29" i="17"/>
  <c r="AL29" i="17"/>
  <c r="AE30" i="17"/>
  <c r="AF30" i="17"/>
  <c r="AG30" i="17"/>
  <c r="AH30" i="17"/>
  <c r="AI30" i="17"/>
  <c r="AJ30" i="17"/>
  <c r="AK30" i="17"/>
  <c r="AL30" i="17"/>
  <c r="AE31" i="17"/>
  <c r="AF31" i="17"/>
  <c r="AG31" i="17"/>
  <c r="AH31" i="17"/>
  <c r="AI31" i="17"/>
  <c r="AJ31" i="17"/>
  <c r="AK31" i="17"/>
  <c r="AL31" i="17"/>
  <c r="AE32" i="17"/>
  <c r="AF32" i="17"/>
  <c r="AG32" i="17"/>
  <c r="AH32" i="17"/>
  <c r="AI32" i="17"/>
  <c r="AJ32" i="17"/>
  <c r="AK32" i="17"/>
  <c r="AL32" i="17"/>
  <c r="AE33" i="17"/>
  <c r="AF33" i="17"/>
  <c r="AG33" i="17"/>
  <c r="AH33" i="17"/>
  <c r="AI33" i="17"/>
  <c r="AJ33" i="17"/>
  <c r="AK33" i="17"/>
  <c r="AL33" i="17"/>
  <c r="AE34" i="17"/>
  <c r="AF34" i="17"/>
  <c r="AG34" i="17"/>
  <c r="AH34" i="17"/>
  <c r="AI34" i="17"/>
  <c r="AJ34" i="17"/>
  <c r="AK34" i="17"/>
  <c r="AL34" i="17"/>
  <c r="AE35" i="17"/>
  <c r="AF35" i="17"/>
  <c r="AG35" i="17"/>
  <c r="AH35" i="17"/>
  <c r="AI35" i="17"/>
  <c r="AJ35" i="17"/>
  <c r="AK35" i="17"/>
  <c r="AL35" i="17"/>
  <c r="AE36" i="17"/>
  <c r="AF36" i="17"/>
  <c r="AG36" i="17"/>
  <c r="AH36" i="17"/>
  <c r="AI36" i="17"/>
  <c r="AJ36" i="17"/>
  <c r="AK36" i="17"/>
  <c r="AL36" i="17"/>
  <c r="AE37" i="17"/>
  <c r="AF37" i="17"/>
  <c r="AG37" i="17"/>
  <c r="AH37" i="17"/>
  <c r="AI37" i="17"/>
  <c r="AJ37" i="17"/>
  <c r="AK37" i="17"/>
  <c r="AL37" i="17"/>
  <c r="AE39" i="17"/>
  <c r="AF39" i="17"/>
  <c r="AG39" i="17"/>
  <c r="AH39" i="17"/>
  <c r="AI39" i="17"/>
  <c r="AJ39" i="17"/>
  <c r="AK39" i="17"/>
  <c r="AL39" i="17"/>
  <c r="AE40" i="17"/>
  <c r="AF40" i="17"/>
  <c r="AG40" i="17"/>
  <c r="AH40" i="17"/>
  <c r="AI40" i="17"/>
  <c r="AJ40" i="17"/>
  <c r="AK40" i="17"/>
  <c r="AL40" i="17"/>
  <c r="AE41" i="17"/>
  <c r="AF41" i="17"/>
  <c r="AG41" i="17"/>
  <c r="AH41" i="17"/>
  <c r="AI41" i="17"/>
  <c r="AJ41" i="17"/>
  <c r="AK41" i="17"/>
  <c r="AL41" i="17"/>
  <c r="AE42" i="17"/>
  <c r="AF42" i="17"/>
  <c r="AG42" i="17"/>
  <c r="AH42" i="17"/>
  <c r="AI42" i="17"/>
  <c r="AJ42" i="17"/>
  <c r="AK42" i="17"/>
  <c r="AL42" i="17"/>
  <c r="AE43" i="17"/>
  <c r="AF43" i="17"/>
  <c r="AG43" i="17"/>
  <c r="AH43" i="17"/>
  <c r="AI43" i="17"/>
  <c r="AJ43" i="17"/>
  <c r="AK43" i="17"/>
  <c r="AL43" i="17"/>
  <c r="AE44" i="17"/>
  <c r="AF44" i="17"/>
  <c r="AG44" i="17"/>
  <c r="AH44" i="17"/>
  <c r="AI44" i="17"/>
  <c r="AJ44" i="17"/>
  <c r="AK44" i="17"/>
  <c r="AL44" i="17"/>
  <c r="AE45" i="17"/>
  <c r="AF45" i="17"/>
  <c r="AG45" i="17"/>
  <c r="AH45" i="17"/>
  <c r="AI45" i="17"/>
  <c r="AL45" i="17"/>
  <c r="AE46" i="17"/>
  <c r="AF46" i="17"/>
  <c r="AG46" i="17"/>
  <c r="AH46" i="17"/>
  <c r="AI46" i="17"/>
  <c r="AL46" i="17"/>
  <c r="AE47" i="17"/>
  <c r="AF47" i="17"/>
  <c r="AG47" i="17"/>
  <c r="AH47" i="17"/>
  <c r="AI47" i="17"/>
  <c r="AL47" i="17"/>
  <c r="AE48" i="17"/>
  <c r="AF48" i="17"/>
  <c r="AG48" i="17"/>
  <c r="AH48" i="17"/>
  <c r="AI48" i="17"/>
  <c r="AL48" i="17"/>
  <c r="AE49" i="17"/>
  <c r="AF49" i="17"/>
  <c r="AG49" i="17"/>
  <c r="AH49" i="17"/>
  <c r="AI49" i="17"/>
  <c r="AL49" i="17"/>
  <c r="AE50" i="17"/>
  <c r="AF50" i="17"/>
  <c r="AG50" i="17"/>
  <c r="AH50" i="17"/>
  <c r="AI50" i="17"/>
  <c r="AJ50" i="17"/>
  <c r="AK50" i="17"/>
  <c r="AL50" i="17"/>
  <c r="AE51" i="17"/>
  <c r="AF51" i="17"/>
  <c r="AG51" i="17"/>
  <c r="AH51" i="17"/>
  <c r="AI51" i="17"/>
  <c r="AJ51" i="17"/>
  <c r="AK51" i="17"/>
  <c r="AL51" i="17"/>
  <c r="AE52" i="17"/>
  <c r="AF52" i="17"/>
  <c r="AG52" i="17"/>
  <c r="AH52" i="17"/>
  <c r="AI52" i="17"/>
  <c r="AJ52" i="17"/>
  <c r="AK52" i="17"/>
  <c r="AL52" i="17"/>
  <c r="AE53" i="17"/>
  <c r="AF53" i="17"/>
  <c r="AG53" i="17"/>
  <c r="AH53" i="17"/>
  <c r="AI53" i="17"/>
  <c r="AJ53" i="17"/>
  <c r="AK53" i="17"/>
  <c r="AL53" i="17"/>
  <c r="AE54" i="17"/>
  <c r="AF54" i="17"/>
  <c r="AG54" i="17"/>
  <c r="AH54" i="17"/>
  <c r="AI54" i="17"/>
  <c r="AJ54" i="17"/>
  <c r="AK54" i="17"/>
  <c r="AL54" i="17"/>
  <c r="AE55" i="17"/>
  <c r="AF55" i="17"/>
  <c r="AG55" i="17"/>
  <c r="AH55" i="17"/>
  <c r="AI55" i="17"/>
  <c r="AJ55" i="17"/>
  <c r="AK55" i="17"/>
  <c r="AL55" i="17"/>
  <c r="AE56" i="17"/>
  <c r="AF56" i="17"/>
  <c r="AG56" i="17"/>
  <c r="AH56" i="17"/>
  <c r="AI56" i="17"/>
  <c r="AJ56" i="17"/>
  <c r="AK56" i="17"/>
  <c r="AL56" i="17"/>
  <c r="AE57" i="17"/>
  <c r="AF57" i="17"/>
  <c r="AG57" i="17"/>
  <c r="AH57" i="17"/>
  <c r="AI57" i="17"/>
  <c r="AJ57" i="17"/>
  <c r="AK57" i="17"/>
  <c r="AL57" i="17"/>
  <c r="AE58" i="17"/>
  <c r="AF58" i="17"/>
  <c r="AG58" i="17"/>
  <c r="AH58" i="17"/>
  <c r="AI58" i="17"/>
  <c r="AJ58" i="17"/>
  <c r="AK58" i="17"/>
  <c r="AL58" i="17"/>
  <c r="AE59" i="17"/>
  <c r="AF59" i="17"/>
  <c r="AG59" i="17"/>
  <c r="AH59" i="17"/>
  <c r="AI59" i="17"/>
  <c r="AJ59" i="17"/>
  <c r="AK59" i="17"/>
  <c r="AL59" i="17"/>
  <c r="AE60" i="17"/>
  <c r="AF60" i="17"/>
  <c r="AG60" i="17"/>
  <c r="AH60" i="17"/>
  <c r="AI60" i="17"/>
  <c r="AJ60" i="17"/>
  <c r="AK60" i="17"/>
  <c r="AL60" i="17"/>
  <c r="AG10" i="17"/>
  <c r="AH10" i="17"/>
  <c r="AI10" i="17"/>
  <c r="AJ10" i="17"/>
  <c r="AK10" i="17"/>
  <c r="AL10" i="17"/>
  <c r="AF10" i="17"/>
  <c r="AE10" i="17"/>
  <c r="AB59" i="17"/>
  <c r="AC59" i="17"/>
  <c r="AD59" i="17"/>
  <c r="AB60" i="17"/>
  <c r="AC60" i="17"/>
  <c r="AD60" i="17"/>
  <c r="AA60" i="17"/>
  <c r="AA59" i="17"/>
  <c r="AA49" i="17"/>
  <c r="AA48" i="17"/>
  <c r="AA47" i="17"/>
  <c r="AA46" i="17"/>
  <c r="AA45" i="17"/>
  <c r="Z60" i="17"/>
  <c r="Z59" i="17"/>
  <c r="Y60" i="17"/>
  <c r="Y59" i="17"/>
  <c r="X60" i="17"/>
  <c r="X59" i="17"/>
  <c r="W60" i="17"/>
  <c r="W59" i="17"/>
  <c r="W11" i="17"/>
  <c r="X11" i="17"/>
  <c r="Y11" i="17"/>
  <c r="Z11" i="17"/>
  <c r="AA11" i="17"/>
  <c r="W12" i="17"/>
  <c r="X12" i="17"/>
  <c r="Y12" i="17"/>
  <c r="Z12" i="17"/>
  <c r="AA12" i="17"/>
  <c r="AB12" i="17"/>
  <c r="AC12" i="17"/>
  <c r="AD12" i="17"/>
  <c r="W13" i="17"/>
  <c r="X13" i="17"/>
  <c r="Y13" i="17"/>
  <c r="Z13" i="17"/>
  <c r="AA13" i="17"/>
  <c r="AB13" i="17"/>
  <c r="AC13" i="17"/>
  <c r="AD13" i="17"/>
  <c r="W14" i="17"/>
  <c r="X14" i="17"/>
  <c r="Y14" i="17"/>
  <c r="Z14" i="17"/>
  <c r="AA14" i="17"/>
  <c r="AB14" i="17"/>
  <c r="AC14" i="17"/>
  <c r="AD14" i="17"/>
  <c r="W15" i="17"/>
  <c r="X15" i="17"/>
  <c r="Y15" i="17"/>
  <c r="Z15" i="17"/>
  <c r="AA15" i="17"/>
  <c r="AB15" i="17"/>
  <c r="AC15" i="17"/>
  <c r="AD15" i="17"/>
  <c r="W16" i="17"/>
  <c r="X16" i="17"/>
  <c r="Y16" i="17"/>
  <c r="Z16" i="17"/>
  <c r="AA16" i="17"/>
  <c r="W17" i="17"/>
  <c r="X17" i="17"/>
  <c r="Y17" i="17"/>
  <c r="Z17" i="17"/>
  <c r="AA17" i="17"/>
  <c r="W18" i="17"/>
  <c r="X18" i="17"/>
  <c r="Y18" i="17"/>
  <c r="Z18" i="17"/>
  <c r="AA18" i="17"/>
  <c r="W19" i="17"/>
  <c r="X19" i="17"/>
  <c r="Y19" i="17"/>
  <c r="Z19" i="17"/>
  <c r="AA19" i="17"/>
  <c r="W20" i="17"/>
  <c r="X20" i="17"/>
  <c r="Y20" i="17"/>
  <c r="Z20" i="17"/>
  <c r="AA20" i="17"/>
  <c r="W21" i="17"/>
  <c r="X21" i="17"/>
  <c r="Y21" i="17"/>
  <c r="Z21" i="17"/>
  <c r="AA21" i="17"/>
  <c r="W22" i="17"/>
  <c r="X22" i="17"/>
  <c r="Y22" i="17"/>
  <c r="Z22" i="17"/>
  <c r="AA22" i="17"/>
  <c r="AB22" i="17"/>
  <c r="AC22" i="17"/>
  <c r="AD22" i="17"/>
  <c r="W24" i="17"/>
  <c r="X24" i="17"/>
  <c r="Y24" i="17"/>
  <c r="Z24" i="17"/>
  <c r="AA24" i="17"/>
  <c r="AB24" i="17"/>
  <c r="AC24" i="17"/>
  <c r="AD24" i="17"/>
  <c r="W25" i="17"/>
  <c r="X25" i="17"/>
  <c r="Y25" i="17"/>
  <c r="Z25" i="17"/>
  <c r="AA25" i="17"/>
  <c r="AB25" i="17"/>
  <c r="AC25" i="17"/>
  <c r="AD25" i="17"/>
  <c r="W26" i="17"/>
  <c r="X26" i="17"/>
  <c r="Y26" i="17"/>
  <c r="Z26" i="17"/>
  <c r="AA26" i="17"/>
  <c r="AB26" i="17"/>
  <c r="AC26" i="17"/>
  <c r="AD26" i="17"/>
  <c r="W27" i="17"/>
  <c r="X27" i="17"/>
  <c r="Y27" i="17"/>
  <c r="Z27" i="17"/>
  <c r="AA27" i="17"/>
  <c r="AB27" i="17"/>
  <c r="AC27" i="17"/>
  <c r="AD27" i="17"/>
  <c r="W28" i="17"/>
  <c r="X28" i="17"/>
  <c r="Y28" i="17"/>
  <c r="Z28" i="17"/>
  <c r="AA28" i="17"/>
  <c r="AB28" i="17"/>
  <c r="AC28" i="17"/>
  <c r="AD28" i="17"/>
  <c r="W29" i="17"/>
  <c r="X29" i="17"/>
  <c r="Y29" i="17"/>
  <c r="Z29" i="17"/>
  <c r="AA29" i="17"/>
  <c r="AB29" i="17"/>
  <c r="AC29" i="17"/>
  <c r="AD29" i="17"/>
  <c r="W30" i="17"/>
  <c r="X30" i="17"/>
  <c r="Y30" i="17"/>
  <c r="Z30" i="17"/>
  <c r="AA30" i="17"/>
  <c r="AB30" i="17"/>
  <c r="AC30" i="17"/>
  <c r="AD30" i="17"/>
  <c r="W31" i="17"/>
  <c r="X31" i="17"/>
  <c r="Y31" i="17"/>
  <c r="Z31" i="17"/>
  <c r="AB31" i="17"/>
  <c r="AC31" i="17"/>
  <c r="AD31" i="17"/>
  <c r="W32" i="17"/>
  <c r="X32" i="17"/>
  <c r="Y32" i="17"/>
  <c r="Z32" i="17"/>
  <c r="AA32" i="17"/>
  <c r="AB32" i="17"/>
  <c r="AC32" i="17"/>
  <c r="AD32" i="17"/>
  <c r="W33" i="17"/>
  <c r="X33" i="17"/>
  <c r="Y33" i="17"/>
  <c r="Z33" i="17"/>
  <c r="AA33" i="17"/>
  <c r="AB33" i="17"/>
  <c r="AC33" i="17"/>
  <c r="AD33" i="17"/>
  <c r="W34" i="17"/>
  <c r="X34" i="17"/>
  <c r="Y34" i="17"/>
  <c r="Z34" i="17"/>
  <c r="AA34" i="17"/>
  <c r="AB34" i="17"/>
  <c r="AC34" i="17"/>
  <c r="AD34" i="17"/>
  <c r="W35" i="17"/>
  <c r="X35" i="17"/>
  <c r="Y35" i="17"/>
  <c r="Z35" i="17"/>
  <c r="AA35" i="17"/>
  <c r="AB35" i="17"/>
  <c r="AC35" i="17"/>
  <c r="AD35" i="17"/>
  <c r="W36" i="17"/>
  <c r="X36" i="17"/>
  <c r="Y36" i="17"/>
  <c r="Z36" i="17"/>
  <c r="AD36" i="17"/>
  <c r="W37" i="17"/>
  <c r="X37" i="17"/>
  <c r="Y37" i="17"/>
  <c r="Z37" i="17"/>
  <c r="AA37" i="17"/>
  <c r="AB37" i="17"/>
  <c r="AC37" i="17"/>
  <c r="AD37" i="17"/>
  <c r="W39" i="17"/>
  <c r="X39" i="17"/>
  <c r="Y39" i="17"/>
  <c r="Z39" i="17"/>
  <c r="AA39" i="17"/>
  <c r="AB39" i="17"/>
  <c r="AC39" i="17"/>
  <c r="AD39" i="17"/>
  <c r="W40" i="17"/>
  <c r="X40" i="17"/>
  <c r="Y40" i="17"/>
  <c r="Z40" i="17"/>
  <c r="AA40" i="17"/>
  <c r="W41" i="17"/>
  <c r="X41" i="17"/>
  <c r="Y41" i="17"/>
  <c r="Z41" i="17"/>
  <c r="AB41" i="17"/>
  <c r="AC41" i="17"/>
  <c r="AD41" i="17"/>
  <c r="W42" i="17"/>
  <c r="X42" i="17"/>
  <c r="Y42" i="17"/>
  <c r="Z42" i="17"/>
  <c r="AA42" i="17"/>
  <c r="AB42" i="17"/>
  <c r="AC42" i="17"/>
  <c r="AD42" i="17"/>
  <c r="W43" i="17"/>
  <c r="X43" i="17"/>
  <c r="Y43" i="17"/>
  <c r="Z43" i="17"/>
  <c r="AA43" i="17"/>
  <c r="AB43" i="17"/>
  <c r="AC43" i="17"/>
  <c r="AD43" i="17"/>
  <c r="W44" i="17"/>
  <c r="X44" i="17"/>
  <c r="Y44" i="17"/>
  <c r="Z44" i="17"/>
  <c r="AA44" i="17"/>
  <c r="W45" i="17"/>
  <c r="X45" i="17"/>
  <c r="Y45" i="17"/>
  <c r="Z45" i="17"/>
  <c r="W46" i="17"/>
  <c r="X46" i="17"/>
  <c r="Y46" i="17"/>
  <c r="Z46" i="17"/>
  <c r="W47" i="17"/>
  <c r="X47" i="17"/>
  <c r="Y47" i="17"/>
  <c r="Z47" i="17"/>
  <c r="W48" i="17"/>
  <c r="X48" i="17"/>
  <c r="Y48" i="17"/>
  <c r="Z48" i="17"/>
  <c r="W49" i="17"/>
  <c r="X49" i="17"/>
  <c r="Y49" i="17"/>
  <c r="Z49" i="17"/>
  <c r="W50" i="17"/>
  <c r="X50" i="17"/>
  <c r="Y50" i="17"/>
  <c r="Z50" i="17"/>
  <c r="AA50" i="17"/>
  <c r="AB50" i="17"/>
  <c r="AC50" i="17"/>
  <c r="AD50" i="17"/>
  <c r="W51" i="17"/>
  <c r="X51" i="17"/>
  <c r="Y51" i="17"/>
  <c r="Z51" i="17"/>
  <c r="AA51" i="17"/>
  <c r="AB51" i="17"/>
  <c r="AC51" i="17"/>
  <c r="AD51" i="17"/>
  <c r="W52" i="17"/>
  <c r="X52" i="17"/>
  <c r="Y52" i="17"/>
  <c r="Z52" i="17"/>
  <c r="AA52" i="17"/>
  <c r="W53" i="17"/>
  <c r="X53" i="17"/>
  <c r="Y53" i="17"/>
  <c r="Z53" i="17"/>
  <c r="W54" i="17"/>
  <c r="X54" i="17"/>
  <c r="Y54" i="17"/>
  <c r="Z54" i="17"/>
  <c r="W55" i="17"/>
  <c r="X55" i="17"/>
  <c r="Y55" i="17"/>
  <c r="Z55" i="17"/>
  <c r="W56" i="17"/>
  <c r="X56" i="17"/>
  <c r="Y56" i="17"/>
  <c r="Z56" i="17"/>
  <c r="AA56" i="17"/>
  <c r="AB56" i="17"/>
  <c r="AC56" i="17"/>
  <c r="AD56" i="17"/>
  <c r="W57" i="17"/>
  <c r="X57" i="17"/>
  <c r="Y57" i="17"/>
  <c r="Z57" i="17"/>
  <c r="AA57" i="17"/>
  <c r="AB57" i="17"/>
  <c r="AC57" i="17"/>
  <c r="AD57" i="17"/>
  <c r="W58" i="17"/>
  <c r="X58" i="17"/>
  <c r="Y58" i="17"/>
  <c r="Z58" i="17"/>
  <c r="AA58" i="17"/>
  <c r="AB58" i="17"/>
  <c r="AC58" i="17"/>
  <c r="AD58" i="17"/>
  <c r="AD10" i="17"/>
  <c r="AC10" i="17"/>
  <c r="AB10" i="17"/>
  <c r="AA10" i="17"/>
  <c r="Z10" i="17"/>
  <c r="Y10" i="17"/>
  <c r="X10" i="17"/>
  <c r="W10" i="17"/>
  <c r="V49" i="17"/>
  <c r="V48" i="17"/>
  <c r="V47" i="17"/>
  <c r="V46" i="17"/>
  <c r="V45" i="17"/>
  <c r="V60" i="17"/>
  <c r="V59" i="17"/>
  <c r="U60" i="17"/>
  <c r="U59" i="17"/>
  <c r="U11" i="17"/>
  <c r="V11" i="17"/>
  <c r="U12" i="17"/>
  <c r="V12" i="17"/>
  <c r="U13" i="17"/>
  <c r="V13" i="17"/>
  <c r="U14" i="17"/>
  <c r="V14" i="17"/>
  <c r="U15" i="17"/>
  <c r="V15" i="17"/>
  <c r="U16" i="17"/>
  <c r="V16" i="17"/>
  <c r="U17" i="17"/>
  <c r="V17" i="17"/>
  <c r="U18" i="17"/>
  <c r="V18" i="17"/>
  <c r="U19" i="17"/>
  <c r="V19" i="17"/>
  <c r="U20" i="17"/>
  <c r="V20" i="17"/>
  <c r="U21" i="17"/>
  <c r="V21" i="17"/>
  <c r="U22" i="17"/>
  <c r="V22" i="17"/>
  <c r="U24" i="17"/>
  <c r="V24" i="17"/>
  <c r="U25" i="17"/>
  <c r="V25" i="17"/>
  <c r="U26" i="17"/>
  <c r="V26" i="17"/>
  <c r="U27" i="17"/>
  <c r="V27" i="17"/>
  <c r="U28" i="17"/>
  <c r="V28" i="17"/>
  <c r="U29" i="17"/>
  <c r="V29" i="17"/>
  <c r="U30" i="17"/>
  <c r="V30" i="17"/>
  <c r="U31" i="17"/>
  <c r="V31" i="17"/>
  <c r="U32" i="17"/>
  <c r="V32" i="17"/>
  <c r="U33" i="17"/>
  <c r="V33" i="17"/>
  <c r="U34" i="17"/>
  <c r="V34" i="17"/>
  <c r="U35" i="17"/>
  <c r="V35" i="17"/>
  <c r="U36" i="17"/>
  <c r="V36" i="17"/>
  <c r="U37" i="17"/>
  <c r="V37" i="17"/>
  <c r="U39" i="17"/>
  <c r="V39" i="17"/>
  <c r="U40" i="17"/>
  <c r="V40" i="17"/>
  <c r="U41" i="17"/>
  <c r="V41" i="17"/>
  <c r="U42" i="17"/>
  <c r="V42" i="17"/>
  <c r="U43" i="17"/>
  <c r="V43" i="17"/>
  <c r="U44" i="17"/>
  <c r="V44" i="17"/>
  <c r="U45" i="17"/>
  <c r="U46" i="17"/>
  <c r="U47" i="17"/>
  <c r="U48" i="17"/>
  <c r="U49" i="17"/>
  <c r="U50" i="17"/>
  <c r="V50" i="17"/>
  <c r="U51" i="17"/>
  <c r="V51" i="17"/>
  <c r="U52" i="17"/>
  <c r="V52" i="17"/>
  <c r="U53" i="17"/>
  <c r="V53" i="17"/>
  <c r="U54" i="17"/>
  <c r="V54" i="17"/>
  <c r="U55" i="17"/>
  <c r="V55" i="17"/>
  <c r="U56" i="17"/>
  <c r="V56" i="17"/>
  <c r="U57" i="17"/>
  <c r="V57" i="17"/>
  <c r="U58" i="17"/>
  <c r="V58" i="17"/>
  <c r="V10" i="17"/>
  <c r="U10" i="17"/>
  <c r="O59" i="17"/>
  <c r="P59" i="17"/>
  <c r="Q59" i="17"/>
  <c r="O60" i="17"/>
  <c r="P60" i="17"/>
  <c r="Q60" i="17"/>
  <c r="N60" i="17"/>
  <c r="N59" i="17"/>
  <c r="M60" i="17"/>
  <c r="M59" i="17"/>
  <c r="K60" i="17"/>
  <c r="K59" i="17"/>
  <c r="M49" i="17"/>
  <c r="M48" i="17"/>
  <c r="M47" i="17"/>
  <c r="M46" i="17"/>
  <c r="M45" i="17"/>
  <c r="K49" i="17"/>
  <c r="K48" i="17"/>
  <c r="K47" i="17"/>
  <c r="K46" i="17"/>
  <c r="K45" i="17"/>
  <c r="J11" i="17"/>
  <c r="J12" i="17"/>
  <c r="J13" i="17"/>
  <c r="J14" i="17"/>
  <c r="J15" i="17"/>
  <c r="J16" i="17"/>
  <c r="J17" i="17"/>
  <c r="J18" i="17"/>
  <c r="J19" i="17"/>
  <c r="J20" i="17"/>
  <c r="J21" i="17"/>
  <c r="J22" i="17"/>
  <c r="J24" i="17"/>
  <c r="J25" i="17"/>
  <c r="J26" i="17"/>
  <c r="J27" i="17"/>
  <c r="J28" i="17"/>
  <c r="J29" i="17"/>
  <c r="J30" i="17"/>
  <c r="J31" i="17"/>
  <c r="J32" i="17"/>
  <c r="J33" i="17"/>
  <c r="J34" i="17"/>
  <c r="J35" i="17"/>
  <c r="J36" i="17"/>
  <c r="J37" i="17"/>
  <c r="J39" i="17"/>
  <c r="J40" i="17"/>
  <c r="J41" i="17"/>
  <c r="J42" i="17"/>
  <c r="J43" i="17"/>
  <c r="J44" i="17"/>
  <c r="J45" i="17"/>
  <c r="J46" i="17"/>
  <c r="J47" i="17"/>
  <c r="J48" i="17"/>
  <c r="J49" i="17"/>
  <c r="J50" i="17"/>
  <c r="J51" i="17"/>
  <c r="J52" i="17"/>
  <c r="J53" i="17"/>
  <c r="J54" i="17"/>
  <c r="J55" i="17"/>
  <c r="J56" i="17"/>
  <c r="J57" i="17"/>
  <c r="J58" i="17"/>
  <c r="J59" i="17"/>
  <c r="J60" i="17"/>
  <c r="K11" i="17"/>
  <c r="L11" i="17" s="1"/>
  <c r="M11" i="17"/>
  <c r="N11" i="17"/>
  <c r="O11" i="17"/>
  <c r="P11" i="17"/>
  <c r="Q11" i="17"/>
  <c r="R11" i="17"/>
  <c r="K12" i="17"/>
  <c r="M12" i="17"/>
  <c r="N12" i="17"/>
  <c r="O12" i="17"/>
  <c r="P12" i="17"/>
  <c r="Q12" i="17"/>
  <c r="R12" i="17"/>
  <c r="K13" i="17"/>
  <c r="M13" i="17"/>
  <c r="N13" i="17"/>
  <c r="O13" i="17"/>
  <c r="P13" i="17"/>
  <c r="Q13" i="17"/>
  <c r="R13" i="17"/>
  <c r="K14" i="17"/>
  <c r="M14" i="17"/>
  <c r="N14" i="17"/>
  <c r="O14" i="17"/>
  <c r="P14" i="17"/>
  <c r="Q14" i="17"/>
  <c r="R14" i="17"/>
  <c r="K15" i="17"/>
  <c r="M15" i="17"/>
  <c r="N15" i="17"/>
  <c r="O15" i="17"/>
  <c r="P15" i="17"/>
  <c r="Q15" i="17"/>
  <c r="R15" i="17"/>
  <c r="K16" i="17"/>
  <c r="M16" i="17"/>
  <c r="N16" i="17"/>
  <c r="O16" i="17"/>
  <c r="P16" i="17"/>
  <c r="Q16" i="17"/>
  <c r="R16" i="17"/>
  <c r="K17" i="17"/>
  <c r="M17" i="17"/>
  <c r="N17" i="17"/>
  <c r="O17" i="17"/>
  <c r="P17" i="17"/>
  <c r="Q17" i="17"/>
  <c r="R17" i="17"/>
  <c r="K18" i="17"/>
  <c r="M18" i="17"/>
  <c r="N18" i="17"/>
  <c r="O18" i="17"/>
  <c r="P18" i="17"/>
  <c r="Q18" i="17"/>
  <c r="R18" i="17"/>
  <c r="K19" i="17"/>
  <c r="L19" i="17" s="1"/>
  <c r="M19" i="17"/>
  <c r="N19" i="17"/>
  <c r="O19" i="17"/>
  <c r="P19" i="17"/>
  <c r="Q19" i="17"/>
  <c r="R19" i="17"/>
  <c r="K20" i="17"/>
  <c r="M20" i="17"/>
  <c r="N20" i="17"/>
  <c r="O20" i="17"/>
  <c r="P20" i="17"/>
  <c r="Q20" i="17"/>
  <c r="R20" i="17"/>
  <c r="K21" i="17"/>
  <c r="M21" i="17"/>
  <c r="N21" i="17"/>
  <c r="O21" i="17"/>
  <c r="P21" i="17"/>
  <c r="Q21" i="17"/>
  <c r="R21" i="17"/>
  <c r="K22" i="17"/>
  <c r="M22" i="17"/>
  <c r="N22" i="17"/>
  <c r="O22" i="17"/>
  <c r="P22" i="17"/>
  <c r="Q22" i="17"/>
  <c r="R22" i="17"/>
  <c r="K24" i="17"/>
  <c r="M24" i="17"/>
  <c r="N24" i="17"/>
  <c r="O24" i="17"/>
  <c r="P24" i="17"/>
  <c r="Q24" i="17"/>
  <c r="R24" i="17"/>
  <c r="K25" i="17"/>
  <c r="M25" i="17"/>
  <c r="N25" i="17"/>
  <c r="O25" i="17"/>
  <c r="P25" i="17"/>
  <c r="Q25" i="17"/>
  <c r="R25" i="17"/>
  <c r="K26" i="17"/>
  <c r="M26" i="17"/>
  <c r="N26" i="17"/>
  <c r="O26" i="17"/>
  <c r="P26" i="17"/>
  <c r="Q26" i="17"/>
  <c r="R26" i="17"/>
  <c r="K27" i="17"/>
  <c r="M27" i="17"/>
  <c r="N27" i="17"/>
  <c r="O27" i="17"/>
  <c r="P27" i="17"/>
  <c r="Q27" i="17"/>
  <c r="R27" i="17"/>
  <c r="K28" i="17"/>
  <c r="L28" i="17" s="1"/>
  <c r="M28" i="17"/>
  <c r="N28" i="17"/>
  <c r="O28" i="17"/>
  <c r="P28" i="17"/>
  <c r="Q28" i="17"/>
  <c r="R28" i="17"/>
  <c r="K29" i="17"/>
  <c r="M29" i="17"/>
  <c r="N29" i="17"/>
  <c r="O29" i="17"/>
  <c r="P29" i="17"/>
  <c r="Q29" i="17"/>
  <c r="R29" i="17"/>
  <c r="K30" i="17"/>
  <c r="M30" i="17"/>
  <c r="N30" i="17"/>
  <c r="O30" i="17"/>
  <c r="P30" i="17"/>
  <c r="Q30" i="17"/>
  <c r="R30" i="17"/>
  <c r="K31" i="17"/>
  <c r="M31" i="17"/>
  <c r="N31" i="17"/>
  <c r="O31" i="17"/>
  <c r="P31" i="17"/>
  <c r="Q31" i="17"/>
  <c r="R31" i="17"/>
  <c r="K32" i="17"/>
  <c r="M32" i="17"/>
  <c r="N32" i="17"/>
  <c r="O32" i="17"/>
  <c r="P32" i="17"/>
  <c r="Q32" i="17"/>
  <c r="R32" i="17"/>
  <c r="K33" i="17"/>
  <c r="M33" i="17"/>
  <c r="N33" i="17"/>
  <c r="O33" i="17"/>
  <c r="P33" i="17"/>
  <c r="Q33" i="17"/>
  <c r="R33" i="17"/>
  <c r="K34" i="17"/>
  <c r="M34" i="17"/>
  <c r="N34" i="17"/>
  <c r="O34" i="17"/>
  <c r="P34" i="17"/>
  <c r="Q34" i="17"/>
  <c r="R34" i="17"/>
  <c r="K35" i="17"/>
  <c r="M35" i="17"/>
  <c r="N35" i="17"/>
  <c r="O35" i="17"/>
  <c r="P35" i="17"/>
  <c r="Q35" i="17"/>
  <c r="R35" i="17"/>
  <c r="K36" i="17"/>
  <c r="L36" i="17" s="1"/>
  <c r="M36" i="17"/>
  <c r="N36" i="17"/>
  <c r="O36" i="17"/>
  <c r="P36" i="17"/>
  <c r="Q36" i="17"/>
  <c r="R36" i="17"/>
  <c r="K37" i="17"/>
  <c r="M37" i="17"/>
  <c r="N37" i="17"/>
  <c r="O37" i="17"/>
  <c r="P37" i="17"/>
  <c r="Q37" i="17"/>
  <c r="R37" i="17"/>
  <c r="K39" i="17"/>
  <c r="M39" i="17"/>
  <c r="N39" i="17"/>
  <c r="O39" i="17"/>
  <c r="P39" i="17"/>
  <c r="Q39" i="17"/>
  <c r="R39" i="17"/>
  <c r="K40" i="17"/>
  <c r="M40" i="17"/>
  <c r="N40" i="17"/>
  <c r="O40" i="17"/>
  <c r="P40" i="17"/>
  <c r="Q40" i="17"/>
  <c r="R40" i="17"/>
  <c r="K41" i="17"/>
  <c r="M41" i="17"/>
  <c r="N41" i="17"/>
  <c r="O41" i="17"/>
  <c r="P41" i="17"/>
  <c r="Q41" i="17"/>
  <c r="R41" i="17"/>
  <c r="K42" i="17"/>
  <c r="M42" i="17"/>
  <c r="N42" i="17"/>
  <c r="O42" i="17"/>
  <c r="P42" i="17"/>
  <c r="Q42" i="17"/>
  <c r="R42" i="17"/>
  <c r="K43" i="17"/>
  <c r="M43" i="17"/>
  <c r="N43" i="17"/>
  <c r="O43" i="17"/>
  <c r="P43" i="17"/>
  <c r="Q43" i="17"/>
  <c r="R43" i="17"/>
  <c r="K44" i="17"/>
  <c r="M44" i="17"/>
  <c r="N44" i="17"/>
  <c r="O44" i="17"/>
  <c r="P44" i="17"/>
  <c r="Q44" i="17"/>
  <c r="R44" i="17"/>
  <c r="N45" i="17"/>
  <c r="O45" i="17"/>
  <c r="P45" i="17"/>
  <c r="Q45" i="17"/>
  <c r="R45" i="17"/>
  <c r="N46" i="17"/>
  <c r="O46" i="17"/>
  <c r="P46" i="17"/>
  <c r="Q46" i="17"/>
  <c r="R46" i="17"/>
  <c r="N47" i="17"/>
  <c r="O47" i="17"/>
  <c r="P47" i="17"/>
  <c r="Q47" i="17"/>
  <c r="R47" i="17"/>
  <c r="N48" i="17"/>
  <c r="O48" i="17"/>
  <c r="P48" i="17"/>
  <c r="Q48" i="17"/>
  <c r="R48" i="17"/>
  <c r="N49" i="17"/>
  <c r="O49" i="17"/>
  <c r="P49" i="17"/>
  <c r="Q49" i="17"/>
  <c r="R49" i="17"/>
  <c r="K50" i="17"/>
  <c r="M50" i="17"/>
  <c r="N50" i="17"/>
  <c r="O50" i="17"/>
  <c r="P50" i="17"/>
  <c r="Q50" i="17"/>
  <c r="R50" i="17"/>
  <c r="K51" i="17"/>
  <c r="M51" i="17"/>
  <c r="N51" i="17"/>
  <c r="O51" i="17"/>
  <c r="P51" i="17"/>
  <c r="Q51" i="17"/>
  <c r="R51" i="17"/>
  <c r="K52" i="17"/>
  <c r="M52" i="17"/>
  <c r="N52" i="17"/>
  <c r="O52" i="17"/>
  <c r="P52" i="17"/>
  <c r="Q52" i="17"/>
  <c r="R52" i="17"/>
  <c r="K53" i="17"/>
  <c r="M53" i="17"/>
  <c r="N53" i="17"/>
  <c r="O53" i="17"/>
  <c r="P53" i="17"/>
  <c r="Q53" i="17"/>
  <c r="R53" i="17"/>
  <c r="K54" i="17"/>
  <c r="M54" i="17"/>
  <c r="N54" i="17"/>
  <c r="O54" i="17"/>
  <c r="P54" i="17"/>
  <c r="Q54" i="17"/>
  <c r="R54" i="17"/>
  <c r="K55" i="17"/>
  <c r="M55" i="17"/>
  <c r="N55" i="17"/>
  <c r="O55" i="17"/>
  <c r="P55" i="17"/>
  <c r="Q55" i="17"/>
  <c r="R55" i="17"/>
  <c r="K56" i="17"/>
  <c r="M56" i="17"/>
  <c r="N56" i="17"/>
  <c r="O56" i="17"/>
  <c r="P56" i="17"/>
  <c r="Q56" i="17"/>
  <c r="R56" i="17"/>
  <c r="K57" i="17"/>
  <c r="M57" i="17"/>
  <c r="N57" i="17"/>
  <c r="O57" i="17"/>
  <c r="P57" i="17"/>
  <c r="Q57" i="17"/>
  <c r="R57" i="17"/>
  <c r="K58" i="17"/>
  <c r="M58" i="17"/>
  <c r="N58" i="17"/>
  <c r="O58" i="17"/>
  <c r="P58" i="17"/>
  <c r="Q58" i="17"/>
  <c r="R58" i="17"/>
  <c r="N10" i="17"/>
  <c r="O10" i="17"/>
  <c r="P10" i="17"/>
  <c r="Q10" i="17"/>
  <c r="R10" i="17"/>
  <c r="M10" i="17"/>
  <c r="K10" i="17"/>
  <c r="J10" i="17"/>
  <c r="I60" i="17"/>
  <c r="I59" i="17"/>
  <c r="H60" i="17"/>
  <c r="H59" i="17"/>
  <c r="I51" i="17"/>
  <c r="H51" i="17"/>
  <c r="I49" i="17"/>
  <c r="I48" i="17"/>
  <c r="I47" i="17"/>
  <c r="I46" i="17"/>
  <c r="H49" i="17"/>
  <c r="H48" i="17"/>
  <c r="H47" i="17"/>
  <c r="H46" i="17"/>
  <c r="I45" i="17"/>
  <c r="H45" i="17"/>
  <c r="I29" i="17"/>
  <c r="H29" i="17"/>
  <c r="I25" i="17"/>
  <c r="H25" i="17"/>
  <c r="I21" i="17"/>
  <c r="H21" i="17"/>
  <c r="I20" i="17"/>
  <c r="H20" i="17"/>
  <c r="I11" i="17"/>
  <c r="H11" i="17"/>
  <c r="H12" i="17"/>
  <c r="I12" i="17"/>
  <c r="H13" i="17"/>
  <c r="I13" i="17"/>
  <c r="H14" i="17"/>
  <c r="I14" i="17"/>
  <c r="H15" i="17"/>
  <c r="I15" i="17"/>
  <c r="H16" i="17"/>
  <c r="I16" i="17"/>
  <c r="H17" i="17"/>
  <c r="I17" i="17"/>
  <c r="H18" i="17"/>
  <c r="I18" i="17"/>
  <c r="H19" i="17"/>
  <c r="I19" i="17"/>
  <c r="H22" i="17"/>
  <c r="I22" i="17"/>
  <c r="H24" i="17"/>
  <c r="I24" i="17"/>
  <c r="H26" i="17"/>
  <c r="I26" i="17"/>
  <c r="H27" i="17"/>
  <c r="I27" i="17"/>
  <c r="H28" i="17"/>
  <c r="I28" i="17"/>
  <c r="H30" i="17"/>
  <c r="I30" i="17"/>
  <c r="H31" i="17"/>
  <c r="I31" i="17"/>
  <c r="H32" i="17"/>
  <c r="I32" i="17"/>
  <c r="H33" i="17"/>
  <c r="I33" i="17"/>
  <c r="H34" i="17"/>
  <c r="I34" i="17"/>
  <c r="H35" i="17"/>
  <c r="I35" i="17"/>
  <c r="H36" i="17"/>
  <c r="I36" i="17"/>
  <c r="H37" i="17"/>
  <c r="I37" i="17"/>
  <c r="H39" i="17"/>
  <c r="I39" i="17"/>
  <c r="H40" i="17"/>
  <c r="I40" i="17"/>
  <c r="H41" i="17"/>
  <c r="I41" i="17"/>
  <c r="H42" i="17"/>
  <c r="I42" i="17"/>
  <c r="H43" i="17"/>
  <c r="I43" i="17"/>
  <c r="H44" i="17"/>
  <c r="I44" i="17"/>
  <c r="H50" i="17"/>
  <c r="I50" i="17"/>
  <c r="H52" i="17"/>
  <c r="I52" i="17"/>
  <c r="H53" i="17"/>
  <c r="I53" i="17"/>
  <c r="H54" i="17"/>
  <c r="I54" i="17"/>
  <c r="H55" i="17"/>
  <c r="I55" i="17"/>
  <c r="H56" i="17"/>
  <c r="I56" i="17"/>
  <c r="H57" i="17"/>
  <c r="I57" i="17"/>
  <c r="H58" i="17"/>
  <c r="I58" i="17"/>
  <c r="I10" i="17"/>
  <c r="H10" i="17"/>
  <c r="G60" i="17"/>
  <c r="G59" i="17"/>
  <c r="G53" i="17"/>
  <c r="G51" i="17"/>
  <c r="G49" i="17"/>
  <c r="G48" i="17"/>
  <c r="G47" i="17"/>
  <c r="G46" i="17"/>
  <c r="G45" i="17"/>
  <c r="G42" i="17"/>
  <c r="G41" i="17"/>
  <c r="G40" i="17"/>
  <c r="G37" i="17"/>
  <c r="G36" i="17"/>
  <c r="G29" i="17"/>
  <c r="G27" i="17"/>
  <c r="G25" i="17"/>
  <c r="G21" i="17"/>
  <c r="G20" i="17"/>
  <c r="G11" i="17"/>
  <c r="G12" i="17"/>
  <c r="G13" i="17"/>
  <c r="G14" i="17"/>
  <c r="G15" i="17"/>
  <c r="G16" i="17"/>
  <c r="G17" i="17"/>
  <c r="G18" i="17"/>
  <c r="G19" i="17"/>
  <c r="G22" i="17"/>
  <c r="G24" i="17"/>
  <c r="G26" i="17"/>
  <c r="G28" i="17"/>
  <c r="G30" i="17"/>
  <c r="G31" i="17"/>
  <c r="G32" i="17"/>
  <c r="G33" i="17"/>
  <c r="G34" i="17"/>
  <c r="G35" i="17"/>
  <c r="G39" i="17"/>
  <c r="G43" i="17"/>
  <c r="G44" i="17"/>
  <c r="G50" i="17"/>
  <c r="G52" i="17"/>
  <c r="G54" i="17"/>
  <c r="G55" i="17"/>
  <c r="G56" i="17"/>
  <c r="G57" i="17"/>
  <c r="G58" i="17"/>
  <c r="G10" i="17"/>
  <c r="F10" i="17"/>
  <c r="C10" i="17"/>
  <c r="D10" i="17"/>
  <c r="E10" i="17"/>
  <c r="C11" i="17"/>
  <c r="D11" i="17"/>
  <c r="E11" i="17"/>
  <c r="F11" i="17"/>
  <c r="C12" i="17"/>
  <c r="D12" i="17"/>
  <c r="E12" i="17"/>
  <c r="F12" i="17"/>
  <c r="C13" i="17"/>
  <c r="D13" i="17"/>
  <c r="E13" i="17"/>
  <c r="F13" i="17"/>
  <c r="C14" i="17"/>
  <c r="D14" i="17"/>
  <c r="E14" i="17"/>
  <c r="F14" i="17"/>
  <c r="C15" i="17"/>
  <c r="D15" i="17"/>
  <c r="E15" i="17"/>
  <c r="F15" i="17"/>
  <c r="C16" i="17"/>
  <c r="D16" i="17"/>
  <c r="E16" i="17"/>
  <c r="F16" i="17"/>
  <c r="C17" i="17"/>
  <c r="D17" i="17"/>
  <c r="E17" i="17"/>
  <c r="F17" i="17"/>
  <c r="C18" i="17"/>
  <c r="D18" i="17"/>
  <c r="E18" i="17"/>
  <c r="F18" i="17"/>
  <c r="C19" i="17"/>
  <c r="D19" i="17"/>
  <c r="E19" i="17"/>
  <c r="F19" i="17"/>
  <c r="C20" i="17"/>
  <c r="D20" i="17"/>
  <c r="E20" i="17"/>
  <c r="F20" i="17"/>
  <c r="C21" i="17"/>
  <c r="D21" i="17"/>
  <c r="E21" i="17"/>
  <c r="F21" i="17"/>
  <c r="C22" i="17"/>
  <c r="D22" i="17"/>
  <c r="E22" i="17"/>
  <c r="F22" i="17"/>
  <c r="C24" i="17"/>
  <c r="D24" i="17"/>
  <c r="E24" i="17"/>
  <c r="F24" i="17"/>
  <c r="C25" i="17"/>
  <c r="D25" i="17"/>
  <c r="E25" i="17"/>
  <c r="F25" i="17"/>
  <c r="C26" i="17"/>
  <c r="D26" i="17"/>
  <c r="E26" i="17"/>
  <c r="F26" i="17"/>
  <c r="C27" i="17"/>
  <c r="D27" i="17"/>
  <c r="E27" i="17"/>
  <c r="F27" i="17"/>
  <c r="C28" i="17"/>
  <c r="D28" i="17"/>
  <c r="E28" i="17"/>
  <c r="F28" i="17"/>
  <c r="C29" i="17"/>
  <c r="D29" i="17"/>
  <c r="E29" i="17"/>
  <c r="F29" i="17"/>
  <c r="C30" i="17"/>
  <c r="D30" i="17"/>
  <c r="E30" i="17"/>
  <c r="F30" i="17"/>
  <c r="C31" i="17"/>
  <c r="D31" i="17"/>
  <c r="E31" i="17"/>
  <c r="F31" i="17"/>
  <c r="C32" i="17"/>
  <c r="D32" i="17"/>
  <c r="E32" i="17"/>
  <c r="F32" i="17"/>
  <c r="C33" i="17"/>
  <c r="D33" i="17"/>
  <c r="E33" i="17"/>
  <c r="F33" i="17"/>
  <c r="C34" i="17"/>
  <c r="D34" i="17"/>
  <c r="E34" i="17"/>
  <c r="F34" i="17"/>
  <c r="C35" i="17"/>
  <c r="D35" i="17"/>
  <c r="E35" i="17"/>
  <c r="F35" i="17"/>
  <c r="C36" i="17"/>
  <c r="D36" i="17"/>
  <c r="E36" i="17"/>
  <c r="F36" i="17"/>
  <c r="C37" i="17"/>
  <c r="D37" i="17"/>
  <c r="E37" i="17"/>
  <c r="F37" i="17"/>
  <c r="C39" i="17"/>
  <c r="D39" i="17"/>
  <c r="E39" i="17"/>
  <c r="F39" i="17"/>
  <c r="C40" i="17"/>
  <c r="D40" i="17"/>
  <c r="E40" i="17"/>
  <c r="F40" i="17"/>
  <c r="C41" i="17"/>
  <c r="D41" i="17"/>
  <c r="E41" i="17"/>
  <c r="F41" i="17"/>
  <c r="C42" i="17"/>
  <c r="D42" i="17"/>
  <c r="E42" i="17"/>
  <c r="F42" i="17"/>
  <c r="C43" i="17"/>
  <c r="D43" i="17"/>
  <c r="E43" i="17"/>
  <c r="F43" i="17"/>
  <c r="C44" i="17"/>
  <c r="D44" i="17"/>
  <c r="E44" i="17"/>
  <c r="F44" i="17"/>
  <c r="C45" i="17"/>
  <c r="D45" i="17"/>
  <c r="E45" i="17"/>
  <c r="F45" i="17"/>
  <c r="C46" i="17"/>
  <c r="D46" i="17"/>
  <c r="E46" i="17"/>
  <c r="F46" i="17"/>
  <c r="C47" i="17"/>
  <c r="D47" i="17"/>
  <c r="E47" i="17"/>
  <c r="F47" i="17"/>
  <c r="C48" i="17"/>
  <c r="D48" i="17"/>
  <c r="E48" i="17"/>
  <c r="F48" i="17"/>
  <c r="C49" i="17"/>
  <c r="D49" i="17"/>
  <c r="E49" i="17"/>
  <c r="F49" i="17"/>
  <c r="C50" i="17"/>
  <c r="D50" i="17"/>
  <c r="E50" i="17"/>
  <c r="F50" i="17"/>
  <c r="C51" i="17"/>
  <c r="D51" i="17"/>
  <c r="E51" i="17"/>
  <c r="F51" i="17"/>
  <c r="C52" i="17"/>
  <c r="D52" i="17"/>
  <c r="E52" i="17"/>
  <c r="F52" i="17"/>
  <c r="C53" i="17"/>
  <c r="D53" i="17"/>
  <c r="E53" i="17"/>
  <c r="F53" i="17"/>
  <c r="C54" i="17"/>
  <c r="D54" i="17"/>
  <c r="E54" i="17"/>
  <c r="F54" i="17"/>
  <c r="C55" i="17"/>
  <c r="D55" i="17"/>
  <c r="E55" i="17"/>
  <c r="F55" i="17"/>
  <c r="C56" i="17"/>
  <c r="D56" i="17"/>
  <c r="E56" i="17"/>
  <c r="F56" i="17"/>
  <c r="C57" i="17"/>
  <c r="D57" i="17"/>
  <c r="E57" i="17"/>
  <c r="F57" i="17"/>
  <c r="C58" i="17"/>
  <c r="D58" i="17"/>
  <c r="E58" i="17"/>
  <c r="F58" i="17"/>
  <c r="C59" i="17"/>
  <c r="D59" i="17"/>
  <c r="E59" i="17"/>
  <c r="F59" i="17"/>
  <c r="C60" i="17"/>
  <c r="D60" i="17"/>
  <c r="E60" i="17"/>
  <c r="F60" i="17"/>
  <c r="B60" i="17"/>
  <c r="B59" i="17"/>
  <c r="B57" i="17"/>
  <c r="B53" i="17"/>
  <c r="B51" i="17"/>
  <c r="B49" i="17"/>
  <c r="B48" i="17"/>
  <c r="B47" i="17"/>
  <c r="B46" i="17"/>
  <c r="B45" i="17"/>
  <c r="B42" i="17"/>
  <c r="B41" i="17"/>
  <c r="B40" i="17"/>
  <c r="B37" i="17"/>
  <c r="B36" i="17"/>
  <c r="B33" i="17"/>
  <c r="B32" i="17"/>
  <c r="B29" i="17"/>
  <c r="B27" i="17"/>
  <c r="B25" i="17"/>
  <c r="B21" i="17"/>
  <c r="B20" i="17"/>
  <c r="B19" i="17"/>
  <c r="B17" i="17"/>
  <c r="B14" i="17"/>
  <c r="B13" i="17"/>
  <c r="B11" i="17"/>
  <c r="B12" i="17"/>
  <c r="B15" i="17"/>
  <c r="B16" i="17"/>
  <c r="B18" i="17"/>
  <c r="B22" i="17"/>
  <c r="B24" i="17"/>
  <c r="B26" i="17"/>
  <c r="B28" i="17"/>
  <c r="B30" i="17"/>
  <c r="B31" i="17"/>
  <c r="B34" i="17"/>
  <c r="B35" i="17"/>
  <c r="B39" i="17"/>
  <c r="B43" i="17"/>
  <c r="B44" i="17"/>
  <c r="B50" i="17"/>
  <c r="B52" i="17"/>
  <c r="B54" i="17"/>
  <c r="B55" i="17"/>
  <c r="B56" i="17"/>
  <c r="B58" i="17"/>
  <c r="B10" i="17"/>
  <c r="A11" i="17"/>
  <c r="A12" i="17"/>
  <c r="A13" i="17"/>
  <c r="A14" i="17"/>
  <c r="A15" i="17"/>
  <c r="A16" i="17"/>
  <c r="A17" i="17"/>
  <c r="A18" i="17"/>
  <c r="A19" i="17"/>
  <c r="A20" i="17"/>
  <c r="A21" i="17"/>
  <c r="A22" i="17"/>
  <c r="A24" i="17"/>
  <c r="A25" i="17"/>
  <c r="A26" i="17"/>
  <c r="A27" i="17"/>
  <c r="A28" i="17"/>
  <c r="A29" i="17"/>
  <c r="A30" i="17"/>
  <c r="A31" i="17"/>
  <c r="A32" i="17"/>
  <c r="A33" i="17"/>
  <c r="A34" i="17"/>
  <c r="A35" i="17"/>
  <c r="A36" i="17"/>
  <c r="A37" i="17"/>
  <c r="A39" i="17"/>
  <c r="A40" i="17"/>
  <c r="A41" i="17"/>
  <c r="A42" i="17"/>
  <c r="A43" i="17"/>
  <c r="A44" i="17"/>
  <c r="A45" i="17"/>
  <c r="A46" i="17"/>
  <c r="A47" i="17"/>
  <c r="A48" i="17"/>
  <c r="A49" i="17"/>
  <c r="A50" i="17"/>
  <c r="A51" i="17"/>
  <c r="A52" i="17"/>
  <c r="A53" i="17"/>
  <c r="A54" i="17"/>
  <c r="A55" i="17"/>
  <c r="A56" i="17"/>
  <c r="A57" i="17"/>
  <c r="A58" i="17"/>
  <c r="A59" i="17"/>
  <c r="A60" i="17"/>
  <c r="A10" i="17"/>
  <c r="L53" i="17" l="1"/>
  <c r="L45" i="17"/>
  <c r="L44" i="17"/>
  <c r="L52" i="17"/>
  <c r="L35" i="17"/>
  <c r="L27" i="17"/>
  <c r="L42" i="17"/>
  <c r="L33" i="17"/>
  <c r="L25" i="17"/>
  <c r="L16" i="17"/>
  <c r="L58" i="17"/>
  <c r="L50" i="17"/>
  <c r="L22" i="17"/>
  <c r="L14" i="17"/>
  <c r="L51" i="17"/>
  <c r="L18" i="17"/>
  <c r="L54" i="17"/>
  <c r="L37" i="17"/>
  <c r="L29" i="17"/>
  <c r="L26" i="17"/>
  <c r="L12" i="17"/>
  <c r="L31" i="17"/>
  <c r="L30" i="17"/>
  <c r="L13" i="17"/>
  <c r="L43" i="17"/>
  <c r="L20" i="17"/>
  <c r="L40" i="17"/>
  <c r="L56" i="17"/>
  <c r="L21" i="17"/>
  <c r="L55" i="17"/>
  <c r="L39" i="17"/>
  <c r="L34" i="17"/>
  <c r="L17" i="17"/>
  <c r="L57" i="17"/>
  <c r="L32" i="17"/>
  <c r="L24" i="17"/>
  <c r="L15" i="17"/>
  <c r="L60" i="17"/>
  <c r="L47" i="17"/>
  <c r="L59" i="17"/>
  <c r="L41" i="17"/>
  <c r="L48" i="17"/>
  <c r="L49" i="17"/>
  <c r="L46" i="17"/>
  <c r="L10" i="17"/>
  <c r="I12" i="16" l="1"/>
  <c r="I12" i="15"/>
  <c r="I12" i="14"/>
  <c r="V55" i="13" l="1"/>
  <c r="V54" i="13"/>
  <c r="V53" i="13"/>
  <c r="V52" i="13"/>
  <c r="V51" i="13"/>
  <c r="V50" i="13"/>
  <c r="I49" i="13"/>
  <c r="T49" i="13" s="1"/>
  <c r="V48" i="13"/>
  <c r="V47" i="13"/>
  <c r="V46" i="13"/>
  <c r="I45" i="13"/>
  <c r="U45" i="13" s="1"/>
  <c r="V44" i="13"/>
  <c r="V43" i="13"/>
  <c r="V42" i="13"/>
  <c r="V41" i="13"/>
  <c r="I40" i="13"/>
  <c r="O40" i="13" s="1"/>
  <c r="V39" i="13"/>
  <c r="V38" i="13"/>
  <c r="P37" i="13"/>
  <c r="I37" i="13"/>
  <c r="O37" i="13" s="1"/>
  <c r="V36" i="13"/>
  <c r="V35" i="13"/>
  <c r="V34" i="13"/>
  <c r="V33" i="13"/>
  <c r="V32" i="13"/>
  <c r="V31" i="13"/>
  <c r="V30" i="13"/>
  <c r="V29" i="13"/>
  <c r="V28" i="13"/>
  <c r="V27" i="13"/>
  <c r="I26" i="13"/>
  <c r="O26" i="13" s="1"/>
  <c r="V25" i="13"/>
  <c r="U24" i="13"/>
  <c r="T24" i="13"/>
  <c r="S24" i="13"/>
  <c r="R24" i="13"/>
  <c r="Q24" i="13"/>
  <c r="P24" i="13"/>
  <c r="V23" i="13"/>
  <c r="V22" i="13"/>
  <c r="V21" i="13"/>
  <c r="I20" i="13"/>
  <c r="V19" i="13"/>
  <c r="V18" i="13"/>
  <c r="V17" i="13"/>
  <c r="V16" i="13"/>
  <c r="V15" i="13"/>
  <c r="V14" i="13"/>
  <c r="P13" i="13"/>
  <c r="O13" i="13"/>
  <c r="I13" i="13"/>
  <c r="T13" i="13" s="1"/>
  <c r="U12" i="13"/>
  <c r="T12" i="13"/>
  <c r="S12" i="13"/>
  <c r="R12" i="13"/>
  <c r="Q12" i="13"/>
  <c r="P12" i="13"/>
  <c r="O12" i="13"/>
  <c r="N12" i="13"/>
  <c r="M12" i="13"/>
  <c r="L12" i="13"/>
  <c r="K12" i="13"/>
  <c r="V12" i="13" s="1"/>
  <c r="J12" i="13"/>
  <c r="L11" i="13"/>
  <c r="K11" i="13"/>
  <c r="M49" i="13" l="1"/>
  <c r="P20" i="13"/>
  <c r="U13" i="13"/>
  <c r="N45" i="13"/>
  <c r="N49" i="13"/>
  <c r="O45" i="13"/>
  <c r="V24" i="13"/>
  <c r="P26" i="13"/>
  <c r="P40" i="13"/>
  <c r="P45" i="13"/>
  <c r="M13" i="13"/>
  <c r="V11" i="13"/>
  <c r="N13" i="13"/>
  <c r="U49" i="13"/>
  <c r="O49" i="13"/>
  <c r="P49" i="13"/>
  <c r="Q49" i="13"/>
  <c r="R49" i="13"/>
  <c r="Q20" i="13"/>
  <c r="Q37" i="13"/>
  <c r="R37" i="13"/>
  <c r="R40" i="13"/>
  <c r="L20" i="13"/>
  <c r="S37" i="13"/>
  <c r="K40" i="13"/>
  <c r="Q45" i="13"/>
  <c r="U20" i="13"/>
  <c r="L26" i="13"/>
  <c r="T26" i="13"/>
  <c r="L37" i="13"/>
  <c r="J13" i="13"/>
  <c r="R13" i="13"/>
  <c r="N20" i="13"/>
  <c r="M26" i="13"/>
  <c r="U26" i="13"/>
  <c r="M37" i="13"/>
  <c r="U37" i="13"/>
  <c r="M40" i="13"/>
  <c r="U40" i="13"/>
  <c r="K45" i="13"/>
  <c r="S45" i="13"/>
  <c r="J49" i="13"/>
  <c r="I10" i="13"/>
  <c r="K13" i="13"/>
  <c r="S13" i="13"/>
  <c r="O20" i="13"/>
  <c r="N26" i="13"/>
  <c r="N37" i="13"/>
  <c r="N40" i="13"/>
  <c r="L45" i="13"/>
  <c r="T45" i="13"/>
  <c r="K49" i="13"/>
  <c r="S49" i="13"/>
  <c r="J20" i="13"/>
  <c r="R20" i="13"/>
  <c r="Q26" i="13"/>
  <c r="Q40" i="13"/>
  <c r="K20" i="13"/>
  <c r="S20" i="13"/>
  <c r="J26" i="13"/>
  <c r="R26" i="13"/>
  <c r="J37" i="13"/>
  <c r="J40" i="13"/>
  <c r="T20" i="13"/>
  <c r="K26" i="13"/>
  <c r="S26" i="13"/>
  <c r="K37" i="13"/>
  <c r="S40" i="13"/>
  <c r="Q13" i="13"/>
  <c r="M20" i="13"/>
  <c r="T37" i="13"/>
  <c r="L40" i="13"/>
  <c r="T40" i="13"/>
  <c r="J45" i="13"/>
  <c r="R45" i="13"/>
  <c r="L13" i="13"/>
  <c r="M45" i="13"/>
  <c r="L49" i="13"/>
  <c r="O10" i="13" l="1"/>
  <c r="U10" i="13"/>
  <c r="N10" i="13"/>
  <c r="T10" i="13"/>
  <c r="P10" i="13"/>
  <c r="V40" i="13"/>
  <c r="M10" i="13"/>
  <c r="S10" i="13"/>
  <c r="Q10" i="13"/>
  <c r="K10" i="13"/>
  <c r="J10" i="13"/>
  <c r="V13" i="13"/>
  <c r="V20" i="13"/>
  <c r="V45" i="13"/>
  <c r="V49" i="13"/>
  <c r="V26" i="13"/>
  <c r="V37" i="13"/>
  <c r="L10" i="13"/>
  <c r="R10" i="13"/>
  <c r="V10" i="13" l="1"/>
  <c r="I12" i="8" l="1"/>
  <c r="I12" i="6"/>
  <c r="I12" i="5"/>
  <c r="I12" i="4"/>
  <c r="I12" i="3"/>
  <c r="W53" i="1" l="1"/>
  <c r="W52" i="1"/>
  <c r="X51" i="1"/>
  <c r="X43" i="1"/>
  <c r="W40" i="1"/>
  <c r="AA41" i="17" s="1"/>
  <c r="X39" i="1"/>
  <c r="Y35" i="1"/>
  <c r="AC36" i="17" s="1"/>
  <c r="X35" i="1"/>
  <c r="AB36" i="17" s="1"/>
  <c r="W35" i="1"/>
  <c r="AA36" i="17" s="1"/>
  <c r="W30" i="1"/>
  <c r="AA31" i="17" s="1"/>
  <c r="X20" i="1"/>
  <c r="X19" i="1"/>
  <c r="X18" i="1"/>
  <c r="X17" i="1"/>
  <c r="X16" i="1"/>
  <c r="X10" i="1"/>
  <c r="X52" i="1" l="1"/>
  <c r="Y52" i="1" s="1"/>
  <c r="AA53" i="17"/>
  <c r="X53" i="1"/>
  <c r="AB54" i="17" s="1"/>
  <c r="AA54" i="17"/>
  <c r="AA55" i="17"/>
  <c r="Y39" i="1"/>
  <c r="AB40" i="17"/>
  <c r="X15" i="1"/>
  <c r="AB17" i="17"/>
  <c r="Y20" i="1"/>
  <c r="AB21" i="17"/>
  <c r="Y19" i="1"/>
  <c r="AB20" i="17"/>
  <c r="Y10" i="1"/>
  <c r="AB11" i="17"/>
  <c r="Y17" i="1"/>
  <c r="AB18" i="17"/>
  <c r="Y18" i="1"/>
  <c r="AB19" i="17"/>
  <c r="Y43" i="1"/>
  <c r="AB46" i="17"/>
  <c r="AB49" i="17"/>
  <c r="AB47" i="17"/>
  <c r="AB45" i="17"/>
  <c r="AB48" i="17"/>
  <c r="AB44" i="17"/>
  <c r="Y51" i="1"/>
  <c r="AB52" i="17"/>
  <c r="AB55" i="17"/>
  <c r="Y16" i="1"/>
  <c r="AB53" i="17" l="1"/>
  <c r="Y53" i="1"/>
  <c r="AC55" i="17" s="1"/>
  <c r="Z51" i="1"/>
  <c r="AD52" i="17" s="1"/>
  <c r="AC52" i="17"/>
  <c r="Z52" i="1"/>
  <c r="AD53" i="17" s="1"/>
  <c r="AC53" i="17"/>
  <c r="Z20" i="1"/>
  <c r="AD21" i="17" s="1"/>
  <c r="AC21" i="17"/>
  <c r="Z18" i="1"/>
  <c r="AD19" i="17" s="1"/>
  <c r="AC19" i="17"/>
  <c r="Z19" i="1"/>
  <c r="AD20" i="17" s="1"/>
  <c r="AC20" i="17"/>
  <c r="Z17" i="1"/>
  <c r="AD18" i="17" s="1"/>
  <c r="AC18" i="17"/>
  <c r="Y15" i="1"/>
  <c r="AB16" i="17"/>
  <c r="Z43" i="1"/>
  <c r="AC46" i="17"/>
  <c r="AC49" i="17"/>
  <c r="AC47" i="17"/>
  <c r="AC48" i="17"/>
  <c r="AC45" i="17"/>
  <c r="AC44" i="17"/>
  <c r="Z16" i="1"/>
  <c r="AD17" i="17" s="1"/>
  <c r="AC17" i="17"/>
  <c r="Z53" i="1"/>
  <c r="AC54" i="17"/>
  <c r="Z10" i="1"/>
  <c r="AD11" i="17" s="1"/>
  <c r="AC11" i="17"/>
  <c r="Z39" i="1"/>
  <c r="AD40" i="17" s="1"/>
  <c r="AC40" i="17"/>
  <c r="AD48" i="17" l="1"/>
  <c r="AD44" i="17"/>
  <c r="AD46" i="17"/>
  <c r="AD49" i="17"/>
  <c r="AD47" i="17"/>
  <c r="AD45" i="17"/>
  <c r="Z15" i="1"/>
  <c r="AD16" i="17" s="1"/>
  <c r="AC16" i="17"/>
  <c r="AD55" i="17"/>
  <c r="AD54"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00000000-0006-0000-0900-000001000000}">
      <text>
        <r>
          <rPr>
            <b/>
            <sz val="9"/>
            <color indexed="81"/>
            <rFont val="MingLiU_HKSCS"/>
            <family val="1"/>
          </rPr>
          <t>Número consecutivo de acciones.</t>
        </r>
      </text>
    </comment>
    <comment ref="C11" authorId="0" shapeId="0" xr:uid="{00000000-0006-0000-0900-000002000000}">
      <text>
        <r>
          <rPr>
            <b/>
            <sz val="9"/>
            <color indexed="81"/>
            <rFont val="Tahoma"/>
            <family val="2"/>
          </rPr>
          <t>Descripción específica de las actividades a realizar en el cumplimiento de la implementación del subsistema.</t>
        </r>
      </text>
    </comment>
    <comment ref="D11" authorId="0" shapeId="0" xr:uid="{00000000-0006-0000-0900-000003000000}">
      <text>
        <r>
          <rPr>
            <b/>
            <sz val="9"/>
            <color indexed="81"/>
            <rFont val="Tahoma"/>
            <family val="2"/>
          </rPr>
          <t>Defina el área y cargo responsable de la ejecución de la actividad planteada.</t>
        </r>
      </text>
    </comment>
    <comment ref="E11" authorId="0" shapeId="0" xr:uid="{00000000-0006-0000-0900-000004000000}">
      <text>
        <r>
          <rPr>
            <b/>
            <sz val="9"/>
            <color indexed="81"/>
            <rFont val="Tahoma"/>
            <family val="2"/>
          </rPr>
          <t>Defina el indicador con el que se mide la actividad propuesta, o el producto esperado de la actividad propuesta.</t>
        </r>
      </text>
    </comment>
    <comment ref="F11" authorId="0" shapeId="0" xr:uid="{00000000-0006-0000-0900-000005000000}">
      <text>
        <r>
          <rPr>
            <b/>
            <sz val="9"/>
            <color indexed="81"/>
            <rFont val="Tahoma"/>
            <family val="2"/>
          </rPr>
          <t>Establezca la meta que se pretende alcanzar, en cumplimiento del indicador formulado.</t>
        </r>
      </text>
    </comment>
    <comment ref="I11" authorId="0" shapeId="0" xr:uid="{00000000-0006-0000-0900-000006000000}">
      <text>
        <r>
          <rPr>
            <b/>
            <sz val="9"/>
            <color indexed="81"/>
            <rFont val="Tahoma"/>
            <family val="2"/>
          </rPr>
          <t>Definir ponderación de la actividad (si se requiere)</t>
        </r>
        <r>
          <rPr>
            <sz val="9"/>
            <color indexed="81"/>
            <rFont val="Tahoma"/>
            <family val="2"/>
          </rPr>
          <t xml:space="preserve">
</t>
        </r>
      </text>
    </comment>
    <comment ref="I12" authorId="0" shapeId="0" xr:uid="{00000000-0006-0000-0900-000007000000}">
      <text>
        <r>
          <rPr>
            <b/>
            <sz val="9"/>
            <color indexed="81"/>
            <rFont val="Tahoma"/>
            <family val="2"/>
          </rPr>
          <t>Debe corresponder al 100%</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00000000-0006-0000-0A00-000001000000}">
      <text>
        <r>
          <rPr>
            <b/>
            <sz val="9"/>
            <color indexed="81"/>
            <rFont val="MingLiU_HKSCS"/>
            <family val="1"/>
          </rPr>
          <t>Número consecutivo de acciones.</t>
        </r>
      </text>
    </comment>
    <comment ref="C11" authorId="0" shapeId="0" xr:uid="{00000000-0006-0000-0A00-000002000000}">
      <text>
        <r>
          <rPr>
            <b/>
            <sz val="9"/>
            <color indexed="81"/>
            <rFont val="Tahoma"/>
            <family val="2"/>
          </rPr>
          <t>Descripción específica de las actividades a realizar en el cumplimiento de la implementación del subsistema.</t>
        </r>
      </text>
    </comment>
    <comment ref="D11" authorId="0" shapeId="0" xr:uid="{00000000-0006-0000-0A00-000003000000}">
      <text>
        <r>
          <rPr>
            <b/>
            <sz val="9"/>
            <color indexed="81"/>
            <rFont val="Tahoma"/>
            <family val="2"/>
          </rPr>
          <t>Defina el área y cargo responsable de la ejecución de la actividad planteada.</t>
        </r>
      </text>
    </comment>
    <comment ref="E11" authorId="0" shapeId="0" xr:uid="{00000000-0006-0000-0A00-000004000000}">
      <text>
        <r>
          <rPr>
            <b/>
            <sz val="9"/>
            <color indexed="81"/>
            <rFont val="Tahoma"/>
            <family val="2"/>
          </rPr>
          <t>Defina el indicador con el que se mide la actividad propuesta, o el producto esperado de la actividad propuesta.</t>
        </r>
      </text>
    </comment>
    <comment ref="F11" authorId="0" shapeId="0" xr:uid="{00000000-0006-0000-0A00-000005000000}">
      <text>
        <r>
          <rPr>
            <b/>
            <sz val="9"/>
            <color indexed="81"/>
            <rFont val="Tahoma"/>
            <family val="2"/>
          </rPr>
          <t>Establezca la meta que se pretende alcanzar, en cumplimiento del indicador formulado.</t>
        </r>
      </text>
    </comment>
    <comment ref="I11" authorId="0" shapeId="0" xr:uid="{00000000-0006-0000-0A00-000006000000}">
      <text>
        <r>
          <rPr>
            <b/>
            <sz val="9"/>
            <color indexed="81"/>
            <rFont val="Tahoma"/>
            <family val="2"/>
          </rPr>
          <t>Definir ponderación de la actividad (si se requiere)</t>
        </r>
        <r>
          <rPr>
            <sz val="9"/>
            <color indexed="81"/>
            <rFont val="Tahoma"/>
            <family val="2"/>
          </rPr>
          <t xml:space="preserve">
</t>
        </r>
      </text>
    </comment>
    <comment ref="I12" authorId="0" shapeId="0" xr:uid="{00000000-0006-0000-0A00-000007000000}">
      <text>
        <r>
          <rPr>
            <b/>
            <sz val="9"/>
            <color indexed="81"/>
            <rFont val="Tahoma"/>
            <family val="2"/>
          </rPr>
          <t>Debe corresponder al 100%</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00000000-0006-0000-0B00-000001000000}">
      <text>
        <r>
          <rPr>
            <sz val="10"/>
            <color rgb="FF000000"/>
            <rFont val="Arial"/>
            <family val="2"/>
          </rPr>
          <t>Número consecutivo de acciones.</t>
        </r>
      </text>
    </comment>
    <comment ref="C11" authorId="0" shapeId="0" xr:uid="{00000000-0006-0000-0B00-000002000000}">
      <text>
        <r>
          <rPr>
            <sz val="10"/>
            <color rgb="FF000000"/>
            <rFont val="Arial"/>
            <family val="2"/>
          </rPr>
          <t>Descripción específica de las actividades a realizar en el cumplimiento de la implementación del subsistema.</t>
        </r>
      </text>
    </comment>
    <comment ref="D11" authorId="0" shapeId="0" xr:uid="{00000000-0006-0000-0B00-000003000000}">
      <text>
        <r>
          <rPr>
            <sz val="10"/>
            <color rgb="FF000000"/>
            <rFont val="Arial"/>
            <family val="2"/>
          </rPr>
          <t>Defina el área y cargo responsable de la ejecución de la actividad planteada.</t>
        </r>
      </text>
    </comment>
    <comment ref="E11" authorId="0" shapeId="0" xr:uid="{00000000-0006-0000-0B00-000004000000}">
      <text>
        <r>
          <rPr>
            <sz val="10"/>
            <color rgb="FF000000"/>
            <rFont val="Arial"/>
            <family val="2"/>
          </rPr>
          <t>Defina el indicador con el que se mide la actividad propuesta, o el producto esperado de la actividad propuesta.</t>
        </r>
      </text>
    </comment>
    <comment ref="F11" authorId="0" shapeId="0" xr:uid="{00000000-0006-0000-0B00-000005000000}">
      <text>
        <r>
          <rPr>
            <sz val="10"/>
            <color rgb="FF000000"/>
            <rFont val="Arial"/>
            <family val="2"/>
          </rPr>
          <t>Establezca la meta que se pretende alcanzar, en cumplimiento del indicador formulado.</t>
        </r>
      </text>
    </comment>
    <comment ref="I11" authorId="0" shapeId="0" xr:uid="{00000000-0006-0000-0B00-000006000000}">
      <text>
        <r>
          <rPr>
            <sz val="10"/>
            <color rgb="FF000000"/>
            <rFont val="Arial"/>
            <family val="2"/>
          </rPr>
          <t xml:space="preserve">Definir ponderación de la actividad (si se requiere)
</t>
        </r>
      </text>
    </comment>
    <comment ref="I12" authorId="0" shapeId="0" xr:uid="{00000000-0006-0000-0B00-000007000000}">
      <text>
        <r>
          <rPr>
            <sz val="10"/>
            <color rgb="FF000000"/>
            <rFont val="Arial"/>
            <family val="2"/>
          </rPr>
          <t xml:space="preserve">Debe corresponder al 100%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00000000-0006-0000-0C00-000001000000}">
      <text>
        <r>
          <rPr>
            <b/>
            <sz val="9"/>
            <color indexed="81"/>
            <rFont val="MingLiU_HKSCS"/>
            <family val="1"/>
          </rPr>
          <t>Número consecutivo de acciones.</t>
        </r>
      </text>
    </comment>
    <comment ref="C11" authorId="0" shapeId="0" xr:uid="{00000000-0006-0000-0C00-000002000000}">
      <text>
        <r>
          <rPr>
            <b/>
            <sz val="9"/>
            <color indexed="81"/>
            <rFont val="Tahoma"/>
            <family val="2"/>
          </rPr>
          <t>Descripción específica de las actividades a realizar en el cumplimiento de la implementación del subsistema.</t>
        </r>
      </text>
    </comment>
    <comment ref="D11" authorId="0" shapeId="0" xr:uid="{00000000-0006-0000-0C00-000003000000}">
      <text>
        <r>
          <rPr>
            <b/>
            <sz val="9"/>
            <color indexed="81"/>
            <rFont val="Tahoma"/>
            <family val="2"/>
          </rPr>
          <t>Defina el área y cargo responsable de la ejecución de la actividad planteada.</t>
        </r>
      </text>
    </comment>
    <comment ref="E11" authorId="0" shapeId="0" xr:uid="{00000000-0006-0000-0C00-000004000000}">
      <text>
        <r>
          <rPr>
            <b/>
            <sz val="9"/>
            <color indexed="81"/>
            <rFont val="Tahoma"/>
            <family val="2"/>
          </rPr>
          <t>Defina el indicador con el que se mide la actividad propuesta, o el producto esperado de la actividad propuesta.</t>
        </r>
      </text>
    </comment>
    <comment ref="F11" authorId="0" shapeId="0" xr:uid="{00000000-0006-0000-0C00-000005000000}">
      <text>
        <r>
          <rPr>
            <b/>
            <sz val="9"/>
            <color indexed="81"/>
            <rFont val="Tahoma"/>
            <family val="2"/>
          </rPr>
          <t>Establezca la meta que se pretende alcanzar, en cumplimiento del indicador formulado.</t>
        </r>
      </text>
    </comment>
    <comment ref="I11" authorId="0" shapeId="0" xr:uid="{00000000-0006-0000-0C00-000006000000}">
      <text>
        <r>
          <rPr>
            <b/>
            <sz val="9"/>
            <color indexed="81"/>
            <rFont val="Tahoma"/>
            <family val="2"/>
          </rPr>
          <t>Definir ponderación de la actividad (si se requiere)</t>
        </r>
        <r>
          <rPr>
            <sz val="9"/>
            <color indexed="81"/>
            <rFont val="Tahoma"/>
            <family val="2"/>
          </rPr>
          <t xml:space="preserve">
</t>
        </r>
      </text>
    </comment>
    <comment ref="I12" authorId="0" shapeId="0" xr:uid="{00000000-0006-0000-0C00-000007000000}">
      <text>
        <r>
          <rPr>
            <b/>
            <sz val="9"/>
            <color indexed="81"/>
            <rFont val="Tahoma"/>
            <family val="2"/>
          </rPr>
          <t>Debe corresponder al 100%</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00000000-0006-0000-0D00-000001000000}">
      <text>
        <r>
          <rPr>
            <sz val="10"/>
            <color rgb="FF000000"/>
            <rFont val="Arial"/>
            <family val="2"/>
          </rPr>
          <t>Número consecutivo de acciones.</t>
        </r>
      </text>
    </comment>
    <comment ref="C11" authorId="0" shapeId="0" xr:uid="{00000000-0006-0000-0D00-000002000000}">
      <text>
        <r>
          <rPr>
            <sz val="10"/>
            <color rgb="FF000000"/>
            <rFont val="Arial"/>
            <family val="2"/>
          </rPr>
          <t>Descripción específica de las actividades a realizar en el cumplimiento de la implementación del subsistema.</t>
        </r>
      </text>
    </comment>
    <comment ref="D11" authorId="0" shapeId="0" xr:uid="{00000000-0006-0000-0D00-000003000000}">
      <text>
        <r>
          <rPr>
            <sz val="10"/>
            <color rgb="FF000000"/>
            <rFont val="Arial"/>
            <family val="2"/>
          </rPr>
          <t>Defina el área y cargo responsable de la ejecución de la actividad planteada.</t>
        </r>
      </text>
    </comment>
    <comment ref="E11" authorId="0" shapeId="0" xr:uid="{00000000-0006-0000-0D00-000004000000}">
      <text>
        <r>
          <rPr>
            <sz val="10"/>
            <color rgb="FF000000"/>
            <rFont val="Arial"/>
            <family val="2"/>
          </rPr>
          <t>Defina el indicador con el que se mide la actividad propuesta, o el producto esperado de la actividad propuesta.</t>
        </r>
      </text>
    </comment>
    <comment ref="F11" authorId="0" shapeId="0" xr:uid="{00000000-0006-0000-0D00-000005000000}">
      <text>
        <r>
          <rPr>
            <sz val="10"/>
            <color rgb="FF000000"/>
            <rFont val="Arial"/>
            <family val="2"/>
          </rPr>
          <t>Establezca la meta que se pretende alcanzar, en cumplimiento del indicador formulado.</t>
        </r>
      </text>
    </comment>
    <comment ref="I11" authorId="0" shapeId="0" xr:uid="{00000000-0006-0000-0D00-000006000000}">
      <text>
        <r>
          <rPr>
            <sz val="10"/>
            <color rgb="FF000000"/>
            <rFont val="Arial"/>
            <family val="2"/>
          </rPr>
          <t xml:space="preserve">Definir ponderación de la actividad (si se requiere)
</t>
        </r>
      </text>
    </comment>
    <comment ref="I12" authorId="0" shapeId="0" xr:uid="{00000000-0006-0000-0D00-000007000000}">
      <text>
        <r>
          <rPr>
            <sz val="10"/>
            <color rgb="FF000000"/>
            <rFont val="Arial"/>
            <family val="2"/>
          </rPr>
          <t xml:space="preserve">Debe corresponder al 100%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00000000-0006-0000-0E00-000001000000}">
      <text>
        <r>
          <rPr>
            <b/>
            <sz val="9"/>
            <color indexed="81"/>
            <rFont val="MingLiU_HKSCS"/>
            <family val="1"/>
          </rPr>
          <t>Número consecutivo de acciones.</t>
        </r>
      </text>
    </comment>
    <comment ref="C11" authorId="0" shapeId="0" xr:uid="{00000000-0006-0000-0E00-000002000000}">
      <text>
        <r>
          <rPr>
            <b/>
            <sz val="9"/>
            <color indexed="81"/>
            <rFont val="Tahoma"/>
            <family val="2"/>
          </rPr>
          <t>Descripción específica de las actividades a realizar en el cumplimiento de la implementación del subsistema.</t>
        </r>
      </text>
    </comment>
    <comment ref="D11" authorId="0" shapeId="0" xr:uid="{00000000-0006-0000-0E00-000003000000}">
      <text>
        <r>
          <rPr>
            <b/>
            <sz val="9"/>
            <color indexed="81"/>
            <rFont val="Tahoma"/>
            <family val="2"/>
          </rPr>
          <t>Defina el área y cargo responsable de la ejecución de la actividad planteada.</t>
        </r>
      </text>
    </comment>
    <comment ref="E11" authorId="0" shapeId="0" xr:uid="{00000000-0006-0000-0E00-000004000000}">
      <text>
        <r>
          <rPr>
            <b/>
            <sz val="9"/>
            <color indexed="81"/>
            <rFont val="Tahoma"/>
            <family val="2"/>
          </rPr>
          <t>Defina el indicador con el que se mide la actividad propuesta, o el producto esperado de la actividad propuesta.</t>
        </r>
      </text>
    </comment>
    <comment ref="F11" authorId="0" shapeId="0" xr:uid="{00000000-0006-0000-0E00-000005000000}">
      <text>
        <r>
          <rPr>
            <b/>
            <sz val="9"/>
            <color indexed="81"/>
            <rFont val="Tahoma"/>
            <family val="2"/>
          </rPr>
          <t>Establezca la meta que se pretende alcanzar, en cumplimiento del indicador formulado.</t>
        </r>
      </text>
    </comment>
    <comment ref="I11" authorId="0" shapeId="0" xr:uid="{00000000-0006-0000-0E00-000006000000}">
      <text>
        <r>
          <rPr>
            <b/>
            <sz val="9"/>
            <color indexed="81"/>
            <rFont val="Tahoma"/>
            <family val="2"/>
          </rPr>
          <t>Definir ponderación de la actividad (si se requiere)</t>
        </r>
        <r>
          <rPr>
            <sz val="9"/>
            <color indexed="81"/>
            <rFont val="Tahoma"/>
            <family val="2"/>
          </rPr>
          <t xml:space="preserve">
</t>
        </r>
      </text>
    </comment>
    <comment ref="I12" authorId="0" shapeId="0" xr:uid="{00000000-0006-0000-0E00-000007000000}">
      <text>
        <r>
          <rPr>
            <b/>
            <sz val="9"/>
            <color indexed="81"/>
            <rFont val="Tahoma"/>
            <family val="2"/>
          </rPr>
          <t>Debe corresponder al 100%</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00000000-0006-0000-0F00-000001000000}">
      <text>
        <r>
          <rPr>
            <b/>
            <sz val="9"/>
            <color indexed="81"/>
            <rFont val="MingLiU_HKSCS"/>
            <family val="1"/>
          </rPr>
          <t>Número consecutivo de acciones.</t>
        </r>
      </text>
    </comment>
    <comment ref="C11" authorId="0" shapeId="0" xr:uid="{00000000-0006-0000-0F00-000002000000}">
      <text>
        <r>
          <rPr>
            <b/>
            <sz val="9"/>
            <color indexed="81"/>
            <rFont val="Tahoma"/>
            <family val="2"/>
          </rPr>
          <t>Descripción específica de las actividades a realizar en el cumplimiento de la implementación del subsistema.</t>
        </r>
      </text>
    </comment>
    <comment ref="D11" authorId="0" shapeId="0" xr:uid="{00000000-0006-0000-0F00-000003000000}">
      <text>
        <r>
          <rPr>
            <b/>
            <sz val="9"/>
            <color indexed="81"/>
            <rFont val="Tahoma"/>
            <family val="2"/>
          </rPr>
          <t>Defina el área y cargo responsable de la ejecución de la actividad planteada.</t>
        </r>
      </text>
    </comment>
    <comment ref="E11" authorId="0" shapeId="0" xr:uid="{00000000-0006-0000-0F00-000004000000}">
      <text>
        <r>
          <rPr>
            <b/>
            <sz val="9"/>
            <color indexed="81"/>
            <rFont val="Tahoma"/>
            <family val="2"/>
          </rPr>
          <t>Defina el indicador con el que se mide la actividad propuesta, o el producto esperado de la actividad propuesta.</t>
        </r>
      </text>
    </comment>
    <comment ref="F11" authorId="0" shapeId="0" xr:uid="{00000000-0006-0000-0F00-000005000000}">
      <text>
        <r>
          <rPr>
            <b/>
            <sz val="9"/>
            <color indexed="81"/>
            <rFont val="Tahoma"/>
            <family val="2"/>
          </rPr>
          <t>Establezca la meta que se pretende alcanzar, en cumplimiento del indicador formulado.</t>
        </r>
      </text>
    </comment>
    <comment ref="I11" authorId="0" shapeId="0" xr:uid="{00000000-0006-0000-0F00-000006000000}">
      <text>
        <r>
          <rPr>
            <b/>
            <sz val="9"/>
            <color indexed="81"/>
            <rFont val="Tahoma"/>
            <family val="2"/>
          </rPr>
          <t>Definir ponderación de la actividad (si se requiere)</t>
        </r>
        <r>
          <rPr>
            <sz val="9"/>
            <color indexed="81"/>
            <rFont val="Tahoma"/>
            <family val="2"/>
          </rPr>
          <t xml:space="preserve">
</t>
        </r>
      </text>
    </comment>
    <comment ref="I12" authorId="0" shapeId="0" xr:uid="{00000000-0006-0000-0F00-000007000000}">
      <text>
        <r>
          <rPr>
            <b/>
            <sz val="9"/>
            <color indexed="81"/>
            <rFont val="Tahoma"/>
            <family val="2"/>
          </rPr>
          <t>Debe corresponder al 100%</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00000000-0006-0000-1000-000001000000}">
      <text>
        <r>
          <rPr>
            <b/>
            <sz val="9"/>
            <color indexed="81"/>
            <rFont val="MingLiU_HKSCS"/>
            <family val="1"/>
          </rPr>
          <t>Número consecutivo de acciones.</t>
        </r>
      </text>
    </comment>
    <comment ref="C11" authorId="0" shapeId="0" xr:uid="{00000000-0006-0000-1000-000002000000}">
      <text>
        <r>
          <rPr>
            <b/>
            <sz val="9"/>
            <color indexed="81"/>
            <rFont val="Tahoma"/>
            <family val="2"/>
          </rPr>
          <t>Descripción específica de las actividades a realizar en el cumplimiento de la implementación del subsistema.</t>
        </r>
      </text>
    </comment>
    <comment ref="D11" authorId="0" shapeId="0" xr:uid="{00000000-0006-0000-1000-000003000000}">
      <text>
        <r>
          <rPr>
            <b/>
            <sz val="9"/>
            <color indexed="81"/>
            <rFont val="Tahoma"/>
            <family val="2"/>
          </rPr>
          <t>Defina el área y cargo responsable de la ejecución de la actividad planteada.</t>
        </r>
      </text>
    </comment>
    <comment ref="E11" authorId="0" shapeId="0" xr:uid="{00000000-0006-0000-1000-000004000000}">
      <text>
        <r>
          <rPr>
            <b/>
            <sz val="9"/>
            <color indexed="81"/>
            <rFont val="Tahoma"/>
            <family val="2"/>
          </rPr>
          <t>Defina el indicador con el que se mide la actividad propuesta, o el producto esperado de la actividad propuesta.</t>
        </r>
      </text>
    </comment>
    <comment ref="F11" authorId="0" shapeId="0" xr:uid="{00000000-0006-0000-1000-000005000000}">
      <text>
        <r>
          <rPr>
            <b/>
            <sz val="9"/>
            <color indexed="81"/>
            <rFont val="Tahoma"/>
            <family val="2"/>
          </rPr>
          <t>Establezca la meta que se pretende alcanzar, en cumplimiento del indicador formulado.</t>
        </r>
      </text>
    </comment>
    <comment ref="I11" authorId="0" shapeId="0" xr:uid="{00000000-0006-0000-1000-000006000000}">
      <text>
        <r>
          <rPr>
            <b/>
            <sz val="9"/>
            <color indexed="81"/>
            <rFont val="Tahoma"/>
            <family val="2"/>
          </rPr>
          <t>Definir ponderación de la actividad (si se requiere)</t>
        </r>
        <r>
          <rPr>
            <sz val="9"/>
            <color indexed="81"/>
            <rFont val="Tahoma"/>
            <family val="2"/>
          </rPr>
          <t xml:space="preserve">
</t>
        </r>
      </text>
    </comment>
    <comment ref="I12" authorId="0" shapeId="0" xr:uid="{00000000-0006-0000-1000-000007000000}">
      <text>
        <r>
          <rPr>
            <b/>
            <sz val="9"/>
            <color indexed="81"/>
            <rFont val="Tahoma"/>
            <family val="2"/>
          </rPr>
          <t>Debe corresponder al 100%</t>
        </r>
        <r>
          <rPr>
            <sz val="9"/>
            <color indexed="81"/>
            <rFont val="Tahoma"/>
            <family val="2"/>
          </rPr>
          <t xml:space="preserve">
</t>
        </r>
      </text>
    </comment>
  </commentList>
</comments>
</file>

<file path=xl/sharedStrings.xml><?xml version="1.0" encoding="utf-8"?>
<sst xmlns="http://schemas.openxmlformats.org/spreadsheetml/2006/main" count="2397" uniqueCount="1222">
  <si>
    <t>PLAN ESTRATÉGICO CAPITAL 2021 - 2024
Y PLAN DE ACCIÓN INSTITUCIONAL 2021</t>
  </si>
  <si>
    <t>Versión:</t>
  </si>
  <si>
    <t>Fecha de Publicación:</t>
  </si>
  <si>
    <t>ALINEACIÓN ESTRATÉGICA 2021 - 2024</t>
  </si>
  <si>
    <t>PLAN DE ACCIÓN INSTITUCIONAL 2021</t>
  </si>
  <si>
    <t>1 Eficacia: (cumplimiento de metas)</t>
  </si>
  <si>
    <t>Correspondencia con ODS</t>
  </si>
  <si>
    <t>Correspondencia con PDD</t>
  </si>
  <si>
    <t>Correspondencia con MIPG</t>
  </si>
  <si>
    <t>Objetivo estratégico</t>
  </si>
  <si>
    <t>Iniciativa estratégica</t>
  </si>
  <si>
    <t>Meta</t>
  </si>
  <si>
    <t>Indicador de la iniciativa</t>
  </si>
  <si>
    <t>Tipo de Indicador (iniciativa)</t>
  </si>
  <si>
    <t>Proyecto / Plan</t>
  </si>
  <si>
    <t>Objetivo(s) del proyecto</t>
  </si>
  <si>
    <t>Entregable / producto</t>
  </si>
  <si>
    <t>Indicador del producto</t>
  </si>
  <si>
    <t>Tipo de Indicador (producto)</t>
  </si>
  <si>
    <t>Descripción del indicador</t>
  </si>
  <si>
    <t>Fórmula del indicador</t>
  </si>
  <si>
    <t>Unidad de medición</t>
  </si>
  <si>
    <t>Línea base</t>
  </si>
  <si>
    <t>Metas</t>
  </si>
  <si>
    <t>Costos</t>
  </si>
  <si>
    <t>Actividades</t>
  </si>
  <si>
    <t>Indicador de gestión</t>
  </si>
  <si>
    <t>Tipo de Indicador (gestión)</t>
  </si>
  <si>
    <t>Periodicidad</t>
  </si>
  <si>
    <t>Observaciones</t>
  </si>
  <si>
    <t>Líder estratégico</t>
  </si>
  <si>
    <t>Responsable de la medición</t>
  </si>
  <si>
    <t>2 Eficiencia: (uso de los recursos)</t>
  </si>
  <si>
    <t>3 Efectividad (impacto o beneficios generados)</t>
  </si>
  <si>
    <t>05 - Fortalecer la capacidad institucional de Capital para ser una empresa eficiente, sostenible y transparente.</t>
  </si>
  <si>
    <t>Adopción del enfoque integral de innovación pública de Capital</t>
  </si>
  <si>
    <t>Número de estrategias desarrolladas</t>
  </si>
  <si>
    <t>Diseño colaborativo de contenidos (Articulación con la estrategia de Gobierno Abierto de Bogotá - GABO).</t>
  </si>
  <si>
    <t>Número (#).</t>
  </si>
  <si>
    <t>No aplica.</t>
  </si>
  <si>
    <t>-</t>
  </si>
  <si>
    <t>Cumplimiento de las actividades de gestión, según su ponderación.</t>
  </si>
  <si>
    <t>Porcentaje (%)</t>
  </si>
  <si>
    <t>Trimestral.</t>
  </si>
  <si>
    <t>Ana María Ochoa - Asesora de planeación.</t>
  </si>
  <si>
    <t>Camilo Andrés Izquierdo - Profesional de planeación.</t>
  </si>
  <si>
    <t>Propósito 1
Logro de ciudad: 3 - 5
Propósito 5
Logro de ciudad: 30</t>
  </si>
  <si>
    <t>Gestión del conocimiento y la innovación.</t>
  </si>
  <si>
    <t>Adopción del enfoque integral gestión del conocimiento de Capital</t>
  </si>
  <si>
    <t>Implementar 1 estrategia de gestión del conocimiento.</t>
  </si>
  <si>
    <t>Impulso y apropiación de herramientas de lecciones aprendidas.</t>
  </si>
  <si>
    <t>Posicionar al interior de Capital la cultura de gestión del conocimiento</t>
  </si>
  <si>
    <t>Lecciones aprendidas consolidadas y aprovechadas a nivel interno.</t>
  </si>
  <si>
    <t>Número de lecciones aprendidas consolidadas.</t>
  </si>
  <si>
    <t>Medir la cantidad de lecciones aprendidas que se consolidan en la herramienta.</t>
  </si>
  <si>
    <t>Lecciones aprendidas documentadas / Meta propuesta para la vigencia.</t>
  </si>
  <si>
    <t>1. Definición de los proyectos a los cuales se les documentará lecciones aprendidas. (15%)
2. Elaboración de los documentos de lecciones aprendidas. (60%)
3. Presentación de resultados. (25%)</t>
  </si>
  <si>
    <t>Documento escrito del plan de Institucional de Capacitación</t>
  </si>
  <si>
    <t xml:space="preserve">
Documento escrito del Plan Institucional de Capacitaciones formulado e implementado </t>
  </si>
  <si>
    <t>Realizar el seguimiento al cumplimiento de las acciones definidas en el Plan Institucional de Capacitación de la vigencia 2021.</t>
  </si>
  <si>
    <t>(Porcentaje de avances en el cumplimiento de las acciones programadas en el Plan Institucional de Capacitación / Porcentaje total de acciones programadas del Plan Institucional de Capacitación)*100%.</t>
  </si>
  <si>
    <t>Porcentaje (%).</t>
  </si>
  <si>
    <r>
      <t xml:space="preserve">1. Planificación </t>
    </r>
    <r>
      <rPr>
        <sz val="10"/>
        <rFont val="Arial"/>
        <family val="2"/>
      </rPr>
      <t xml:space="preserve">(20%) - Identificación de necesidades de capacitación y potencialidades de difusión de conocimiento en las áreas de la entidad.
</t>
    </r>
    <r>
      <rPr>
        <sz val="10"/>
        <color theme="1" tint="4.9989318521683403E-2"/>
        <rFont val="Arial"/>
        <family val="2"/>
      </rPr>
      <t xml:space="preserve">
2. Ejecución </t>
    </r>
    <r>
      <rPr>
        <sz val="10"/>
        <rFont val="Arial"/>
        <family val="2"/>
      </rPr>
      <t xml:space="preserve">(50%) - Elaboración y desarrollo de los eventos de capacitación y formación, según lo planificado.
</t>
    </r>
    <r>
      <rPr>
        <sz val="10"/>
        <color theme="1" tint="4.9989318521683403E-2"/>
        <rFont val="Arial"/>
        <family val="2"/>
      </rPr>
      <t xml:space="preserve">
3. Seguimiento al cumplimiento(20%) - Registro y memorias de las jornadas de capacitación y formación, evaluación de las jornadas.
4. Análisis y mejoramiento (10%) - Análisis de cumplimiento de expectativas, participación y lecciones aprendidas de las jornadas.</t>
    </r>
  </si>
  <si>
    <t>Juan David Vargas Manzanera - Subdirector Administrativo</t>
  </si>
  <si>
    <t>Sandra Paola Montilla
Profesional de Recursos Humanos</t>
  </si>
  <si>
    <t>16. Paz, justicia e instituciones sólidas.</t>
  </si>
  <si>
    <t>Propósito 5 
Logro de ciudad: 30</t>
  </si>
  <si>
    <t>Planeación estratégica.
Seguimiento y evaluación del desempeño institucional</t>
  </si>
  <si>
    <t>Fortalecimiento de la cultura de la planeación</t>
  </si>
  <si>
    <t>Lograr niveles de cumplimiento superiores al 95% en la implementación del Plan de Fortalecimiento institucional.</t>
  </si>
  <si>
    <t>Promedio de implementación de resultados del plan de fortalecimiento para las vigencias de medición.</t>
  </si>
  <si>
    <t>Plan de Fortalecimiento Institucional - PFI</t>
  </si>
  <si>
    <t>Seguimientos realizados al Plan de Fortalecimiento Institucional - PFI</t>
  </si>
  <si>
    <t>Porcentaje de cumplimiento de los resultados del plan de fortalecimiento institucional.</t>
  </si>
  <si>
    <t>Realizar seguimientos mensuales a los resultados del plan de fortalecimiento institucional, con el fin de cumplir los requisitos de implementación y mantenimiento del Modelo Integrado de Planeación y Gestión - MIPG.</t>
  </si>
  <si>
    <t>Seguimientos realizados al PFI / Seguimientos programados al PFI</t>
  </si>
  <si>
    <t>1. Mensualmente adelantar seguimiento a los resultados del PFI para reporte al SPI.
2. Trimestralmente consolidar el avance para el reporte a proyectos de inversión en SEGPLAN.
3. Socializar los resultados del plan de fortalecimiento en las reuniones del equipo transversal.</t>
  </si>
  <si>
    <t>1. Número de seguimientos realizados al PFI / 12
2. Número de reportes de avances consolidados / 4
3. Número de socializaciones del plan de fortalecimiento / número de sesiones del equipo transversal del MIPG.</t>
  </si>
  <si>
    <t>Mensual.</t>
  </si>
  <si>
    <t>John Fredy García López - Profesional de Planeación.</t>
  </si>
  <si>
    <t>Lograr niveles de cumplimiento superiores al 90% en la rendición de informes e iniciativas de planeación.</t>
  </si>
  <si>
    <t>Promedio de cumplimiento en la rendición de informes e iniciativas de planeación, para las vigencias de medición.</t>
  </si>
  <si>
    <t>Implementación y seguimiento al cronograma anual de planeación.</t>
  </si>
  <si>
    <t>Establecer los criterios en materia de seguimientos que deben ser reportados a planeación por parte los diferentes responsables de las  temáticas de gestión establecidas.</t>
  </si>
  <si>
    <t xml:space="preserve">Balance del cumplimiento al reporte de acciones respecto a lo establecido en el cronograma anual de planeación </t>
  </si>
  <si>
    <t xml:space="preserve">Porcentaje del cumplimiento oportuno del cronograma de informes </t>
  </si>
  <si>
    <t xml:space="preserve">Con este indicador se pretende medir desde el primer trimestre del año la oportunidad en los reportes de información respecto a la planeación establecida para el seguimiento a las diferentes temáticas de planeación, permitiendo generar alertas tempranas a posibles incumplimientos. </t>
  </si>
  <si>
    <t>Número de informes y/o reportes ejecutados oportunamente / Número total de informes y/o reportes programados para el periodo</t>
  </si>
  <si>
    <t>1. Publicar y socializar el cronograma de informes de planeación (15%). 
2. Llevar a cabo los seguimientos programados según las temáticas definidas (60%). 
3. Presentar informes de balance respecto al cumplimiento del cronograma (15%).
4. Revisar y analizar posibles mejoras a partir del balance final (10%).</t>
  </si>
  <si>
    <t>Equipo de planeación</t>
  </si>
  <si>
    <t>Lograr niveles de cumplimiento superiores al 90% en la planeación presupuestal a través del Plan Anual de Adquisiciones.</t>
  </si>
  <si>
    <t>Promedio de ejecución presupuestal de las áreas medido a través del Plan Anual de Adquisiciones - PAA.</t>
  </si>
  <si>
    <t>Plan anual de adquisiciones.</t>
  </si>
  <si>
    <t>Medir el cumplimiento en de las adquisiciones planeadas para la vigencia</t>
  </si>
  <si>
    <t xml:space="preserve">Plan Anual de Adquisiciones actualizado en SECOP II. </t>
  </si>
  <si>
    <t xml:space="preserve">Porcentaje de cumplimiento del Plan Anual de Adquisiciones </t>
  </si>
  <si>
    <t xml:space="preserve">Se pretende establecer el nivel de cumplimiento del PAA respecto a la programación establecida por cada área </t>
  </si>
  <si>
    <t>1. Elaboración del PAA de acuerdo con el anteproyecto de presupuesto para la siguiente vigencia (40%). 
2. Actualizar el PAA de acuerdo con los reportes del BOGDATA (40%)
3. Actualizaciones del PAA según solicitudes generadas por la diferentes áreas (20%).</t>
  </si>
  <si>
    <t>Hernán Guillermo Roncancio Herrera - Profesional universitario de planeación</t>
  </si>
  <si>
    <t>5. Igualdad de Género.
10. Reducción de las desigualdades.
11. Ciudades y comunidades sostenibles.
17. Alianzas para lograr los objetivos.</t>
  </si>
  <si>
    <t>Propósito 1
Logro de ciudad: 3 - 9 - 10
Propósito 3
Logro de ciudad: 22 - 23
Propósito 5
Logro de ciudad: 30</t>
  </si>
  <si>
    <t>Participación ciudadana en la gestión pública.</t>
  </si>
  <si>
    <t>02 - Consolidar una oferta de contenidos informativos, educativos y culturales, que promuevan la participación y la inclusión de la ciudadanía.</t>
  </si>
  <si>
    <t>Gestión integral de compromisos de Capital en las distintas políticas públicas poblacionales del distrito capital.</t>
  </si>
  <si>
    <t>Atender el 100% de los compromisos y requerimientos derivados de las políticas públicas poblaciones (PPP).</t>
  </si>
  <si>
    <t>Numero de compromisos atendidos.</t>
  </si>
  <si>
    <t>Gestión de los compromisos derivados de las Políticas públicas poblacionales, grupos étnicos  y grupos poblacionales</t>
  </si>
  <si>
    <t>Atender los compromisos adquiridos en el marco de las PPP en las cuales incide Capital.</t>
  </si>
  <si>
    <t>Matriz de consolidación de emisiones y reportes a grupos étnicos / grupos poblacionales.</t>
  </si>
  <si>
    <t>Porcentaje de cumplimiento a los compromisos gestionados por Capital.</t>
  </si>
  <si>
    <t>Se pretende establecer el nivel de cumplimiento de los compromisos que Capital ha adquirido en materia de las Políticas Públicas Poblacionales en las cuales tiene incidencia.</t>
  </si>
  <si>
    <t>Número de compromisos gestionados / Total de compromisos adquiridos</t>
  </si>
  <si>
    <t>René Alejandro Bastidas Plazas, Camilo Andrés Izquierdo Rojas - Profesionales de apoyo de planeación</t>
  </si>
  <si>
    <t>11. Ciudades y comunidades sostenibles.
17. Alianzas para lograr los objetivos.</t>
  </si>
  <si>
    <t>Propósito 5
Logro de ciudad: 27 - 30</t>
  </si>
  <si>
    <t>Transparencia, acceso a la información y lucha contra la corrupción.</t>
  </si>
  <si>
    <t>01 - Posicionar a Capital Sistema de Comunicación pública como motor de la innovación audiovisual, a partir de un modelo de operación basado en la pluralidad, el libre acceso a la información, la generación de conocimiento y la participación de los ciudadanos de la Bogotá región.</t>
  </si>
  <si>
    <t>Desarrollo de estrategias de comunicación externa sobre acciones realizadas por Capital y con entidades del orden Distrital, Regional y Nacional con énfasis en enfoque cultural.</t>
  </si>
  <si>
    <t>Desarrollar 4 tácticas de impulso al posicionamiento de Capital en entidades públicas, privadas y ONG´s, para cada vigencia.</t>
  </si>
  <si>
    <t>Número de tácticas desarrolladas / Número de tácticas planeadas.</t>
  </si>
  <si>
    <t>Posicionamiento de Capital con entidades públicas, privadas y ONG´s en enfoque cultural.</t>
  </si>
  <si>
    <t>Crear trabajo conjunto con las entidades del Distrito y los canales regionales</t>
  </si>
  <si>
    <t>Informes semestrales del trabajo conjunto con las diferentes entidades.</t>
  </si>
  <si>
    <t>Informes semestrales de posicionamiento de capital  en entidades públicas, privadas y ONG´s en enfoque cultural.</t>
  </si>
  <si>
    <t>La medición para el producto propuesto consiste en la elaboración de un documento que reúna las actividades realizadas con insumos. (piezas, imágenes, links).</t>
  </si>
  <si>
    <t>Informes elaborados, que den cuenta de las actividades adelantadas / número de informes planeados.</t>
  </si>
  <si>
    <t>1. Participación en canales de información.
2. Levantamiento base de datos entidades distritales y canales regionales.
3. Acompañamiento trabajo conjunto áreas de Capital y entidades objetivo.</t>
  </si>
  <si>
    <t>En los costos definidos para las actividades están relacionados con el valor mensual de los contratistas del equipo de trabajo de comunicaciones que se encargan de la tarea.</t>
  </si>
  <si>
    <t>Inés Adriana Prieto - Coordinadora de Prensa y Comunicaciones.</t>
  </si>
  <si>
    <t>Litza Alarcón - Contratista Prensa y Comunicaciones.</t>
  </si>
  <si>
    <t>Lograr 1320 publicaciones en medios locales, regionales y nacionales.</t>
  </si>
  <si>
    <t>Número de publicaciones obtenidas / Número de publicaciones planificadas</t>
  </si>
  <si>
    <t>Posicionamiento de Capital con los medios de comunicación, influenciadores y generadores de opinión.</t>
  </si>
  <si>
    <t>Generar posicionamiento de Capital a través de la visibilización del contenido de la parrilla de programación, el talento y voceros designados.</t>
  </si>
  <si>
    <t>300 Publicaciones en medios locales, regionales y nacionales.</t>
  </si>
  <si>
    <t>Publicaciones en medios locales, regionales y nacionales.</t>
  </si>
  <si>
    <t>Publicaciones logradas por el trabajo de Free Press en los diferentes medios de comunicación.</t>
  </si>
  <si>
    <t>Número de publicaciones alcanzadas / Número de publicaciones proyectadas</t>
  </si>
  <si>
    <t>1. Recopilación de información. 
2. Redacción de artículos / boletines.
3. Aprobación del producto.
4. Envío a medios.
5. Seguimiento. 
6. Materialización de la publicación y/o entrevista.
7. Elaboración informe de gestión.</t>
  </si>
  <si>
    <t>Transparencia, acceso a la información y lucha contra la corrupción.
Fortalecimiento organizacional y simplificación de procesos.</t>
  </si>
  <si>
    <t>Acompañamiento a las estrategias de comunicación interna planeadas o definidas por Capital en sus diferentes proyectos.</t>
  </si>
  <si>
    <t>Lograr como mínimo 5 medios de comunicación intervenidos y/o establecidos</t>
  </si>
  <si>
    <t>Medios de comunicación intervenidos y/o establecidos /  Medios de comunicación planeados para intervenir.</t>
  </si>
  <si>
    <t>Análisis y fortalecimiento de canales de comunicación, nuevos y existentes.</t>
  </si>
  <si>
    <t>Analizar y potenciar canales de comunicación interna que generen  y compartan mensajes integrales y de marca.</t>
  </si>
  <si>
    <t>Informe semestral sobre las acciones realizadas</t>
  </si>
  <si>
    <t>Informes semestrales de análisis de los canales de comunicación.</t>
  </si>
  <si>
    <t>Descripción de los medios de comunicación interna intervenidos.</t>
  </si>
  <si>
    <t>Número de medios de comunicación interna intervenidos.</t>
  </si>
  <si>
    <t>1. Análisis de medios internos
2. Intervención - mejora
3. Posicionamiento nuevos medios.</t>
  </si>
  <si>
    <t>Silvio López - Contratista Prensa y Comunicaciones.</t>
  </si>
  <si>
    <t>Lograr el apoyo al 90% de campañas institucionales.</t>
  </si>
  <si>
    <t>Campañas ejecutadas de cada temática / Campañas solicitadas para cada temática</t>
  </si>
  <si>
    <t>Impulsar el sentido de pertenencia por la marca.</t>
  </si>
  <si>
    <t>Trabajar con el área de Talento Humano para fortalecer la Cultura Organizacional y fomentar el sentido de pertenencia</t>
  </si>
  <si>
    <t>2 informes al año</t>
  </si>
  <si>
    <t>Publicaciones, campañas boletines, comunicados que ayuden a fomentar la cultura organizacional y el sentido de pertenencia.</t>
  </si>
  <si>
    <t>Número de Publicaciones, campañas boletines, comunicados que ayuden a fomentar la cultura organizacional y el sentido de pertenencia.</t>
  </si>
  <si>
    <t>*Definición de acciones con RRHH.
*Recopilación de información
*Realización de piezas gráficas.
*Socialización</t>
  </si>
  <si>
    <t>Número de acciones propuestas/Número de acciones realizadas</t>
  </si>
  <si>
    <t>Fortalecer y desarrollar la divulgación de la campaña de Bioseguridad de Capital.</t>
  </si>
  <si>
    <t xml:space="preserve"> Trabajar con el área de Talento Humano para el desarrollo de la campaña.</t>
  </si>
  <si>
    <t>Creación de piezas gráficas, publicaciones, videos y boletines para socializar la campaña.</t>
  </si>
  <si>
    <t>Número de piezas gráficas, publicaciones, videos y boletines para socializar la campaña.</t>
  </si>
  <si>
    <t>*Definición de acciones con RRHH.
*Recopilación de información
*Realización de piezas gráficas, videos.
*Socialización</t>
  </si>
  <si>
    <t>Divulgar y fortalecer las campañas de comunicación interna de las diferentes áreas.</t>
  </si>
  <si>
    <t>Desarrollar un trabajo conjunto con las áreas responsables de la campaña o proyecto.</t>
  </si>
  <si>
    <t>Definición del protocolo de procesos de divulgación y ejecución de campañas/proyectos.</t>
  </si>
  <si>
    <t>Número de insumos generados de acuerdo al requerimiento de la campaña.</t>
  </si>
  <si>
    <t>*Reunión de presentación de campaña y estrategia.
*Definición del plan táctico para ejecutar la estrategia de la campaña.
*Ejecución del plan.</t>
  </si>
  <si>
    <t>3. Salud y bienestar.
4. Educación de calidad.
5. Igualdad de Género.
9. Industria, innovación e infraestructura.
10. Reducción de las desigualdades.
17. Alianzas para lograr los objetivos.</t>
  </si>
  <si>
    <t>Cocreación con el sector audiovisual local garantizando múltiples miradas de Bogotá - región, así como, la innovación en los procesos de diseño, producción y/o circulación de contenidos.</t>
  </si>
  <si>
    <t>Desarrollar 4 estrategias que incentiven la cocreación  con el sector audiovisual local (1 por vigencia).</t>
  </si>
  <si>
    <t>Número de estrategias ejecutadas para la cocreación con el sector audiovisual local.</t>
  </si>
  <si>
    <t>Proyecto audiovisual de cocreación de contenidos con el sector audiovisual local.</t>
  </si>
  <si>
    <t>Condiciones de participación de llamados públicos socializados.</t>
  </si>
  <si>
    <t>Cumplimiento del porcentaje de avance del proceso completo (suma de las actividades de gestión).</t>
  </si>
  <si>
    <t>Jerson Jussef Parra Ramírez - Director Operativo.</t>
  </si>
  <si>
    <t>Líder de contenidos de ciudadanía, cultura y educación</t>
  </si>
  <si>
    <t>Cocreación con los ciudadanos de todas las edades garantizando múltiples miradas de Bogotá - región, así como, la innovación en los procesos de diseño, producción y/o circulación de contenidos.</t>
  </si>
  <si>
    <t>Desarrollar 8 estrategias que incentiven la cocreación con la ciudadanía (2 por año).</t>
  </si>
  <si>
    <t>Número de estrategias ejecutadas para la cocreación con la ciudadanía.</t>
  </si>
  <si>
    <t>Proyecto audiovisual de cocreación de contenidos con la ciudadanía (diseño, producción y circulación de contenidos).</t>
  </si>
  <si>
    <t xml:space="preserve">Diseño y desarrollo de un proyecto audiovisual que incluya la participación activa de las ciudadanas y ciudadanos de todas las edades en el diseño, producción y/o circulación del contenido, para involucrar a los ciudadanos en la cocreación de los contenidos Capital, garantizando ser espejo de nuestras audiencias. </t>
  </si>
  <si>
    <t>Contenido audiovisual circulando en las pantallas de Capital.</t>
  </si>
  <si>
    <t>Porcentaje de ejecución del proceso para el diseño, producción y circulación de un proyecto audiovisual que incluya la participación activa de la ciudadanía en alguna o varias etapas de dichos procesos.</t>
  </si>
  <si>
    <t>Garantizar el desarrollo de un proyecto audiovisual que incluya la participación activa de la ciudadanía.</t>
  </si>
  <si>
    <t>1. Diseño de proyecto
2. Contratación de recursos para desarrollo del proyecto
3. Producción del proyecto
4. Circulación del proyecto</t>
  </si>
  <si>
    <t>Proyecto audiovisual de cocreación de contenidos con la ciudadanía (interacción y relacionamiento).</t>
  </si>
  <si>
    <t>Realización de una actividad de cocreación con objetivos de innovación que involucre a la ciudadanía en la definición de proyectos audiovisuales y/o relacionamiento con las audiencias; se busca acercar a las audiencias en los procesos de diseño de los contenidos que circulan en las diferentes plataformas de Capital y la forma como se interactúa con sus públicos objetivos.</t>
  </si>
  <si>
    <t>Presentación de informe resultado de la actividad y sus posibles usos en la definición de proyectos y acciones de relacionamiento con las audiencias.</t>
  </si>
  <si>
    <t>Garantizar la realización de una actividad de cocreación con objetivos de innovación que involucra a la audiencia.</t>
  </si>
  <si>
    <t>Actividades ejecutadas de cocreación con objetivos de innovación que involucra a la audiencia / meta anual de actividades de cocreación con principios de innovación que involucra a la audiencia</t>
  </si>
  <si>
    <t>04 - Consolidar a Capital como empresa referente en el desarrollo de estrategias de comunicación pública de Bogotá región.</t>
  </si>
  <si>
    <t>Consolidación del diseño, producción y circulación  de estrategias de comunicación pública como línea de negocio misional de Capital.</t>
  </si>
  <si>
    <t>Desarrollar 4 estrategias que incrementen el porcentaje de participación de proyectos de comunicación pública en el total de ingresos de Capital. (1 por año).</t>
  </si>
  <si>
    <t>Estrategias implementadas / estrategias planeadas</t>
  </si>
  <si>
    <t>Promoción de capital como empresa idónea para las  estrategias de comunicación pública entre potenciales clientes / aliados.</t>
  </si>
  <si>
    <t>Diseñar y desarrollar una actividad para promover a Capital entre potenciales clientes / aliados como una empresa idónea para sus estrategias de comunicación pública; posicionar la comunicación pública como un elemento fundamental en el desarrollo misional de las organizaciones y a Capital como una organización idónea para acompañar el diseño y desarrollo de dicho elemento.</t>
  </si>
  <si>
    <t>Presentación del informe de resultado de la actividad.</t>
  </si>
  <si>
    <t>Porcentaje de ejecución del proceso para la realización de la actividad propuesta.</t>
  </si>
  <si>
    <t>Garantizar la realización de una actividad propuesta de posicionamiento de la comunicación pública y Capital como socio idóneo.</t>
  </si>
  <si>
    <t>Actividades ejecutadas  / Actividades planeadas.</t>
  </si>
  <si>
    <t>Líder de proyectos estratégicos</t>
  </si>
  <si>
    <t>Estrategia para la generación de ingresos a través del diseño y desarrollo de proyectos de comunicación pública</t>
  </si>
  <si>
    <t>Establecer la ruta para consolidar  el diseño y desarrollo de proyectos de comunicación pública como línea de negocio de Capital.</t>
  </si>
  <si>
    <t>Presentación de informe de ejecución del plan de acción.</t>
  </si>
  <si>
    <t>Porcentaje del diseño y desarrollo de proyectos de comunicación pública en el total de los ingresos de la vigencia</t>
  </si>
  <si>
    <t>Garantizar un mínimo de participación de los proyectos para el diseño y ejecución de estrategias de comunicación pública en el total de los ingresos anuales de Capital.</t>
  </si>
  <si>
    <t>Ingresos (contratos firmados) por diseño y desarrollo de proyectos de comunicación pública en la vigencia / ingresos totales (contratos firmados) de Capital en la vigencia</t>
  </si>
  <si>
    <t>9. Industria, innovación e infraestructura.
16. Paz, justicia e instituciones sólidas.</t>
  </si>
  <si>
    <t>Propósito 1
Logro de ciudad: 5
Propósito 5
Logro de ciudad: 29 - 30</t>
  </si>
  <si>
    <t>Gobierno Digital.</t>
  </si>
  <si>
    <t>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t>
  </si>
  <si>
    <t xml:space="preserve">Optimización de presencias digitales </t>
  </si>
  <si>
    <t>Numero de estrategias digitales implementadas para cada vigencia / número de estrategias digitales planificadas para cada vigencia</t>
  </si>
  <si>
    <t xml:space="preserve">Rediseño de página web y optimización del canal de YouTube de capital </t>
  </si>
  <si>
    <t>Realizar acciones que potencialicen los recursos internos disponibles por Capital para unificar las páginas web de capital en una sola y cumplir con los lineamientos de gobierno en línea</t>
  </si>
  <si>
    <t>Hace referencia al número de  plataformas tecnológicas intervenidas durante la vigencia, para  unificar las páginas web de capital en una sola que cumpla con los lineamientos de gobierno en línea</t>
  </si>
  <si>
    <t>El costo de la propuesta para 2021 oscila entre 100´000,000 - 150´000,000</t>
  </si>
  <si>
    <t xml:space="preserve">Estandarización de lineamientos internos para el fortalecimiento de la interacción en redes sociales </t>
  </si>
  <si>
    <t xml:space="preserve">Documento de relacionamiento con las audiencias a través de las redes sociales </t>
  </si>
  <si>
    <t>Gestión documental y archivo.</t>
  </si>
  <si>
    <t>Fortalecimiento a la gestión documental para el uso adecuado e implementación de los instrumentos archivísticos en Canal Capital</t>
  </si>
  <si>
    <t>Cumplir al 100% los requerimientos del archivo sobre la implementación de instrumentos archivísticos.</t>
  </si>
  <si>
    <t xml:space="preserve">No de transferencias secundarias y actualizaciones de las TRD realizadas </t>
  </si>
  <si>
    <t>Plan Institucional de Archivos PINAR</t>
  </si>
  <si>
    <t>Acta de transferencia secundaria y aprobación de las TRD</t>
  </si>
  <si>
    <t>En relación al cronograma de transferencias secundarias se define la proyección  de transferencias secundarias que se realizaran por año y el número de TRD actualizadas</t>
  </si>
  <si>
    <t>No de transferencias y actualizaciones proyectadas/No de transferencias y actualizaciones realizadas</t>
  </si>
  <si>
    <t>Se define el costo en:
Coordinador de Gestión Documental
Apoyo Profesional Gestión Documental
Técnico Gestión Documental
2 Auxiliares de Archivo
Compra de unidades de conservación (cajas y carpetas).</t>
  </si>
  <si>
    <t>Grupo
Gestión Documental</t>
  </si>
  <si>
    <t>Propósito 5
Logro de ciudad: 29 - 30</t>
  </si>
  <si>
    <t>Gestión presupuestal y eficiencia del gasto público.
Seguimiento y evaluación del desempeño institucional.</t>
  </si>
  <si>
    <t>Lograr el 98% de cumplimiento de los compromisos establecidos cada vigencia en materia de gestión de la subdirección administrativa.</t>
  </si>
  <si>
    <t>Cumplimiento de las acciones para el funcionamiento adecuado de la Entidad</t>
  </si>
  <si>
    <t>Plan Estratégico de la Subdirección Administrativa para la vigencia.</t>
  </si>
  <si>
    <t>Garantizar el correcto funcionamiento Administrativo de cada una de las áreas de la Subdirección Administrativo</t>
  </si>
  <si>
    <t>Informe de Gestión Anual</t>
  </si>
  <si>
    <t>Documento del plan de gestión anual de la Subdirección Administrativa 2021 - 2024</t>
  </si>
  <si>
    <t>Realizar seguimiento al cumplimiento del plan estratégico de la subdirección Administrativa 2021- 2024</t>
  </si>
  <si>
    <t xml:space="preserve">1. Planear (30%)
2  Ejecutar (40%)
3. Seguimiento (10%)
4.Analisis y mejoramiento (10%)
</t>
  </si>
  <si>
    <t>Cumplimiento de las actividades planeadas del plan estratégico de la subdirección Administrativa</t>
  </si>
  <si>
    <t>Almacenamiento, custodia, conservación y consulta del Archivo Central Contratación directa (con ofertas) Recursos Propios 37.131.500 
Contratación directa (con ofertas) Recursos Propios 150.000.000 
Apoyo Técnico - Infraestructura TIC  29.664.000
Teléfono 142758000
Aseo 14806044
Acueducto y Alcantarillado 17239728
Energía 141211452
Seguro Obligatorio de Vehículos Canal 853636
Plan de Seguros de la Entidad No.1 - Pólizas Generales de operación. 154806216
Arriendo Bodega 2390630,4
Arriendo 5° piso y parqueaderos 228716280
Administración Edificio Empresa de Energía 39051117
Aseo y cafetería 159503700
Apoyo Técnico - Sistemas TIC 34800000
Certificados digitales 583522
Suministro de Insumos y partes. 93359200
Licencias ( Antivirus, ADOBE, Office y servidores - VMware) 72000000
Mantenimiento preventivo y correctivo de equipos, Datacenter y VMware. 160062000
Mantenimiento de Software Ordpago ( Soporte técnico, desarrollo y mantenimiento Ordpago y kárdex) 52450896
Software Contable - mantenimiento y actualización SIIGO - Software Contable  SIMED 4374099
Desarrollo y mantenimiento del software de la Intranet 28840000
Software Nómina 5903909
Compra de computadores video beam y impresoras (actualización tecnológica) 61800000
Actualización Datacenter 700000
Correo electrónico y herramientas colaborativas 130000000
Servicio de Internet 50 MB 18952362
Dominios institucionales 1030000
Apoyo Profesional Subdirección Administrativa 84000000
Apoyo Profesional Servicios Administrativos 69456000
Apoyo Logístico Servicios Administrativos 29378712
Apoyo Administrativo - Servicios Administrativos 30305664
Apoyo Servicios Administrativos -  Centro de Copiado 21642360
Elementos de papelería, aseo y cafetería 52514544
Ferretería 8914020
Compra de Sillas y Mobiliario 15000000
Otras compras 10000000
Servicio de vigilancia y seguridad privada 423203112
Servicio de aromatización y desodorización Sede Calle 26 7508424
Mantenimientos preventivos y adecuaciones sede calle 26 1253958
Mantenimientos correctivos y preventivos (Incluye Cerrajería, Plomería, Electricidad y Carpintería) 11329999,92
Gastos de viaje 26734680
Gastos de Transporte  57879996</t>
  </si>
  <si>
    <t>Sandra Paola Montilla
Profesional de Recursos Humanos
Natalia Lara Alba - Técnico de Servicio Administrativos 
Grupo Gestión Documental
Mauris Ávila
Profesional en sistemas</t>
  </si>
  <si>
    <t xml:space="preserve">Adquirir e implementar un (1) sistema de inventario acorde a las necesidades del Canal. </t>
  </si>
  <si>
    <t xml:space="preserve">Sistema de inventario adquirido y 100% implementado. </t>
  </si>
  <si>
    <t>Adquisición de un nuevo sistema de inventario.</t>
  </si>
  <si>
    <t>Justificar la necesidad y realizar la adquisición de un sistema de inventarios confiable, que permita realizar reportes, estadísticas e informes, y que sea la única base de información de bienes del Canal entre el área administrativa y el área de contabilidad.</t>
  </si>
  <si>
    <t>Para el 2021 Estructurar el Estudio de Mercado, para realizar la adquisición del nuevo sistema de inventario y su posterior implementación.</t>
  </si>
  <si>
    <t>Estructurar el estudio de mercado y posterior adquisición de un nuevo sistema de inventario.</t>
  </si>
  <si>
    <t>Medir la gestión que se realice para la asignación presupuestal para dar cabida a la adquisición de un nuevo sistema de inventario.</t>
  </si>
  <si>
    <t>Avances Estudio de Mercado / Estudio de Mercado Aprobado</t>
  </si>
  <si>
    <t>* Estudio de Mercado 10%
* Presentación y Justificación del Proyecto 20%
* Adquisición nuevo sistema de inventarios 50%
*Implementación 20%</t>
  </si>
  <si>
    <t>Implementar un sistema eficiente para el control de inventarios, junto con herramientas que faciliten la toma física de los bienes con tecnología de código de barras. El desarrollo del proyecto dependerá de los recursos que se asignen al mismo.</t>
  </si>
  <si>
    <t xml:space="preserve">Natalia Lara Alba - Técnico de Servicio Administrativos </t>
  </si>
  <si>
    <t>Llevar a cabo el 100% de las adecuaciones de la casa de la 69.</t>
  </si>
  <si>
    <t>Intervenciones a la casa de la 69 realizadas / Intervenciones a la casa de la 69 realizadas</t>
  </si>
  <si>
    <t>Intervenciones iniciales de adecuación de la casa de la 69 respecto a la planificación establecida por el área.</t>
  </si>
  <si>
    <t>Mantener en óptimas condiciones las instalaciones, dado que este bien es catalogado como un bien de Patrimonio Cultural.</t>
  </si>
  <si>
    <t>Adecuaciones de la casa de la 69, en los siguientes aspectos: 
Herrajes de ventanería y puertas.
Ventanas 
Paredes</t>
  </si>
  <si>
    <t xml:space="preserve">Intervenciones realizadas en el bien. </t>
  </si>
  <si>
    <t>Con este indicador se pretende medir el avance en el cumplimiento de las intervenciones realizadas a la casa de acuerdo con la disponibilidad presupuestal y la programación establecida.</t>
  </si>
  <si>
    <t>Número de intervenciones realizadas / Número de Intervenciones Programadas.</t>
  </si>
  <si>
    <t>Adecuación de portería de la casa de la 69.  50%
Instalación de herrajes. 10%
Compra e instalación de vidrios. 10%
Pintura y mantenimiento de la casa. 20%</t>
  </si>
  <si>
    <t>Dado que se busca el correcto uso y mayor aprovechamiento al inmueble se requieren recursos que permitan mantener esta propiedad en las mejores condiciones, no solo por el Patrimonio Cultural que representa sino por la adecuada utilización que se le puede dar.  Esta abierta la posibilidad de trabajo coworking en el 2021, sujeto a las aprobaciones y validaciones de la alta dirección. Las adecuaciones enunciadas para realizar en la portería de la casa se gestionan con recursos del 2020 y probable ejecución 2021.</t>
  </si>
  <si>
    <t>Gestión presupuestal y eficiencia del gasto público.
Gobierno Digital.</t>
  </si>
  <si>
    <t>Modernización tecnológica de Canal Capital a través de la compra de equipos móviles.</t>
  </si>
  <si>
    <t>Actualizar el 100% de los equipos móviles de nueva tecnología de Canal Capital.</t>
  </si>
  <si>
    <t>Modernización de los equipos móviles de Canal Capital.</t>
  </si>
  <si>
    <t xml:space="preserve">Contar con herramientas tecnológicas para el cumplimiento de la misionalidad del canal. </t>
  </si>
  <si>
    <t xml:space="preserve">Equipos móviles de última tecnología. </t>
  </si>
  <si>
    <t>Adquisición de los equipos móviles.</t>
  </si>
  <si>
    <t>Medir la compra de equipos móviles de nueva tecnología para Canal Capital.</t>
  </si>
  <si>
    <t>Número de Equipos comprados / Número de Equipos programados para compra</t>
  </si>
  <si>
    <t>Adquisición de equipos 70%
Ingreso de equipos al sistema de inventarios 20%
Asignación de los equipos móviles al área operativa 10%</t>
  </si>
  <si>
    <t>Número de Equipos comprados / Número de Equipos Programados</t>
  </si>
  <si>
    <t xml:space="preserve">Adecuar las herramientas tecnológicas acordes a las necesidades de la misionalidad del Canal, su implementación y continua actualización dependerá de los recursos asignados.
Se dispone del 50% del rubro "Otras compras" </t>
  </si>
  <si>
    <t>Gobierno Digital.
Seguridad Digital.</t>
  </si>
  <si>
    <t>Fortalecimiento de los servicios de tecnológicos, misionales y administrativos de Capital, bajo criterios de seguridad y privacidad de la información.</t>
  </si>
  <si>
    <t>Ejecutar como mínimo el 90% de las actividades programadas en los planes de tecnologías de la información (Plan Estratégico de Tecnologías de la Información - PETI, Plan de Seguridad y Privacidad de la Información y Plan de tratamiento de riesgos de seguridad y privacidad de la información.)</t>
  </si>
  <si>
    <t>Promedio de implementación de resultados del Plan Estratégico de Tecnologías de la Información - PETI 2021 - 2024para las vigencias de medición.</t>
  </si>
  <si>
    <t>Plan Estratégico de Tecnologías de la Información - PETI 2021</t>
  </si>
  <si>
    <t>Ejecutar el mapa de Ruta del PETI a partir del compendio de Proyectos de Tecnología de la entidad.</t>
  </si>
  <si>
    <t>Cumplimiento de actividades del PETI</t>
  </si>
  <si>
    <t>Realizar el seguimiento al cumplimiento de las actividades programadas en el Plan Estratégico de tecnologías de la información</t>
  </si>
  <si>
    <t>(Porcentaje de avances en el cumplimiento de las acciones programadas en el Plan de seguridad y privacidad de la información / 100% de avance en el total de acciones programadas del Plan de seguridad y privacidad de la información)*100%.</t>
  </si>
  <si>
    <t>1. Planificación (20%)
2. Ejecución (80%)
3. Seguimiento al cumplimiento
4. Análisis y mejoramiento</t>
  </si>
  <si>
    <t>PETIC 2021-2024 ejecutado</t>
  </si>
  <si>
    <t>Derivado del presupuesto de inversión para el Fortalecimiento de la capacidad administrativa y tecnológica para la gestión institucional de Capital</t>
  </si>
  <si>
    <t>Mauris Ávila - Profesional de sistemas</t>
  </si>
  <si>
    <t>Promedio de implementación de resultados del Plan de Seguridad y Privacidad de la Información para las vigencias de medición.</t>
  </si>
  <si>
    <t>Plan de Seguridad y Privacidad de la Información</t>
  </si>
  <si>
    <t>Cumplimiento de actividades del Plan de seguridad y privacidad de la información</t>
  </si>
  <si>
    <t>Realizar el seguimiento al cumplimiento de las actividades programadas en el Plan de seguridad y privacidad de la información</t>
  </si>
  <si>
    <t>Plan de seguridad y privacidad de la información implementado</t>
  </si>
  <si>
    <t>Promedio de implementación de resultados del Plan de tratamiento de riesgos de seguridad y privacidad de la información para las vigencias de medición.</t>
  </si>
  <si>
    <t>Plan de tratamiento de riesgos de seguridad y privacidad de la información.</t>
  </si>
  <si>
    <t>Cumplimiento de actividades del Plan de tratamiento de riesgos de seguridad y privacidad de la información</t>
  </si>
  <si>
    <t>Realizar el seguimiento al cumplimiento de las actividades programadas en el Plan de tratamiento de riesgos de seguridad y privacidad de la información</t>
  </si>
  <si>
    <t>(Porcentaje de avances en el cumplimiento de las acciones programadas en el Plan de tratamiento de riesgos de seguridad y privacidad de la información / 100% de avance en el total de acciones programadas del Plan de tratamiento de riesgos de seguridad y privacidad de la información)*100%.</t>
  </si>
  <si>
    <t>Plan de tratamiento de riesgos de seguridad y privacidad de la información implementado</t>
  </si>
  <si>
    <t>3. Salud y bienestar.
8. Trabajo decente y crecimiento económico.
11. Ciudades y comunidades sostenibles.
16. Paz, justicia e instituciones sólidas.</t>
  </si>
  <si>
    <t>Propósito 1
Logro de ciudad: 3
Propósito 5
Logro de ciudad: 30</t>
  </si>
  <si>
    <t>Gestión estratégica del talento humano.
Integridad</t>
  </si>
  <si>
    <t>Promoción del desarrollo integral de los colaboradores del Canal.</t>
  </si>
  <si>
    <t>Lograr la ejecución del 95% de los planes institucionales de recursos humanos (Plan estratégico de Recursos Humanos, Plan de bienestar e incentivos, Plan del Subsistema de Gestión de Seguridad y Salud en el Trabajo, SG-SST y Plan de integridad).</t>
  </si>
  <si>
    <t>Promedio de implementación de resultados del Plan estratégico de Recursos Humanos para las vigencias de medición.</t>
  </si>
  <si>
    <t>Plan estratégico de Recursos Humanos</t>
  </si>
  <si>
    <t>Documento escrito del plan de estratégico de Recursos Humanos 2021-2024</t>
  </si>
  <si>
    <t>Documento escrito del plan estratégico de Recursos Humanos</t>
  </si>
  <si>
    <t>Realizar seguimiento al cumplimiento de las acciones definidas en el Plan Estratégico de Recursos Humanos de la vigencia 2021.</t>
  </si>
  <si>
    <t>(Porcentaje de avances en el cumplimiento de las acciones programadas en el Plan Estratégico de Recursos Humanos / El total de acciones programadas en el Plan Estratégico de Recursos Humanos)*100%.</t>
  </si>
  <si>
    <r>
      <t xml:space="preserve">1. Planificación </t>
    </r>
    <r>
      <rPr>
        <sz val="10"/>
        <rFont val="Arial"/>
        <family val="2"/>
      </rPr>
      <t>(20%)</t>
    </r>
    <r>
      <rPr>
        <sz val="10"/>
        <color theme="1" tint="4.9989318521683403E-2"/>
        <rFont val="Arial"/>
        <family val="2"/>
      </rPr>
      <t xml:space="preserve">
2. Ejecución </t>
    </r>
    <r>
      <rPr>
        <sz val="10"/>
        <rFont val="Arial"/>
        <family val="2"/>
      </rPr>
      <t>(50%)</t>
    </r>
    <r>
      <rPr>
        <sz val="10"/>
        <color theme="1" tint="4.9989318521683403E-2"/>
        <rFont val="Arial"/>
        <family val="2"/>
      </rPr>
      <t xml:space="preserve">
3. Seguimiento al cumplimiento(20%)
4. Análisis y mejoramiento(10%)</t>
    </r>
  </si>
  <si>
    <r>
      <t xml:space="preserve">Indicador de cumplimiento del plan estratégico de recursos humanos
</t>
    </r>
    <r>
      <rPr>
        <sz val="10"/>
        <rFont val="Arial"/>
        <family val="2"/>
      </rPr>
      <t>Cumplimiento de las actividades planeadas / el total de las actividades programadas en la materia. 
Plan Estratégico de Recursos Humanos implementado</t>
    </r>
  </si>
  <si>
    <t>El presupuesto esta compuesto por los recursos del 3-1-1-02-04 remuneración de servicios técnicos, de Diana Martínez apoyo administrativo del área.</t>
  </si>
  <si>
    <t>Sandra Paola Montilla - Profesional de Recursos Humanos</t>
  </si>
  <si>
    <t>Promedio de implementación de resultados del Plan de bienestar e incentivos para las vigencias de medición.</t>
  </si>
  <si>
    <t xml:space="preserve">Plan de bienestar e incentivos </t>
  </si>
  <si>
    <t xml:space="preserve">Documento escrito del plan de Bienestar e Incentivos </t>
  </si>
  <si>
    <t>Documento escrito del Plan de Bienestar e Incentivos formulado e implementado.</t>
  </si>
  <si>
    <t>Realizar el seguimiento al cumplimiento de las acciones definidas en el Plan de Bienestar e incentivos de la vigencia 2021.</t>
  </si>
  <si>
    <t>(Porcentaje de avances en el cumplimiento de las acciones programadas en el Plan de bienestar e inventivos /  el total de acciones programadas del Plan bienestar e incentivos)*100%.</t>
  </si>
  <si>
    <r>
      <t xml:space="preserve">Indicador de cumplimiento del Plan de Bienestar e Incentivos 
</t>
    </r>
    <r>
      <rPr>
        <sz val="10"/>
        <rFont val="Arial"/>
        <family val="2"/>
      </rPr>
      <t>Cumplimiento de las actividades planeadas / el total de las actividades programadas en la materia. 
Plan de bienestar e incentivos implementado</t>
    </r>
  </si>
  <si>
    <t>Promedio de implementación de resultados del  Plan del Subsistema de Gestión de Seguridad y Salud en el Trabajo, SG-SST para las vigencias de medición.</t>
  </si>
  <si>
    <t xml:space="preserve"> Plan del Subsistema de Gestión de Seguridad y Salud en el Trabajo, SG-SST </t>
  </si>
  <si>
    <t>Documento escrito del plan de Seguridad y Salud en el trabajo</t>
  </si>
  <si>
    <t>Documento escrito del Plan de Seguridad y Salud formulado e implementado.</t>
  </si>
  <si>
    <t>Realizar el seguimiento al cumplimiento de las acciones definidas en el Plan de Seguridad y Salud en el trabajo de la vigencia 2021.</t>
  </si>
  <si>
    <t>(Porcentaje de avances en el cumplimiento de las acciones programadas en el Plan de Seguridad y Seguridad en el trabajo/  el total de acciones programadas del Plan Seguridad y Seguridad en el trabajo)*100%.</t>
  </si>
  <si>
    <t>1. Planificación (20%)
2. Ejecución (50%)
3. Seguimiento al cumplimiento
4. Análisis y mejoramiento</t>
  </si>
  <si>
    <t>Indicador de cumplimiento del Plan de Seguridad y Salud en el Trabajo.
Cumplimiento de las actividades planeadas / el total de las actividades programadas en la materia. 
Plan de Seguridad y salud en el trabajo implementado</t>
  </si>
  <si>
    <t>Esta meta esta compuesta por los siguientes rubros:
1. 3-4-1-16-05-56-7511-000  Fortalecimiento de la capacidad administrativa y tecnológica para la gestión institucional de Capital - Contrato de Juan Carlos Poveda $60.306.000
2. 3-1-2-02-13 - Salud Ocupacional $47.800.776</t>
  </si>
  <si>
    <t>Promedio de implementación de resultados del Plan de Integridad para las vigencias de medición.</t>
  </si>
  <si>
    <t>Plan de Integridad</t>
  </si>
  <si>
    <t>Identificar las acciones encaminadas a la socialización y fortalecimiento del Código de Integridad de Canal Capital.</t>
  </si>
  <si>
    <t>Documento escrito del plan de integridad</t>
  </si>
  <si>
    <t>Documento escrito del plan de integridad formulado e implementado.</t>
  </si>
  <si>
    <t>Realizar el seguimiento al cumplimiento de las acciones definidas en el Plan de integridad de la vigencia 2021.</t>
  </si>
  <si>
    <t>(Porcentaje de avances en el cumplimiento de las acciones programadas en el Plan de integridad/ 100% de avance en el total de acciones programadas del Plan de integridad)*100%.</t>
  </si>
  <si>
    <t>Indicador de cumplimiento del Plan de Integridad.
Cumplimiento de las actividades planeadas / el total de las actividades programadas en la materia. 
Plan de Integridad implementado</t>
  </si>
  <si>
    <t>6. Agua limpia y saneamiento.
7. Energía asequible y no contaminante.
12. Producción  y consumo responsable.
13. Acción por el clima.
15. Vida de ecosistemas terrestres.</t>
  </si>
  <si>
    <t>Propósito 2
Logro de ciudad: 14 - 18 - 20
Propósito 5
Logro de ciudad: 30</t>
  </si>
  <si>
    <t>Gestión Ambiental</t>
  </si>
  <si>
    <t>Fortalecimiento de la cultura ambiental de Capital.</t>
  </si>
  <si>
    <t xml:space="preserve">Cumplir con el 100% de las metas anuales programadas respecto al Plan de Acción PIGA para cada vigencia </t>
  </si>
  <si>
    <t>Porcentaje de cumplimiento del PIGA respecto a la programación anual del Plan de Acción</t>
  </si>
  <si>
    <t>Plan institucional de Gestión Ambiental - PIGA</t>
  </si>
  <si>
    <t xml:space="preserve">Llevar a cabo el 100% de las acciones programadas en el plan de acción PIGA para cada vigencia con relación a los siguientes programas: 
* Ahorro y uso eficiente del agua
* Ahorro y uso eficiente de la energía 
* Gestión integral de residuos 
* Consumo sostenible
Implementación de prácticas sostenible </t>
  </si>
  <si>
    <t>Plan de Acción PIGA implementado y con seguimientos</t>
  </si>
  <si>
    <t xml:space="preserve">Acciones de gestión ambiental desarrolladas </t>
  </si>
  <si>
    <t>Se espera llevar el seguimiento de la implementación de las acciones establecidas en el Plan de Acción PIGA para cada vigencia en coherencia con la concertación para el periodo 2021-2024</t>
  </si>
  <si>
    <t>(No. De actividades ejecutadas / No. De actividades programadas)*100%</t>
  </si>
  <si>
    <t>Formulación del Plan de Acción anual PIGA (15%)
Ejecución de las actividades programadas (70%)
Seguimiento semestral del Plan de Acción para informes ante la SDA. (15%)</t>
  </si>
  <si>
    <t>Julio Alberto Novoa Campos - Profesional de Planeación (referente ambiental)</t>
  </si>
  <si>
    <t>8. Trabajo decente y crecimiento económico.
16. Paz, justicia e instituciones sólidas.</t>
  </si>
  <si>
    <t>Propósito 5
Logro de ciudad: 30</t>
  </si>
  <si>
    <t>Gestión presupuestal y eficiencia del gasto público.</t>
  </si>
  <si>
    <t>Plan estratégico financiero como mecanismo para la  optimización y eficiencia de los recursos económicos.</t>
  </si>
  <si>
    <t>Valor recaudado en ingresos / Gastos comprometidos</t>
  </si>
  <si>
    <t>Finanzas para pensar</t>
  </si>
  <si>
    <t>Número (#)</t>
  </si>
  <si>
    <t>El presupuesto distribuido corresponde con el valor global asignado al equipo de la Subdirección Financiera.</t>
  </si>
  <si>
    <t>Orlando Barbosa Silva - Subdirector Financiero</t>
  </si>
  <si>
    <t xml:space="preserve">1. Angela Payares - Profesional de presupuesto            </t>
  </si>
  <si>
    <t xml:space="preserve">3. Elaborar los flujos de caja mensuales          </t>
  </si>
  <si>
    <t>Fortalecimiento organizacional y simplificación de procesos.
Racionalización de trámites.</t>
  </si>
  <si>
    <t>Sistematización de la gestión contractual</t>
  </si>
  <si>
    <t>Implementación de las fases 1 y 2 del software de gestión contractual</t>
  </si>
  <si>
    <t>Catalina 
Moncada Cano -  Secretaria General</t>
  </si>
  <si>
    <t>Andrea Paola Sánchez García y Luis Eduardo Páez Pacheco - Asesores jurídicos</t>
  </si>
  <si>
    <t>Fortalecimiento organizacional y simplificación de procesos.</t>
  </si>
  <si>
    <t>Mejoramiento del régimen de contratación y de los documentos de la gestión contractual</t>
  </si>
  <si>
    <t>Mantener actualizada, al 100% la información del proceso de gestión jurídica y contractual de acuerdo con el régimen de contratación aplicable</t>
  </si>
  <si>
    <t>100 % de la documentación de la gestión contractual revisada y actualizada, de ser necesario</t>
  </si>
  <si>
    <t xml:space="preserve">Revisión y actualización, de ser necesario, del Manual de contratación, supervisión e interventoría </t>
  </si>
  <si>
    <t>Revisar y actualizar, de ser necesario, el Manual de contratación, supervisión e interventoría de conformidad con el régimen contractual aplicable a la entidad</t>
  </si>
  <si>
    <t>Manual de contratación, supervisión e interventoría revisado y actualizado, de ser necesario</t>
  </si>
  <si>
    <t>Revisar el Manual de contratación, supervisión e interventoría</t>
  </si>
  <si>
    <t>1 manual revisado y actualizado, de ser necesario</t>
  </si>
  <si>
    <t>1. Mesas de trabajo con las áreas involucradas en la revisión del Manual de contratación, supervisión e interventoría
2. Solicitud de revisión a Planeación del Manual de contratación, supervisión e interventoría
3. Expedición de la resolución de adopción de la nueva versión del Manual de contratación, supervisión e interventoría
4. Socialización de a nueva versión del Manual de contratación, supervisión e interventoría
5. Capacitaciones a las áreas sobre el Manual de contratación, supervisión e interventoría</t>
  </si>
  <si>
    <t>(Actividades/5)*100%</t>
  </si>
  <si>
    <t>Los costos asociados para las vigencias 2021 - 2024 corresponden a los honorarios de la asesora jurídica con el incremento respectivo</t>
  </si>
  <si>
    <t>Andrea Paola Sánchez García - Asesora jurídica</t>
  </si>
  <si>
    <t>Revisión y actualización, de ser necesario, de la documentación asociada al proceso de gestión jurídica y contractual</t>
  </si>
  <si>
    <t>Revisar y actualizar, de ser necesario, la documentación de la gestión contractual, de conformidad con el Manual de contratación, supervisión e interventoría</t>
  </si>
  <si>
    <t>Documentos del proceso de gestión jurídica y contractual revisados y actualizados, de ser necesario</t>
  </si>
  <si>
    <t>Revisar los documentos del proceso de gestión jurídica y contractual</t>
  </si>
  <si>
    <t>100 % de los documentos del proceso de gestión jurídica y contractual revisados y actualizados, de ser necesario</t>
  </si>
  <si>
    <t>1. Reuniones de trabajo de los abogados de la Coordinación Jurídica para revisión de los documentos de la gestión jurídica y contractual
2. Solicitud de revisión a Planeación de aquellos documentos, de la gestión jurídica y contractual, que requieran creación, modificación o anulación
3. Socialización de los cambios en los documentos de la gestión jurídica y contractual</t>
  </si>
  <si>
    <t>(Actividades/3)*100%</t>
  </si>
  <si>
    <t>Los costos asociados para las vigencias 2021 - 2024 corresponden a los honorarios de 1 persona encargada de temas administrativos, 6 abogados de la Coordinación Jurídica (no asesores jurídicos), 1 apoyo técnico relacionado con la implementación del SECOP y 5 archivistas</t>
  </si>
  <si>
    <t>Karen Paola Cruz Triana - Profesional universitaria de Jurídica</t>
  </si>
  <si>
    <t>Defensa jurídica.</t>
  </si>
  <si>
    <t>Fortalecimiento de la defensa jurídica</t>
  </si>
  <si>
    <t>Documentar y mantener actualizada la política de prevención de daño jurídico y de defensa jurídica.</t>
  </si>
  <si>
    <t>Elaboración y actualización, de ser necesario, de la política de prevención de daño jurídico</t>
  </si>
  <si>
    <t>Elaborar y actualizar, de ser necesario, la política de prevención de daño jurídico</t>
  </si>
  <si>
    <t xml:space="preserve"> 1 política de prevención de daño jurídico</t>
  </si>
  <si>
    <t xml:space="preserve"> Definición de la política de prevención de daño jurídico y actualización de la misma, de ser necesario</t>
  </si>
  <si>
    <t>1. Definición de la política de prevención de daño jurídico
2. Adopción de la política de prevención de daño jurídico
3. Socialización de la política de prevención de daño jurídico
4. Capacitaciones sobre la política de prevención de daño jurídico</t>
  </si>
  <si>
    <t>(Actividades/4)*100%</t>
  </si>
  <si>
    <t>Los costos asociados para las vigencias 2021 - 2024 corresponden a los honorarios de 1 firma de abogados que ejerza la defensa judicial integral y a 1 abogado externo casacionista</t>
  </si>
  <si>
    <t>11. Ciudades y comunidades sostenibles.
16. Paz, justicia e instituciones sólidas.</t>
  </si>
  <si>
    <t>Seguimiento y evaluación del desempeño institucional.
Control Interno.</t>
  </si>
  <si>
    <t>Evaluación y recomendaciones estratégicas de valor a la gestión institucional</t>
  </si>
  <si>
    <t xml:space="preserve">Cumplir con el 100% de las acciones establecidas en el Plan Anual de Auditoría </t>
  </si>
  <si>
    <t xml:space="preserve">Porcentaje promedio de Cumplimiento de las actividades anuales del Plan Anual de Auditoría </t>
  </si>
  <si>
    <t xml:space="preserve">Plan Anual de Auditoría </t>
  </si>
  <si>
    <t>Adelantar actividades de aseguramiento y consultoría de forma objetiva e independiente a los diferentes procesos, proyectos y políticas de Capital buscando generar valor a la entidad.</t>
  </si>
  <si>
    <t>Informes, seguimientos, Tips, Actas de reunión y Capacitaciones</t>
  </si>
  <si>
    <t>Actividades de aseguramiento y Consultoría</t>
  </si>
  <si>
    <t xml:space="preserve">Monitorear el cumplimiento de las actividades establecidas en el Plan Anual de Auditoría </t>
  </si>
  <si>
    <t>(Número de actividades cumplidas del Plan Anual de Auditorías a la fecha de seguimiento / Número de actividades programadas en el Plan Anual de Auditorías a la fecha de corte)*100%.</t>
  </si>
  <si>
    <t xml:space="preserve">Ejecutar las actividades formuladas en el Plan Anual de Auditoría  </t>
  </si>
  <si>
    <t>(Número de actividades cumplidas del Plan Anual de Auditorías a la fecha de corte / Número de actividades programadas en el Plan Anual de Auditorías a la fecha de corte)*100%.</t>
  </si>
  <si>
    <t>Néstor Fernando Avella - Jefe Oficina de Control Interno</t>
  </si>
  <si>
    <t xml:space="preserve">Henry Guillermo Beltrán Martínez - 
Contratista Profesional Oficina de Control Interno </t>
  </si>
  <si>
    <t xml:space="preserve">Realizar seguimiento a las acciones formuladas en el Plan de Mejoramiento por procesos </t>
  </si>
  <si>
    <t>(Número de acciones cumplidas con fecha vencida del Plan de Mejoramiento por procesos a la fecha de corte / Número de acciones vencidas con estado abierto del Plan de Mejoramiento por procesos a la fecha de corte)*100%.</t>
  </si>
  <si>
    <t>Cuatrimestral.</t>
  </si>
  <si>
    <t>Realizar seguimiento a las actividades que se establezcan anualmente en el PAAC</t>
  </si>
  <si>
    <t>(Avances en el cumplimiento de las acciones programadas en el Plan Anticorrupción y de Atención al Ciudadano - PAAC / Total de acciones programadas en el Plan Anticorrupción y de Atención al Ciudadano - PAAC)*100%.</t>
  </si>
  <si>
    <t>Misión:</t>
  </si>
  <si>
    <t>Capital es el Sistema de comunicación pública de Bogotá región que ubica a la ciudadanía en el centro de su operación y, mediante la inteligencia colectiva, aporta a la construcción de una sociedad participativa e incluyente, a través de la producción y circulación de contenidos informativos, culturales y educativos en múltiples plataformas y del desarrollo de estrategias de comunicación relevantes para los grupos de interés.</t>
  </si>
  <si>
    <t>Visión:</t>
  </si>
  <si>
    <t>En 2024 Capital será el sistema de comunicación pública motor de la innovación audiovisual de Bogotá región, reconocido y valorado por la ciudadanía como espacio de participación y pluralidad, garante del libre acceso a la información y generación de conocimiento en la ciudad, bajo un modelo de operación eficiente.</t>
  </si>
  <si>
    <t>Objetivos estratégicos:</t>
  </si>
  <si>
    <t>04 - Consolidar a Capital como la empresa referente en el desarrollo de estrategias de comunicación pública de Bogotá región.</t>
  </si>
  <si>
    <t>Plan de Fortalecimiento Institucional - Modelo Integrado de Planeación y Gestión - MIPG</t>
  </si>
  <si>
    <t>Objetivo</t>
  </si>
  <si>
    <t>Gestionar el 100% de las acciones definidas por la entidad para la armonización de productos y requisitos del SIG con las dimensiones y políticas del MIPG para Capital.</t>
  </si>
  <si>
    <t>Versión</t>
  </si>
  <si>
    <t>Fecha de publicación</t>
  </si>
  <si>
    <t>Plan de actividades</t>
  </si>
  <si>
    <t>No.</t>
  </si>
  <si>
    <t>Política operativa asociada</t>
  </si>
  <si>
    <t>Actividad a desarrollar</t>
  </si>
  <si>
    <t>Responsable</t>
  </si>
  <si>
    <t>Indicador y/o producto esperado</t>
  </si>
  <si>
    <t>Meta programada</t>
  </si>
  <si>
    <t>Cronograma</t>
  </si>
  <si>
    <t>Ponderación</t>
  </si>
  <si>
    <t>INICIO</t>
  </si>
  <si>
    <t>FIN</t>
  </si>
  <si>
    <t xml:space="preserve">No aplica </t>
  </si>
  <si>
    <t>Realizar los ejercicios de reporte de avances en el FURAG, de acuerdo con los lineamientos que se definan para ello.</t>
  </si>
  <si>
    <t>Planeación - Líderes de procesos</t>
  </si>
  <si>
    <t>FURAG reportado
Línea base a partir del reporte de la vigencia 2020.</t>
  </si>
  <si>
    <t>Consolidar el plan de fortalecimiento y realizar seguimientos mensuales</t>
  </si>
  <si>
    <t>Un plan de fortalecimiento consolidado
Seguimientos mensuales realizados.</t>
  </si>
  <si>
    <t>Definir e implementar las actividades asociadas a la dimensión 01 - "Talento Humano" y sus políticas operativas</t>
  </si>
  <si>
    <t>Planeación - Líder de política (según circular 06 de 2019)</t>
  </si>
  <si>
    <t>Porcentaje de avance en la implementación de actividades asociadas a la política.</t>
  </si>
  <si>
    <t>3.1</t>
  </si>
  <si>
    <t xml:space="preserve">Gestión estratégica del talento humano </t>
  </si>
  <si>
    <t>Implementar protocolos para garantizar la idoneidad de los candidatos que aplican a puestos de planta dentro de la entidad.</t>
  </si>
  <si>
    <t>Talento humano</t>
  </si>
  <si>
    <t>3.2</t>
  </si>
  <si>
    <t>Llevar a cabo como mínimo una vez al año el proceso de reinducción para todos los colaboradores de la entidad.</t>
  </si>
  <si>
    <t xml:space="preserve">Jornada de reinducción realizada con los documentos soportes de su gestión </t>
  </si>
  <si>
    <t>3.3</t>
  </si>
  <si>
    <t>Servicio al ciudadano 
Talento humano</t>
  </si>
  <si>
    <t xml:space="preserve">Jornadas de capacitación realizadas </t>
  </si>
  <si>
    <t>3.4</t>
  </si>
  <si>
    <t>Integridad</t>
  </si>
  <si>
    <t>3.5</t>
  </si>
  <si>
    <t>3.6</t>
  </si>
  <si>
    <t>Definir e implementar las actividades asociadas a la dimensión 02 - "Direccionamiento estratégico y planeación "y sus políticas operativas</t>
  </si>
  <si>
    <t>4.1</t>
  </si>
  <si>
    <t xml:space="preserve">Planeación estratégica </t>
  </si>
  <si>
    <t>Documento de construcción de la planeación estratégica (35%)
Diagnóstico de capacidades y entornos. (35%)
Análisis de entornos - PESTAL (30%)</t>
  </si>
  <si>
    <t>4.2</t>
  </si>
  <si>
    <t xml:space="preserve">Revisar y actualizar el acto administrativo de conformación y funciones del CIGD de la entidad </t>
  </si>
  <si>
    <t>Planeación</t>
  </si>
  <si>
    <t>Acto administrativo actualizado</t>
  </si>
  <si>
    <t>4.3</t>
  </si>
  <si>
    <t>Documentar el manual de implementación del MIPG en Capital.</t>
  </si>
  <si>
    <t xml:space="preserve">Planeación </t>
  </si>
  <si>
    <t>Documento "manual de implementación de MIPG en Capital" creado y publicado en la intranet</t>
  </si>
  <si>
    <t>Definir e implementar las actividades asociadas a la dimensión 03 - "Gestión con valores para el resultado" y sus políticas operativas.</t>
  </si>
  <si>
    <t>5.1</t>
  </si>
  <si>
    <t>Fortalecimiento organizacional y simplificación de procesos</t>
  </si>
  <si>
    <t>Revisar y actualizar en lo pertinente el modelo de operación por procesos en el marco de los nuevos planes, programas y proyectos de la entidad.</t>
  </si>
  <si>
    <t>Mapa de procesos actualizado</t>
  </si>
  <si>
    <t>5.2</t>
  </si>
  <si>
    <t>Participación ciudadana en la gestión pública</t>
  </si>
  <si>
    <t>Formular el plan de implementación de la política de participación ciudadana</t>
  </si>
  <si>
    <t>5.3</t>
  </si>
  <si>
    <t>Actualizar el formato para la caracterización de procesos incluyendo el análisis de riesgos dentro del mismo</t>
  </si>
  <si>
    <t xml:space="preserve">Documento actualizado </t>
  </si>
  <si>
    <t>5.4</t>
  </si>
  <si>
    <t>Socializar la política ambiental de la entidad</t>
  </si>
  <si>
    <t xml:space="preserve">Política socializada a través de los canales de comunicación internos y/o en sesiones de sensibilización </t>
  </si>
  <si>
    <t>5.5</t>
  </si>
  <si>
    <t xml:space="preserve">Servicio al ciudadano </t>
  </si>
  <si>
    <t>Desarrollar una estrategia para fortalecer los sistemas de medición de satisfacción de los ciudadanos y su seguimiento.</t>
  </si>
  <si>
    <t>Estrategia documentada para la medición y seguimiento de la satisfacción de los ciudadanos frente al servicio.</t>
  </si>
  <si>
    <t>5.6</t>
  </si>
  <si>
    <t xml:space="preserve">Servicio al ciudadano 
Dirección operativa </t>
  </si>
  <si>
    <t>5.7</t>
  </si>
  <si>
    <t>Documento de adopción de los lineamientos de la guía de lenguaje claro  
Ajuste de documentos internos (en caso de que aplique)</t>
  </si>
  <si>
    <t>5.8</t>
  </si>
  <si>
    <t xml:space="preserve">Gobierno Digital </t>
  </si>
  <si>
    <t xml:space="preserve">Actualizar la página web institucional incorporando mejoras de accesibilidad </t>
  </si>
  <si>
    <t xml:space="preserve">Digital 
Dirección Operativa </t>
  </si>
  <si>
    <t xml:space="preserve">Página web con mejoras de accesibilidad </t>
  </si>
  <si>
    <t>5.9</t>
  </si>
  <si>
    <t>5.10</t>
  </si>
  <si>
    <t xml:space="preserve">Defensa Jurídica </t>
  </si>
  <si>
    <t xml:space="preserve">Implementar lineamientos para prevenir el daño antijurídico y defensa jurídica a partir de la información existente al interior de la entidad </t>
  </si>
  <si>
    <t xml:space="preserve">Coordinación jurídica </t>
  </si>
  <si>
    <t>Definir e implementar las actividades asociadas a la dimensión 04 - "Evaluación de resultados" y sus políticas operativas</t>
  </si>
  <si>
    <t>6.1</t>
  </si>
  <si>
    <t xml:space="preserve">Seguimiento y evaluación del desempeño institucional </t>
  </si>
  <si>
    <t>4 Sesiones del CIGD</t>
  </si>
  <si>
    <t>6.2</t>
  </si>
  <si>
    <t xml:space="preserve">Aplicar un ejercicio de autoevaluación institucional </t>
  </si>
  <si>
    <t>Revisar y actualizar la herramienta de autoevaluación (20%)
Desarrollar el ejercicio de autoevaluación institucional (60%) 
Documentar y presentar los resultados del ejercicio de autoevaluación (20%)</t>
  </si>
  <si>
    <t>Definir e implementar las actividades asociadas a la dimensión 05 - "Información y comunicación" y sus políticas operativas</t>
  </si>
  <si>
    <t>7.1</t>
  </si>
  <si>
    <t xml:space="preserve">Transparencia, acceso a la información y lucha contra la corrupción </t>
  </si>
  <si>
    <t>Documentar la Política de Transparencia, acceso a la información pública y lucha contra la corrupción de acuerdo con los lineamientos distritales y el manual operativo del MIPG</t>
  </si>
  <si>
    <t>Política documentada y publicada</t>
  </si>
  <si>
    <t>7.2</t>
  </si>
  <si>
    <t xml:space="preserve">Establecer un directorio de agremiaciones, asociaciones, entidades del sector, grupos étnicos y otros grupos de interés. </t>
  </si>
  <si>
    <t>Revisión de información del directorio (40%) 
Consolidación y ajustes al documento (50%) 
Publicación en página web (10%)</t>
  </si>
  <si>
    <t>7.3</t>
  </si>
  <si>
    <t>Realizar la revisión y actualización de los riesgos asociados a los procesos de la entidad de acuerdo con la metodología vigente.</t>
  </si>
  <si>
    <t>Metodología de administración de riesgos actualizada (20%).
Riesgos de gestión revisados y actualizados (40%).
Riesgos de Corrupción revisados y actualizados (20%)
Riesgos ambientales revisados y actualizados (20%).</t>
  </si>
  <si>
    <t>7.4</t>
  </si>
  <si>
    <t xml:space="preserve">Actualizar el normograma y publicarlo en la página web para consulta ciudadana. </t>
  </si>
  <si>
    <t xml:space="preserve">Normograma actualizado y publicado en la página web </t>
  </si>
  <si>
    <t>Definir e implementar las actividades asociadas a la dimensión 06 - "Gestión del conocimiento y la innovación "y sus políticas operativas</t>
  </si>
  <si>
    <t>8.1</t>
  </si>
  <si>
    <t xml:space="preserve">Gestión del conocimiento y la innovación </t>
  </si>
  <si>
    <t>Documentar la Política de  Gestión del conocimiento y la innovación de acuerdo con los lineamientos distritales y las recomendaciones del manual operativo del MIPG.</t>
  </si>
  <si>
    <t>Documento - Política de Gestión del conocimiento y la innovación.</t>
  </si>
  <si>
    <t>8.2</t>
  </si>
  <si>
    <t>Implementar y analizar resultados de la herramienta de lecciones aprendidas en proyectos y procesos institucionales.</t>
  </si>
  <si>
    <t>8.3</t>
  </si>
  <si>
    <t>Definir e implementar las actividades asociadas a la dimensión 07 - "Control Interno "y sus políticas operativas</t>
  </si>
  <si>
    <t>Control Interno - Líder de política (según circular 06 de 2019)</t>
  </si>
  <si>
    <t>9.1</t>
  </si>
  <si>
    <t xml:space="preserve">Control Interno </t>
  </si>
  <si>
    <t>Control Interno</t>
  </si>
  <si>
    <t>9.2</t>
  </si>
  <si>
    <t xml:space="preserve">Documentar mapa de aseguramiento según los lineamientos de la circular 003 de 2020 </t>
  </si>
  <si>
    <t xml:space="preserve">Planeación 
Control Interno </t>
  </si>
  <si>
    <t xml:space="preserve">Mapa de aseguramiento documentado </t>
  </si>
  <si>
    <t>9.3</t>
  </si>
  <si>
    <t>9.4</t>
  </si>
  <si>
    <t>Realizar el monitoreo de la exposición al riesgo en lo relacionado con tecnologías nuevas y emergentes.</t>
  </si>
  <si>
    <t>Documento con el análisis de exposición a los riesgos de seguridad digital</t>
  </si>
  <si>
    <t>PLAN DE CAPACITACIONES</t>
  </si>
  <si>
    <t xml:space="preserve">Objetivo:    </t>
  </si>
  <si>
    <t>Atender las necesidades de capacitación para el fortalecimiento de las competencias del personal de Canal Capital, con el propósito de afrontar los retos que conllevan a la mejora individual e institucional.</t>
  </si>
  <si>
    <t>Versión del plan:</t>
  </si>
  <si>
    <t>Fecha de Aprobación</t>
  </si>
  <si>
    <t>Capacitaciones en temas técnicos (áreas específicas del canal)</t>
  </si>
  <si>
    <t>Recursos Humanos</t>
  </si>
  <si>
    <t>Capacitaciones realizadas / Capacitaciones planeadas</t>
  </si>
  <si>
    <t>Reporte de actividades y avances de acuerdo con lo definido en el cronograma del Plan Institucional de Capacitaciones</t>
  </si>
  <si>
    <t>Capacitaciones en conocimientos generales (aplica para todas las áreas del canal).</t>
  </si>
  <si>
    <r>
      <rPr>
        <b/>
        <sz val="10"/>
        <rFont val="Arial"/>
        <family val="2"/>
      </rPr>
      <t xml:space="preserve">Nota: </t>
    </r>
    <r>
      <rPr>
        <sz val="10"/>
        <rFont val="Arial"/>
        <family val="2"/>
      </rPr>
      <t>Tanto las actividades como las fechas de este plan pueden variar en cualquier momento debido a necesidades, costos y/o presupuesto. El seguimiento se realizará de acuerdo al cronograma del presente plan.</t>
    </r>
  </si>
  <si>
    <t>Control de Modificaciones realizadas al Plan</t>
  </si>
  <si>
    <t>Descripción del ajuste realizado</t>
  </si>
  <si>
    <t>Fecha</t>
  </si>
  <si>
    <t>Creación del plan, con las actividades definidas para la presente vigencia.</t>
  </si>
  <si>
    <t>PLAN DE BIENESTAR E INCENTIVOS</t>
  </si>
  <si>
    <t>Fortalecer las actuaciones de la Entidad a través de la formulación y desarrollo de procesos y programas que fomenten un ambiente de trabajo positivo, generando labores eficientes y productivas dentro de la Entidad.</t>
  </si>
  <si>
    <t>ACTIVIDADES DE CLIMA Y CULTURA ORGANIZACIONAL</t>
  </si>
  <si>
    <t>Actividades realizadas/ actividades programadas</t>
  </si>
  <si>
    <t>Reporte de actividades y avances de acuerdo con lo definido en el Plan de Bienestar e Incentivos.</t>
  </si>
  <si>
    <t>ACTIVIDADES DEPORTIVAS</t>
  </si>
  <si>
    <t>ACTIVIDADES RECREATIVAS</t>
  </si>
  <si>
    <t>ACTIVIDADES CULTURALES</t>
  </si>
  <si>
    <t>ACTIVIDADES PREVENCIÓN EN SALUD</t>
  </si>
  <si>
    <t>PLAN DE SEGURIDAD Y SALUD EN EL TRABAJO</t>
  </si>
  <si>
    <t>Cumplir  la normatividad aplicable a seguridad y salud en el trabajo y atender las observaciones provenientes de auditorias y planes de mejoramiento.</t>
  </si>
  <si>
    <t>Cumplimiento de requisitos legales referente a SST - Resolución 0312 -2019</t>
  </si>
  <si>
    <t>Profesional SST</t>
  </si>
  <si>
    <t>Numero de requisitos cumplidos / Numero de requisitos establecidos en la Resolución</t>
  </si>
  <si>
    <t>Reporte de actividades y avances de acuerdo con lo definido en el Plan de trabajo del Sistema de Seguridad y Salud en el Trabajo - SG-SST.</t>
  </si>
  <si>
    <t>Cumplimiento en el cronograma de Capacitación de seguridad y salud en el trabajo</t>
  </si>
  <si>
    <t>Numero de capacitaciones ejecutadas/ Numero de capacitaciones planeadas</t>
  </si>
  <si>
    <t>Ejecución de las actividades de reinversión de la ARL</t>
  </si>
  <si>
    <t>Numero de horas ejecutadas/ Numero de horas asignadas</t>
  </si>
  <si>
    <t>Reporte de actividades y avances de acuerdo con lo definido en el Plan de trabajo del Subsistema de Seguridad y Salud en el Trabajo - SG-SST.</t>
  </si>
  <si>
    <t>PLAN ESTRATÉGICO DE RECURSOS HUMANOS</t>
  </si>
  <si>
    <t>Implementar un proceso de selección de personal para el personal de planta del canal.</t>
  </si>
  <si>
    <t>% de implementación de proceso</t>
  </si>
  <si>
    <t>Reporte de actividades y avances de acuerdo con lo definido en el Plan Estratégico de Recursos Humanos.</t>
  </si>
  <si>
    <t>Actualización documental del sistema de gestión de seguridad y salud en el trabajo e integración en el sistema de gestión de la empresa en un 100%.</t>
  </si>
  <si>
    <t>% de cumplimiento de los estándares mínimos del sistema de gestión de seguridad y salud en el trabajo con respecto a la Resolución 0312 de 2019</t>
  </si>
  <si>
    <t>Actualización normativa del área de Recursos Humanos</t>
  </si>
  <si>
    <t>% de actualización frente al cronograma</t>
  </si>
  <si>
    <t>Fecha de Aprobación:</t>
  </si>
  <si>
    <t>Sistemas</t>
  </si>
  <si>
    <t>Adquisición e implementación del Switch de cord</t>
  </si>
  <si>
    <t>Switch de cord implementado</t>
  </si>
  <si>
    <t>Adquisición e implementación de 7 Switch capa 3</t>
  </si>
  <si>
    <t>Data center con replicación implementado</t>
  </si>
  <si>
    <t>Despliegue y publicación de segmentos IPV6 a nivel LAN y WAN en Capital</t>
  </si>
  <si>
    <t>Informe de configuraciones del protocolo IPV6</t>
  </si>
  <si>
    <t>Adquisición e implementación del sistema de seguridad perimetral firewall para alta disponibilidad</t>
  </si>
  <si>
    <t>Firewall del alta disponibilidad adquirido e implementado</t>
  </si>
  <si>
    <t>Desarrollar los módulos componentes del software de financiera en el marco del sistema de gestión empresarial</t>
  </si>
  <si>
    <t>01/032021</t>
  </si>
  <si>
    <t>PLAN INSTITUCIONAL DE ARCHIVOS - PINAR</t>
  </si>
  <si>
    <t>Elaborar, socializar e implementar el Plan Institucional de Archivos (PINAR) con el propósito de facilitar la planeación estratégica de la función archivística y articularla con los demás planes y proyectos estratégicos del Sistema Integrado de Gestión (SIG) previstos por Canal Capital.</t>
  </si>
  <si>
    <t xml:space="preserve">Transferencias Secundarias </t>
  </si>
  <si>
    <t>Gestión Documental</t>
  </si>
  <si>
    <t>Reporte de actividades y avances de acuerdo con lo definido en el Plan Institucional de Archivos - PINAR</t>
  </si>
  <si>
    <t>Actualización de las TRD</t>
  </si>
  <si>
    <t xml:space="preserve">Aprobación de TRD </t>
  </si>
  <si>
    <t xml:space="preserve">Sistema de Gestión Documental </t>
  </si>
  <si>
    <t>Implementar como mínimo una (1) estrategia digital por cada vigencia.</t>
  </si>
  <si>
    <t>Página web rediseñada y canal de YouTube optimizado</t>
  </si>
  <si>
    <t xml:space="preserve">Plataformas digitales optimizadas para la publicación de contenidos </t>
  </si>
  <si>
    <t>Número de plataformas tecnológicas potencializadas</t>
  </si>
  <si>
    <t>1. Definir plan de trabajo interno para el rediseño de la página web y el correspondiente a la fortalecimiento del canal de YouTube
2. Ejecutar plan de trabajo para el diseño, prototipado y desarrollo de las plataformas a optimizar
3. Realizar pruebas de QA previo a la salida producción 
4. Puesta en producción de la plataforma (salida al aire de la página web)</t>
  </si>
  <si>
    <t>Líder del equipo digital</t>
  </si>
  <si>
    <t>Consolidar mecanismos o buenas prácticas que faciliten y potencialicen el uso de la redes sociales como un elementos de interacción con la ciudadanía</t>
  </si>
  <si>
    <t>Estándar de relacionamiento con audiencias en redes sociales</t>
  </si>
  <si>
    <t xml:space="preserve">Este indicador esta asociado a la  determinación y consolidación de las buenas prácticas aplicables en Capital para fortalecer el relacionamiento con las audiencias haciendo uso de herramientas digitales </t>
  </si>
  <si>
    <t>Numero de estándares de relacionamiento con audiencias en redes sociales documentados</t>
  </si>
  <si>
    <t>1. Identificar referentes y buenas prácticas aplicables en el relacionamiento con usuarios digitales de Capital
2. Documento estándar de relacionamiento con audiencias en redes sociales
3. Solicitar publicación del documento en la intranet y socializar con personas involucradas en la aplicación del estándar</t>
  </si>
  <si>
    <t xml:space="preserve">No de transferencias de transferencias secundarias realizadas y actualizaciones a las TRD </t>
  </si>
  <si>
    <t>Fortalecimiento de la infraestructura física e interoperabilidad de Capital para la mejora de la gestión institucional.</t>
  </si>
  <si>
    <t>Número de equipos móviles actualizados / Número de equipos móviles planificados para actualización.</t>
  </si>
  <si>
    <t>Lograr la optimización de los recursos anuales, alcanzando como mínimo un punto de equilibrio entre el ingreso y gasto</t>
  </si>
  <si>
    <t>1 política de prevención de daño jurídico y de defensa jurídica.</t>
  </si>
  <si>
    <t xml:space="preserve">Diseño de la estrategia para fomentar la gestión de la integridad
Socialización de la estrategia </t>
  </si>
  <si>
    <t>Documentar la política de planeación institucional de acuerdo con las recomendaciones de mejora de la herramienta FURAG y los lineamientos del manual del MIPG</t>
  </si>
  <si>
    <t xml:space="preserve">Adoptar los lineamientos de la guía de lenguaje claro y evaluar el alcance de su aplicación a los documentos internos </t>
  </si>
  <si>
    <t xml:space="preserve">Soportes de implementación de daño antijurídico y de defensa jurídica </t>
  </si>
  <si>
    <t xml:space="preserve">Soportes de las jornadas realizadas </t>
  </si>
  <si>
    <t xml:space="preserve">Entrega de transferencias secundarias por parte de Canal Capital al Archivo de Bogotá. </t>
  </si>
  <si>
    <t>Cotización y adquisición del sistema de gestión documental para Canal Capital.</t>
  </si>
  <si>
    <t>Plan Institucional de Capacitación - PIC</t>
  </si>
  <si>
    <t>Fomentar espacios de difusión del conocimiento interno, encaminados a fortalecer las competencias individuales y colectivas de los colaboradores, generando mejores prácticas de gestión. (Anexo 2).</t>
  </si>
  <si>
    <t>Hacer seguimiento a la implementación de las acciones definidas para el cumplimiento del Modelo Integrado de Planeación y Gestión - MIPG, a través del Plan de Fortalecimiento Institucional - PFI. (Anexo 1).</t>
  </si>
  <si>
    <t>Aplicar las Tablas de Valoración Documental por medio de la transferencia secundaria, actualización e implementación las tablas de retención documental. (Anexo 6).</t>
  </si>
  <si>
    <t>Establecer la planificación estratégica de las tecnologías de la información de Capital, para el período comprendido entre el 2021 y 2024, acordes con las necesidades de la Entidad y los lineamientos de la Política de Gobierno Digital, a partir de la planeación estratégica apalancada en las tecnologías de la información y la implementación de políticas de gestión y desempeño institucional que contribuya al logro de los objetivos institucionales, apoyando todas las actividades y proyectos de Capital. (Anexo 7).</t>
  </si>
  <si>
    <t>Contribuir al Mejoramiento de la Calidad de vida de los colaboradores de la Entidad, formulando y desarrollando programas que fomenten un ambiente de trabajo positivo generando así articulación y cumplimiento de los diferentes procesos internos. (Anexo 5).</t>
  </si>
  <si>
    <t>Contribuir al desarrollo integral de los colaboradores y al mejoramiento de su calidad de vida y la de su familia a través del diseño e implementación de programas encaminados a mejorar el nivel de satisfacción, motivación, eficacia y efectividad, así como el sentido de pertenencia del servidor público con su entidad, así generando el cumplimiento de los objetivos personales y misionales. (Anexo 3).</t>
  </si>
  <si>
    <t>Implementar el Plan de Trabajo Anual de Seguridad y Salud en el Trabajo para el  año 2021, con el fin de alcanzar cada uno de los objetivos propuestos del SGSST, en concordancia con los Estándares Mínimos del Sistema Obligatorio de Garantía de Calidad del Sistema General de Riesgos Labores (Anexo 4).</t>
  </si>
  <si>
    <t>Fuente:</t>
  </si>
  <si>
    <t>Plan distrital de desarrollo. Acuerdo 761 de 2020</t>
  </si>
  <si>
    <t>https://bogota.gov.co/sites/default/files/acuerdo-761-de-2020-pdd.pdf</t>
  </si>
  <si>
    <t>¿Aplica?</t>
  </si>
  <si>
    <t>Propósito 1</t>
  </si>
  <si>
    <t>Hacer un nuevo contrato social con igualdad de oportunidades para la inclusión social, productiva y política.</t>
  </si>
  <si>
    <t>Si</t>
  </si>
  <si>
    <t>Logros de ciudad</t>
  </si>
  <si>
    <t>1 Rediseñar el esquema de subsidios y contribuciones de Bogotá para garantizar un ingreso mínimo por hogar, que reduzca el peso de los factores que afectan la equidad del ingreso de los hogares.</t>
  </si>
  <si>
    <t>No</t>
  </si>
  <si>
    <t>2 Reducir la pobreza monetaria, multidimensional y la feminización de la pobreza.</t>
  </si>
  <si>
    <t>3 Implementar el sistema distrital de cuidado y la estrategia de transversalización y territorialización de los enfoques de género y diferencial para garantizar la igualdad de género, los derechos de las mujeres y el desarrollo de capacidades de la ciudadanía en el nivel distrital y local.</t>
  </si>
  <si>
    <t>4 Completar la implementación de un modelo de salud pública con enfoque poblacional - diferencial, de género, participativo, resolutivo y territorial que aporte a la modificación de los determinantes sociales de la salud.</t>
  </si>
  <si>
    <t>5 Cerrar las brechas digitales, de cobertura, calidad y competencias a lo largo del ciclo de la formación integral, desde la primera infancia hasta la educación superior y continua para la vida.</t>
  </si>
  <si>
    <t xml:space="preserve">6 Disminuir el porcentaje de jóvenes que ni estudian ni trabajan con énfasis en jóvenes de bajos ingresos y vulnerables. </t>
  </si>
  <si>
    <t xml:space="preserve">7 Aumentar la inclusión productiva y el acceso a las economías de aglomeración con emprendimiento y empleabilidad con enfoque poblacional - diferencial, territorial y de género. </t>
  </si>
  <si>
    <t>8 Aumentar el acceso a vivienda digna, espacio público y equipamientos de la población vulnerable en suelo urbano y rural.</t>
  </si>
  <si>
    <t>9 Promover la participación, la transformación cultural, deportiva, recreativa, patrimonial y artística que propicien espacios de encuentro, tejido social y reconocimiento del otro.</t>
  </si>
  <si>
    <t>10 Apropiar el territorio rural desde su diversidad étnica y cultural como parte de Bogotá - Región.</t>
  </si>
  <si>
    <t>11 Promover aglomeraciones productivas y sectores de alto impacto con visión de largo plazo en Bogotá - Región.</t>
  </si>
  <si>
    <t>12 Incrementar la oferta de actividades y la infraestructura para el uso y disfrute del tiempo libre, con enfoque de género, diferencial, e integración territorial.</t>
  </si>
  <si>
    <t>Propósito 2</t>
  </si>
  <si>
    <t>Cambiar nuestros hábitos de vida para reverdecer a Bogotá y adaptarnos y mitigar la crisis climática.</t>
  </si>
  <si>
    <t>13 Formular y ejecutar estrategias concertadas de adaptación y mitigación de la crisis climática teniendo como marco la justicia ambiental.</t>
  </si>
  <si>
    <t>14 Implementar estrategias de mantenimiento, recuperación, rehabilitación o restauración de la estructura ecológica principal y demás áreas de interés ambiental en la Bogotá - Región.</t>
  </si>
  <si>
    <t>15 Intervenir integralmente áreas estratégicas de Bogotá teniendo en cuenta las dinámicas patrimoniales, ambientales, sociales y culturales.</t>
  </si>
  <si>
    <t>16 Aumentar la oferta de espacio público y áreas verdes de Bogotá promoviendo su uso, goce y disfrute con acceso universal para la ciudadanía.</t>
  </si>
  <si>
    <t>17 Reconocer y proteger todas las formas de vida, en particular la fauna urbana.</t>
  </si>
  <si>
    <t>18 Reducir la contaminación ambiental atmosférica, visual y auditiva y el impacto en morbilidad y mortalidad por esos factores.</t>
  </si>
  <si>
    <t>19 Cuidar y proteger el agua, el Río Bogotá, el sistema de páramos y el sistema hídrico de la ciudad y mejorar la prestación de los servicios públicos.</t>
  </si>
  <si>
    <t>20 Aumentar la separación en la fuente, reciclaje, reutilización y la adecuada disposición final de los residuos de la ciudad.</t>
  </si>
  <si>
    <t>Propósito 3</t>
  </si>
  <si>
    <t>Inspirar confianza y legitimidad para vivir sin miedo y ser epicentro de cultura ciudadana, paz y reconciliación.</t>
  </si>
  <si>
    <t xml:space="preserve">21 Posicionar a Bogotá – Región como el epicentro de paz y reconciliación del país, incluyendo un PDET rural en Sumapaz y un PDET urbano en el borde suroccidental en límites con el municipio de Soacha. </t>
  </si>
  <si>
    <t xml:space="preserve">22 Reducir la aceptación cultural e institucional del machismo y las violencias contra las mujeres, y garantizar el acceso efectivo a la justicia. </t>
  </si>
  <si>
    <t xml:space="preserve">23 Fomentar la autorregulación, regulación mutua, la concertación y el diálogo social generando confianza y convivencia entre la ciudadanía y entre esta y las instituciones. </t>
  </si>
  <si>
    <t xml:space="preserve">24 Disminuir la ilegalidad y la conflictividad en el uso y ordenamiento del espacio público, privado y en el medio ambiente rural y urbano. </t>
  </si>
  <si>
    <t>25 Reducir los mercados criminales, los delitos de alto impacto y hechos violentos con énfasis en los que afectan a mujeres, peatones, biciusuarios y usuarios del transporte público.</t>
  </si>
  <si>
    <t>Propósito 4</t>
  </si>
  <si>
    <t>Hacer de Bogotá - Región un modelo de movilidad multimodal, incluyente y sostenible</t>
  </si>
  <si>
    <t>26 Mejorar la experiencia de viaje a través de los componentes de tiempo, calidad y costo, con enfoque de género, diferencial, territorial y regional, teniendo como eje estructurador la red de metro regional, el sistema integrado de transporte público y la red de ciclorutas.</t>
  </si>
  <si>
    <t>Propósito 5</t>
  </si>
  <si>
    <t>Construir Bogotá - Región con gobierno abierto, transparente y ciudadanía consciente.</t>
  </si>
  <si>
    <t xml:space="preserve">27 Posicionar al Gobierno Abierto de Bogotá – GABO – como una nueva forma de gobernanza que reduce el riesgo de corrupción e incrementa el control ciudadano del gobierno. </t>
  </si>
  <si>
    <t xml:space="preserve">28 Promover procesos de integración y ordenamiento territorial en la Bogotá - Región sostenibles social, económica, ambiental e institucionalmente. </t>
  </si>
  <si>
    <t xml:space="preserve">29 Posicionar globalmente a Bogotá como territorio inteligente (Smart City). </t>
  </si>
  <si>
    <t>30 Incrementar la efectividad de la gestión pública distrital y local.</t>
  </si>
  <si>
    <t>Manual Operativo del Modelo Integrado de Planeación y Gestión - MIPG Versión 03. Diciembre de 2019</t>
  </si>
  <si>
    <t>DIMENSIÓN</t>
  </si>
  <si>
    <t>POLÍTICA</t>
  </si>
  <si>
    <t>Talento Humano</t>
  </si>
  <si>
    <t>Gestión Estratégica del Talento Humano</t>
  </si>
  <si>
    <t>Direccionamiento Estratégico y Planeación</t>
  </si>
  <si>
    <t>Planeación institucional</t>
  </si>
  <si>
    <t>Gestión Presupuestal y Eficiencia del Gasto Público</t>
  </si>
  <si>
    <t>Gestión con valores para resultados</t>
  </si>
  <si>
    <t>Gobierno Digital</t>
  </si>
  <si>
    <t>Seguridad Digital</t>
  </si>
  <si>
    <t>Defensa Jurídica</t>
  </si>
  <si>
    <t>Mejora normativa</t>
  </si>
  <si>
    <t>Servicio al ciudadano</t>
  </si>
  <si>
    <t>Racionalización de trámites</t>
  </si>
  <si>
    <t>Participación Ciudadana en la Gestión Pública</t>
  </si>
  <si>
    <t>Evaluación de Resultados</t>
  </si>
  <si>
    <t>Seguimiento y evaluación del desempeño institucional</t>
  </si>
  <si>
    <t>Información y Comunicación</t>
  </si>
  <si>
    <t>Transparencia, acceso a la información pública y lucha contra la corrupción</t>
  </si>
  <si>
    <t>Gestión de la Información Estadística</t>
  </si>
  <si>
    <t>Gestión del Conocimiento y la Innovación</t>
  </si>
  <si>
    <t>FUENTE:</t>
  </si>
  <si>
    <t>Página web de la Organización de las naciones Unidas - ONU</t>
  </si>
  <si>
    <t>https://www.un.org/sustainabledevelopment/es/objetivos-de-desarrollo-sostenible/</t>
  </si>
  <si>
    <t>https://www.fundacionseres.org/Repositorio%20Archivos/ODS,%20empresas%20y%20valor%20compartido.pdf</t>
  </si>
  <si>
    <t>Objetivo de desarrollo</t>
  </si>
  <si>
    <t>Síntesis</t>
  </si>
  <si>
    <t>1. Poner fin a la pobreza en todas sus formas y en todo el mundo.</t>
  </si>
  <si>
    <t>I) En una década, la pobreza se ha reducido a la mitad, pero una de 8 personas seguía viviendo en la pobreza extrema en 2012. 
II) De entre los trabajadores pobres, los jóvenes están en mayor riesgo de pobreza extrema. 
III) Casi una de cada cinco personas recibe algún tipo de beneficio social en los países de bajos ingresos.</t>
  </si>
  <si>
    <t>2. Poner fin al hambre, lograr la seguridad alimentaria y la mejora de la nutrición y promover la agricultura sostenible</t>
  </si>
  <si>
    <t>I) Más de 790 millones de personas pasan hambre. 
II) Uno de cada cuatro niños menores de 5 años padece desnutrición crónica o retraso del crecimiento, y la proporción de niños con sobrepeso ha aumentado un 20%. 
III) Desde el año 2000, ha disminuido la ayuda a la agricultura.</t>
  </si>
  <si>
    <t>3. Garantizar una vida sana y promover el bienestar de todos a todas las edades.</t>
  </si>
  <si>
    <t>I) Las tasas de mortalidad materna, neonatal e infantil siguen siendo inaceptablemente altas.
II) La incidencia de enfermedades trasmisibles ha disminuido pero millones de personas se infectan cada año. 
III) Aumentan las muertes por enfermedades cardiovasculares y cáncer.
IV) Las muertes por accidentes de tráfico aumentan en países de ingresos bajos y medianos.</t>
  </si>
  <si>
    <t>4. Garantizar una educación inclusiva y equitativa de calidad y promover oportunidades de aprendizaje permanente para todos.</t>
  </si>
  <si>
    <t>I) Acceso desigual a la educación. 
II) Se debería garantizar el acceso a nueva formación durante toda la vida.</t>
  </si>
  <si>
    <t>5. Lograr la igualdad de género y empoderar a todas las mujeres y las niñas.</t>
  </si>
  <si>
    <t>I) Disminuyen las tasas de matrimonio infantil. 
II) Se siguen practicando la mutilación genital. 
III) Sigue existiendo mucha desigualdad en el reparto de tareas no remuneradas. 
IV) Las mujeres siguen infrarrepresentadas en los parlamentos nacionales.</t>
  </si>
  <si>
    <t>6. Garantizar la disponibilidad y la gestión sostenible del agua y el saneamiento para todos.</t>
  </si>
  <si>
    <t>I) Aumenta el estrés por falta de agua. 
II) Todavía el 100 % de las fuentes de agua no se administran de manera segura. 
III) Un tercio de la población mundial no tiene estructuras de saneamiento. 
IV) Los planes de gestión del agua son una realidad en la mayoría de países.</t>
  </si>
  <si>
    <t>7. Garantizar el acceso a una energía asequible, fi able, sostenible y moderna para todos.</t>
  </si>
  <si>
    <t>I) Todavía 1.100 millones de personas no tienen acceso a electricidad. 
II) El 40% de la población emplea combustibles insalubres para cocinar. 
III) Aumenta el empleo de energía renovable. 
IV) Se disocia el crecimiento del consumo eléctrico, pero no sufi cientemente rápido.</t>
  </si>
  <si>
    <t>8. Promover el crecimiento económico sostenido inclusivo y sostenible, el empleo pleno y productivo y el trabajo decente para todos.</t>
  </si>
  <si>
    <t>I) Hay que crecer más para llegar al objetivo del 7% del PIB en los países menos desarrollados. 
II) Las diferencias en productividad siguen siendo muy grandes. 
III) Las mujeres tienen más probabilidad de estar desempleadas. 
IV) 2.000 millones de personas siguen sin acceso a servicios financieros.</t>
  </si>
  <si>
    <t>9. Construir infraestructuras resilientes, promover la industrialización inclusiva y sostenible, y fomentar la innovación.</t>
  </si>
  <si>
    <t>I) El potencial de manufactura es una gran oportunidad de crecimiento. 
II) Disminuyen las emisiones de dióxido de carbono por unidad de valor. 
III) El gasto en I+D aumenta, pero desigualmente. 
IV) El acceso a internet sigue siendo bajo en zonas rurales.</t>
  </si>
  <si>
    <t>10. Reducir la desigualdad en los países y entre ellos.</t>
  </si>
  <si>
    <t>I) Algunos países recortan la desigualdad de ingresos. 
II) Disminuye la contribución laboral al PIB. 
III) Disminuyen las barreras arancelarias. 
IV) Disminuyen los costos de envío de remesas.</t>
  </si>
  <si>
    <t>11. Lograr que las ciudades y los asentamientos humanos sean inclusivos, seguros, resilientes y sostenibles.</t>
  </si>
  <si>
    <t>I) Un tercio de la población urbana de países en desarrollo vive en zonas marginales. 
II) Gran parte del crecimiento urbano es descontrolado. 
III) La contaminación de muchas zonas urbanas es peligrosamente alto. 
IV) Aumentan las políticas de desarrollo urbano.</t>
  </si>
  <si>
    <t>12. Garantizar modalidades de consumo y producción sostenibles.</t>
  </si>
  <si>
    <t>I) Aumenta el uso de materias primas. 
II) El consumo de recursos per cápita disminuye en los países desarrollados y crece en los países en desarrollo. 
III) Aumentan los acuerdos internacionales en medio ambiente y desechos peligrosos.</t>
  </si>
  <si>
    <t>13. Adoptar medidas urgentes para combatir el cambio climático y sus efectos.</t>
  </si>
  <si>
    <t>I) El Acuerdo de París sienta unas buenas bases para el desarrollo sostenible. 
II) Un 70% de los países presentó planes de adaptación al cambio climático en París. 
III) Crece la frecuencia e intensidad de los desastres naturales, afectando a más personas. 
IV) 83 países cuentan con estrategias de gestión de desastres.</t>
  </si>
  <si>
    <t>14. Conservar y utilizar sosteniblemente los océanos, los mares y los recursos marinos para el desarrollo sostenible.</t>
  </si>
  <si>
    <t>I) Se frena la disminución de poblaciones sostenibles de peces. 
II) Se han cuadriplicado las zonas marinas y costeras protegidas desde el 2000. 
III) Importantes ecosistemas marinos están en alto riesgo de eutrofización (exceso de nutrientes causante de la disminución de oxígeno).</t>
  </si>
  <si>
    <t>15. Proteger, restablecer y promover el uso sostenible de los ecosistemas terrestres, gestionar sosteniblemente los bosques, luchar contra la desertificación, detener e invertir la degradación de las tierras y detener la pérdida de biodiversidad.</t>
  </si>
  <si>
    <t xml:space="preserve">I) La pérdida neta de bosques se ha reducido a la mitad. 
II) Aumentan las áreas protegidas para zonas clave de biodiversidad. 
III) La supervivencia de las especies está cada vez más amenazada. 
IV) El tráfico ilegal de especies y caza furtiva sigue siendo un problema importante. </t>
  </si>
  <si>
    <t>16. Promover sociedades pacíficas e inclusivas para el desarrollo sostenible, facilitar el acceso a la justicia para todos y construir a todos los niveles instituciones eficaces e inclusivas que rindan cuentas.</t>
  </si>
  <si>
    <t>I) Hay muchas diferencias en las tasas de homicidios entre regiones. 
II) Los niños, en su mayoría niñas, son el 30% de las víctimas de trata. 
III) El 30% de los encarcelados a nivel mundial lo están sin sentencia. 
IV) Uno de cada cuatro niños que nace no está inscrito en ningún registro.</t>
  </si>
  <si>
    <t>17. Fortalecer los medios de implementación y revitalizar la Alianza Mundial para el Desarrollo Sostenible.</t>
  </si>
  <si>
    <t>I) Crece la Ayuda Oficial al Desarrollo (AOD). 
II) La carga de la deuda internacional disminuye. 
III) La mayor parte de la población de los países en desarrollo no tiene acceso a internet de alta velocidad. 
IV) Aumenta la contribución a la exportación de los países en desarrollo. 
V) Los aranceles de ropa y textiles siguen siendo muy altos. 
VI) Los recursos estadísticos nacionales necesitan actualización en muchos países. 
VII) No todos los países tienen censos de población y vivienda. 
VIII) El registro de defunciones aún no es universal.</t>
  </si>
  <si>
    <t>Gestionar y mantener actualizada la información sobre procesos disciplinarios en el sistema distrital de información disciplinaria del distrito capital.</t>
  </si>
  <si>
    <t>Actualización de la información sobre procesos disciplinarios.</t>
  </si>
  <si>
    <t>Sistema distrital de información disciplinaria actualizada</t>
  </si>
  <si>
    <t>Contar con información completa en la plataforma que permita adelantar seguimientos respecto a los procesos disciplinarios que adelanta la entidad.</t>
  </si>
  <si>
    <t>100% de información de los procesos disciplinarios cargada en el sistema</t>
  </si>
  <si>
    <t>Los costos asociados son los relacionados con la gestión adelantada por los abogados externos de la entidad.</t>
  </si>
  <si>
    <t>Documentar y mantener actualizada la información de procesos disciplinarios a cargo de la entidad, para facilitar su gestión.</t>
  </si>
  <si>
    <t>1. Capacitar a los gestores del sistema de información disciplinaria en su uso.
2. Ingresar la información relativa a nuevas quejas disciplinarias.
3. Mantener actualizada la información relacionada con quejas disciplinarias existentes.
4. Hacer seguimiento a la información reportada en el sistema distrital de información disciplinaria frente a los expedientes disciplinarios.
5. Revisar y actualizar los procedimientos internos asociados con los procesos disciplinarios.</t>
  </si>
  <si>
    <t>100% del procedimiento y de la información del sistema distrital de información disciplinaria actualizadas.</t>
  </si>
  <si>
    <t>* Capacitaciones realizadas / 1.
* número de procesos registrados / número de procesos recibidos.
* % de avance en la actualización de los procedimientos asociados a los procesos disciplinarios.</t>
  </si>
  <si>
    <t>Porcentaje mínimo de presupuesto destinado a cocreación de contenidos del sector audiovisual en Capital</t>
  </si>
  <si>
    <t>Participación ciudadana en la gestión pública.
Gestión del conocimiento y la innovación.
Gobierno Abierto.</t>
  </si>
  <si>
    <t>Creación e implementación de un software de gestión (por parte de la secretaria general, el subdirector financiero y el ingeniero de Sistemas) que permita hacer seguimiento a la trazabilidad de las gestiones contractual y financiera adelantadas por la Coordinación Jurídica y la Subdirección Financiera.</t>
  </si>
  <si>
    <t>1 software de gestión implementado</t>
  </si>
  <si>
    <t>Implementar el componente contractual para uso interno de la Coordinación Jurídica para reparto y seguimiento a los abogados en el software de gestión.</t>
  </si>
  <si>
    <t>Número (#) de fases.</t>
  </si>
  <si>
    <t>1 componente implementado en fases 1 y 2.</t>
  </si>
  <si>
    <t>1. Fase 1: solicitud de la secretaria general al profesional universitario de Sistemas de desarrollo de un software de seguimiento a la gestión contractual (20%)
2. Fase 1: desarrollo del software por parte del profesional universitario de Sistemas (20%)
3. Fase 1: puesta en marcha del software para uso interno de la Coordinación Jurídica (20%)
4. Fase 2: desarrollo de mejora del software para uso de las demás áreas (20%)
5. Fase 2: capacitaciones para uso del software (20%)</t>
  </si>
  <si>
    <t>Como quiera que el desarrollo del software es producto del trabajo conjunto de la secretaria general, subdirector financiero y el profesional universitario de Sistemas, la entidad no contempla erogación alguna para el mismo</t>
  </si>
  <si>
    <t>1. Generar resultados con superávit.
2.  Eficiencia y oportunidad en el pago de cuentas.
3. Eficiencia y oportunidad en la presentación de informacion contable
4. Cumplimiento de los tiempos establecidos para la facturación</t>
  </si>
  <si>
    <t>Total Recaudo / Total servicios cobrados al cierre del trimestre acumulado * 100</t>
  </si>
  <si>
    <t>≥ 1</t>
  </si>
  <si>
    <r>
      <rPr>
        <sz val="10"/>
        <color theme="1"/>
        <rFont val="Calibri"/>
        <family val="2"/>
      </rPr>
      <t>≤</t>
    </r>
    <r>
      <rPr>
        <sz val="9"/>
        <color theme="1"/>
        <rFont val="Arial"/>
        <family val="2"/>
      </rPr>
      <t>4</t>
    </r>
  </si>
  <si>
    <t>≥ 0</t>
  </si>
  <si>
    <t>1.  Comparar el ingreso frente al gasto de recursos propios y generar alertas.</t>
  </si>
  <si>
    <t xml:space="preserve">4. Elaborar los estados contables mensuales                     </t>
  </si>
  <si>
    <t xml:space="preserve">5. Elaborar informe de cartera mensual                         </t>
  </si>
  <si>
    <t xml:space="preserve">6. Suministrar insumo para piezas comunicativas          </t>
  </si>
  <si>
    <t xml:space="preserve">2. Liquidar ordenes e pago y diligenciar matriz de control  </t>
  </si>
  <si>
    <t>Implementar el Plan de Acción de la Política Institucional de Servicio al Ciudadano.</t>
  </si>
  <si>
    <t>Verificar que las respuestas a la totalidad de las peticiones, quejas, reclamos y/o sugerencias sean atendidas en los términos establecidos por la ley.</t>
  </si>
  <si>
    <t>Plan de Acción de la Política Institucional de Servicio al Ciudadano.</t>
  </si>
  <si>
    <t>Matriz diligenciada del modelo de seguimiento y medición a la prestación del servicio (Plan de Acción)</t>
  </si>
  <si>
    <t>Cumplimiento al Plan de Acción de la Política Institucional de Servicio al Ciudadano</t>
  </si>
  <si>
    <t>Realizar el seguimiento al cumplimiento de las actividades de mejora propuestas en el Plan de Acción.</t>
  </si>
  <si>
    <t>1. Diagnóstico de la situación actual de la entidad en términos de servicio a la ciudadanía. (20%)
2. Proposición de actividades de mejora para cada componente y definición de responsables. (20%)
3. Seguimiento al cumplimiento de las actividades propuestas. (50%)
4.  Análisis de cumplimiento de expectativas. (10%)</t>
  </si>
  <si>
    <t>Sonia Carolina Rodriguez Reyes - Auxiliar de Atención al Ciudadano</t>
  </si>
  <si>
    <t>Atención Oportuna a las PQRS</t>
  </si>
  <si>
    <t>Atender los diferentes requerimientos de los ciudadanos con el apoyo del área competente para satisfacer sus necesidades.</t>
  </si>
  <si>
    <t>Informes mensuales de PQRS</t>
  </si>
  <si>
    <t>Cumplir con los tiempos establecidos por la Ley para la atención de las peticiones, quejas, reclamos y/o sugerencias.</t>
  </si>
  <si>
    <t>(Número de solicitudes atendidas durante el mes (incluyendo las registradas no atendidas de meses anteriores por tiempos de respuesta) / Número de solicitudes recibidas durante el mes) * 100%</t>
  </si>
  <si>
    <t>Mensual</t>
  </si>
  <si>
    <t>Fortalecer y mejorar la atención que se brinda al ciudadano, garantizando la calidad del servicio que presta la entidad.</t>
  </si>
  <si>
    <t>(Porcentaje de avances en el cumplimiento de las acciones programadas en el Plan de Acción/ Porcentaje total de acciones programadas en el Plan de Acción)*100%</t>
  </si>
  <si>
    <t>Porcentaje promedio de Cumplimiento de las actividades anuales del Plan de Acción de la Política Institucional de Servicio al Ciudadano.</t>
  </si>
  <si>
    <t>Porcentaje promedio de cumplimiento en las respuestas a las PQRS en los términos establecidos por la Ley</t>
  </si>
  <si>
    <t>Servicio al ciudadano
Participación Ciudadana en la Gestión Pública</t>
  </si>
  <si>
    <t>Propósito 1
Logro de ciudad: 3
Propósito 3
Logro de ciudad: 23
Propósito 5
Logros de ciudad: 27 - 30</t>
  </si>
  <si>
    <t xml:space="preserve">
Tramitar la totalidad de las PQRS recibidas en la entidad y hacer seguimiento mensual sobre el cumplimiento de las mismas. 
</t>
  </si>
  <si>
    <t>Eficiencia en la atención a los PQRS</t>
  </si>
  <si>
    <t>Número de PQRS atendidas oportunamente en el mes / Total de PQRS gestionadas en el mes</t>
  </si>
  <si>
    <t>1 - Se formula el documento a partir de las actividades pendientes por finalizar el cumplimiento del Plan de Fortalecimiento Institucional 2020 así como con el análisis realizado por las áreas de la entidad frente a las actividades identificadas en la matriz de recomendaciones del FURAG. Se incorpora la columna que permite identificar la política operativa a la cual le aporta cada acción.</t>
  </si>
  <si>
    <t>PROGRAMACIÓN 2021</t>
  </si>
  <si>
    <t>TOTAL ACUMULADO</t>
  </si>
  <si>
    <t>Enero</t>
  </si>
  <si>
    <t>Febrero</t>
  </si>
  <si>
    <t>Marzo</t>
  </si>
  <si>
    <t>Abril</t>
  </si>
  <si>
    <t>Mayo</t>
  </si>
  <si>
    <t>Junio</t>
  </si>
  <si>
    <t>Julio</t>
  </si>
  <si>
    <t>Agosto</t>
  </si>
  <si>
    <t>Septiembre</t>
  </si>
  <si>
    <t>Octubre</t>
  </si>
  <si>
    <t>Noviembre</t>
  </si>
  <si>
    <t>Diciembre</t>
  </si>
  <si>
    <t>Mecanismo implementado</t>
  </si>
  <si>
    <t>Gestionar dos capacitaciones para el personal de atención al ciudadano y otros colaboradores en asuntos de atención preferencial a personas en condición de discapacidad, adultos mayores, niños y jóvenes, población afro, LGBTI, ROM y otros grupos étnicos/poblacionales.</t>
  </si>
  <si>
    <t xml:space="preserve">Realizar un análisis de apropiación sobre el código de integridad de la entidad con los colaboradores de la entidad. </t>
  </si>
  <si>
    <t>Documento resumen con los resultados de la aplicación del análisis de percepción</t>
  </si>
  <si>
    <t xml:space="preserve">Iniciar con la Fase de Implementación de los lineamientos de conflictos de interes en Capital a partir de jornadas de socialización / sensibilización resaltando los canales y protocolos de atención de conflictos de interés </t>
  </si>
  <si>
    <t>Documentación de la estrategia 
Jornadas de socialización / sensibilización realizadas 
Canales y protocolos de atención de conflictos de interés diseñados</t>
  </si>
  <si>
    <t>Implementar las acitivades incluidas en el Plan de Integridad.</t>
  </si>
  <si>
    <t>4.4</t>
  </si>
  <si>
    <t>4.5</t>
  </si>
  <si>
    <t xml:space="preserve">Sistemas </t>
  </si>
  <si>
    <t xml:space="preserve">Formulación Plan  de implementación </t>
  </si>
  <si>
    <t>Diseñar y/o publicar según corresponda, en los canales que se consideren pertinentes información de interés relacionada con la accesibilidad y/o lenguajes incluyentes en los contenidos y/o canales de atención dispuestos por Capital.
La publicación de la información se realizará a lo largo de la vigencia, según se considere pertinente.</t>
  </si>
  <si>
    <t xml:space="preserve">Comunicaciones realizadas y/o publicadas a través de los canales pertinentes </t>
  </si>
  <si>
    <t>Difundir trimestralmente mediante las redes sociales del Canal, el informe de PQRS de la entidad.</t>
  </si>
  <si>
    <t xml:space="preserve">Servicios al ciudadano </t>
  </si>
  <si>
    <t>Difusiones realizadas por redes sociales invitando a la ciudadanía a conocer el informe de PQRS</t>
  </si>
  <si>
    <t>Presentar balances periódicos ante la alta dirección sobre el estado de avance de la gestión institucional.</t>
  </si>
  <si>
    <t xml:space="preserve">Iniciar la fase de implementación de la Politica de Gestión Documental a partir del plan de acción del grupo de Gestión Documental </t>
  </si>
  <si>
    <t xml:space="preserve">Gestión Documental </t>
  </si>
  <si>
    <t xml:space="preserve">Ejecución de las actividades plan de trabajo </t>
  </si>
  <si>
    <t>Documento de lecciones aprendidas para la estrategia de racionalización interna de trámites (25%)
Documento de lecciones aprendidas para la experiencia de innovación adelantada (2019 a 2021) (75%)</t>
  </si>
  <si>
    <t xml:space="preserve">Realizar 2 jornadas de capacitación encaminadas en promover la conservación del conocimiento de los servidores públicos </t>
  </si>
  <si>
    <t>Realizar evaluación independiente del Sistema de Control Interno.</t>
  </si>
  <si>
    <t>Evaluación del Sistema de Control Interno/1</t>
  </si>
  <si>
    <t xml:space="preserve">Realizar seguimientos al Plan de Mejoramiento por Procesos. </t>
  </si>
  <si>
    <t>Soportes de los seguimientos realizados/2</t>
  </si>
  <si>
    <t>Generar piezas de fortalecimiento del Sistema de Control Interno.</t>
  </si>
  <si>
    <t>Piezas generadas/5</t>
  </si>
  <si>
    <t>9.5</t>
  </si>
  <si>
    <t xml:space="preserve">Revisar el manual de auditoría frente a los lineamientos emitidos por el DAFP y el Instituto Internacional de Auditores Internos. </t>
  </si>
  <si>
    <t>9.6</t>
  </si>
  <si>
    <t>Revisar y actualizar la Resolución de conformación del Comité Institucional de Coordinación de Control Interno.</t>
  </si>
  <si>
    <t>Resolución actualizda</t>
  </si>
  <si>
    <t>PLAN DE T.I. - PLAN ESTRATÉGICO DE TECNOLOGÍAS DE LA INFORMACIÓN - PETI</t>
  </si>
  <si>
    <t>Establecer la planificación estratégica de las tecnologías de la información de Capital, para el período comprendido entre el 2021 y 2024, acordes con las necesidades de la Entidad y los lineamientos de la Política de Gobierno Digital, a partir de la planeación estratégica apalancada en las tecnologías de la información y la implementación de políticas de gestión y desempeño institucional que contribuya al logro de los objetivos institucionales, apoyando todas las actividades y proyectos de Capital.</t>
  </si>
  <si>
    <t>Informe tecnico de los 7 Switch de  capa 3  implementados</t>
  </si>
  <si>
    <t>Data center con replicacion tier 2 en la sede principal</t>
  </si>
  <si>
    <t>Adquisición e implementación del robot de backup LTO8 en el data center principal</t>
  </si>
  <si>
    <t>Robot de backup LTO8 implementado</t>
  </si>
  <si>
    <t>Modulos componentes implementados del software de financiera</t>
  </si>
  <si>
    <t>PLAN DE T.I. - SEGURIDAD Y PRIVACIDAD DE LA INFORMACIÓN</t>
  </si>
  <si>
    <t>Documentar políticas, procedimientos, lineamientos, instructivos, etc. Asociados al MSPI y Gobierno Digital.</t>
  </si>
  <si>
    <t>Documentos publicados en la intranet de la entidad</t>
  </si>
  <si>
    <t>Elaborar y aplicar la estrategia de comunicación del SGSI.</t>
  </si>
  <si>
    <t>Estrategia de comunicación SGSI.</t>
  </si>
  <si>
    <t>Implementar controles de seguridad en la plataforma tecnológica de la entidad</t>
  </si>
  <si>
    <t>Controles implementados en la plataforma tecnológica</t>
  </si>
  <si>
    <t>Gestión para la certificación en ISO 27001 de un proceso de la entidad.</t>
  </si>
  <si>
    <t xml:space="preserve">Documento de gestión </t>
  </si>
  <si>
    <t>PLAN DE T.I. - TRATAMIENTO DE RIESGOS DE SEGURIDAD Y PRIVACIDAD DE LA INFORMACIÓN</t>
  </si>
  <si>
    <t>Identificación, valoración y tratamiento de riesgos de seguridad digital</t>
  </si>
  <si>
    <t>Matriz de riesgos de seguridad digital</t>
  </si>
  <si>
    <t>Oficialización de la matriz de riesgos de seguridad digital</t>
  </si>
  <si>
    <t>Solicitud a Planeación para la publicación de la matriz de riesgos de seguridad digital</t>
  </si>
  <si>
    <t>Fortalecer la plataforma tecnológica de la Entidad (Hardware y Software), manteniendo un esquema de alta disponibilidad y seguridad. (Anexo 8).</t>
  </si>
  <si>
    <t>Fortalecer la plataforma tecnológica de la Entidad (Hardware y Software), manteniendo un esquema de alta disponibilidad y seguridad. (Anexo 9).</t>
  </si>
  <si>
    <t>02 - Se adelantan las siguientes actualizaciones en los indicadores: 1. Se elimina el indicador GABO de planeación, puesto que ya se cuenta con un indicador para su medición por parte de la dirección operativa. 2. Se adelantan ajustes de redacción a los indicadores de la dirección operativa: Producción y Comercialización. 3. Se actualizan los indicadores de producto de Financiera. 4. Se revisa y actualiza el indicador del software de gestión del proceso contractual y se crea el indicador del software de gestión del proceso financiero. 5. Se crea el indicador de medición a las actividades de control interno disciplinario. 6. Se crea el indicador de medición para la atención a las PQRS a la ciudadanía.</t>
  </si>
  <si>
    <t>CÓDIGO</t>
  </si>
  <si>
    <t>5.1. Adopción del enfoque integral gestión del conocimiento de Capital</t>
  </si>
  <si>
    <t>5.1.1</t>
  </si>
  <si>
    <t>5.1.2</t>
  </si>
  <si>
    <t>5.2. Fortalecimiento de la cultura de la planeación</t>
  </si>
  <si>
    <t>5.2.1</t>
  </si>
  <si>
    <t>5.2.2</t>
  </si>
  <si>
    <t>5.2.3</t>
  </si>
  <si>
    <t>2.1. Gestión integral de compromisos de Capital en las distintas políticas públicas poblacionales del distrito capital.</t>
  </si>
  <si>
    <t>2.1.1</t>
  </si>
  <si>
    <t>1.1. Desarrollo de estrategias de comunicación externa sobre acciones realizadas por Capital y con entidades del orden Distrital, Regional y Nacional con énfasis en enfoque cultural.</t>
  </si>
  <si>
    <t>1.1.1</t>
  </si>
  <si>
    <t>1.1.2</t>
  </si>
  <si>
    <t>5.3. Acompañamiento a las estrategias de comunicación interna planeadas o definidas por Capital en sus diferentes proyectos.</t>
  </si>
  <si>
    <t>1.2. Cocreación con el sector audiovisual local garantizando múltiples miradas de Bogotá - región, así como, la innovación en los procesos de diseño, producción y/o circulación de contenidos.</t>
  </si>
  <si>
    <t>2.2. Cocreación con los ciudadanos de todas las edades garantizando múltiples miradas de Bogotá - región, así como, la innovación en los procesos de diseño, producción y/o circulación de contenidos.</t>
  </si>
  <si>
    <t xml:space="preserve">3.1. Optimización de presencias digitales </t>
  </si>
  <si>
    <t>3.2. Modernización tecnológica de Canal Capital a través de la compra de equipos móviles.</t>
  </si>
  <si>
    <t>3.3. Fortalecimiento de los servicios de tecnológicos, misionales y administrativos de Capital, bajo criterios de seguridad y privacidad de la información.</t>
  </si>
  <si>
    <t>4.1. Consolidación del diseño, producción y circulación  de estrategias de comunicación pública como línea de negocio misional de Capital.</t>
  </si>
  <si>
    <t>5.4. Fortalecimiento a la gestión documental para el uso adecuado e implementación de los instrumentos archivísticos en Canal Capital</t>
  </si>
  <si>
    <t>5.5. Fortalecimiento de la infraestructura física e interoperabilidad de Capital para la mejora de la gestión institucional.</t>
  </si>
  <si>
    <t>5.6. Promoción del desarrollo integral de los colaboradores del Canal.</t>
  </si>
  <si>
    <t>5.7. Fortalecimiento de la cultura ambiental de Capital.</t>
  </si>
  <si>
    <t>5.8. Plan estratégico financiero como mecanismo para la  optimización y eficiencia de los recursos económicos.</t>
  </si>
  <si>
    <t>5.9. Sistematización de los procesos institucionales (contractual y financiero)</t>
  </si>
  <si>
    <t>5.10. Mejoramiento del régimen de contratación y de los documentos de la gestión contractual</t>
  </si>
  <si>
    <t>5.11. Fortalecimiento de las funciones de la gestión disciplinaria</t>
  </si>
  <si>
    <t>5.12. Fortalecimiento de la defensa jurídica</t>
  </si>
  <si>
    <t>5.13. Fortalecer las herramientas y procesos en la gestión de la Atención al Ciudadano.</t>
  </si>
  <si>
    <t>5.14. Evaluación y recomendaciones estratégicas de valor a la gestión institucional</t>
  </si>
  <si>
    <t>5.3.1</t>
  </si>
  <si>
    <t>5.3.2</t>
  </si>
  <si>
    <t>5.3.3</t>
  </si>
  <si>
    <t>5.3.4</t>
  </si>
  <si>
    <t>1.2.1</t>
  </si>
  <si>
    <t>2.2.1</t>
  </si>
  <si>
    <t>2.2.2</t>
  </si>
  <si>
    <t>4.1.1</t>
  </si>
  <si>
    <t>4.1.2</t>
  </si>
  <si>
    <t>3.1.1</t>
  </si>
  <si>
    <t>3.1.2</t>
  </si>
  <si>
    <t>5.4.1</t>
  </si>
  <si>
    <t>5.5.1</t>
  </si>
  <si>
    <t>5.5.2</t>
  </si>
  <si>
    <t>5.5.3</t>
  </si>
  <si>
    <t>3.2.1</t>
  </si>
  <si>
    <t>3.3.1</t>
  </si>
  <si>
    <t>3.3.2</t>
  </si>
  <si>
    <t>3.3.3</t>
  </si>
  <si>
    <t>5.6.1</t>
  </si>
  <si>
    <t>5.6.2</t>
  </si>
  <si>
    <t>5.6.3</t>
  </si>
  <si>
    <t>5.6.4</t>
  </si>
  <si>
    <t>5.7.1</t>
  </si>
  <si>
    <t>5.8.1</t>
  </si>
  <si>
    <t>5.8.2</t>
  </si>
  <si>
    <t>5.8.3</t>
  </si>
  <si>
    <t>5.8.4</t>
  </si>
  <si>
    <t>5.8.5</t>
  </si>
  <si>
    <t>5.8.6</t>
  </si>
  <si>
    <t>5.9.1</t>
  </si>
  <si>
    <t>5.9.2</t>
  </si>
  <si>
    <t>5.10.1</t>
  </si>
  <si>
    <t>5.10.2</t>
  </si>
  <si>
    <t>5.11.1</t>
  </si>
  <si>
    <t>5.12.1</t>
  </si>
  <si>
    <t>5.13.1</t>
  </si>
  <si>
    <t>5.13.2</t>
  </si>
  <si>
    <t>5.14.1</t>
  </si>
  <si>
    <t>5.14.2</t>
  </si>
  <si>
    <t>5.14.3</t>
  </si>
  <si>
    <t>Porcentaje de avance en la ejecución del proyecto / meta anual de proyectos audiovisuales que incluyen la participación activa de la ciudadanía</t>
  </si>
  <si>
    <t>Actividades de cocreación con la ciudadanía (interacción y relacionamiento).</t>
  </si>
  <si>
    <t>Diseño, ejecución y generación del informe final de las actividades de cocreación con objetivos de innovación que involucra a la audiencia.</t>
  </si>
  <si>
    <t>1. Diseño de las actividades
2. Ejecución de actividades
3. Realización del informe final del desarrollo de las actividades</t>
  </si>
  <si>
    <t>Garantizar un mínimo de recursos presupuestales destinados para la cocreación con el sector audiovisual local.
Porcentaje mínimo del presupuesto destinado para la cocreación de contenidos propios en Capital (fuentes hacienda y FuTic plan de inversión) que se comprometerá como consecuencia de llamados públicos que involucre cocreación con el sector audiovisual local, es decir, a partir de un detonante creativo definido por Capital.</t>
  </si>
  <si>
    <t>Presupuesto diseñado, apropiado y/o comprometido para llamados públicos de cocreación con sector audiovisual local / Presupuesto total para la producción de contenidos propios recursos hacienda y FuTic plan de inversión</t>
  </si>
  <si>
    <t>1. Diseño de llamados públicos que garanticen la meta de porcentaje presupuestal
2. Publicación de condiciones de participación, llamados a cotizar o presentación de propuestas de acuerdo con el procedimiento que determine el manual de contratación de Capital para efectuar los llamados públicos
3. Contratación de proyectos como consecuencia de llamados públicos que garanticen la meta de porcentaje presupuestal</t>
  </si>
  <si>
    <t>Numero de piezas comunicativas realizadas / Numero de piezas comunicativas programadas para la vigencia (4)</t>
  </si>
  <si>
    <t>1,Verificar los tiempos de retención y la disposición final de los expedientes  relacionados en los inventarios documentales. (10%)
2,Elaborar inventarios preliminares según su disposición final y enviar al Archivo de Bogotá para revisión. (10%)
3,Compra de unidades de conservación de acuerdo a lo requerido por el Archivo de Bogotá. (10%)
4,Diligenciar el Inventario de Transferencias Secundarias del AGN.(10%)
5,Solicitar visita al Archivo de Bogotá para verificación y aprobación de la transferencia secundaria. (10%)
6,Publicación de inventarios en la página web del canal. (10%)
7. Enviar propuesta de TRD al archivo para revisión. (10%)
8. Presentación al Comité Institucional de Desempeño las Tablas de Retención Documental para aprobación. (10%)
9. Envió de Tablas de Retención Documental al Archivo de Bogotá para convalidación del mismo. (10%)
10. Publicar TRD en la página web del Canal.(5%)
11. Socializar  TRD Actualizadas. (5%)</t>
  </si>
  <si>
    <t>Porcentaje de avance en la gestión para la suscripcion de contratos de las estrategias de comunicación pública y de negocios estratégicos</t>
  </si>
  <si>
    <t xml:space="preserve">* Diseño Plan de posicionamiento y gestión de recursos de Capital y de Eureka 
* Ejecución Plan de posicionamiento y gestión de recursos de Capital y de Eureka, capítulo gestión </t>
  </si>
  <si>
    <t xml:space="preserve">* Diseño Plan de posicionamiento y gestión de recursos de Capital y de Eureka
* Ejecución Plan de posicionamiento y gestión de recursos de Capital y de Eureka 
* Suscripción de contratos y ejecución según Plan de posicionamiento y gestión de recursos de Capital y de Eureka </t>
  </si>
  <si>
    <t>ÁREA</t>
  </si>
  <si>
    <t>Comunicaciones</t>
  </si>
  <si>
    <t>Contenidos_Ciudadanía</t>
  </si>
  <si>
    <t>Proyectos_Estratégicos</t>
  </si>
  <si>
    <t>Digital</t>
  </si>
  <si>
    <t>Talento_Humano</t>
  </si>
  <si>
    <t>Gestión_Documental</t>
  </si>
  <si>
    <t>Servicios_Administrativos</t>
  </si>
  <si>
    <t>Gestión_Ambiental</t>
  </si>
  <si>
    <t>Subdirección_Administrativa</t>
  </si>
  <si>
    <t>Subdirección_Financiera</t>
  </si>
  <si>
    <t>Secretaría_General</t>
  </si>
  <si>
    <t>Servicio_Ciudadano</t>
  </si>
  <si>
    <t>Control_Interno</t>
  </si>
  <si>
    <t>3. Salud y bienestar.
16. Paz, justicia e instituciones sólidas.</t>
  </si>
  <si>
    <t>Lecciones aprendidas documentadas</t>
  </si>
  <si>
    <t>Meta propuesta para la vigencia.</t>
  </si>
  <si>
    <t>Porcentaje de avances en el cumplimiento de las acciones programadas en el Plan Institucional de Capacitación</t>
  </si>
  <si>
    <t>Número total de informes y/o reportes programados para el periodo</t>
  </si>
  <si>
    <t>Porcentaje total de acciones programadas del Plan Institucional de Capacitación</t>
  </si>
  <si>
    <t>Número de informes y/o reportes ejecutados oportunamente</t>
  </si>
  <si>
    <t>Total de compromisos adquiridos</t>
  </si>
  <si>
    <t>Número de publicaciones proyectadas</t>
  </si>
  <si>
    <t>Número de compromisos gestionados</t>
  </si>
  <si>
    <t>Informes elaborados, que den cuenta de las actividades adelantadas</t>
  </si>
  <si>
    <t>Número de informes planeados.</t>
  </si>
  <si>
    <t xml:space="preserve">Número de publicaciones alcanzadas </t>
  </si>
  <si>
    <t>Número de medios de comunicación interna intervenidos</t>
  </si>
  <si>
    <t>Número de medios planeados a intervenir</t>
  </si>
  <si>
    <t>Número de comunicaciones gestionadas</t>
  </si>
  <si>
    <t>Número de comunicaciones recibidas</t>
  </si>
  <si>
    <t xml:space="preserve">Presupuesto diseñado, apropiado y/o comprometido para llamados públicos de cocreación con sector audiovisual local </t>
  </si>
  <si>
    <t>Presupuesto total para la producción de contenidos propios recursos hacienda y FuTic plan de inversión</t>
  </si>
  <si>
    <t>meta anual de proyectos audiovisuales que incluyen la participación activa de la ciudadanía</t>
  </si>
  <si>
    <t>meta anual de actividades de cocreación con principios de innovación que involucra a la audiencia</t>
  </si>
  <si>
    <t>Porcentaje de avance en la ejecución del proyecto</t>
  </si>
  <si>
    <t>Actividades ejecutadas de cocreación con objetivos de innovación que involucra a la audiencia</t>
  </si>
  <si>
    <t>ingresos totales (contratos firmados) de Capital en la vigencia</t>
  </si>
  <si>
    <t>Actividades ejecutadas</t>
  </si>
  <si>
    <t>Actividades planeadas</t>
  </si>
  <si>
    <t>Ingresos (contratos firmados) por diseño y desarrollo de proyectos de comunicación pública en la vigencia</t>
  </si>
  <si>
    <t>Plataformas intervenidas</t>
  </si>
  <si>
    <t>Total plataformas a intervenir</t>
  </si>
  <si>
    <t>Porcentaje de avance en la elaboración del documento de estándares</t>
  </si>
  <si>
    <t>100% estándar documentado</t>
  </si>
  <si>
    <t>No de transferencias y actualizaciones proyectadas</t>
  </si>
  <si>
    <t>No de transferencias y actualizaciones realizadas</t>
  </si>
  <si>
    <t>Acciones ejecutadas / Total de las acciones programadas en el plan estratégico de la subdirección administrativa</t>
  </si>
  <si>
    <t>Acciones ejecutadas</t>
  </si>
  <si>
    <t>Total de las acciones programadas en el plan estratégico de la subdirección administrativa</t>
  </si>
  <si>
    <t>Estudio de Mercado Aprobado</t>
  </si>
  <si>
    <t>Número de Intervenciones Programadas.</t>
  </si>
  <si>
    <t xml:space="preserve">Avances Estudio de Mercado </t>
  </si>
  <si>
    <t>Número de Equipos programados para compra</t>
  </si>
  <si>
    <t>Número de intervenciones realizadas</t>
  </si>
  <si>
    <t>Número de Equipos comprados</t>
  </si>
  <si>
    <t>100% de avance en el total de acciones programadas del Plan de seguridad y privacidad de la información</t>
  </si>
  <si>
    <t xml:space="preserve">Porcentaje de avances en el cumplimiento de las acciones programadas en el Plan de seguridad y privacidad de la información </t>
  </si>
  <si>
    <t>Porcentaje de avances en el cumplimiento de las acciones programadas en el Plan Estratégico de Tecnologías de la Información - PETI</t>
  </si>
  <si>
    <t>100% de avance en el total de acciones programadas del Plan Estratégico de Tecnologías de la Información - PETI</t>
  </si>
  <si>
    <t xml:space="preserve">Porcentaje de avances en el cumplimiento de las acciones programadas en el Plan de tratamiento de riesgos de seguridad y privacidad de la información </t>
  </si>
  <si>
    <t>100% de avance en el total de acciones programadas del Plan de tratamiento de riesgos de seguridad y privacidad de la información</t>
  </si>
  <si>
    <t xml:space="preserve">Porcentaje de avances en el cumplimiento de las acciones programadas en el Plan Estratégico de Recursos Humanos </t>
  </si>
  <si>
    <t>Porcentaje de avances en el cumplimiento de las acciones programadas en el Plan de bienestar e inventivos</t>
  </si>
  <si>
    <t>100% de avance en el total de acciones programadas en el Plan Estratégico de Recursos Humanos</t>
  </si>
  <si>
    <t>100% de avance en el total de acciones programadas del Plan bienestar e incentivos</t>
  </si>
  <si>
    <t>Porcentaje de avances en el cumplimiento de las acciones programadas en el Plan de Seguridad y Seguridad en el trabajo</t>
  </si>
  <si>
    <t>100% de avance en el total de acciones programadas del Plan Seguridad y Seguridad en el trabajo</t>
  </si>
  <si>
    <t>100% de avance en el total de acciones programadas del Plan de integridad</t>
  </si>
  <si>
    <t>Porcentaje de avances en el cumplimiento de las acciones programadas en el Plan de integridad</t>
  </si>
  <si>
    <t>Compromisos Acumulados de Recursos Propios</t>
  </si>
  <si>
    <t>Total Ordenes de Pago</t>
  </si>
  <si>
    <t>Número de actividades ejecutadas</t>
  </si>
  <si>
    <t>Número de actividades programadas</t>
  </si>
  <si>
    <t xml:space="preserve">Recaudo Acumulado de Recursos Propios </t>
  </si>
  <si>
    <t>Numero de piezas comunicativas realizadas</t>
  </si>
  <si>
    <t xml:space="preserve">∑ Ordenes de pago ≤ 4 días </t>
  </si>
  <si>
    <t>Ingresos</t>
  </si>
  <si>
    <t>Giros</t>
  </si>
  <si>
    <t>Total Recaudo</t>
  </si>
  <si>
    <t>Costos y/o Gastos</t>
  </si>
  <si>
    <t>Total servicios cobrados al cierre del trimestre acumulado</t>
  </si>
  <si>
    <t>Numero de piezas comunicativas programadas para la vigencia</t>
  </si>
  <si>
    <t>Porcentaje de avance en las actividades de gestión</t>
  </si>
  <si>
    <t>100% de avance en las actividades de gestión programadas</t>
  </si>
  <si>
    <t>100% de información requerida para cargar en el sistema de información disciplinaria</t>
  </si>
  <si>
    <t>Porcentaje de procesos disciplinarios cargados en el sistema de información</t>
  </si>
  <si>
    <t>Porcentaje de avances en el cumplimiento de las acciones programadas en el Plan de Acción</t>
  </si>
  <si>
    <t>Porcentaje total de acciones programadas en el Plan de Acción</t>
  </si>
  <si>
    <t>Total de PQRS gestionadas en el mes</t>
  </si>
  <si>
    <t>Número de actividades programadas en el Plan Anual de Auditorías a la fecha de corte</t>
  </si>
  <si>
    <t>Número de PQRS atendidas oportunamente en el mes</t>
  </si>
  <si>
    <t>Número de actividades cumplidas del Plan Anual de Auditorías a la fecha de seguimiento</t>
  </si>
  <si>
    <t>Numerador</t>
  </si>
  <si>
    <t>Denominador</t>
  </si>
  <si>
    <t>Implementación del módulo componente financiero en el software de la intranet de Capital</t>
  </si>
  <si>
    <t>Implementar el módulo componente financiero para uso interno de la Subdirección Financiera</t>
  </si>
  <si>
    <t>Despliegue por fases del módulo financiero sobre el software de la intranet</t>
  </si>
  <si>
    <t>Fases ejecutadas para el despliegue del módulo financiero</t>
  </si>
  <si>
    <t>Ejecutar las fases  1. Análisis, 2. Diseño, 3. Desarrollo, 4. Pruebas y 5. Despliegue del desarrollo, a fin de implementar el componente financierio del software de gestión</t>
  </si>
  <si>
    <t>1 componente implementado en fases 1, 2, 3, 4 y 5</t>
  </si>
  <si>
    <t>1. Fase 1: análisis de requerimientos del módulo componente financiero (20%)
2. Fase 2: diseño del módulo componente por parte del profesional universitario de Sistemas (20%)
3. Fase 3: desarrollo del módulo componente por parte del profesional universitario de Sistemas (20%) 
4. Fase 4: despliegue del software para uso de las demás áreas (20%)
5. Fase 5: puesta en marcha del software para uso interno de la Subdirección Financiera (20%)</t>
  </si>
  <si>
    <t>Trimestral</t>
  </si>
  <si>
    <t xml:space="preserve">Como quiera que el desarrollo del software es producto del trabajo conjunto entre el subdirector financiero y el profesional universitario de Sistemas, la entidad no contempla erogación alguna para el mismo. </t>
  </si>
  <si>
    <t xml:space="preserve">Angela Payares - Profesional de presupuesto            </t>
  </si>
  <si>
    <t xml:space="preserve">Orlando Barbosa - Subdirector  Financiero    </t>
  </si>
  <si>
    <t xml:space="preserve">Mireya Pardo - Profesional de tesorería                               </t>
  </si>
  <si>
    <t xml:space="preserve">Carlos Flores  - Profesional de contabilidad                                     </t>
  </si>
  <si>
    <t xml:space="preserve">Laura Rincón - Profesional de facturación                                                          </t>
  </si>
  <si>
    <t>Orlando Barbosa - Subdirector Financiero</t>
  </si>
  <si>
    <t>Andrea Paola Sánchez García - Asesora jurídica
Luis Eduardo Páez Pacheco - Asesor jurídico</t>
  </si>
  <si>
    <t>Implementación de las fases 1 y 2 del componente contractual en el software de gestión.</t>
  </si>
  <si>
    <t>Componente contractual implementado en fase 1 y 2 del software de gestión.</t>
  </si>
  <si>
    <t>Implementar el componente contractual del software de gestión en la primera y segunda fases de desarrollo, a fin de iniciar con el reparto y control de contratos asignados a los abogados de la Coordinación Jurídica.</t>
  </si>
  <si>
    <t>Catalina Moncada Cano -  Secretaria General</t>
  </si>
  <si>
    <t>Ana María Ochoa Villegas - Asesora de planeación.</t>
  </si>
  <si>
    <t>René Alejandro Bastidas Plazas - Profesional de planeación
Camilo Andrés Izquierdo Rojas - Profesional de planeación</t>
  </si>
  <si>
    <t>Julio Alberto Novoa Campos - Profesional de Planeación</t>
  </si>
  <si>
    <t>1. Facilitar el espacio para la realización de las mesas de trabajo entre la dirección operativa y los diferentes grupos poblacionales para definir los compromisos por parte de Capital en la materia (cuando aplique) (40%). 
2. Realizar el seguimiento periódico al cumplimiento de los compromisos adquiridos por Capital (30%). 
3. Presentar el reporte de cumplimiento ante las diferentes entidades encargadas de liderar los políticas públicas poblacionales (ejemplo: secretaria de integración social, secretaría de la mujer, secretaría de cultura entre otras) (30%).</t>
  </si>
  <si>
    <t>Grupo de Gestión Documental</t>
  </si>
  <si>
    <t>Mauris Antonio Ávila - Profesional de sistemas</t>
  </si>
  <si>
    <t>Sandra Paola Montilla - Profesional de Recursos Humanos
Natalia Lara Alba - Técnico de Servicio Administrativos 
Mauris Antonio Ávila - Profesional de sistemas
Grupo de gestión documental</t>
  </si>
  <si>
    <t xml:space="preserve">Henry Guillermo Beltrán Martínez - Contratista Profesional Oficina de Control Interno </t>
  </si>
  <si>
    <t>Continuidad en la prestación del servicio</t>
  </si>
  <si>
    <t>Carolin Olarte - Coordinadora Técnica</t>
  </si>
  <si>
    <t>Garantizar continuidad en la prestación del servicio superior al 90%</t>
  </si>
  <si>
    <t>3.3.4</t>
  </si>
  <si>
    <t>Técnica</t>
  </si>
  <si>
    <t>∑(Tiempo en minutos de falla de la seña del periodo reportado)</t>
  </si>
  <si>
    <t>∑(tiempo en minutos de la señal programa total)</t>
  </si>
  <si>
    <t>Evaluar la estabilidad de la señal emitida, a través de la verificación de la continuidad y calidad de la misma.
El indicador mide el porcentaje de fallas que se presentan durante el periodo de medicion y por ende permitirá determinar la estabilidad en la prestación del servicio. 
Este corresponde al tiempo en que el canal garantiza la entrega de señal para radiodifusion (TDT) y señal digital (Streaming)</t>
  </si>
  <si>
    <t>Cumplimiento del avance en las actividades de gestión definidas.</t>
  </si>
  <si>
    <t>100% - (∑(Tiempo en minutos de falla de la seña del periodo reportado)/∑(tiempo en minutos de la señal programa total)*100%)</t>
  </si>
  <si>
    <t>2.2.3</t>
  </si>
  <si>
    <t>Luis Carlos Urrutia Parra - Coordinador de Programación.</t>
  </si>
  <si>
    <t>(Promedio de horas de contenido infantil emitidas en el trimestre+ promedio de horas de contenido para adolescente emitidas en el trimestre)/ (Promedio de horas totales emitidos en el trimestre) *100 %</t>
  </si>
  <si>
    <t>20% a 30%</t>
  </si>
  <si>
    <t>Programación</t>
  </si>
  <si>
    <t>1. El total de horas emitidas se tomará con base en 18 horas del total de la programación (de 6 am a las 23:59) emitidas en la pantalla principal de Capital (no da cuenta del canal infantil que se encuentra en proceso de ser implementado)
2. Se realizará la medición teniendo en cuenta intervalos de cumplimiento del 20% al 30% del aporte de contenidos infantiles y adolescentes en la parrilla de programación.</t>
  </si>
  <si>
    <t>Ingresos / Costos y/o Gastos ≥ 0</t>
  </si>
  <si>
    <t>Ejecución Presupuestal</t>
  </si>
  <si>
    <t>Optimización de recursos</t>
  </si>
  <si>
    <t>Ordenes de pago tramitadas y pagadas dentro del periodo correspondiente.</t>
  </si>
  <si>
    <t>Cuentas radicadas / cuentas pagadas oportunamente</t>
  </si>
  <si>
    <t>Flujo de caja.</t>
  </si>
  <si>
    <t xml:space="preserve">Flujo de caja mensual </t>
  </si>
  <si>
    <t>Estados Contables mensuales</t>
  </si>
  <si>
    <t>Estados contables mensuales</t>
  </si>
  <si>
    <t>Informe de cartera y soporte de envío de facturas.</t>
  </si>
  <si>
    <t>Informes de cartera mensuales</t>
  </si>
  <si>
    <t>Piezas comunicativas sobre los diferentes productos que genera la subdirección financiera (Estados financieros, tips de facturación, estado de ingresos y gastos)</t>
  </si>
  <si>
    <t xml:space="preserve">Numero de piezas comunicativas </t>
  </si>
  <si>
    <t>Establecer el superávit permanente en las operaciones de la empresa.</t>
  </si>
  <si>
    <t>Medir la eficiencia del proceso de pagos.</t>
  </si>
  <si>
    <t>Presentar la situación de liquidez de la empresa.</t>
  </si>
  <si>
    <t>Presentar la situación financiera de la empresa en el periodo correspondiente.</t>
  </si>
  <si>
    <t>Identificar las edades de cartera y oportunidad de recaudo de los diferentes clientes de la empresa.</t>
  </si>
  <si>
    <t xml:space="preserve">Dar a conocer al interior de la entidad información relevante de los procesos y la gestión financiera. </t>
  </si>
  <si>
    <t>Recaudo Acumulado de Recursos Propios  / Compromisos Acumulados de Recursos Propios</t>
  </si>
  <si>
    <t xml:space="preserve">∑ Ordenes de pago ≤ 4 días / Total Ordenes de Pago </t>
  </si>
  <si>
    <t>Ingresos - Giros ≥ 1</t>
  </si>
  <si>
    <t>Ricardo Jimenez - Contratista Prensa y Comunicaciones.</t>
  </si>
  <si>
    <t>02 - Se adelantan las siguientes actualizaciones en los indicadores: 1. Se realiza la eliminación del indicador “Diseño colaborativo de contenidos (Articulación con la estrategia de Gobierno Abierto de Bogotá - GABO)."” a cargo de planeación, puesto que ya se cuenta con un indicador denominado “Actividades de cocreación de contenidos con la ciudadanía (interacción y relacionamiento)" por parte de la dirección operativa, que realiza esta misma medición. 2. Se realizan ajustes en la información de los indicadores de la dirección operativa: “Porcentaje mínimo de presupuesto destinado a producción de contenidos propios en Capital", “Porcentaje de ejecución del proceso para el diseño, producción y circulación de un proyecto audiovisual que incluya la participación activa de la ciudadanía en alguna o varias etapas de dichos procesos”, “Diseño, ejecución y generación del informe final de las actividades cocreación con objetivos de innovación que involucra a la audiencia" y “Porcentaje de avance en la gestión para la suscripción de contratos de las estrategias de comunicación pública y de negocios estratégicos”. 3. Se realiza revisión y ajustes sobre los indicadores de producto asociados a la gestión financiera “Optimización de recursos”, “Cuentas radicadas / cuentas pagadas oportunamente”, “Flujo de caja mensual”, “Estados contables mensuales”, “Informes de cartera mensuales” y “Numero de piezas comunicativas”. 4. Se adelantan ajustes en la ponderación de las actividades de gestión del indicador de seguimiento al “Plan Institucional de Archivos PINAR”, a cargo del área de gestión documental, de la Subdirección Administrativa.5. Se revisa y actualiza el indicador relacionado con el módulo del software de gestión institucional para el proceso contractual y se crea el indicador para las fases de implementación y desarrollo del módulo componente del proceso financiero. 6. Se crea el indicador de medición a las actividades de control interno disciplinario, a cargo del área jurídica de la secretaría general. 7. Se crea el indicador de medición para la atención a las PQRS a la ciudadanía, a cargo del área de servicio a la ciudadanía de la secretaría general.</t>
  </si>
  <si>
    <t>(Recursos ejecutados del Plan Anual de Adquisiciones - PAA de la vigencia 2021 / Total de recursos programados en el Plan Anual de Adquisiciones - PAA para la vigencia 2021)*100%.</t>
  </si>
  <si>
    <t>Recursos ejecutados del Plan Anual de Adquisiciones - PAA de la vigencia 2021</t>
  </si>
  <si>
    <t>Total de recursos programados en el Plan Anual de Adquisiciones - PAA para la vigencia 2021</t>
  </si>
  <si>
    <t>El PAA tuvo varias modicifaciones con respecto al presupuesto aprobado en 2020, debido al ajuste que se hizo por el resultado de las cuentas por pagar, estos recursos  se volverán a incorporar cuando se libere la dispomibilidad, más adelante tuvo otra modificación por congelamiento de recursos de Hacienda. Pero igualmente se ha venido cumpliendo con los cronogramas de contratación  y con corte al primer trimestre tenemos por grandes rubros la siguiente ejecución: Funcionamiento con un 64.2%, teniendo encuenta que no se ncluyen los gastos de nómina, impuestos, servicios públicos ni cajas menores. Operación con un 52.9% e Inversión con el 36% de ejecución para un total del 48.4% de ejecución en el primer trimestre. De todos modos se debe tener en cuenta lo de las disminuciones de recursos, lo cual al incorporarlos cambiarán estos porcentajes.</t>
  </si>
  <si>
    <t xml:space="preserve">Se llevó a cabo un avance en la determinación de proyectos a los cuales se les hará formulación de lecciones aprendidas, centrándose principalmente en rediseño de proceso internos de acuerdo con las necesidades institucionales y de manera articulada con la planeación institucional. Asimismo, se trabajó en la consolidación del documento de manera articulada con la Secretaría General de la entidad con el fin de adelantar las revisiones y complementos del caso. </t>
  </si>
  <si>
    <t xml:space="preserve">En el marco de esta acción se asistió a las reuniones programadas de manera sectorial con las comunidades Afrocolombianas, Indígenas en sus distintas formas (Cabildos, Autoridades Bakatá, Cabildo Muisca de Bosa y Comunidad Embera), Palenqueros y Raizales. Asimismo, se adelantó y medió la reunión con la dirección operativa y el área de proyectos estratégicos con las comunidades Afrocolombianas, e Indígenas cabildades y pertenecientes a las autoridades Bakatá. 
En lo concierniente a seguimientos, se llevó a cabo la consolidación de información y reporte de las matrices PIAA 2021 I Trimestre que agrupan a todas las comunidades étnicas, así como el reporte de avance de implementación de compromisos con las autoridades indígenas del Cabildo Muisca de Bosa. En lo que respecta a las políticas públicas poblacionales, se realizaron reporten correspondientes a la política de Mujer y Equidad de Género, Actividades Sexuales Pagadas, Población LGBTI y Fenómeno de Habitabilidad en Calle. </t>
  </si>
  <si>
    <t>Porcentaje de avance ejecutado en el mes</t>
  </si>
  <si>
    <t>Porcentaje programado de avance para el mes</t>
  </si>
  <si>
    <t>1. A 31 de enero se adelantó en la formulación del Plan de Fortalecimiento Institucional - PFI en su versión inicial y su integración con el plan de acción institucional, ponderada en el 0.83% de avance del mismo.
2. A 28 de febrero, los resultados indican un avance acumulado del 4.48% sobre el 4.94% programado; para el período de análisis, el avance de ejecución del mes es del 3.64% y el cumplimiento al 88.81% de las actividades programadas para el mismo.
3. A 31 de marzo, los resultados indican un avance acumulado del 17.05% sobre el 18.10% programado; para el período de análisis, el avance de ejecución del mes es del 12.58% y el cumplimiento al 95.60% de las actividades programadas para el mismo.</t>
  </si>
  <si>
    <t>REPORTE 2021</t>
  </si>
  <si>
    <t>Diana Carolina Moreno Pinzón - Coordinadora de Prensa y Comunicaciones.</t>
  </si>
  <si>
    <t xml:space="preserve">Con corte al 31 de marzo, y de los dos reportes que se deben entregar, se avanzó en un informe trimestral que da cuenta del trabajo realizado por Comunicaciones Estrategicas en cuanto al relacionamiento con entidades públicas y privaas del sector cultural, lo cual da como resultado:
2 Alianzas con entidades de gobierno nacional y/o privadas. 
2 apoyo en divulgación por parte del sector cultura. 
1 acercamiento con evento/entidad del sector audiovisual.
3 acercamiento con evento/entidad del sector privado. </t>
  </si>
  <si>
    <t xml:space="preserve">Durante el primer trimestre se realizaron ocho boletines de prensa:  segunda temporada de Frente al Espejo, Historias de Pandemia, Nominados Premios India Catalina, Deportes a Motor, lanzamientos series en abril, ¡No Exageres Enzo!, Frente Al Espejo grana premio India Catalina y nota especial de Frente Al Espejo para El Espectador
Logros:  82 impactos en medios de comunicación a nivel nacional, en prensa escrita, radio e internet. De acuerdo a un rastreo artesanal pues no se cuenta con el servicio de Monitoreo de medios, que permita conocer el alcance real de la gestión. En alianzas se destacan: 2 Alianzas con entidades de gobierno nacional y/o privadas - 1 apoyo en divulgación por parte del sector cultura - 3 acercamientos con evento/entidad del sector privado. </t>
  </si>
  <si>
    <t>En el primer trimestre de 2021 no se realizó una intervención o cambio a algún medio de comunicación interno por no contar con el recurso humano para hacerlo. Al ingresar la nueva persona y la nueva coordinadora de área seguramente se realizará alguna acción a este respecto. Por el momento se cotinua con los medios: Intranet, Comunicado Interno, Boletin Interno, Conexión Gerencial, Agéndate y Chat Capital Comunica.</t>
  </si>
  <si>
    <t>Han solicitado desde el área de Recusos Humanos incluir los valores de Capital en cada edición del Boletín Interno, acción que se ha realizado en el transcurso del año en los 7 Boletines Internos compartidos hasta el momento, así como información de interés para los colaboradores de Capital.</t>
  </si>
  <si>
    <t>Con relación a la Campaña de Bioseguridad se realizaron, con corte al 31 de marzo, cuatro (4) publicaciones en el Boletín Interno y se compartieron en el chat de Capital Comunica dos (2) videos y una (1) piezas sobre puntos de  tomas de muestras Covd-19 al presentarse el 3er pico de la pandemia.</t>
  </si>
  <si>
    <t>Con corte parcial al 31 de marzo se apoyaron dos campañas: PIGA (reciclaje y uso eficiente de la energia) y Seguridad Informática (Robo de datos personlaes, correos maliciosos, mensaje de estafa y alerta de seguridad)</t>
  </si>
  <si>
    <t>Seguimiento 1</t>
  </si>
  <si>
    <t xml:space="preserve">En el mes de marzo se realizó la publicación en la intranet de la herramienta de cronograma de informes de planeación, para dicho mes se realizó el análisis de la presentación de informes del trimestre analizando el cumplimento respectivo, es preciso aclarar que para el reporte de marzo se presentó un sobre cumplimiento debido a que se presentó un informe que tenía retrasos y estaba programado para ser enviado en el mes de febrero. Así mismo se presentó el balance de informes ante la gerencia a través del documento Plantilla de presentación MARZO 2021, se adjuntan los soportes correspondientes en el drive. </t>
  </si>
  <si>
    <t>Promedio de horas de contenido infantil emitidas en el trimestre+ promedio de horas de contenido para adolescente emitidas en el trimestre</t>
  </si>
  <si>
    <t>Promedio de horas totales emitidos en el trimestre</t>
  </si>
  <si>
    <t>Diseño y desarrollo de llamados públicos para el diseño, desarrollo y/o circulación de contenidos audiovisuales; Invitar al sector audiovisual local para Cocrear (a partir de un detonante creativo generado por Capital) proyectos audiovisuales que deberán ser ejecutados bajo la supervisión de Capital.</t>
  </si>
  <si>
    <t>1.2.2</t>
  </si>
  <si>
    <t>20% al 30%</t>
  </si>
  <si>
    <t>1. Cumplimiento del objeto del proceso de diseño y creación de contenidos "Ofrecer a las audiencias una programación de contenidos de calidad que planteen la transformación de la sociedad hacia un modelo participativo e incluyente" desarrollar las actividades descritas en el procedimiento de " MDCC-PD-002 GESTIÓN DE PROGRAMACIÓN PARA EL SERVICIO DE TELEVISIÓN en cuanto se refiere a la programación mensual.
2. Para el reporte de esta actividad se tendrá en cuenta el total de horas emitidas se tomará con base en 18 horas del total de la programación (de 6 am a las 23:59) emitidas en la pantalla principal de Capital (no da cuenta del canal infantil que se encuentra en proceso de ser implementado).</t>
  </si>
  <si>
    <t>Programación infantil y adolescentes en la pantalla principal de Capital
Formula: (Promedio de horas de contenido infantil emitidas en el trimestre+ promedio de horas de contenido para adolescente emitidas en el trimestre)/ (Promedio de horas totales emitidos en el trimestre) *100 %</t>
  </si>
  <si>
    <t>Registro de la continuidad del servicio en términos de  porcentaje vs las fallas que se presentan durante el periodo de medición</t>
  </si>
  <si>
    <t>Garantizar la calidad y continuidad de la señal de transmisión del canal, evaluando y monitoreando el correcto funcionamiento de los equipos técnicos que intervienen en la cadena de emisión y tranmisión.</t>
  </si>
  <si>
    <t>MECN-FT-048 Registro Monitoreo Señal Fuera del Aire</t>
  </si>
  <si>
    <r>
      <t xml:space="preserve">1. Realizar diariamente el monitoreo de la señal de aire a través de los diferentes puntos de retorno, haciendo consolidación de datos diarios de las fallas identificadas en el formato "MECN-FT-048 Registro Monitoreo de novedades en la Señal de Aire - pestaña registro monitoreo señal fuera del aire". En aquellos periodos en los que no se presente fallas no se hará registro alguno en esta pestaña del formato 
2. Realizar mensualmente el diligenciamiento del formato "MECN-FT-048 Registro Monitoreo de novedades en la Señal de Aire  - pestaña registro mensual novedades en la señal de aire" indicando el consolidado de fallas presentadas en el mes. Cuando no se presenten fallas, esto se indicará  en el resultado.
</t>
    </r>
    <r>
      <rPr>
        <b/>
        <i/>
        <sz val="10"/>
        <rFont val="Arial"/>
        <family val="2"/>
      </rPr>
      <t xml:space="preserve">Nota: </t>
    </r>
    <r>
      <rPr>
        <sz val="10"/>
        <rFont val="Arial"/>
        <family val="2"/>
      </rPr>
      <t xml:space="preserve">Se tendrán como exclusiones en la medicion los mantenimientos programados que afecten el retorno de señal en alguno de los puntos de monitoreo. </t>
    </r>
  </si>
  <si>
    <t>Medición de la continuidad del servicio en cumplimiento del objetivo del proceso de emisión "Garantizar la calidad de la señal de transmisión del canal, evaluando y monitoreando el correcto funcionamiento de los equipos técnicos que intervienen en la cadena de emisión y transmisión"</t>
  </si>
  <si>
    <t>Se ha dado inicio a la etapa de diseño de los proyectos asociados al cumplimiento de este indicador, para dar cuenta de lo anterior se han realizado las siguientes acciones:
1. Se ha estructurado la propuesta de alianza de Capital con la fundación SOLE Colombia
2. Se ha estructurado la "formulación creactiva"  del proyecto "TODOS SOMOS CUIDADANOS"
Estas acciones representa el 25 % del avance del total de la estrategia para cumplir a lo largo de 2021. Por lo anterior se da cuenta del cumplimiento del indicador respecto a lo establecido para el trimestre, sin anomalias</t>
  </si>
  <si>
    <t>Se ha estructurado la propuesta de alianza de Capital con la fundación SOLE Colombia para que en el marco de su ejecución se realicen las acciones de innovación pertinentes a la cocreación que involucre a la audiencia, esta acción representa el 25 % del avance del total de la estrategia para cumplir a lo largo de 2021. 
Por lo anterior se da cuenta del cumplimiento del indicador respecto a lo establecido para el trimestre, sin anomalias</t>
  </si>
  <si>
    <t>Para el primer trimestre del año 2021 el equipo de proyectos estrategicos y comunicación pública planteo como meta parcial de cumplimiento del indicador un 10% de avance en la ejecución de actividades de gestión, de acuerdo con lo anterior se obtuvieron los siguientes resultados:
1. Diseño Plan de posicionamiento y gestión de recursos de Capital y de Eureka: Se diseñó al 100% el plan y se efectuaron las acciones de socialización al interior del equipo, esta actividad tiene una ponderación de 10% de aporte al total de la estrategia.
2. Ejecución Plan de posicionamiento y gestión de recursos de Capital y de Eureka, capítulo gestión: Las actividades de ejecución plan se inician en el mes de abril de 2021.
Por lo anterior se concluye que el indicador ha alcanzado el cumplimiento propuesto por el equipo de proyectos estrategicos y comunicación pública para el trimestre.</t>
  </si>
  <si>
    <t>Numerador
Presupuesto asignado a llamados públicos
$3.545.000.000 según plan de adquisiciones incluyendo las convocatorias abiertas
Denominador
$12.099.965.328 presupuesto dirección operativa
De acuerdo con esta información se concluye que a la fecha se cuenta con un cumplimiento del indicador del 29%, estando esto dentro del rango de meta establecido para este indicador.</t>
  </si>
  <si>
    <t>Los anteriores datos son tomados del informe entregado trimestralmente a la CRC. 
De acuerdo con la información se puede concluir que en el primer trimestre 2020 se realizó un aporte del 17% de contenido infantil y adolescente respecto al total de la parrilla de programación del periodo de medición.
El resultado alcanzado se encuentra dentro del rango de meta propuesta por lo que se concluye que se ha cumplido con el resultado esperado para el periodo de medición teniendo en cuenta que la programción infantil y juvenil se siguió emitiendo en los horarios establecidos.</t>
  </si>
  <si>
    <t>Durante el periodo de reporte se suscribieron las siguientes ofertas comerciales:
1. CARLOS HERNANDO PINZÓN NIEVES
2. "CUT" CENTRAL UNITARIA DE TRABAJADORES DE COLOMBIA"
3. LA HUELLA VNA COMUNICACIONES SAS
4. MAVAL GROUP SAS
5. HAVAS MEDIA COLOMBIA S.A.S 
6. GRAN AMÉRICAS FONTIBÓN SAS
Por un valor de $203´516.789
Adicionalmente se suscribieron los siguientes contratos:
1. CANAL REGIONAL DE TELEVISIÓN TEVEANDINA LTDA 
2. COMISIÓN PARA EL ESCLARECIMIENTO DE LA VERDAD LA CONVIVENCIA Y LA NO REPETICIÓN
Por un valor de $150´652.457
Obteniendo un valor total de $354´169.266, sin embargo lo anterior esta relacionado con la línea de negocios estratégicos.</t>
  </si>
  <si>
    <t>En el primer trimestre del año, como aporte al cumplimiento de este indicador se avanzó en las siguientes actividades:
1. Plan de trabajo interno para el rediseño de página web y optimización del canal de YouTube de capital 
2. Gestión precontratactual del proveedor del servicio de rediseño de la página web
Estas actividades representan el 25% de aporte al indicador para la vigencia, por lo anterior se considera cumplido el avance para el trimestre de acuerdo a lo estimado.</t>
  </si>
  <si>
    <t>En el primer trimestre de 2021 se ha tenido un avance en el edición del documento asociado al relacionamiento con las audiencias en redes sociales en un 100%, este avance representa un 25% de la ejecucion del indicador, por lo anterior se considera cumplido el porcentaje establecido para el primer trimestre.</t>
  </si>
  <si>
    <t>Durante el primer trimestre se presento indisponibilidad en la señal de streaming por fallas en el servicio de internet en el Canal el dia 14 de marzo, se resporta la continuidad del servicio par el mes de Marzo del 99%, el promedio para el trimestes de la continuidad en la prestacion del servicio es del 99%.</t>
  </si>
  <si>
    <t>Teniendo en cuenta que se adelantan reuniones de seguimiento a las actividades formuladas de manera semanal al interior del equipo de la Oficina de Control Interno se logró cumplir con lo programado en el Plan Anual de Auditoría para el primer trimestre de la vigencia 2021.</t>
  </si>
  <si>
    <t>Dada la periodicidad cuatrimestral de medición, no aplica reporte de seguimiento con corte al 31 de marzo.</t>
  </si>
  <si>
    <t>Número de acciones cumplidas con fecha vencida del Plan de Mejoramiento por procesos a la fecha de corte</t>
  </si>
  <si>
    <t>Número de acciones vencidas con estado abierto del Plan de Mejoramiento por procesos a la fecha de corte</t>
  </si>
  <si>
    <t>Avances en el cumplimiento de las acciones programadas en el Plan Anticorrupción y de Atención al Ciudadano - PAAC</t>
  </si>
  <si>
    <t>Total de acciones programadas en el Plan Anticorrupción y de Atención al Ciudadano - PAAC</t>
  </si>
  <si>
    <t xml:space="preserve">Con fundamento en el seguimiento se observa que las actividades 1, 3, 4 y 5  se adelantaron en su totalidad como se advierte en las evidencias cargadas en el Drive. Por su parte, la actividad 2 que corresponde al desarrollo completo del software se calcula con avance del 3 % del veinte 20 % proyectado para la vigencia 2021 en razón a que según lo reportado por el profesional universitariode Sistemas, Mauris Antonio Ávila, el avance del software en relación con el 100 %, es del 15 %. </t>
  </si>
  <si>
    <t>En diciembre de 2020 se adelantó la modificación del Manual de contratación adoptado mediante la Resolución 146 de 2020 en la que se señaló que la nueva versión entraría en vigencia el 1 de enero de 2021. Posteriormente, se adelantó una nueva modificación en razón a que se encontraron errores de forma, por lo que mediante la Resolución 018 de 2021 se adoptó la versión vigente del Manual de contratación. En el enlace Drive dispuesto para tal fin, se publicaron las evidencias de las discusiones del comité de contratación para aprobar las correspondientes versiones del citado Manual, las resoluciones expedidas, la socialización de los documentos y las capacitaciones respectivas.</t>
  </si>
  <si>
    <t>Número de documentos del proceso actualizados en el período de seguimiento</t>
  </si>
  <si>
    <t>Total de documentos del proceso susceptibles de revisión y actualización</t>
  </si>
  <si>
    <t>1. De 52 documentos del proceso de gestión jurídica y contractual, se revisaron conjuntamente 7 de ellos, así: 
(i) Solicitud de modificación contractual, (ii) Minuta otrosí a contratos, (iii) Estudios previos, (iv) Comunicacion de inicio, (vi) Acta de comité de contratación, (vi) Procedimiento de la nueva modalidad de selección invitación cerrada y, (vii) Procedimiento demandas, tutelas y conciliaciones, de conformidad con la actualización del Manual de contratación. 
Así mismo se revisaron modelos como: (i) Matriz de riesgos, (ii) Minuta contractual y (iii) Compromiso de integridad y anticorrupción.
2. Se enviaron a Planeación la modificación del formato comunicación de inicio, el acta de comité de contratación y el procedimiento de invitación cerrada. 
3. Se socializaron, mediante correo electrónico y comunicado interno, el formato de comunicación de inicio, los estudios previos, el acta de comité de contratación y el procedimiento de invitación cerrada. 
El análisis de resultados de la descripción de las actividades corresponde al 13 % de avance.</t>
  </si>
  <si>
    <t>1. Se solicitó orientación respecto del acceso al Sistema Distrital de Información Disciplinaria (SID) mediante oficio enviado a la Secretaría Jurídica Distrital por lo que, adicionalmente, mediante correo electrónico del 9 de marzo del presente, se envió solicitud de la creación de usuarios en el SID. 
Al no contar con dicho acceso al sistema, se publicó en la sección "7. Control" del botón de transparencia, numeral "7.6 defensa judicial", la información relativa a  los procesos judiciales de la entidad, incluyendo los procesos disciplinarios.
En tal sentido, el análisis de resultados de la descripción de las actividades corresponde al 0% de avance.</t>
  </si>
  <si>
    <t>1. Se definió la política de prevención de daño antijurídico mediante documento presentado el 31 de agosto de 2020, lo que corresponde al 20 % de avance. 
2. Se adoptó la política de prevención de daño antijurídico mediante la Resolución 102 de 2020 del 31 de agosto de 2020, lo que corresponde al 10 % de avance. 
3. Se socializó la política mediante correo electrónico enviado por la Gerencia el 31 de agosto de 2020 con alcance al mismo del 29 de septiembre de 2020, lo que corresponde al 20 % de avance.
4. A la fecha no se han adelantado capacitaciones al respecto. Sin embargo se está analizando el cronograma para la respectiva programación.
El análisis de resultados de la descripción de las actividades corresponde al 50% de avance.</t>
  </si>
  <si>
    <t>En el primer trimestre de la presente vigencia no se ha realizado ninguna acción que permita avanzar en las actividades propuestas.</t>
  </si>
  <si>
    <t>Para el denominador se relacionan las peticiones que han sido registradas durante el periodo (mes) por la entidad y para el numerador se suman todas aquellas peticiones que fueron solucionadas en cada periodo (mes) sin tener en cuenta que hayan peticiones registradas en el mes pasado puesto que los tiempos de respuesta así lo permiten. Tener en cuenta que en el sistema Bogotá Te Escucha los tiempos están de acuerdo al Decreto 491 de 2020 mientras que en el cuadro de seguimiento por temas de control y oportunidad no, por tanto ninguna petición se ha vencido en términos de Ley.</t>
  </si>
  <si>
    <t>Se realizaron 6 capacitaciones que no estaban contempladas en el cronograma del PIC.</t>
  </si>
  <si>
    <t xml:space="preserve">En relacion al planteamiento de las actividades se realiza la verificacion de los tiempos y disposicion de los archivos fisicos definiendo el volumen documental para las transferencias primarias. </t>
  </si>
  <si>
    <t>Se realizaron las actividades programadas para el trimestre.</t>
  </si>
  <si>
    <t>Se tuvo dos demostraciones con dos proveedores de software de inventarios.</t>
  </si>
  <si>
    <t>De las cuatro actividades programadas durante la vigencia 2021, se avanza en 2 de ellas, las cuales son adecuacion de portería en casa de la 69 e instalación de herrajes en algunas puertas en casa de la 69.</t>
  </si>
  <si>
    <t>Se avanza en un 50% dado que, se estructura el Anexo Técnico requerido para esta contratación, se realizó un primer estudio previo pero por solicitud de Financiera, se tuvo que solicitar la creación de un rubro adecuado para la compra de estos equipos.</t>
  </si>
  <si>
    <t>Para el periodo reportado, se realizaron las siguientes actividades acorde a la hoja de ruta programada para la ejecución del PETI 2021-2024:
• Adquisición e implementación del Switch de cord: El switch de cord fue adquirido y este se encuentra en proceso de alistamiento y puesta en marcha en la infraestructura tecnológica.
• Adquisición e implementación de 7 Switch capa 3: Los switches fueron adquiridos y se encuentra en proceso de alistamiento y puesta en marcha para ser operativos.
• Data center con replicación tier 2 en la sede principal: Se encuentra en proceso de implementación del canal MPLS para la interconexión entre data center calle 26 con calle 69.
• Despliegue y publicación de segmentos IPV6 a nivel LAN y WAN en Capital: La implementación del protocolo de Ipv6, se encuentra en actividades de afinamiento de configuraciones por la implementación de los nuevos equipos de networking y el cambio del proveedor de conectividad.
• Adquisición e implementación del sistema de seguridad perimetral firewall para alta disponibilidad: el firewall fue adquirido y se encuentra en proceso de implementación en la plataforma tecnológica de la entidad.
• Desarrollar los módulos componentes del software de financiera en el marco del sistema de gestión empresarial: se realizaron procesos de levantamiento de información, análisis y se encuentra en proceso de diseño del módulo componente de software.</t>
  </si>
  <si>
    <t>Para el periodo reportado, se realizaron las siguientes actividades acorde al plan de seguridad y privacidad de la información 2021:
• Se desarrolló y publicó el plan de seguridad y privacidad de la información AGRI-SI-PL-003 en la intranet de la entidad.
• Se actualizaron tres (3) procedimientos (AGRI-SI-PD-014 COPIAS DE SEGURIDAD, AGRI-SI-PD-018 CREACIÓN DE USUARIOS Y EXPEDICIÓN DE CARNÉ INSTITUCIONAL y AGRI-SI-PD-017 SOPORTE TÉCNICO), los cuales se encuentran en proceso de publicación en la intranet de la entidad.
• Se elaboró el plan de sensibilización del sistema de gestión de seguridad de la información, este será presentado al comité institucional en el mes de abril, con el propósito de que sea aprobado.
• Se han implementado reglas y políticas a nivel de red LAN y WAN  en el FIREWALL de la entidad, con el fin de mitigar riesgos de seguridad en los activos de información de la entidad.
• Se inició con la revisión de la documentación obligatoria requerida por la NTC/ISO:27001, con el fin de iniciar el proceso de certificación de un proceso de la entidad.</t>
  </si>
  <si>
    <t>Para el periodo reportado, se realizaron las siguientes actividades acorde al plan de tratamiento de riesgos de seguridad y privacidad de la información 2021:
• Se desarrolló y publicó el plan de tratamiento de riesgos de seguridad y privacidad de la información 2021 AGRI-SI-PL-004 v1 en la intranet de la entidad.
• Se han implementado reglas y políticas a nivel de red LAN y WAN  en el FIREWALL de la entidad, con el fin de mitigar riesgos de seguridad en los activos de información de la entidad.</t>
  </si>
  <si>
    <t>De las cuatro actividades planteadas para el 2021, se tiene al 80% la del proceso de reclutamiento y selección. Esta en proceso el contrato para la aplicación de pruebas.</t>
  </si>
  <si>
    <t>Se realizaron las actividades programadas en el cronograma de plan de bienestar.</t>
  </si>
  <si>
    <t>De acuerdo con el plan de trabajo anual del sistema de gestión de seguridad y salud en el trabajo se adelantaron las siguientes actividades (reuniones mensuales del COPASST, reunión trimestral del CCL, actividades de prevención de contagio covid 19, uso de elementos de protección personal, pausas activas), se reprogramó la actividad de riesgo psicosocial para el mes de abril, el cumplimiento del plan se ha adaptado en concordancia con las diferentes modalidades de trabajo que desarrollan los diferentes equipos de trabajo de la entidad.</t>
  </si>
  <si>
    <t>No reporta análisis de resultados para el seguimiento del período.</t>
  </si>
  <si>
    <t xml:space="preserve">Durante el primer trimestre del año la gestión PIGA se enfocó en el reporte de informes de la gestión 2020 a los diferentes entes de control (SDA, UAESP, IDEAM). Frente a las actividades del Plan de Acción PIGA se avanzó en las inspecciones a los sistemas de iluminación y de abastecimiento de agua tanto para la sede principal como para la casa de la 69, así mismo se generaron tres piezas comunicativas asociadas a temáticas de gestión ambiental.  </t>
  </si>
  <si>
    <t>Durante el primer trimestre se genero un cumplimiento promedio del 88% al pago de las cuentas de contratistas y proveedores en un tiempo promedio de 4 dias, esto indica que se esta realizando una buena gestion en la cadena de: radicacion, liquidacion, descargue de presupuesto y pago tesoral.</t>
  </si>
  <si>
    <t>Para el primer trimestre 2021, encontramos una disponibilidad de recursos de $7,842 millones de pesos. Esto obedece a que a la fecha no se ha realizado el pago total de  cuentas por pagar a Diciembre 31 de 2020 y en inicio de vigencia los pagos de vigencia 2021 son bajos.</t>
  </si>
  <si>
    <t>A 31 de marzo de 2021 se obtubo una gestion de cobro 89,21% del total de servicios facturados por venta de servicios al cierre del trimestre y realizando la compraración con el total del recaudo de dichos servicios facturados en el primer trimestre de 2021 (cabe indicar que este recaudo es bruto, es decir se incluyen los descuentos que realizaron los clientes), quedado una cartera por recolectar de 119.338.738</t>
  </si>
  <si>
    <t>El dia 19 de enero de 2021, mediante correo del área de comunicaciónes (comunicado interno No. 47) se publicó el nuevo catálogo de las cuentas presupuestales - CCPET</t>
  </si>
  <si>
    <t xml:space="preserve">Para el periodo reportado se han realizado actividades de levantamiento de información funcional, análisis de la misma y se encuentra en proceso de diseño del módulo componente de software de financiera. </t>
  </si>
  <si>
    <t>ESTADO</t>
  </si>
  <si>
    <t>Sin avance  / sin reporte</t>
  </si>
  <si>
    <t xml:space="preserve">Durante el primer trimestre el indicador se presenta en negativo, esto debido a que en el mes de enero se generó un excedente y los dos meses siguiente generaron un deficit dado que los Costos y Gastos superaron los Ingresos en este periodo. Por lo anterior, el indicador no se cumplio como esta establecido. </t>
  </si>
  <si>
    <t>Con corte a 31 de marzo la entidad presenta unos compromisos superiores al valor recaudado, por lo cual se arroja un resultado del indicador inferior a 1; es de anotar que los compromisos son superiores dado que se adelantó contratación en el rubro de Adquisión de Bienes y Servicios  por 12 meses.se recomienda realizar revisión del flujo de caja y el plan anual de adquisiones para deterinar el respaldo de los pagos de los comprimisos adquiridos, como al igual el planteamiento de estrategias de ventas de servicios para incrementar el recaudo de recursos propios.</t>
  </si>
  <si>
    <t>Aceptable</t>
  </si>
  <si>
    <t>Satisfactorio</t>
  </si>
  <si>
    <t>Muy satisfactorio</t>
  </si>
  <si>
    <t>N/A - Sin avance</t>
  </si>
  <si>
    <t>60% - 90%</t>
  </si>
  <si>
    <t>30% - 60%</t>
  </si>
  <si>
    <t>&gt; 90%</t>
  </si>
  <si>
    <t>Total</t>
  </si>
  <si>
    <r>
      <rPr>
        <b/>
        <sz val="10"/>
        <color theme="1"/>
        <rFont val="Arial"/>
        <family val="2"/>
      </rPr>
      <t xml:space="preserve">Gerencia </t>
    </r>
    <r>
      <rPr>
        <sz val="10"/>
        <color theme="1"/>
        <rFont val="Arial"/>
        <family val="2"/>
      </rPr>
      <t xml:space="preserve">
(Planeación, Prensa y Comunicaciones)</t>
    </r>
  </si>
  <si>
    <r>
      <rPr>
        <b/>
        <sz val="10"/>
        <color theme="1"/>
        <rFont val="Arial"/>
        <family val="2"/>
      </rPr>
      <t xml:space="preserve">Dirección Operativa </t>
    </r>
    <r>
      <rPr>
        <sz val="10"/>
        <color theme="1"/>
        <rFont val="Arial"/>
        <family val="2"/>
      </rPr>
      <t xml:space="preserve">
(Coordinación de Producción, Contenidos ciudadanos, proyectos especiales, Digital, Coordinación de Programación y Coordinación Técnica)</t>
    </r>
  </si>
  <si>
    <r>
      <rPr>
        <b/>
        <sz val="10"/>
        <color theme="1"/>
        <rFont val="Arial"/>
        <family val="2"/>
      </rPr>
      <t>Secretaría General</t>
    </r>
    <r>
      <rPr>
        <sz val="10"/>
        <color theme="1"/>
        <rFont val="Arial"/>
        <family val="2"/>
      </rPr>
      <t xml:space="preserve">
(Coordinación Jurídica y Atención Al Ciudadano)</t>
    </r>
  </si>
  <si>
    <r>
      <rPr>
        <b/>
        <sz val="10"/>
        <color theme="1"/>
        <rFont val="Arial"/>
        <family val="2"/>
      </rPr>
      <t xml:space="preserve">Subdirección Administrativa </t>
    </r>
    <r>
      <rPr>
        <sz val="10"/>
        <color theme="1"/>
        <rFont val="Arial"/>
        <family val="2"/>
      </rPr>
      <t xml:space="preserve">
(Talento Humano, Sistemas, Servicios Administrativos, Gestión Documental y Gestión Ambiental)</t>
    </r>
  </si>
  <si>
    <r>
      <rPr>
        <b/>
        <sz val="10"/>
        <color theme="1"/>
        <rFont val="Arial"/>
        <family val="2"/>
      </rPr>
      <t>Subdirección Financiera</t>
    </r>
    <r>
      <rPr>
        <sz val="10"/>
        <color theme="1"/>
        <rFont val="Arial"/>
        <family val="2"/>
      </rPr>
      <t xml:space="preserve">
(Presupuesto, Tesorería, Contabilidad, Facturación)</t>
    </r>
  </si>
  <si>
    <t>#</t>
  </si>
  <si>
    <t>%</t>
  </si>
  <si>
    <t># * Pond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</si>
</sst>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quot;$&quot;\ * #,##0.00_-;_-&quot;$&quot;\ * &quot;-&quot;??_-;_-@_-"/>
    <numFmt numFmtId="165" formatCode="_-&quot;$&quot;\ * #,##0_-;\-&quot;$&quot;\ * #,##0_-;_-&quot;$&quot;\ * &quot;-&quot;??_-;_-@_-"/>
    <numFmt numFmtId="166" formatCode="0.0%"/>
  </numFmts>
  <fonts count="46" x14ac:knownFonts="1">
    <font>
      <sz val="11"/>
      <color theme="1"/>
      <name val="Calibri"/>
      <family val="2"/>
      <scheme val="minor"/>
    </font>
    <font>
      <sz val="11"/>
      <color theme="1"/>
      <name val="Calibri"/>
      <family val="2"/>
      <scheme val="minor"/>
    </font>
    <font>
      <b/>
      <sz val="12"/>
      <color theme="1"/>
      <name val="Arial"/>
      <family val="2"/>
    </font>
    <font>
      <sz val="10"/>
      <color theme="1"/>
      <name val="Arial"/>
      <family val="2"/>
    </font>
    <font>
      <b/>
      <sz val="10"/>
      <color theme="1"/>
      <name val="Arial"/>
      <family val="2"/>
    </font>
    <font>
      <sz val="10"/>
      <color theme="0"/>
      <name val="Arial"/>
      <family val="2"/>
    </font>
    <font>
      <sz val="8"/>
      <color theme="1" tint="0.499984740745262"/>
      <name val="Arial"/>
      <family val="2"/>
    </font>
    <font>
      <sz val="10"/>
      <color rgb="FFFF0000"/>
      <name val="Arial"/>
      <family val="2"/>
    </font>
    <font>
      <sz val="10"/>
      <name val="Arial"/>
      <family val="2"/>
    </font>
    <font>
      <sz val="10"/>
      <color theme="1" tint="4.9989318521683403E-2"/>
      <name val="Arial"/>
      <family val="2"/>
    </font>
    <font>
      <i/>
      <sz val="10"/>
      <name val="Arial"/>
      <family val="2"/>
    </font>
    <font>
      <sz val="10"/>
      <color rgb="FF000000"/>
      <name val="Arial"/>
      <family val="2"/>
    </font>
    <font>
      <b/>
      <i/>
      <sz val="10"/>
      <name val="Arial"/>
      <family val="2"/>
    </font>
    <font>
      <b/>
      <sz val="10"/>
      <name val="Arial"/>
      <family val="2"/>
    </font>
    <font>
      <b/>
      <u/>
      <sz val="10"/>
      <name val="Arial"/>
      <family val="2"/>
    </font>
    <font>
      <b/>
      <sz val="10"/>
      <color indexed="9"/>
      <name val="Arial"/>
      <family val="2"/>
    </font>
    <font>
      <sz val="10"/>
      <color theme="0" tint="-0.499984740745262"/>
      <name val="Arial"/>
      <family val="2"/>
    </font>
    <font>
      <b/>
      <sz val="9"/>
      <color indexed="81"/>
      <name val="MingLiU_HKSCS"/>
      <family val="1"/>
    </font>
    <font>
      <b/>
      <sz val="9"/>
      <color indexed="81"/>
      <name val="Tahoma"/>
      <family val="2"/>
    </font>
    <font>
      <sz val="12"/>
      <name val="Arial"/>
      <family val="2"/>
    </font>
    <font>
      <b/>
      <sz val="12"/>
      <name val="Arial"/>
      <family val="2"/>
    </font>
    <font>
      <b/>
      <i/>
      <sz val="11"/>
      <name val="Arial"/>
      <family val="2"/>
    </font>
    <font>
      <sz val="11"/>
      <name val="Arial"/>
      <family val="2"/>
    </font>
    <font>
      <b/>
      <sz val="11"/>
      <name val="Arial"/>
      <family val="2"/>
    </font>
    <font>
      <sz val="11"/>
      <color theme="0" tint="-0.34998626667073579"/>
      <name val="Arial"/>
      <family val="2"/>
    </font>
    <font>
      <b/>
      <u/>
      <sz val="11"/>
      <color theme="0" tint="-0.34998626667073579"/>
      <name val="Arial"/>
      <family val="2"/>
    </font>
    <font>
      <b/>
      <u/>
      <sz val="11"/>
      <name val="Arial"/>
      <family val="2"/>
    </font>
    <font>
      <i/>
      <sz val="11"/>
      <name val="Arial"/>
      <family val="2"/>
    </font>
    <font>
      <b/>
      <i/>
      <sz val="11"/>
      <color theme="0" tint="-0.34998626667073579"/>
      <name val="Arial"/>
      <family val="2"/>
    </font>
    <font>
      <b/>
      <u/>
      <sz val="12"/>
      <name val="Arial"/>
      <family val="2"/>
    </font>
    <font>
      <b/>
      <sz val="10"/>
      <color theme="0"/>
      <name val="Arial"/>
      <family val="2"/>
    </font>
    <font>
      <sz val="9"/>
      <color indexed="81"/>
      <name val="Tahoma"/>
      <family val="2"/>
    </font>
    <font>
      <sz val="11"/>
      <color rgb="FFA5A5A5"/>
      <name val="Arial"/>
      <family val="2"/>
    </font>
    <font>
      <b/>
      <u/>
      <sz val="11"/>
      <color rgb="FFA5A5A5"/>
      <name val="Arial"/>
      <family val="2"/>
    </font>
    <font>
      <b/>
      <i/>
      <sz val="11"/>
      <color rgb="FFA5A5A5"/>
      <name val="Arial"/>
      <family val="2"/>
    </font>
    <font>
      <b/>
      <sz val="10"/>
      <color rgb="FFFFFFFF"/>
      <name val="Arial"/>
      <family val="2"/>
    </font>
    <font>
      <b/>
      <i/>
      <sz val="12"/>
      <name val="Arial"/>
      <family val="2"/>
    </font>
    <font>
      <sz val="12"/>
      <color rgb="FFA5A5A5"/>
      <name val="Arial"/>
      <family val="2"/>
    </font>
    <font>
      <b/>
      <u/>
      <sz val="12"/>
      <color rgb="FFA5A5A5"/>
      <name val="Arial"/>
      <family val="2"/>
    </font>
    <font>
      <b/>
      <sz val="11"/>
      <color theme="1"/>
      <name val="Calibri"/>
      <family val="2"/>
      <scheme val="minor"/>
    </font>
    <font>
      <u/>
      <sz val="11"/>
      <color theme="10"/>
      <name val="Calibri"/>
      <family val="2"/>
      <scheme val="minor"/>
    </font>
    <font>
      <sz val="10"/>
      <color theme="1"/>
      <name val="Calibri"/>
      <family val="2"/>
    </font>
    <font>
      <sz val="9"/>
      <color theme="1"/>
      <name val="Arial"/>
      <family val="2"/>
    </font>
    <font>
      <sz val="10"/>
      <name val="Arial"/>
    </font>
    <font>
      <sz val="8"/>
      <color theme="1"/>
      <name val="Arial"/>
      <family val="2"/>
    </font>
    <font>
      <sz val="11"/>
      <color theme="1"/>
      <name val="Arial"/>
      <family val="2"/>
    </font>
  </fonts>
  <fills count="17">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rgb="FFFFFFFF"/>
        <bgColor rgb="FFFFFFFF"/>
      </patternFill>
    </fill>
    <fill>
      <patternFill patternType="solid">
        <fgColor theme="5"/>
        <bgColor indexed="64"/>
      </patternFill>
    </fill>
    <fill>
      <patternFill patternType="solid">
        <fgColor theme="7" tint="0.39997558519241921"/>
        <bgColor indexed="64"/>
      </patternFill>
    </fill>
    <fill>
      <patternFill patternType="solid">
        <fgColor theme="5"/>
        <bgColor rgb="FF003366"/>
      </patternFill>
    </fill>
    <fill>
      <patternFill patternType="solid">
        <fgColor theme="5"/>
        <bgColor rgb="FF17365D"/>
      </patternFill>
    </fill>
    <fill>
      <patternFill patternType="solid">
        <fgColor theme="2" tint="-0.499984740745262"/>
        <bgColor rgb="FF003366"/>
      </patternFill>
    </fill>
    <fill>
      <patternFill patternType="solid">
        <fgColor theme="2" tint="-0.499984740745262"/>
        <bgColor indexed="64"/>
      </patternFill>
    </fill>
    <fill>
      <patternFill patternType="solid">
        <fgColor theme="0" tint="-0.499984740745262"/>
        <bgColor indexed="64"/>
      </patternFill>
    </fill>
    <fill>
      <patternFill patternType="solid">
        <fgColor theme="7" tint="0.59999389629810485"/>
        <bgColor indexed="64"/>
      </patternFill>
    </fill>
    <fill>
      <patternFill patternType="solid">
        <fgColor rgb="FF00B050"/>
        <bgColor indexed="64"/>
      </patternFill>
    </fill>
    <fill>
      <patternFill patternType="solid">
        <fgColor rgb="FFFFFF00"/>
        <bgColor indexed="64"/>
      </patternFill>
    </fill>
    <fill>
      <patternFill patternType="solid">
        <fgColor rgb="FF92D050"/>
        <bgColor indexed="64"/>
      </patternFill>
    </fill>
  </fills>
  <borders count="6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diagonal/>
    </border>
    <border>
      <left/>
      <right style="thin">
        <color auto="1"/>
      </right>
      <top style="medium">
        <color indexed="64"/>
      </top>
      <bottom/>
      <diagonal/>
    </border>
    <border>
      <left style="thin">
        <color auto="1"/>
      </left>
      <right style="thin">
        <color auto="1"/>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rgb="FF000000"/>
      </top>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s>
  <cellStyleXfs count="10">
    <xf numFmtId="0" fontId="0" fillId="0" borderId="0"/>
    <xf numFmtId="164" fontId="1" fillId="0" borderId="0" applyFont="0" applyFill="0" applyBorder="0" applyAlignment="0" applyProtection="0"/>
    <xf numFmtId="9" fontId="1" fillId="0" borderId="0" applyFont="0" applyFill="0" applyBorder="0" applyAlignment="0" applyProtection="0"/>
    <xf numFmtId="0" fontId="11" fillId="0" borderId="0"/>
    <xf numFmtId="0" fontId="8" fillId="0" borderId="0"/>
    <xf numFmtId="9" fontId="8" fillId="0" borderId="0" applyFont="0" applyFill="0" applyBorder="0" applyAlignment="0" applyProtection="0"/>
    <xf numFmtId="9" fontId="11" fillId="0" borderId="0" applyFont="0" applyFill="0" applyBorder="0" applyAlignment="0" applyProtection="0"/>
    <xf numFmtId="0" fontId="40" fillId="0" borderId="0" applyNumberFormat="0" applyFill="0" applyBorder="0" applyAlignment="0" applyProtection="0"/>
    <xf numFmtId="0" fontId="45" fillId="0" borderId="0"/>
    <xf numFmtId="9" fontId="45" fillId="0" borderId="0" applyFont="0" applyFill="0" applyBorder="0" applyAlignment="0" applyProtection="0"/>
  </cellStyleXfs>
  <cellXfs count="785">
    <xf numFmtId="0" fontId="0" fillId="0" borderId="0" xfId="0"/>
    <xf numFmtId="0" fontId="3" fillId="0" borderId="0" xfId="0" applyFont="1"/>
    <xf numFmtId="0" fontId="4" fillId="2" borderId="0" xfId="0" applyFont="1" applyFill="1" applyAlignment="1">
      <alignment horizontal="right" vertical="center"/>
    </xf>
    <xf numFmtId="0" fontId="3" fillId="2" borderId="0" xfId="0" applyFont="1" applyFill="1" applyAlignment="1">
      <alignment horizontal="left" vertical="center"/>
    </xf>
    <xf numFmtId="0" fontId="3" fillId="2" borderId="0" xfId="0" applyFont="1" applyFill="1" applyAlignment="1">
      <alignment horizontal="center"/>
    </xf>
    <xf numFmtId="0" fontId="3" fillId="2" borderId="4" xfId="0" applyFont="1" applyFill="1" applyBorder="1" applyAlignment="1">
      <alignment horizontal="center"/>
    </xf>
    <xf numFmtId="14" fontId="3" fillId="2" borderId="0" xfId="0" applyNumberFormat="1" applyFont="1" applyFill="1" applyAlignment="1">
      <alignment horizontal="left" vertical="center"/>
    </xf>
    <xf numFmtId="0" fontId="3" fillId="0" borderId="0" xfId="0" applyFont="1" applyAlignment="1">
      <alignment horizontal="center"/>
    </xf>
    <xf numFmtId="0" fontId="3" fillId="0" borderId="4" xfId="0" applyFont="1" applyBorder="1" applyAlignment="1">
      <alignment horizontal="center"/>
    </xf>
    <xf numFmtId="0" fontId="5" fillId="0" borderId="0" xfId="0" applyFont="1"/>
    <xf numFmtId="0" fontId="6" fillId="0" borderId="0" xfId="0" applyFont="1" applyAlignment="1">
      <alignment horizontal="left" vertical="center" wrapText="1"/>
    </xf>
    <xf numFmtId="0" fontId="7" fillId="0" borderId="0" xfId="0" applyFont="1"/>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165" fontId="3" fillId="0" borderId="25" xfId="1" applyNumberFormat="1" applyFont="1" applyFill="1" applyBorder="1" applyAlignment="1">
      <alignment horizontal="center" vertical="center" wrapText="1"/>
    </xf>
    <xf numFmtId="165" fontId="3" fillId="0" borderId="23" xfId="1" applyNumberFormat="1" applyFont="1" applyFill="1" applyBorder="1" applyAlignment="1">
      <alignment horizontal="center" vertical="center" wrapText="1"/>
    </xf>
    <xf numFmtId="0" fontId="3" fillId="0" borderId="26" xfId="0" applyFont="1" applyBorder="1" applyAlignment="1">
      <alignment horizontal="left" vertical="center" wrapText="1"/>
    </xf>
    <xf numFmtId="0" fontId="8" fillId="2" borderId="23"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9" fillId="2" borderId="23" xfId="0" applyFont="1" applyFill="1" applyBorder="1" applyAlignment="1">
      <alignment horizontal="center" vertical="center" wrapText="1"/>
    </xf>
    <xf numFmtId="0" fontId="9" fillId="2" borderId="24" xfId="0" applyFont="1" applyFill="1" applyBorder="1" applyAlignment="1">
      <alignment horizontal="center" vertical="center" wrapText="1"/>
    </xf>
    <xf numFmtId="9" fontId="9" fillId="2" borderId="25" xfId="0" applyNumberFormat="1" applyFont="1" applyFill="1" applyBorder="1" applyAlignment="1">
      <alignment horizontal="center" vertical="center" wrapText="1"/>
    </xf>
    <xf numFmtId="9" fontId="9" fillId="2" borderId="23" xfId="0" applyNumberFormat="1" applyFont="1" applyFill="1" applyBorder="1" applyAlignment="1">
      <alignment horizontal="center" vertical="center" wrapText="1"/>
    </xf>
    <xf numFmtId="9" fontId="9" fillId="2" borderId="26" xfId="0" applyNumberFormat="1" applyFont="1" applyFill="1" applyBorder="1" applyAlignment="1">
      <alignment horizontal="center" vertical="center" wrapText="1"/>
    </xf>
    <xf numFmtId="165" fontId="8" fillId="2" borderId="25" xfId="1" applyNumberFormat="1" applyFont="1" applyFill="1" applyBorder="1" applyAlignment="1">
      <alignment horizontal="center" vertical="center" wrapText="1"/>
    </xf>
    <xf numFmtId="165" fontId="8" fillId="2" borderId="23" xfId="1" applyNumberFormat="1" applyFont="1" applyFill="1" applyBorder="1" applyAlignment="1">
      <alignment horizontal="center" vertical="center" wrapText="1"/>
    </xf>
    <xf numFmtId="0" fontId="9" fillId="2" borderId="26" xfId="0" applyFont="1" applyFill="1" applyBorder="1" applyAlignment="1">
      <alignment horizontal="left" vertical="center" wrapText="1"/>
    </xf>
    <xf numFmtId="0" fontId="3" fillId="2" borderId="0" xfId="0" applyFont="1" applyFill="1"/>
    <xf numFmtId="10" fontId="3" fillId="0" borderId="24" xfId="0" applyNumberFormat="1" applyFont="1" applyBorder="1" applyAlignment="1">
      <alignment horizontal="center" vertical="center" wrapText="1"/>
    </xf>
    <xf numFmtId="9" fontId="3" fillId="0" borderId="25" xfId="0" applyNumberFormat="1" applyFont="1" applyBorder="1" applyAlignment="1">
      <alignment horizontal="center" vertical="center" wrapText="1"/>
    </xf>
    <xf numFmtId="9" fontId="3" fillId="0" borderId="23" xfId="0" applyNumberFormat="1" applyFont="1" applyBorder="1" applyAlignment="1">
      <alignment horizontal="center" vertical="center" wrapText="1"/>
    </xf>
    <xf numFmtId="9" fontId="3" fillId="0" borderId="26" xfId="0" applyNumberFormat="1" applyFont="1" applyBorder="1" applyAlignment="1">
      <alignment horizontal="center" vertical="center" wrapText="1"/>
    </xf>
    <xf numFmtId="165" fontId="3" fillId="0" borderId="25" xfId="1" applyNumberFormat="1" applyFont="1" applyBorder="1" applyAlignment="1">
      <alignment horizontal="center" vertical="center" wrapText="1"/>
    </xf>
    <xf numFmtId="165" fontId="3" fillId="0" borderId="23" xfId="1" applyNumberFormat="1" applyFont="1" applyBorder="1" applyAlignment="1">
      <alignment horizontal="center" vertical="center" wrapText="1"/>
    </xf>
    <xf numFmtId="0" fontId="8" fillId="0" borderId="26" xfId="0" applyFont="1" applyBorder="1" applyAlignment="1">
      <alignment horizontal="left" vertical="center" wrapText="1"/>
    </xf>
    <xf numFmtId="0" fontId="3" fillId="0" borderId="25" xfId="0" applyFont="1" applyBorder="1" applyAlignment="1">
      <alignment horizontal="center" vertical="center"/>
    </xf>
    <xf numFmtId="0" fontId="3" fillId="0" borderId="23" xfId="0" applyFont="1" applyBorder="1" applyAlignment="1">
      <alignment horizontal="center" vertical="center"/>
    </xf>
    <xf numFmtId="0" fontId="3" fillId="0" borderId="26" xfId="0" applyFont="1" applyBorder="1" applyAlignment="1">
      <alignment horizontal="center" vertical="center"/>
    </xf>
    <xf numFmtId="9" fontId="8" fillId="0" borderId="24" xfId="0" applyNumberFormat="1" applyFont="1" applyBorder="1" applyAlignment="1">
      <alignment horizontal="center" vertical="center" wrapText="1"/>
    </xf>
    <xf numFmtId="9" fontId="8" fillId="0" borderId="25" xfId="0" applyNumberFormat="1" applyFont="1" applyBorder="1" applyAlignment="1">
      <alignment horizontal="center" vertical="center" wrapText="1"/>
    </xf>
    <xf numFmtId="9" fontId="8" fillId="0" borderId="23" xfId="0" applyNumberFormat="1" applyFont="1" applyBorder="1" applyAlignment="1">
      <alignment horizontal="center" vertical="center" wrapText="1"/>
    </xf>
    <xf numFmtId="9" fontId="8" fillId="0" borderId="26" xfId="0" applyNumberFormat="1" applyFont="1" applyBorder="1" applyAlignment="1">
      <alignment horizontal="center" vertical="center" wrapText="1"/>
    </xf>
    <xf numFmtId="165" fontId="8" fillId="0" borderId="25" xfId="1" applyNumberFormat="1" applyFont="1" applyBorder="1" applyAlignment="1">
      <alignment horizontal="center" vertical="center" wrapText="1"/>
    </xf>
    <xf numFmtId="165" fontId="8" fillId="0" borderId="23" xfId="1" applyNumberFormat="1" applyFont="1" applyBorder="1" applyAlignment="1">
      <alignment horizontal="center" vertical="center" wrapText="1"/>
    </xf>
    <xf numFmtId="165" fontId="8" fillId="0" borderId="25" xfId="1" applyNumberFormat="1" applyFont="1" applyFill="1" applyBorder="1" applyAlignment="1">
      <alignment horizontal="center" vertical="center" wrapText="1"/>
    </xf>
    <xf numFmtId="165" fontId="8" fillId="0" borderId="23" xfId="1" applyNumberFormat="1" applyFont="1" applyFill="1" applyBorder="1" applyAlignment="1">
      <alignment horizontal="center" vertical="center" wrapText="1"/>
    </xf>
    <xf numFmtId="9" fontId="3" fillId="0" borderId="24" xfId="0" applyNumberFormat="1" applyFont="1" applyBorder="1" applyAlignment="1">
      <alignment horizontal="center" vertical="center"/>
    </xf>
    <xf numFmtId="9" fontId="3" fillId="0" borderId="25" xfId="0" applyNumberFormat="1" applyFont="1" applyBorder="1" applyAlignment="1">
      <alignment horizontal="center" vertical="center"/>
    </xf>
    <xf numFmtId="9" fontId="3" fillId="0" borderId="23" xfId="0" applyNumberFormat="1" applyFont="1" applyBorder="1" applyAlignment="1">
      <alignment horizontal="center" vertical="center"/>
    </xf>
    <xf numFmtId="9" fontId="3" fillId="0" borderId="26" xfId="0" applyNumberFormat="1" applyFont="1" applyBorder="1" applyAlignment="1">
      <alignment horizontal="center" vertical="center"/>
    </xf>
    <xf numFmtId="0" fontId="3" fillId="0" borderId="24" xfId="0" applyFont="1" applyBorder="1" applyAlignment="1">
      <alignment horizontal="center" vertical="center"/>
    </xf>
    <xf numFmtId="1" fontId="3" fillId="0" borderId="25" xfId="0" applyNumberFormat="1" applyFont="1" applyBorder="1" applyAlignment="1">
      <alignment horizontal="center" vertical="center"/>
    </xf>
    <xf numFmtId="1" fontId="3" fillId="0" borderId="23" xfId="0" applyNumberFormat="1" applyFont="1" applyBorder="1" applyAlignment="1">
      <alignment horizontal="center" vertical="center"/>
    </xf>
    <xf numFmtId="1" fontId="3" fillId="0" borderId="26" xfId="0" applyNumberFormat="1" applyFont="1" applyBorder="1" applyAlignment="1">
      <alignment horizontal="center" vertical="center"/>
    </xf>
    <xf numFmtId="9" fontId="3" fillId="0" borderId="25" xfId="2" applyFont="1" applyBorder="1" applyAlignment="1">
      <alignment horizontal="center" vertical="center"/>
    </xf>
    <xf numFmtId="9" fontId="3" fillId="0" borderId="23" xfId="2" applyFont="1" applyBorder="1" applyAlignment="1">
      <alignment horizontal="center" vertical="center"/>
    </xf>
    <xf numFmtId="9" fontId="3" fillId="0" borderId="26" xfId="2" applyFont="1" applyBorder="1" applyAlignment="1">
      <alignment horizontal="center" vertical="center"/>
    </xf>
    <xf numFmtId="0" fontId="8" fillId="2" borderId="24" xfId="0" applyFont="1" applyFill="1" applyBorder="1" applyAlignment="1">
      <alignment horizontal="center" vertical="center"/>
    </xf>
    <xf numFmtId="9" fontId="8" fillId="2" borderId="25" xfId="0" applyNumberFormat="1" applyFont="1" applyFill="1" applyBorder="1" applyAlignment="1">
      <alignment horizontal="center" vertical="center"/>
    </xf>
    <xf numFmtId="9" fontId="8" fillId="2" borderId="23" xfId="0" applyNumberFormat="1" applyFont="1" applyFill="1" applyBorder="1" applyAlignment="1">
      <alignment horizontal="center" vertical="center"/>
    </xf>
    <xf numFmtId="9" fontId="8" fillId="2" borderId="26" xfId="0" applyNumberFormat="1" applyFont="1" applyFill="1" applyBorder="1" applyAlignment="1">
      <alignment horizontal="center" vertical="center"/>
    </xf>
    <xf numFmtId="165" fontId="8" fillId="2" borderId="25" xfId="1" applyNumberFormat="1" applyFont="1" applyFill="1" applyBorder="1" applyAlignment="1">
      <alignment horizontal="center" vertical="center"/>
    </xf>
    <xf numFmtId="165" fontId="8" fillId="2" borderId="23" xfId="1" applyNumberFormat="1" applyFont="1" applyFill="1" applyBorder="1" applyAlignment="1">
      <alignment horizontal="center" vertical="center"/>
    </xf>
    <xf numFmtId="0" fontId="8" fillId="2" borderId="25" xfId="0" applyFont="1" applyFill="1" applyBorder="1" applyAlignment="1">
      <alignment horizontal="left" vertical="center" wrapText="1"/>
    </xf>
    <xf numFmtId="0" fontId="10" fillId="2" borderId="23"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0" xfId="0" applyFont="1" applyFill="1"/>
    <xf numFmtId="0" fontId="3" fillId="2" borderId="23" xfId="0" applyFont="1" applyFill="1" applyBorder="1" applyAlignment="1">
      <alignment horizontal="left" vertical="center" wrapText="1"/>
    </xf>
    <xf numFmtId="0" fontId="8" fillId="2" borderId="24" xfId="0" applyFont="1" applyFill="1" applyBorder="1" applyAlignment="1">
      <alignment horizontal="center" vertical="center" wrapText="1"/>
    </xf>
    <xf numFmtId="9" fontId="8" fillId="2" borderId="25" xfId="0" applyNumberFormat="1" applyFont="1" applyFill="1" applyBorder="1" applyAlignment="1">
      <alignment horizontal="center" vertical="center" wrapText="1"/>
    </xf>
    <xf numFmtId="9" fontId="8" fillId="2" borderId="23" xfId="0" applyNumberFormat="1" applyFont="1" applyFill="1" applyBorder="1" applyAlignment="1">
      <alignment horizontal="center" vertical="center" wrapText="1"/>
    </xf>
    <xf numFmtId="9" fontId="8" fillId="2" borderId="26" xfId="0" applyNumberFormat="1" applyFont="1" applyFill="1" applyBorder="1" applyAlignment="1">
      <alignment horizontal="center" vertical="center" wrapText="1"/>
    </xf>
    <xf numFmtId="165" fontId="3" fillId="2" borderId="25" xfId="1" applyNumberFormat="1" applyFont="1" applyFill="1" applyBorder="1" applyAlignment="1">
      <alignment horizontal="center" vertical="center" wrapText="1"/>
    </xf>
    <xf numFmtId="0" fontId="3" fillId="2" borderId="26" xfId="0" applyFont="1" applyFill="1" applyBorder="1" applyAlignment="1">
      <alignment horizontal="left" vertical="center" wrapText="1"/>
    </xf>
    <xf numFmtId="165" fontId="3" fillId="2" borderId="23" xfId="1" applyNumberFormat="1" applyFont="1" applyFill="1" applyBorder="1" applyAlignment="1">
      <alignment horizontal="center" vertical="center" wrapText="1"/>
    </xf>
    <xf numFmtId="0" fontId="3" fillId="0" borderId="23" xfId="0" applyFont="1" applyBorder="1" applyAlignment="1">
      <alignment vertical="center" wrapText="1"/>
    </xf>
    <xf numFmtId="9" fontId="8" fillId="2" borderId="24" xfId="0" applyNumberFormat="1" applyFont="1" applyFill="1" applyBorder="1" applyAlignment="1">
      <alignment horizontal="center" vertical="center" wrapText="1"/>
    </xf>
    <xf numFmtId="9" fontId="3" fillId="2" borderId="25" xfId="0" applyNumberFormat="1" applyFont="1" applyFill="1" applyBorder="1" applyAlignment="1">
      <alignment horizontal="center" vertical="center" wrapText="1"/>
    </xf>
    <xf numFmtId="9" fontId="3" fillId="2" borderId="23" xfId="0" applyNumberFormat="1" applyFont="1" applyFill="1" applyBorder="1" applyAlignment="1">
      <alignment horizontal="center" vertical="center" wrapText="1"/>
    </xf>
    <xf numFmtId="9" fontId="3" fillId="2" borderId="26" xfId="0" applyNumberFormat="1" applyFont="1" applyFill="1" applyBorder="1" applyAlignment="1">
      <alignment horizontal="center" vertical="center" wrapText="1"/>
    </xf>
    <xf numFmtId="165" fontId="9" fillId="2" borderId="23" xfId="1" applyNumberFormat="1"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0" xfId="0" applyFont="1" applyFill="1" applyAlignment="1">
      <alignment vertical="center"/>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3" fillId="0" borderId="15" xfId="0" applyFont="1" applyBorder="1"/>
    <xf numFmtId="0" fontId="3" fillId="0" borderId="16" xfId="0" applyFont="1" applyBorder="1"/>
    <xf numFmtId="0" fontId="3" fillId="0" borderId="16" xfId="0" applyFont="1" applyBorder="1" applyAlignment="1">
      <alignment horizontal="center"/>
    </xf>
    <xf numFmtId="0" fontId="3" fillId="0" borderId="18" xfId="0" applyFont="1" applyBorder="1"/>
    <xf numFmtId="0" fontId="3" fillId="0" borderId="17" xfId="0" applyFont="1" applyBorder="1"/>
    <xf numFmtId="165" fontId="3" fillId="0" borderId="15" xfId="1" applyNumberFormat="1" applyFont="1" applyBorder="1" applyAlignment="1">
      <alignment horizontal="center" vertical="center"/>
    </xf>
    <xf numFmtId="165" fontId="3" fillId="0" borderId="16" xfId="1" applyNumberFormat="1" applyFont="1" applyBorder="1" applyAlignment="1">
      <alignment horizontal="center" vertical="center"/>
    </xf>
    <xf numFmtId="0" fontId="3" fillId="0" borderId="0" xfId="0" applyFont="1" applyAlignment="1">
      <alignment horizontal="left" vertical="center" wrapText="1"/>
    </xf>
    <xf numFmtId="0" fontId="4" fillId="2" borderId="7" xfId="0" applyFont="1" applyFill="1" applyBorder="1" applyAlignment="1">
      <alignment horizontal="right" vertical="center" wrapText="1"/>
    </xf>
    <xf numFmtId="0" fontId="4" fillId="2" borderId="0" xfId="0" applyFont="1" applyFill="1" applyAlignment="1">
      <alignment horizontal="center" vertical="center" wrapText="1"/>
    </xf>
    <xf numFmtId="0" fontId="4" fillId="2" borderId="0" xfId="0" applyFont="1" applyFill="1" applyAlignment="1">
      <alignment vertical="center" wrapText="1"/>
    </xf>
    <xf numFmtId="0" fontId="8" fillId="2" borderId="0" xfId="3" applyFont="1" applyFill="1" applyAlignment="1">
      <alignment vertical="center"/>
    </xf>
    <xf numFmtId="0" fontId="8" fillId="2" borderId="0" xfId="3" applyFont="1" applyFill="1" applyAlignment="1">
      <alignment horizontal="left" vertical="center"/>
    </xf>
    <xf numFmtId="0" fontId="13" fillId="2" borderId="0" xfId="3" applyFont="1" applyFill="1" applyAlignment="1">
      <alignment horizontal="center" vertical="center"/>
    </xf>
    <xf numFmtId="0" fontId="8" fillId="2" borderId="36" xfId="4" applyFill="1" applyBorder="1" applyAlignment="1">
      <alignment horizontal="center" vertical="center"/>
    </xf>
    <xf numFmtId="0" fontId="8" fillId="2" borderId="0" xfId="4" applyFill="1" applyAlignment="1">
      <alignment horizontal="left" vertical="center"/>
    </xf>
    <xf numFmtId="0" fontId="14" fillId="2" borderId="0" xfId="4" applyFont="1" applyFill="1" applyAlignment="1">
      <alignment horizontal="left" vertical="center" wrapText="1"/>
    </xf>
    <xf numFmtId="0" fontId="14" fillId="2" borderId="0" xfId="4" applyFont="1" applyFill="1" applyAlignment="1">
      <alignment horizontal="center" vertical="center" wrapText="1"/>
    </xf>
    <xf numFmtId="0" fontId="8" fillId="2" borderId="0" xfId="4" applyFill="1" applyAlignment="1">
      <alignment vertical="center"/>
    </xf>
    <xf numFmtId="0" fontId="16" fillId="0" borderId="25" xfId="4" applyFont="1" applyBorder="1" applyAlignment="1">
      <alignment horizontal="center" vertical="center" wrapText="1"/>
    </xf>
    <xf numFmtId="0" fontId="16" fillId="0" borderId="23" xfId="4" applyFont="1" applyBorder="1" applyAlignment="1">
      <alignment horizontal="left" vertical="center" wrapText="1"/>
    </xf>
    <xf numFmtId="0" fontId="16" fillId="0" borderId="23" xfId="4" applyFont="1" applyBorder="1" applyAlignment="1" applyProtection="1">
      <alignment horizontal="left" vertical="center" wrapText="1"/>
      <protection locked="0"/>
    </xf>
    <xf numFmtId="0" fontId="16" fillId="0" borderId="23" xfId="4" applyFont="1" applyBorder="1" applyAlignment="1" applyProtection="1">
      <alignment horizontal="center" vertical="center" wrapText="1"/>
      <protection locked="0"/>
    </xf>
    <xf numFmtId="0" fontId="8" fillId="2" borderId="0" xfId="4" applyFill="1" applyAlignment="1">
      <alignment horizontal="center" vertical="center"/>
    </xf>
    <xf numFmtId="0" fontId="16" fillId="0" borderId="15" xfId="4" applyFont="1" applyBorder="1" applyAlignment="1">
      <alignment horizontal="center" vertical="center" wrapText="1"/>
    </xf>
    <xf numFmtId="0" fontId="16" fillId="0" borderId="16" xfId="4" applyFont="1" applyBorder="1" applyAlignment="1">
      <alignment horizontal="left" vertical="center" wrapText="1"/>
    </xf>
    <xf numFmtId="0" fontId="16" fillId="0" borderId="16" xfId="4" applyFont="1" applyBorder="1" applyAlignment="1" applyProtection="1">
      <alignment horizontal="left" vertical="center" wrapText="1"/>
      <protection locked="0"/>
    </xf>
    <xf numFmtId="0" fontId="16" fillId="0" borderId="16" xfId="4" applyFont="1" applyBorder="1" applyAlignment="1" applyProtection="1">
      <alignment horizontal="center" vertical="center" wrapText="1"/>
      <protection locked="0"/>
    </xf>
    <xf numFmtId="0" fontId="13" fillId="2" borderId="0" xfId="4" applyFont="1" applyFill="1" applyAlignment="1">
      <alignment vertical="center" wrapText="1"/>
    </xf>
    <xf numFmtId="0" fontId="13" fillId="2" borderId="0" xfId="4" applyFont="1" applyFill="1" applyAlignment="1">
      <alignment horizontal="left" vertical="center" wrapText="1"/>
    </xf>
    <xf numFmtId="0" fontId="8" fillId="2" borderId="0" xfId="4" applyFill="1" applyAlignment="1">
      <alignment horizontal="left" vertical="center" wrapText="1"/>
    </xf>
    <xf numFmtId="0" fontId="8" fillId="2" borderId="0" xfId="4" applyFill="1" applyAlignment="1">
      <alignment horizontal="center" vertical="center" wrapText="1"/>
    </xf>
    <xf numFmtId="0" fontId="8" fillId="2" borderId="0" xfId="4" applyFill="1" applyAlignment="1" applyProtection="1">
      <alignment horizontal="left" vertical="center" wrapText="1"/>
      <protection locked="0"/>
    </xf>
    <xf numFmtId="0" fontId="8" fillId="2" borderId="0" xfId="4" applyFill="1" applyAlignment="1" applyProtection="1">
      <alignment horizontal="center" vertical="center" wrapText="1"/>
      <protection locked="0"/>
    </xf>
    <xf numFmtId="0" fontId="8" fillId="0" borderId="0" xfId="4" applyAlignment="1">
      <alignment horizontal="center" vertical="center" wrapText="1"/>
    </xf>
    <xf numFmtId="0" fontId="8" fillId="0" borderId="0" xfId="4" applyAlignment="1">
      <alignment horizontal="center" vertical="center"/>
    </xf>
    <xf numFmtId="0" fontId="8" fillId="0" borderId="0" xfId="4" applyAlignment="1">
      <alignment horizontal="left" vertical="center"/>
    </xf>
    <xf numFmtId="0" fontId="8" fillId="0" borderId="0" xfId="4" applyAlignment="1">
      <alignment horizontal="left" vertical="center" wrapText="1"/>
    </xf>
    <xf numFmtId="0" fontId="8" fillId="0" borderId="0" xfId="4" applyAlignment="1">
      <alignment vertical="center"/>
    </xf>
    <xf numFmtId="0" fontId="19" fillId="2" borderId="0" xfId="3" applyFont="1" applyFill="1" applyAlignment="1">
      <alignment vertical="center"/>
    </xf>
    <xf numFmtId="0" fontId="19" fillId="2" borderId="28" xfId="3" applyFont="1" applyFill="1" applyBorder="1" applyAlignment="1">
      <alignment horizontal="center" vertical="center"/>
    </xf>
    <xf numFmtId="0" fontId="20" fillId="2" borderId="28" xfId="3" applyFont="1" applyFill="1" applyBorder="1" applyAlignment="1">
      <alignment horizontal="center" vertical="center"/>
    </xf>
    <xf numFmtId="0" fontId="19" fillId="2" borderId="28" xfId="3" applyFont="1" applyFill="1" applyBorder="1" applyAlignment="1">
      <alignment horizontal="left" vertical="center" wrapText="1"/>
    </xf>
    <xf numFmtId="0" fontId="19" fillId="0" borderId="0" xfId="3" applyFont="1" applyAlignment="1">
      <alignment vertical="center"/>
    </xf>
    <xf numFmtId="0" fontId="19" fillId="2" borderId="0" xfId="3" applyFont="1" applyFill="1" applyAlignment="1">
      <alignment horizontal="center" vertical="center"/>
    </xf>
    <xf numFmtId="0" fontId="22" fillId="2" borderId="0" xfId="3" applyFont="1" applyFill="1" applyAlignment="1">
      <alignment vertical="center"/>
    </xf>
    <xf numFmtId="0" fontId="23" fillId="2" borderId="0" xfId="3" applyFont="1" applyFill="1" applyAlignment="1">
      <alignment horizontal="right" vertical="center" indent="2"/>
    </xf>
    <xf numFmtId="0" fontId="24" fillId="2" borderId="0" xfId="3" applyFont="1" applyFill="1" applyAlignment="1">
      <alignment horizontal="left" vertical="center" wrapText="1"/>
    </xf>
    <xf numFmtId="0" fontId="25" fillId="2" borderId="0" xfId="3" applyFont="1" applyFill="1" applyAlignment="1">
      <alignment horizontal="left" vertical="center" wrapText="1"/>
    </xf>
    <xf numFmtId="0" fontId="26" fillId="2" borderId="0" xfId="3" applyFont="1" applyFill="1" applyAlignment="1">
      <alignment horizontal="left" vertical="center"/>
    </xf>
    <xf numFmtId="0" fontId="22" fillId="2" borderId="0" xfId="3" applyFont="1" applyFill="1" applyAlignment="1">
      <alignment horizontal="left" vertical="center" wrapText="1"/>
    </xf>
    <xf numFmtId="0" fontId="23" fillId="2" borderId="0" xfId="3" applyFont="1" applyFill="1" applyAlignment="1">
      <alignment horizontal="right" vertical="center"/>
    </xf>
    <xf numFmtId="0" fontId="22" fillId="2" borderId="0" xfId="3" applyFont="1" applyFill="1" applyAlignment="1">
      <alignment horizontal="right" vertical="center"/>
    </xf>
    <xf numFmtId="0" fontId="23" fillId="2" borderId="0" xfId="3" applyFont="1" applyFill="1" applyAlignment="1">
      <alignment horizontal="center" vertical="center"/>
    </xf>
    <xf numFmtId="0" fontId="28" fillId="2" borderId="0" xfId="3" applyFont="1" applyFill="1" applyAlignment="1">
      <alignment horizontal="left" vertical="center" wrapText="1"/>
    </xf>
    <xf numFmtId="0" fontId="27" fillId="2" borderId="0" xfId="3" applyFont="1" applyFill="1" applyAlignment="1">
      <alignment horizontal="left" vertical="center" wrapText="1"/>
    </xf>
    <xf numFmtId="0" fontId="26" fillId="2" borderId="0" xfId="3" applyFont="1" applyFill="1" applyAlignment="1">
      <alignment vertical="center" wrapText="1"/>
    </xf>
    <xf numFmtId="0" fontId="26" fillId="2" borderId="0" xfId="3" applyFont="1" applyFill="1" applyAlignment="1">
      <alignment vertical="center"/>
    </xf>
    <xf numFmtId="0" fontId="29" fillId="2" borderId="0" xfId="3" applyFont="1" applyFill="1" applyAlignment="1">
      <alignment vertical="center" wrapText="1"/>
    </xf>
    <xf numFmtId="0" fontId="29" fillId="2" borderId="0" xfId="3" applyFont="1" applyFill="1" applyAlignment="1">
      <alignment vertical="center"/>
    </xf>
    <xf numFmtId="0" fontId="19" fillId="2" borderId="0" xfId="3" applyFont="1" applyFill="1" applyAlignment="1">
      <alignment horizontal="left" vertical="center" wrapText="1"/>
    </xf>
    <xf numFmtId="0" fontId="11" fillId="2" borderId="0" xfId="3" applyFill="1" applyAlignment="1">
      <alignment vertical="center"/>
    </xf>
    <xf numFmtId="0" fontId="11" fillId="0" borderId="0" xfId="3" applyAlignment="1">
      <alignment vertical="center"/>
    </xf>
    <xf numFmtId="0" fontId="11" fillId="0" borderId="10" xfId="3" applyBorder="1" applyAlignment="1">
      <alignment horizontal="center" vertical="center" wrapText="1"/>
    </xf>
    <xf numFmtId="0" fontId="11" fillId="0" borderId="11" xfId="3" applyBorder="1" applyAlignment="1">
      <alignment horizontal="center" vertical="center" wrapText="1"/>
    </xf>
    <xf numFmtId="9" fontId="11" fillId="0" borderId="11" xfId="3" applyNumberFormat="1" applyBorder="1" applyAlignment="1">
      <alignment horizontal="center" vertical="center" wrapText="1"/>
    </xf>
    <xf numFmtId="14" fontId="11" fillId="0" borderId="11" xfId="3" applyNumberFormat="1" applyBorder="1" applyAlignment="1">
      <alignment horizontal="center" vertical="center" wrapText="1"/>
    </xf>
    <xf numFmtId="0" fontId="11" fillId="0" borderId="14" xfId="3" applyBorder="1" applyAlignment="1">
      <alignment horizontal="center" vertical="center" wrapText="1"/>
    </xf>
    <xf numFmtId="0" fontId="11" fillId="0" borderId="25" xfId="3" applyBorder="1" applyAlignment="1">
      <alignment horizontal="center" vertical="center" wrapText="1"/>
    </xf>
    <xf numFmtId="0" fontId="11" fillId="0" borderId="23" xfId="3" applyBorder="1" applyAlignment="1" applyProtection="1">
      <alignment horizontal="center" vertical="center" wrapText="1"/>
      <protection locked="0"/>
    </xf>
    <xf numFmtId="0" fontId="11" fillId="0" borderId="23" xfId="3" applyBorder="1" applyAlignment="1">
      <alignment horizontal="center" vertical="center" wrapText="1"/>
    </xf>
    <xf numFmtId="9" fontId="11" fillId="0" borderId="23" xfId="3" applyNumberFormat="1" applyBorder="1" applyAlignment="1">
      <alignment horizontal="center" vertical="center" wrapText="1"/>
    </xf>
    <xf numFmtId="14" fontId="11" fillId="0" borderId="23" xfId="3" applyNumberFormat="1" applyBorder="1" applyAlignment="1">
      <alignment horizontal="center" vertical="center" wrapText="1"/>
    </xf>
    <xf numFmtId="0" fontId="11" fillId="0" borderId="26" xfId="3" applyBorder="1" applyAlignment="1">
      <alignment horizontal="center" vertical="center" wrapText="1"/>
    </xf>
    <xf numFmtId="0" fontId="11" fillId="0" borderId="15" xfId="3" applyBorder="1" applyAlignment="1">
      <alignment horizontal="center" vertical="center" wrapText="1"/>
    </xf>
    <xf numFmtId="0" fontId="11" fillId="0" borderId="16" xfId="3" applyBorder="1" applyAlignment="1" applyProtection="1">
      <alignment horizontal="left" vertical="center" wrapText="1"/>
      <protection locked="0"/>
    </xf>
    <xf numFmtId="0" fontId="11" fillId="0" borderId="16" xfId="3" applyBorder="1" applyAlignment="1">
      <alignment horizontal="left" vertical="center" wrapText="1"/>
    </xf>
    <xf numFmtId="0" fontId="11" fillId="0" borderId="16" xfId="3" applyBorder="1" applyAlignment="1">
      <alignment horizontal="center" vertical="center" wrapText="1"/>
    </xf>
    <xf numFmtId="14" fontId="11" fillId="0" borderId="16" xfId="3" applyNumberFormat="1" applyBorder="1" applyAlignment="1">
      <alignment horizontal="center" vertical="center" wrapText="1"/>
    </xf>
    <xf numFmtId="9" fontId="11" fillId="0" borderId="16" xfId="3" applyNumberFormat="1" applyBorder="1" applyAlignment="1">
      <alignment horizontal="center" vertical="center" wrapText="1"/>
    </xf>
    <xf numFmtId="0" fontId="11" fillId="0" borderId="17" xfId="3" applyBorder="1" applyAlignment="1">
      <alignment horizontal="left" vertical="center" wrapText="1"/>
    </xf>
    <xf numFmtId="0" fontId="11" fillId="2" borderId="0" xfId="3" applyFill="1" applyAlignment="1">
      <alignment horizontal="center" vertical="center" wrapText="1"/>
    </xf>
    <xf numFmtId="14" fontId="11" fillId="2" borderId="0" xfId="3" applyNumberFormat="1" applyFill="1" applyAlignment="1">
      <alignment horizontal="center" vertical="center" wrapText="1"/>
    </xf>
    <xf numFmtId="0" fontId="11" fillId="2" borderId="0" xfId="3" applyFill="1" applyAlignment="1">
      <alignment horizontal="left" vertical="center" wrapText="1"/>
    </xf>
    <xf numFmtId="0" fontId="8" fillId="5" borderId="25" xfId="3" applyFont="1" applyFill="1" applyBorder="1" applyAlignment="1">
      <alignment horizontal="center" vertical="center" wrapText="1"/>
    </xf>
    <xf numFmtId="14" fontId="8" fillId="5" borderId="26" xfId="3" applyNumberFormat="1" applyFont="1" applyFill="1" applyBorder="1" applyAlignment="1">
      <alignment horizontal="center" vertical="center" wrapText="1"/>
    </xf>
    <xf numFmtId="0" fontId="11" fillId="2" borderId="15" xfId="3" applyFill="1" applyBorder="1" applyAlignment="1" applyProtection="1">
      <alignment horizontal="center" vertical="center" wrapText="1"/>
      <protection locked="0"/>
    </xf>
    <xf numFmtId="0" fontId="11" fillId="2" borderId="17" xfId="3" applyFill="1" applyBorder="1" applyAlignment="1">
      <alignment horizontal="center" vertical="center" wrapText="1"/>
    </xf>
    <xf numFmtId="0" fontId="11" fillId="2" borderId="0" xfId="3" applyFill="1" applyAlignment="1" applyProtection="1">
      <alignment horizontal="left" vertical="center" wrapText="1"/>
      <protection locked="0"/>
    </xf>
    <xf numFmtId="0" fontId="13" fillId="2" borderId="0" xfId="3" applyFont="1" applyFill="1" applyAlignment="1">
      <alignment vertical="center" wrapText="1"/>
    </xf>
    <xf numFmtId="0" fontId="13" fillId="0" borderId="0" xfId="3" applyFont="1" applyAlignment="1">
      <alignment vertical="center" wrapText="1"/>
    </xf>
    <xf numFmtId="0" fontId="11" fillId="0" borderId="0" xfId="3" applyAlignment="1" applyProtection="1">
      <alignment horizontal="left" vertical="center" wrapText="1"/>
      <protection locked="0"/>
    </xf>
    <xf numFmtId="0" fontId="11" fillId="0" borderId="0" xfId="3" applyAlignment="1" applyProtection="1">
      <alignment horizontal="center" vertical="center" wrapText="1"/>
      <protection locked="0"/>
    </xf>
    <xf numFmtId="0" fontId="11" fillId="0" borderId="0" xfId="3" applyAlignment="1">
      <alignment horizontal="center" vertical="center" wrapText="1"/>
    </xf>
    <xf numFmtId="0" fontId="19" fillId="0" borderId="0" xfId="3" applyFont="1" applyAlignment="1">
      <alignment horizontal="left" vertical="center" wrapText="1"/>
    </xf>
    <xf numFmtId="0" fontId="19" fillId="0" borderId="0" xfId="3" applyFont="1" applyAlignment="1">
      <alignment horizontal="center" vertical="center"/>
    </xf>
    <xf numFmtId="0" fontId="19" fillId="0" borderId="0" xfId="3" applyFont="1" applyAlignment="1">
      <alignment vertical="center" wrapText="1"/>
    </xf>
    <xf numFmtId="0" fontId="11" fillId="0" borderId="11" xfId="3" applyBorder="1" applyAlignment="1">
      <alignment horizontal="left" vertical="center" wrapText="1"/>
    </xf>
    <xf numFmtId="0" fontId="11" fillId="0" borderId="14" xfId="3" applyBorder="1" applyAlignment="1">
      <alignment horizontal="left" vertical="center" wrapText="1"/>
    </xf>
    <xf numFmtId="0" fontId="11" fillId="0" borderId="23" xfId="3" applyBorder="1" applyAlignment="1" applyProtection="1">
      <alignment horizontal="left" vertical="center" wrapText="1"/>
      <protection locked="0"/>
    </xf>
    <xf numFmtId="0" fontId="11" fillId="0" borderId="23" xfId="3" applyBorder="1" applyAlignment="1">
      <alignment horizontal="left" vertical="center" wrapText="1"/>
    </xf>
    <xf numFmtId="0" fontId="11" fillId="0" borderId="26" xfId="3" applyBorder="1" applyAlignment="1">
      <alignment horizontal="left" vertical="center" wrapText="1"/>
    </xf>
    <xf numFmtId="0" fontId="19" fillId="5" borderId="0" xfId="3" applyFont="1" applyFill="1" applyAlignment="1">
      <alignment vertical="center"/>
    </xf>
    <xf numFmtId="0" fontId="19" fillId="5" borderId="40" xfId="3" applyFont="1" applyFill="1" applyBorder="1" applyAlignment="1">
      <alignment horizontal="center" vertical="center"/>
    </xf>
    <xf numFmtId="0" fontId="20" fillId="5" borderId="40" xfId="3" applyFont="1" applyFill="1" applyBorder="1" applyAlignment="1">
      <alignment horizontal="center" vertical="center"/>
    </xf>
    <xf numFmtId="0" fontId="19" fillId="5" borderId="40" xfId="3" applyFont="1" applyFill="1" applyBorder="1" applyAlignment="1">
      <alignment horizontal="left" vertical="center" wrapText="1"/>
    </xf>
    <xf numFmtId="0" fontId="11" fillId="0" borderId="0" xfId="3"/>
    <xf numFmtId="0" fontId="19" fillId="5" borderId="0" xfId="3" applyFont="1" applyFill="1" applyAlignment="1">
      <alignment horizontal="center" vertical="center"/>
    </xf>
    <xf numFmtId="0" fontId="22" fillId="5" borderId="0" xfId="3" applyFont="1" applyFill="1" applyAlignment="1">
      <alignment vertical="center"/>
    </xf>
    <xf numFmtId="0" fontId="23" fillId="5" borderId="0" xfId="3" applyFont="1" applyFill="1" applyAlignment="1">
      <alignment horizontal="right" vertical="center"/>
    </xf>
    <xf numFmtId="0" fontId="32" fillId="5" borderId="0" xfId="3" applyFont="1" applyFill="1" applyAlignment="1">
      <alignment horizontal="left" vertical="center" wrapText="1"/>
    </xf>
    <xf numFmtId="0" fontId="33" fillId="5" borderId="0" xfId="3" applyFont="1" applyFill="1" applyAlignment="1">
      <alignment horizontal="left" vertical="center" wrapText="1"/>
    </xf>
    <xf numFmtId="0" fontId="26" fillId="5" borderId="0" xfId="3" applyFont="1" applyFill="1" applyAlignment="1">
      <alignment horizontal="left" vertical="center"/>
    </xf>
    <xf numFmtId="0" fontId="22" fillId="5" borderId="0" xfId="3" applyFont="1" applyFill="1" applyAlignment="1">
      <alignment horizontal="left" vertical="center" wrapText="1"/>
    </xf>
    <xf numFmtId="0" fontId="22" fillId="5" borderId="0" xfId="3" applyFont="1" applyFill="1" applyAlignment="1">
      <alignment horizontal="right" vertical="center"/>
    </xf>
    <xf numFmtId="0" fontId="23" fillId="5" borderId="0" xfId="3" applyFont="1" applyFill="1" applyAlignment="1">
      <alignment horizontal="center" vertical="center"/>
    </xf>
    <xf numFmtId="0" fontId="34" fillId="5" borderId="0" xfId="3" applyFont="1" applyFill="1" applyAlignment="1">
      <alignment horizontal="left" vertical="center" wrapText="1"/>
    </xf>
    <xf numFmtId="0" fontId="27" fillId="5" borderId="0" xfId="3" applyFont="1" applyFill="1" applyAlignment="1">
      <alignment horizontal="left" vertical="center" wrapText="1"/>
    </xf>
    <xf numFmtId="0" fontId="26" fillId="5" borderId="0" xfId="3" applyFont="1" applyFill="1" applyAlignment="1">
      <alignment vertical="center" wrapText="1"/>
    </xf>
    <xf numFmtId="0" fontId="26" fillId="5" borderId="0" xfId="3" applyFont="1" applyFill="1" applyAlignment="1">
      <alignment vertical="center"/>
    </xf>
    <xf numFmtId="0" fontId="29" fillId="5" borderId="0" xfId="3" applyFont="1" applyFill="1" applyAlignment="1">
      <alignment vertical="center" wrapText="1"/>
    </xf>
    <xf numFmtId="0" fontId="29" fillId="5" borderId="0" xfId="3" applyFont="1" applyFill="1" applyAlignment="1">
      <alignment vertical="center"/>
    </xf>
    <xf numFmtId="0" fontId="19" fillId="5" borderId="0" xfId="3" applyFont="1" applyFill="1" applyAlignment="1">
      <alignment horizontal="left" vertical="center" wrapText="1"/>
    </xf>
    <xf numFmtId="0" fontId="8" fillId="5" borderId="0" xfId="3" applyFont="1" applyFill="1" applyAlignment="1">
      <alignment vertical="center"/>
    </xf>
    <xf numFmtId="0" fontId="8" fillId="0" borderId="10" xfId="3" applyFont="1" applyBorder="1" applyAlignment="1">
      <alignment horizontal="center" vertical="center" wrapText="1"/>
    </xf>
    <xf numFmtId="0" fontId="8" fillId="0" borderId="11" xfId="3" applyFont="1" applyBorder="1" applyAlignment="1">
      <alignment horizontal="center" vertical="center" wrapText="1"/>
    </xf>
    <xf numFmtId="9" fontId="8" fillId="0" borderId="11" xfId="3" applyNumberFormat="1" applyFont="1" applyBorder="1" applyAlignment="1">
      <alignment horizontal="center" vertical="center" wrapText="1"/>
    </xf>
    <xf numFmtId="14" fontId="8" fillId="0" borderId="11" xfId="3" applyNumberFormat="1" applyFont="1" applyBorder="1" applyAlignment="1">
      <alignment horizontal="center" vertical="center" wrapText="1"/>
    </xf>
    <xf numFmtId="0" fontId="8" fillId="0" borderId="14" xfId="3" applyFont="1" applyBorder="1" applyAlignment="1">
      <alignment horizontal="center" vertical="center" wrapText="1"/>
    </xf>
    <xf numFmtId="0" fontId="8" fillId="0" borderId="25" xfId="3" applyFont="1" applyBorder="1" applyAlignment="1">
      <alignment horizontal="center" vertical="center" wrapText="1"/>
    </xf>
    <xf numFmtId="0" fontId="8" fillId="0" borderId="23" xfId="3" applyFont="1" applyBorder="1" applyAlignment="1">
      <alignment horizontal="center" vertical="center" wrapText="1"/>
    </xf>
    <xf numFmtId="9" fontId="8" fillId="0" borderId="23" xfId="3" applyNumberFormat="1" applyFont="1" applyBorder="1" applyAlignment="1">
      <alignment horizontal="center" vertical="center" wrapText="1"/>
    </xf>
    <xf numFmtId="14" fontId="8" fillId="0" borderId="23" xfId="3" applyNumberFormat="1" applyFont="1" applyBorder="1" applyAlignment="1">
      <alignment horizontal="center" vertical="center" wrapText="1"/>
    </xf>
    <xf numFmtId="0" fontId="8" fillId="0" borderId="26" xfId="3" applyFont="1" applyBorder="1" applyAlignment="1">
      <alignment horizontal="center" vertical="center" wrapText="1"/>
    </xf>
    <xf numFmtId="0" fontId="8" fillId="0" borderId="15" xfId="3" applyFont="1" applyBorder="1" applyAlignment="1">
      <alignment horizontal="center" vertical="center" wrapText="1"/>
    </xf>
    <xf numFmtId="0" fontId="8" fillId="0" borderId="16" xfId="3" applyFont="1" applyBorder="1" applyAlignment="1">
      <alignment horizontal="center" vertical="center" wrapText="1"/>
    </xf>
    <xf numFmtId="14" fontId="8" fillId="0" borderId="16" xfId="3" applyNumberFormat="1" applyFont="1" applyBorder="1" applyAlignment="1">
      <alignment horizontal="center" vertical="center" wrapText="1"/>
    </xf>
    <xf numFmtId="0" fontId="8" fillId="0" borderId="17" xfId="3" applyFont="1" applyBorder="1" applyAlignment="1">
      <alignment horizontal="left" vertical="center" wrapText="1"/>
    </xf>
    <xf numFmtId="0" fontId="8" fillId="5" borderId="0" xfId="3" applyFont="1" applyFill="1" applyAlignment="1">
      <alignment horizontal="center" vertical="center" wrapText="1"/>
    </xf>
    <xf numFmtId="14" fontId="8" fillId="5" borderId="0" xfId="3" applyNumberFormat="1" applyFont="1" applyFill="1" applyAlignment="1">
      <alignment horizontal="center" vertical="center" wrapText="1"/>
    </xf>
    <xf numFmtId="0" fontId="8" fillId="5" borderId="0" xfId="3" applyFont="1" applyFill="1" applyAlignment="1">
      <alignment horizontal="left" vertical="center" wrapText="1"/>
    </xf>
    <xf numFmtId="0" fontId="8" fillId="5" borderId="15" xfId="3" applyFont="1" applyFill="1" applyBorder="1" applyAlignment="1">
      <alignment horizontal="center" vertical="center" wrapText="1"/>
    </xf>
    <xf numFmtId="0" fontId="8" fillId="5" borderId="17" xfId="3" applyFont="1" applyFill="1" applyBorder="1" applyAlignment="1">
      <alignment horizontal="center" vertical="center" wrapText="1"/>
    </xf>
    <xf numFmtId="0" fontId="13" fillId="5" borderId="0" xfId="3" applyFont="1" applyFill="1" applyAlignment="1">
      <alignment vertical="center" wrapText="1"/>
    </xf>
    <xf numFmtId="0" fontId="8" fillId="0" borderId="0" xfId="3" applyFont="1" applyAlignment="1">
      <alignment horizontal="left" vertical="center" wrapText="1"/>
    </xf>
    <xf numFmtId="0" fontId="8" fillId="0" borderId="0" xfId="3" applyFont="1" applyAlignment="1">
      <alignment horizontal="center" vertical="center" wrapText="1"/>
    </xf>
    <xf numFmtId="0" fontId="8" fillId="0" borderId="0" xfId="3" applyFont="1" applyAlignment="1">
      <alignment vertical="center"/>
    </xf>
    <xf numFmtId="9" fontId="3" fillId="0" borderId="11" xfId="6" applyFont="1" applyFill="1" applyBorder="1" applyAlignment="1" applyProtection="1">
      <alignment horizontal="center" vertical="center" wrapText="1"/>
    </xf>
    <xf numFmtId="9" fontId="3" fillId="0" borderId="23" xfId="6" applyFont="1" applyFill="1" applyBorder="1" applyAlignment="1" applyProtection="1">
      <alignment horizontal="center" vertical="center" wrapText="1"/>
    </xf>
    <xf numFmtId="0" fontId="20" fillId="5" borderId="0" xfId="3" applyFont="1" applyFill="1" applyAlignment="1">
      <alignment horizontal="right" vertical="center"/>
    </xf>
    <xf numFmtId="0" fontId="37" fillId="5" borderId="0" xfId="3" applyFont="1" applyFill="1" applyAlignment="1">
      <alignment horizontal="left" vertical="center" wrapText="1"/>
    </xf>
    <xf numFmtId="0" fontId="38" fillId="5" borderId="0" xfId="3" applyFont="1" applyFill="1" applyAlignment="1">
      <alignment horizontal="left" vertical="center" wrapText="1"/>
    </xf>
    <xf numFmtId="0" fontId="29" fillId="5" borderId="0" xfId="3" applyFont="1" applyFill="1" applyAlignment="1">
      <alignment horizontal="left" vertical="center"/>
    </xf>
    <xf numFmtId="0" fontId="11"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8" fillId="2" borderId="11" xfId="0" applyFont="1" applyFill="1" applyBorder="1" applyAlignment="1">
      <alignment horizontal="center" vertical="center" wrapText="1"/>
    </xf>
    <xf numFmtId="9" fontId="8" fillId="2" borderId="11" xfId="0" applyNumberFormat="1" applyFont="1" applyFill="1" applyBorder="1" applyAlignment="1">
      <alignment horizontal="center" vertical="center" wrapText="1"/>
    </xf>
    <xf numFmtId="14" fontId="8" fillId="2" borderId="11" xfId="3" applyNumberFormat="1" applyFont="1" applyFill="1" applyBorder="1" applyAlignment="1">
      <alignment horizontal="center" vertical="center" wrapText="1"/>
    </xf>
    <xf numFmtId="0" fontId="8" fillId="2" borderId="14" xfId="3" applyFont="1" applyFill="1" applyBorder="1" applyAlignment="1">
      <alignment horizontal="center" vertical="center" wrapText="1"/>
    </xf>
    <xf numFmtId="0" fontId="11" fillId="2" borderId="23" xfId="0" applyFont="1" applyFill="1" applyBorder="1" applyAlignment="1">
      <alignment horizontal="center" vertical="center" wrapText="1"/>
    </xf>
    <xf numFmtId="0" fontId="3" fillId="2" borderId="23" xfId="0" applyFont="1" applyFill="1" applyBorder="1" applyAlignment="1">
      <alignment horizontal="center" vertical="center" wrapText="1"/>
    </xf>
    <xf numFmtId="14" fontId="8" fillId="2" borderId="23" xfId="3" applyNumberFormat="1" applyFont="1" applyFill="1" applyBorder="1" applyAlignment="1">
      <alignment horizontal="center" vertical="center" wrapText="1"/>
    </xf>
    <xf numFmtId="0" fontId="8" fillId="2" borderId="26" xfId="3" applyFont="1" applyFill="1" applyBorder="1" applyAlignment="1">
      <alignment horizontal="center" vertical="center" wrapText="1"/>
    </xf>
    <xf numFmtId="0" fontId="8" fillId="0" borderId="16" xfId="3" applyFont="1" applyBorder="1" applyAlignment="1">
      <alignment horizontal="left" vertical="center" wrapText="1"/>
    </xf>
    <xf numFmtId="0" fontId="13" fillId="7" borderId="7" xfId="4" applyFont="1" applyFill="1" applyBorder="1" applyAlignment="1">
      <alignment horizontal="center" vertical="center" wrapText="1"/>
    </xf>
    <xf numFmtId="0" fontId="13" fillId="7" borderId="8" xfId="4" applyFont="1" applyFill="1" applyBorder="1" applyAlignment="1">
      <alignment horizontal="left" vertical="center" wrapText="1"/>
    </xf>
    <xf numFmtId="0" fontId="13" fillId="7" borderId="8" xfId="4" applyFont="1" applyFill="1" applyBorder="1" applyAlignment="1" applyProtection="1">
      <alignment horizontal="center" vertical="center" wrapText="1"/>
      <protection locked="0"/>
    </xf>
    <xf numFmtId="0" fontId="13" fillId="7" borderId="25" xfId="4" applyFont="1" applyFill="1" applyBorder="1" applyAlignment="1">
      <alignment horizontal="center" vertical="center" wrapText="1"/>
    </xf>
    <xf numFmtId="0" fontId="13" fillId="7" borderId="23" xfId="4" applyFont="1" applyFill="1" applyBorder="1" applyAlignment="1" applyProtection="1">
      <alignment horizontal="center" vertical="center" wrapText="1"/>
      <protection locked="0"/>
    </xf>
    <xf numFmtId="0" fontId="13" fillId="7" borderId="23" xfId="4" applyFont="1" applyFill="1" applyBorder="1" applyAlignment="1" applyProtection="1">
      <alignment horizontal="left" vertical="center" wrapText="1"/>
      <protection locked="0"/>
    </xf>
    <xf numFmtId="0" fontId="15" fillId="6" borderId="23" xfId="3" applyFont="1" applyFill="1" applyBorder="1" applyAlignment="1">
      <alignment vertical="center" wrapText="1"/>
    </xf>
    <xf numFmtId="0" fontId="15" fillId="6" borderId="16" xfId="3" applyFont="1" applyFill="1" applyBorder="1" applyAlignment="1">
      <alignment horizontal="center" vertical="center" wrapText="1"/>
    </xf>
    <xf numFmtId="0" fontId="30" fillId="6" borderId="25" xfId="3" applyFont="1" applyFill="1" applyBorder="1" applyAlignment="1" applyProtection="1">
      <alignment horizontal="center" vertical="center" wrapText="1"/>
      <protection locked="0"/>
    </xf>
    <xf numFmtId="0" fontId="30" fillId="6" borderId="26" xfId="3" applyFont="1" applyFill="1" applyBorder="1" applyAlignment="1">
      <alignment horizontal="center" vertical="center" wrapText="1"/>
    </xf>
    <xf numFmtId="0" fontId="15" fillId="6" borderId="23" xfId="3" applyFont="1" applyFill="1" applyBorder="1" applyAlignment="1">
      <alignment horizontal="center" vertical="center" wrapText="1"/>
    </xf>
    <xf numFmtId="0" fontId="35" fillId="8" borderId="23" xfId="3" applyFont="1" applyFill="1" applyBorder="1" applyAlignment="1">
      <alignment horizontal="center" vertical="center" wrapText="1"/>
    </xf>
    <xf numFmtId="0" fontId="35" fillId="8" borderId="16" xfId="3" applyFont="1" applyFill="1" applyBorder="1" applyAlignment="1">
      <alignment horizontal="center" vertical="center" wrapText="1"/>
    </xf>
    <xf numFmtId="0" fontId="35" fillId="9" borderId="25" xfId="3" applyFont="1" applyFill="1" applyBorder="1" applyAlignment="1">
      <alignment horizontal="center" vertical="center" wrapText="1"/>
    </xf>
    <xf numFmtId="0" fontId="35" fillId="9" borderId="26" xfId="3" applyFont="1" applyFill="1" applyBorder="1" applyAlignment="1">
      <alignment horizontal="center" vertical="center" wrapText="1"/>
    </xf>
    <xf numFmtId="0" fontId="35" fillId="8" borderId="23" xfId="3" applyFont="1" applyFill="1" applyBorder="1" applyAlignment="1">
      <alignment vertical="center" wrapText="1"/>
    </xf>
    <xf numFmtId="10" fontId="35" fillId="10" borderId="16" xfId="3" applyNumberFormat="1" applyFont="1" applyFill="1" applyBorder="1" applyAlignment="1">
      <alignment horizontal="center" vertical="center" wrapText="1"/>
    </xf>
    <xf numFmtId="10" fontId="15" fillId="11" borderId="16" xfId="6" applyNumberFormat="1" applyFont="1" applyFill="1" applyBorder="1" applyAlignment="1" applyProtection="1">
      <alignment horizontal="center" vertical="center" wrapText="1"/>
    </xf>
    <xf numFmtId="0" fontId="0" fillId="0" borderId="0" xfId="0" applyAlignment="1">
      <alignment vertical="center"/>
    </xf>
    <xf numFmtId="0" fontId="40" fillId="0" borderId="0" xfId="7"/>
    <xf numFmtId="0" fontId="0" fillId="0" borderId="23" xfId="0" applyBorder="1" applyAlignment="1">
      <alignment horizontal="center" vertical="center"/>
    </xf>
    <xf numFmtId="0" fontId="39" fillId="4" borderId="23" xfId="0" applyFont="1" applyFill="1" applyBorder="1" applyAlignment="1">
      <alignment vertical="center"/>
    </xf>
    <xf numFmtId="0" fontId="39" fillId="4" borderId="24" xfId="0" applyFont="1" applyFill="1" applyBorder="1" applyAlignment="1">
      <alignment wrapText="1"/>
    </xf>
    <xf numFmtId="0" fontId="0" fillId="0" borderId="24" xfId="0" applyBorder="1" applyAlignment="1">
      <alignment wrapText="1"/>
    </xf>
    <xf numFmtId="0" fontId="39" fillId="4" borderId="23" xfId="0" applyFont="1" applyFill="1" applyBorder="1"/>
    <xf numFmtId="0" fontId="0" fillId="0" borderId="24" xfId="0" applyBorder="1" applyAlignment="1">
      <alignment vertical="center" wrapText="1"/>
    </xf>
    <xf numFmtId="0" fontId="0" fillId="0" borderId="23" xfId="0" applyBorder="1" applyAlignment="1">
      <alignment horizontal="center" vertical="center" wrapText="1"/>
    </xf>
    <xf numFmtId="0" fontId="0" fillId="0" borderId="0" xfId="0" applyAlignment="1">
      <alignment horizontal="left" vertical="center" wrapText="1"/>
    </xf>
    <xf numFmtId="0" fontId="39" fillId="4" borderId="5" xfId="0" applyFont="1" applyFill="1" applyBorder="1" applyAlignment="1">
      <alignment horizontal="center" vertical="center" wrapText="1"/>
    </xf>
    <xf numFmtId="0" fontId="39" fillId="4" borderId="6" xfId="0" applyFont="1" applyFill="1" applyBorder="1" applyAlignment="1">
      <alignment horizontal="center" vertical="center" wrapText="1"/>
    </xf>
    <xf numFmtId="0" fontId="0" fillId="0" borderId="14" xfId="0" applyBorder="1" applyAlignment="1">
      <alignment horizontal="left" vertical="center" wrapText="1"/>
    </xf>
    <xf numFmtId="0" fontId="0" fillId="0" borderId="26" xfId="0" applyBorder="1" applyAlignment="1">
      <alignment horizontal="left" vertical="center" wrapText="1"/>
    </xf>
    <xf numFmtId="0" fontId="0" fillId="0" borderId="25" xfId="0" applyBorder="1" applyAlignment="1">
      <alignment horizontal="left" vertical="center" wrapText="1"/>
    </xf>
    <xf numFmtId="0" fontId="0" fillId="0" borderId="15" xfId="0" applyBorder="1" applyAlignment="1">
      <alignment horizontal="left" vertical="center" wrapText="1"/>
    </xf>
    <xf numFmtId="0" fontId="0" fillId="0" borderId="17" xfId="0" applyBorder="1" applyAlignment="1">
      <alignment horizontal="left" vertical="center" wrapText="1"/>
    </xf>
    <xf numFmtId="0" fontId="39" fillId="0" borderId="0" xfId="0" applyFont="1"/>
    <xf numFmtId="0" fontId="39" fillId="4" borderId="5" xfId="0" applyFont="1" applyFill="1" applyBorder="1" applyAlignment="1">
      <alignment horizontal="center" vertical="center"/>
    </xf>
    <xf numFmtId="0" fontId="39" fillId="4" borderId="6" xfId="0" applyFont="1" applyFill="1" applyBorder="1" applyAlignment="1">
      <alignment horizontal="center" vertical="center"/>
    </xf>
    <xf numFmtId="0" fontId="0" fillId="0" borderId="0" xfId="0" applyAlignment="1">
      <alignment horizontal="center" vertical="center"/>
    </xf>
    <xf numFmtId="0" fontId="0" fillId="0" borderId="10" xfId="0" applyBorder="1" applyAlignment="1">
      <alignment vertical="center" wrapText="1"/>
    </xf>
    <xf numFmtId="0" fontId="0" fillId="0" borderId="14" xfId="0"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0" fontId="0" fillId="0" borderId="15" xfId="0" applyBorder="1" applyAlignment="1">
      <alignment vertical="center" wrapText="1"/>
    </xf>
    <xf numFmtId="0" fontId="0" fillId="0" borderId="17" xfId="0" applyBorder="1" applyAlignment="1">
      <alignment vertical="center" wrapText="1"/>
    </xf>
    <xf numFmtId="0" fontId="4" fillId="2" borderId="25" xfId="0" applyFont="1" applyFill="1" applyBorder="1" applyAlignment="1">
      <alignment horizontal="right" vertical="center" wrapText="1"/>
    </xf>
    <xf numFmtId="0" fontId="8" fillId="0" borderId="23" xfId="0" applyFont="1" applyBorder="1" applyAlignment="1">
      <alignment horizontal="left" vertical="center" wrapText="1"/>
    </xf>
    <xf numFmtId="0" fontId="3" fillId="0" borderId="11" xfId="0" applyFont="1" applyBorder="1" applyAlignment="1">
      <alignment horizontal="left" vertical="center" wrapText="1"/>
    </xf>
    <xf numFmtId="0" fontId="3" fillId="0" borderId="23" xfId="0" applyFont="1" applyBorder="1" applyAlignment="1">
      <alignment horizontal="left" vertical="center" wrapText="1"/>
    </xf>
    <xf numFmtId="0" fontId="3" fillId="0" borderId="14" xfId="0" applyFont="1" applyBorder="1" applyAlignment="1">
      <alignment horizontal="left" vertical="center" wrapText="1"/>
    </xf>
    <xf numFmtId="0" fontId="3" fillId="0" borderId="0" xfId="0" applyFont="1" applyAlignment="1">
      <alignment horizontal="center"/>
    </xf>
    <xf numFmtId="0" fontId="3" fillId="0" borderId="16" xfId="0" applyFont="1" applyBorder="1" applyAlignment="1">
      <alignment horizontal="left"/>
    </xf>
    <xf numFmtId="0" fontId="3" fillId="2" borderId="0" xfId="0" applyFont="1" applyFill="1" applyAlignment="1">
      <alignment horizontal="left"/>
    </xf>
    <xf numFmtId="0" fontId="3" fillId="0" borderId="0" xfId="0" applyFont="1" applyAlignment="1">
      <alignment horizontal="left"/>
    </xf>
    <xf numFmtId="0" fontId="3" fillId="0" borderId="15" xfId="0" applyFont="1" applyBorder="1" applyAlignment="1">
      <alignment horizontal="left" vertical="center" wrapText="1"/>
    </xf>
    <xf numFmtId="0" fontId="3" fillId="0" borderId="0" xfId="0" applyFont="1" applyFill="1"/>
    <xf numFmtId="0" fontId="5" fillId="0" borderId="0" xfId="0" applyFont="1" applyFill="1"/>
    <xf numFmtId="0" fontId="7" fillId="0" borderId="0" xfId="0" applyFont="1" applyFill="1"/>
    <xf numFmtId="0" fontId="8" fillId="0" borderId="0" xfId="0" applyFont="1" applyFill="1"/>
    <xf numFmtId="0" fontId="8" fillId="0" borderId="0" xfId="0" applyFont="1" applyFill="1" applyAlignment="1">
      <alignment vertical="center"/>
    </xf>
    <xf numFmtId="0" fontId="6" fillId="0" borderId="0" xfId="0" applyFont="1" applyFill="1" applyAlignment="1">
      <alignment horizontal="left" vertical="center" wrapText="1"/>
    </xf>
    <xf numFmtId="0" fontId="3" fillId="0" borderId="0" xfId="0" applyFont="1" applyFill="1" applyAlignment="1">
      <alignment horizontal="center"/>
    </xf>
    <xf numFmtId="0" fontId="3" fillId="0" borderId="0" xfId="0" applyFont="1" applyAlignment="1">
      <alignment horizontal="center"/>
    </xf>
    <xf numFmtId="0" fontId="3" fillId="0" borderId="0" xfId="0" applyFont="1" applyAlignment="1">
      <alignment horizontal="center"/>
    </xf>
    <xf numFmtId="0" fontId="9" fillId="0" borderId="23" xfId="0" applyFont="1" applyFill="1" applyBorder="1" applyAlignment="1">
      <alignment horizontal="center" vertical="center" wrapText="1"/>
    </xf>
    <xf numFmtId="165" fontId="3" fillId="0" borderId="10" xfId="1" applyNumberFormat="1" applyFont="1" applyFill="1" applyBorder="1" applyAlignment="1">
      <alignment horizontal="center" vertical="center" wrapText="1"/>
    </xf>
    <xf numFmtId="165" fontId="3" fillId="0" borderId="11" xfId="1" applyNumberFormat="1"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11" xfId="0" applyFont="1" applyBorder="1" applyAlignment="1">
      <alignment horizontal="center" vertical="center" wrapText="1"/>
    </xf>
    <xf numFmtId="0" fontId="13" fillId="7" borderId="23" xfId="4" applyFont="1" applyFill="1" applyBorder="1" applyAlignment="1">
      <alignment horizontal="left" vertical="center" wrapText="1"/>
    </xf>
    <xf numFmtId="0" fontId="15" fillId="6" borderId="23" xfId="3" applyFont="1" applyFill="1" applyBorder="1" applyAlignment="1">
      <alignment horizontal="center" vertical="center" wrapText="1"/>
    </xf>
    <xf numFmtId="0" fontId="15" fillId="6" borderId="16" xfId="3" applyFont="1" applyFill="1" applyBorder="1" applyAlignment="1">
      <alignment horizontal="center" vertical="center" wrapText="1"/>
    </xf>
    <xf numFmtId="0" fontId="27" fillId="2" borderId="0" xfId="3" applyFont="1" applyFill="1" applyAlignment="1">
      <alignment horizontal="left" vertical="center" wrapText="1"/>
    </xf>
    <xf numFmtId="0" fontId="3" fillId="0" borderId="23" xfId="0" applyFont="1" applyBorder="1" applyAlignment="1">
      <alignment horizontal="center" vertical="center" wrapText="1"/>
    </xf>
    <xf numFmtId="0" fontId="12" fillId="2" borderId="0" xfId="3" applyFont="1" applyFill="1" applyAlignment="1">
      <alignment horizontal="center" vertical="center" wrapText="1"/>
    </xf>
    <xf numFmtId="0" fontId="10" fillId="2" borderId="0" xfId="3" applyFont="1" applyFill="1" applyAlignment="1">
      <alignment horizontal="left" vertical="center" wrapText="1"/>
    </xf>
    <xf numFmtId="14" fontId="10" fillId="0" borderId="0" xfId="3" applyNumberFormat="1" applyFont="1" applyAlignment="1">
      <alignment horizontal="left" vertical="center" wrapText="1"/>
    </xf>
    <xf numFmtId="17" fontId="30" fillId="12" borderId="25" xfId="4" applyNumberFormat="1" applyFont="1" applyFill="1" applyBorder="1" applyAlignment="1">
      <alignment horizontal="center" vertical="center" wrapText="1"/>
    </xf>
    <xf numFmtId="17" fontId="30" fillId="12" borderId="23" xfId="4" applyNumberFormat="1" applyFont="1" applyFill="1" applyBorder="1" applyAlignment="1">
      <alignment horizontal="center" vertical="center" wrapText="1"/>
    </xf>
    <xf numFmtId="17" fontId="30" fillId="12" borderId="24" xfId="4" applyNumberFormat="1" applyFont="1" applyFill="1" applyBorder="1" applyAlignment="1">
      <alignment horizontal="center" vertical="center" wrapText="1"/>
    </xf>
    <xf numFmtId="0" fontId="15" fillId="6" borderId="47" xfId="3" applyFont="1" applyFill="1" applyBorder="1" applyAlignment="1">
      <alignment horizontal="center" vertical="center" wrapText="1"/>
    </xf>
    <xf numFmtId="0" fontId="15" fillId="6" borderId="48" xfId="3" applyFont="1" applyFill="1" applyBorder="1" applyAlignment="1">
      <alignment horizontal="center" vertical="center" wrapText="1"/>
    </xf>
    <xf numFmtId="10" fontId="15" fillId="12" borderId="15" xfId="3" applyNumberFormat="1" applyFont="1" applyFill="1" applyBorder="1" applyAlignment="1">
      <alignment horizontal="center" vertical="center" wrapText="1"/>
    </xf>
    <xf numFmtId="10" fontId="15" fillId="12" borderId="16" xfId="3" applyNumberFormat="1" applyFont="1" applyFill="1" applyBorder="1" applyAlignment="1">
      <alignment horizontal="center" vertical="center" wrapText="1"/>
    </xf>
    <xf numFmtId="10" fontId="15" fillId="12" borderId="18" xfId="3" applyNumberFormat="1" applyFont="1" applyFill="1" applyBorder="1" applyAlignment="1">
      <alignment horizontal="center" vertical="center" wrapText="1"/>
    </xf>
    <xf numFmtId="10" fontId="30" fillId="12" borderId="49" xfId="4" applyNumberFormat="1" applyFont="1" applyFill="1" applyBorder="1" applyAlignment="1">
      <alignment horizontal="center" vertical="center"/>
    </xf>
    <xf numFmtId="9" fontId="4" fillId="7" borderId="43" xfId="5" applyFont="1" applyFill="1" applyBorder="1" applyAlignment="1" applyProtection="1">
      <alignment horizontal="center" vertical="center" wrapText="1"/>
    </xf>
    <xf numFmtId="14" fontId="4" fillId="7" borderId="7" xfId="5" applyNumberFormat="1" applyFont="1" applyFill="1" applyBorder="1" applyAlignment="1" applyProtection="1">
      <alignment horizontal="center" vertical="center" wrapText="1"/>
    </xf>
    <xf numFmtId="14" fontId="4" fillId="7" borderId="9" xfId="5" applyNumberFormat="1" applyFont="1" applyFill="1" applyBorder="1" applyAlignment="1" applyProtection="1">
      <alignment horizontal="center" vertical="center" wrapText="1"/>
    </xf>
    <xf numFmtId="10" fontId="13" fillId="13" borderId="10" xfId="2" applyNumberFormat="1" applyFont="1" applyFill="1" applyBorder="1" applyAlignment="1">
      <alignment horizontal="center" vertical="center" wrapText="1"/>
    </xf>
    <xf numFmtId="10" fontId="13" fillId="13" borderId="11" xfId="2" applyNumberFormat="1" applyFont="1" applyFill="1" applyBorder="1" applyAlignment="1">
      <alignment horizontal="center" vertical="center" wrapText="1"/>
    </xf>
    <xf numFmtId="10" fontId="13" fillId="13" borderId="12" xfId="2" applyNumberFormat="1" applyFont="1" applyFill="1" applyBorder="1" applyAlignment="1">
      <alignment horizontal="center" vertical="center" wrapText="1"/>
    </xf>
    <xf numFmtId="10" fontId="13" fillId="13" borderId="50" xfId="4" applyNumberFormat="1" applyFont="1" applyFill="1" applyBorder="1" applyAlignment="1">
      <alignment horizontal="center" vertical="center"/>
    </xf>
    <xf numFmtId="9" fontId="4" fillId="7" borderId="24" xfId="5" applyFont="1" applyFill="1" applyBorder="1" applyAlignment="1" applyProtection="1">
      <alignment horizontal="center" vertical="center" wrapText="1"/>
    </xf>
    <xf numFmtId="14" fontId="13" fillId="7" borderId="25" xfId="5" applyNumberFormat="1" applyFont="1" applyFill="1" applyBorder="1" applyAlignment="1" applyProtection="1">
      <alignment horizontal="center" vertical="center" wrapText="1"/>
    </xf>
    <xf numFmtId="14" fontId="13" fillId="7" borderId="26" xfId="5" applyNumberFormat="1" applyFont="1" applyFill="1" applyBorder="1" applyAlignment="1" applyProtection="1">
      <alignment horizontal="center" vertical="center" wrapText="1"/>
    </xf>
    <xf numFmtId="10" fontId="13" fillId="13" borderId="25" xfId="2" applyNumberFormat="1" applyFont="1" applyFill="1" applyBorder="1" applyAlignment="1">
      <alignment horizontal="center" vertical="center" wrapText="1"/>
    </xf>
    <xf numFmtId="10" fontId="13" fillId="13" borderId="23" xfId="2" applyNumberFormat="1" applyFont="1" applyFill="1" applyBorder="1" applyAlignment="1">
      <alignment horizontal="center" vertical="center" wrapText="1"/>
    </xf>
    <xf numFmtId="10" fontId="13" fillId="13" borderId="24" xfId="2" applyNumberFormat="1" applyFont="1" applyFill="1" applyBorder="1" applyAlignment="1">
      <alignment horizontal="center" vertical="center" wrapText="1"/>
    </xf>
    <xf numFmtId="10" fontId="13" fillId="13" borderId="45" xfId="4" applyNumberFormat="1" applyFont="1" applyFill="1" applyBorder="1" applyAlignment="1">
      <alignment horizontal="center" vertical="center"/>
    </xf>
    <xf numFmtId="9" fontId="16" fillId="0" borderId="24" xfId="5" applyFont="1" applyFill="1" applyBorder="1" applyAlignment="1" applyProtection="1">
      <alignment horizontal="center" vertical="center" wrapText="1"/>
    </xf>
    <xf numFmtId="14" fontId="16" fillId="0" borderId="25" xfId="5" applyNumberFormat="1" applyFont="1" applyFill="1" applyBorder="1" applyAlignment="1" applyProtection="1">
      <alignment horizontal="center" vertical="center" wrapText="1"/>
    </xf>
    <xf numFmtId="14" fontId="16" fillId="0" borderId="26" xfId="5" applyNumberFormat="1" applyFont="1" applyFill="1" applyBorder="1" applyAlignment="1" applyProtection="1">
      <alignment horizontal="center" vertical="center" wrapText="1"/>
    </xf>
    <xf numFmtId="10" fontId="8" fillId="2" borderId="25" xfId="2" applyNumberFormat="1" applyFont="1" applyFill="1" applyBorder="1" applyAlignment="1">
      <alignment horizontal="center" vertical="center" wrapText="1"/>
    </xf>
    <xf numFmtId="10" fontId="8" fillId="2" borderId="23" xfId="2" applyNumberFormat="1" applyFont="1" applyFill="1" applyBorder="1" applyAlignment="1">
      <alignment horizontal="center" vertical="center" wrapText="1"/>
    </xf>
    <xf numFmtId="10" fontId="8" fillId="2" borderId="24" xfId="2" applyNumberFormat="1" applyFont="1" applyFill="1" applyBorder="1" applyAlignment="1">
      <alignment horizontal="center" vertical="center" wrapText="1"/>
    </xf>
    <xf numFmtId="10" fontId="8" fillId="2" borderId="45" xfId="4" applyNumberFormat="1" applyFill="1" applyBorder="1" applyAlignment="1">
      <alignment horizontal="center" vertical="center"/>
    </xf>
    <xf numFmtId="10" fontId="8" fillId="0" borderId="25" xfId="2" applyNumberFormat="1" applyFont="1" applyFill="1" applyBorder="1" applyAlignment="1">
      <alignment horizontal="center" vertical="center" wrapText="1"/>
    </xf>
    <xf numFmtId="10" fontId="8" fillId="0" borderId="23" xfId="2" applyNumberFormat="1" applyFont="1" applyFill="1" applyBorder="1" applyAlignment="1">
      <alignment horizontal="center" vertical="center" wrapText="1"/>
    </xf>
    <xf numFmtId="10" fontId="8" fillId="0" borderId="24" xfId="2" applyNumberFormat="1" applyFont="1" applyFill="1" applyBorder="1" applyAlignment="1">
      <alignment horizontal="center" vertical="center" wrapText="1"/>
    </xf>
    <xf numFmtId="0" fontId="13" fillId="0" borderId="0" xfId="4" applyFont="1" applyAlignment="1">
      <alignment vertical="center"/>
    </xf>
    <xf numFmtId="9" fontId="13" fillId="7" borderId="24" xfId="5" applyFont="1" applyFill="1" applyBorder="1" applyAlignment="1" applyProtection="1">
      <alignment horizontal="center" vertical="center" wrapText="1"/>
    </xf>
    <xf numFmtId="0" fontId="16" fillId="2" borderId="23" xfId="4" applyFont="1" applyFill="1" applyBorder="1" applyAlignment="1">
      <alignment horizontal="left" vertical="center" wrapText="1"/>
    </xf>
    <xf numFmtId="0" fontId="16" fillId="2" borderId="23" xfId="4" applyFont="1" applyFill="1" applyBorder="1" applyAlignment="1" applyProtection="1">
      <alignment horizontal="left" vertical="center" wrapText="1"/>
      <protection locked="0"/>
    </xf>
    <xf numFmtId="0" fontId="16" fillId="2" borderId="23" xfId="4" applyFont="1" applyFill="1" applyBorder="1" applyAlignment="1" applyProtection="1">
      <alignment horizontal="center" vertical="center" wrapText="1"/>
      <protection locked="0"/>
    </xf>
    <xf numFmtId="9" fontId="16" fillId="2" borderId="24" xfId="5" applyFont="1" applyFill="1" applyBorder="1" applyAlignment="1" applyProtection="1">
      <alignment horizontal="center" vertical="center" wrapText="1"/>
    </xf>
    <xf numFmtId="14" fontId="16" fillId="2" borderId="25" xfId="5" applyNumberFormat="1" applyFont="1" applyFill="1" applyBorder="1" applyAlignment="1" applyProtection="1">
      <alignment horizontal="center" vertical="center" wrapText="1"/>
    </xf>
    <xf numFmtId="14" fontId="16" fillId="2" borderId="26" xfId="5" applyNumberFormat="1" applyFont="1" applyFill="1" applyBorder="1" applyAlignment="1" applyProtection="1">
      <alignment horizontal="center" vertical="center" wrapText="1"/>
    </xf>
    <xf numFmtId="10" fontId="8" fillId="0" borderId="45" xfId="4" applyNumberFormat="1" applyBorder="1" applyAlignment="1">
      <alignment horizontal="center" vertical="center"/>
    </xf>
    <xf numFmtId="9" fontId="16" fillId="0" borderId="18" xfId="5" applyFont="1" applyFill="1" applyBorder="1" applyAlignment="1" applyProtection="1">
      <alignment horizontal="center" vertical="center" wrapText="1"/>
    </xf>
    <xf numFmtId="14" fontId="16" fillId="0" borderId="15" xfId="5" applyNumberFormat="1" applyFont="1" applyFill="1" applyBorder="1" applyAlignment="1" applyProtection="1">
      <alignment horizontal="center" vertical="center" wrapText="1"/>
    </xf>
    <xf numFmtId="14" fontId="16" fillId="0" borderId="17" xfId="5" applyNumberFormat="1" applyFont="1" applyFill="1" applyBorder="1" applyAlignment="1" applyProtection="1">
      <alignment horizontal="center" vertical="center" wrapText="1"/>
    </xf>
    <xf numFmtId="10" fontId="8" fillId="2" borderId="15" xfId="2" applyNumberFormat="1" applyFont="1" applyFill="1" applyBorder="1" applyAlignment="1">
      <alignment horizontal="center" vertical="center" wrapText="1"/>
    </xf>
    <xf numFmtId="10" fontId="8" fillId="2" borderId="16" xfId="2" applyNumberFormat="1" applyFont="1" applyFill="1" applyBorder="1" applyAlignment="1">
      <alignment horizontal="center" vertical="center" wrapText="1"/>
    </xf>
    <xf numFmtId="10" fontId="8" fillId="2" borderId="18" xfId="2" applyNumberFormat="1" applyFont="1" applyFill="1" applyBorder="1" applyAlignment="1">
      <alignment horizontal="center" vertical="center" wrapText="1"/>
    </xf>
    <xf numFmtId="10" fontId="8" fillId="2" borderId="49" xfId="4" applyNumberFormat="1" applyFill="1" applyBorder="1" applyAlignment="1">
      <alignment horizontal="center" vertical="center"/>
    </xf>
    <xf numFmtId="0" fontId="13" fillId="0" borderId="0" xfId="4" applyFont="1" applyAlignment="1">
      <alignment vertical="center" wrapText="1"/>
    </xf>
    <xf numFmtId="0" fontId="13" fillId="0" borderId="0" xfId="4" applyFont="1" applyAlignment="1">
      <alignment horizontal="left" vertical="center" wrapText="1"/>
    </xf>
    <xf numFmtId="0" fontId="15" fillId="6" borderId="29" xfId="4" applyFont="1" applyFill="1" applyBorder="1" applyAlignment="1">
      <alignment horizontal="center" vertical="center" wrapText="1"/>
    </xf>
    <xf numFmtId="0" fontId="15" fillId="6" borderId="44" xfId="3" applyFont="1" applyFill="1" applyBorder="1" applyAlignment="1">
      <alignment horizontal="center" vertical="center" wrapText="1"/>
    </xf>
    <xf numFmtId="10" fontId="15" fillId="12" borderId="51" xfId="3" applyNumberFormat="1" applyFont="1" applyFill="1" applyBorder="1" applyAlignment="1">
      <alignment horizontal="center" vertical="center" wrapText="1"/>
    </xf>
    <xf numFmtId="10" fontId="4" fillId="7" borderId="39" xfId="2" applyNumberFormat="1" applyFont="1" applyFill="1" applyBorder="1" applyAlignment="1" applyProtection="1">
      <alignment horizontal="center" vertical="center" wrapText="1"/>
    </xf>
    <xf numFmtId="10" fontId="13" fillId="7" borderId="52" xfId="2" applyNumberFormat="1" applyFont="1" applyFill="1" applyBorder="1" applyAlignment="1" applyProtection="1">
      <alignment horizontal="center" vertical="center" wrapText="1"/>
    </xf>
    <xf numFmtId="10" fontId="16" fillId="0" borderId="52" xfId="2" applyNumberFormat="1" applyFont="1" applyFill="1" applyBorder="1" applyAlignment="1" applyProtection="1">
      <alignment horizontal="center" vertical="center" wrapText="1"/>
    </xf>
    <xf numFmtId="10" fontId="16" fillId="0" borderId="53" xfId="2" applyNumberFormat="1" applyFont="1" applyFill="1" applyBorder="1" applyAlignment="1" applyProtection="1">
      <alignment horizontal="center" vertical="center" wrapText="1"/>
    </xf>
    <xf numFmtId="10" fontId="15" fillId="4" borderId="16" xfId="6" applyNumberFormat="1" applyFont="1" applyFill="1" applyBorder="1" applyAlignment="1" applyProtection="1">
      <alignment horizontal="center" vertical="center" wrapText="1"/>
    </xf>
    <xf numFmtId="0" fontId="11" fillId="0" borderId="11" xfId="3" applyBorder="1" applyAlignment="1" applyProtection="1">
      <alignment horizontal="left" vertical="center" wrapText="1"/>
      <protection locked="0"/>
    </xf>
    <xf numFmtId="9" fontId="3" fillId="0" borderId="16" xfId="6" applyFont="1" applyFill="1" applyBorder="1" applyAlignment="1" applyProtection="1">
      <alignment horizontal="center" vertical="center" wrapText="1"/>
    </xf>
    <xf numFmtId="0" fontId="30" fillId="6" borderId="15" xfId="3" applyFont="1" applyFill="1" applyBorder="1" applyAlignment="1" applyProtection="1">
      <alignment horizontal="center" vertical="center" wrapText="1"/>
      <protection locked="0"/>
    </xf>
    <xf numFmtId="0" fontId="30" fillId="6" borderId="17" xfId="3" applyFont="1" applyFill="1" applyBorder="1" applyAlignment="1">
      <alignment horizontal="center" vertical="center" wrapText="1"/>
    </xf>
    <xf numFmtId="0" fontId="8" fillId="5" borderId="10" xfId="3" applyFont="1" applyFill="1" applyBorder="1" applyAlignment="1">
      <alignment horizontal="center" vertical="center" wrapText="1"/>
    </xf>
    <xf numFmtId="14" fontId="8" fillId="5" borderId="14" xfId="3" applyNumberFormat="1" applyFont="1" applyFill="1" applyBorder="1" applyAlignment="1">
      <alignment horizontal="center" vertical="center" wrapText="1"/>
    </xf>
    <xf numFmtId="0" fontId="3" fillId="0" borderId="16" xfId="0" applyFont="1" applyBorder="1" applyAlignment="1">
      <alignment horizontal="center" vertical="center" wrapText="1"/>
    </xf>
    <xf numFmtId="0" fontId="8" fillId="0" borderId="45" xfId="0" applyFont="1" applyBorder="1" applyAlignment="1">
      <alignment horizontal="center" vertical="center" wrapText="1"/>
    </xf>
    <xf numFmtId="0" fontId="3" fillId="2" borderId="45" xfId="0" applyFont="1" applyFill="1" applyBorder="1" applyAlignment="1">
      <alignment horizontal="center" vertical="center" wrapText="1"/>
    </xf>
    <xf numFmtId="0" fontId="3" fillId="2" borderId="0" xfId="0" applyFont="1" applyFill="1" applyAlignment="1">
      <alignment horizontal="center" vertical="center"/>
    </xf>
    <xf numFmtId="0" fontId="3" fillId="0" borderId="0" xfId="0" applyFont="1" applyAlignment="1">
      <alignment horizontal="center" vertical="center"/>
    </xf>
    <xf numFmtId="0" fontId="3" fillId="0" borderId="45" xfId="0" applyFont="1" applyBorder="1" applyAlignment="1">
      <alignment horizontal="center" vertical="center" wrapText="1"/>
    </xf>
    <xf numFmtId="0" fontId="8" fillId="2" borderId="45"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49" xfId="0" applyFont="1" applyBorder="1" applyAlignment="1">
      <alignment horizontal="center" vertical="center" wrapText="1"/>
    </xf>
    <xf numFmtId="0" fontId="3" fillId="0" borderId="15" xfId="0" applyFont="1" applyBorder="1" applyAlignment="1">
      <alignment horizontal="left" vertical="center"/>
    </xf>
    <xf numFmtId="0" fontId="3" fillId="0" borderId="23"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3" fillId="0" borderId="16" xfId="0" applyFont="1" applyBorder="1" applyAlignment="1">
      <alignment vertical="center"/>
    </xf>
    <xf numFmtId="0" fontId="3" fillId="0" borderId="22" xfId="0" applyFont="1" applyBorder="1" applyAlignment="1">
      <alignment vertical="center" wrapText="1"/>
    </xf>
    <xf numFmtId="0" fontId="8" fillId="2" borderId="22" xfId="0" applyFont="1" applyFill="1" applyBorder="1" applyAlignment="1">
      <alignment vertical="center" wrapText="1"/>
    </xf>
    <xf numFmtId="0" fontId="8" fillId="2" borderId="23" xfId="0" applyFont="1" applyFill="1" applyBorder="1" applyAlignment="1">
      <alignment vertical="center" wrapText="1"/>
    </xf>
    <xf numFmtId="0" fontId="9" fillId="2" borderId="23" xfId="0" applyFont="1" applyFill="1" applyBorder="1" applyAlignment="1">
      <alignment vertical="center" wrapText="1"/>
    </xf>
    <xf numFmtId="0" fontId="3" fillId="2" borderId="22" xfId="0" applyFont="1" applyFill="1" applyBorder="1" applyAlignment="1">
      <alignment vertical="center" wrapText="1"/>
    </xf>
    <xf numFmtId="0" fontId="9" fillId="2" borderId="22" xfId="0" applyFont="1" applyFill="1" applyBorder="1" applyAlignment="1">
      <alignment vertical="center" wrapText="1"/>
    </xf>
    <xf numFmtId="9" fontId="3" fillId="0" borderId="23" xfId="2" applyFont="1" applyBorder="1" applyAlignment="1">
      <alignment vertical="center" wrapText="1"/>
    </xf>
    <xf numFmtId="0" fontId="3" fillId="0" borderId="23" xfId="0" applyFont="1" applyFill="1" applyBorder="1" applyAlignment="1">
      <alignment vertical="center" wrapText="1"/>
    </xf>
    <xf numFmtId="9" fontId="3" fillId="0" borderId="23" xfId="2" applyFont="1" applyFill="1" applyBorder="1" applyAlignment="1">
      <alignment vertical="center" wrapText="1"/>
    </xf>
    <xf numFmtId="0" fontId="8" fillId="0" borderId="23" xfId="0" applyFont="1" applyFill="1" applyBorder="1" applyAlignment="1">
      <alignment vertical="center" wrapText="1"/>
    </xf>
    <xf numFmtId="0" fontId="3" fillId="0" borderId="19" xfId="0" applyFont="1" applyBorder="1" applyAlignment="1">
      <alignment vertical="center"/>
    </xf>
    <xf numFmtId="0" fontId="3" fillId="0" borderId="16" xfId="0" applyFont="1" applyBorder="1" applyAlignment="1">
      <alignment vertical="center" wrapText="1"/>
    </xf>
    <xf numFmtId="0" fontId="3" fillId="0" borderId="0" xfId="0" applyFont="1" applyAlignment="1">
      <alignment horizontal="center"/>
    </xf>
    <xf numFmtId="0" fontId="3" fillId="0" borderId="4" xfId="0" applyFont="1" applyBorder="1" applyAlignment="1">
      <alignment horizontal="center"/>
    </xf>
    <xf numFmtId="0" fontId="3" fillId="0" borderId="11" xfId="0" applyFont="1" applyBorder="1" applyAlignment="1">
      <alignment vertical="center" wrapText="1"/>
    </xf>
    <xf numFmtId="0" fontId="44" fillId="0" borderId="0" xfId="0" applyFont="1"/>
    <xf numFmtId="0" fontId="4" fillId="0" borderId="0" xfId="0" applyFont="1" applyAlignment="1">
      <alignment horizontal="center" vertical="center"/>
    </xf>
    <xf numFmtId="0" fontId="30" fillId="0" borderId="0" xfId="0" applyFont="1" applyAlignment="1">
      <alignment horizontal="center" vertical="center"/>
    </xf>
    <xf numFmtId="0" fontId="3" fillId="0" borderId="25" xfId="0" applyFont="1" applyBorder="1" applyAlignment="1">
      <alignment horizontal="left" vertical="center" wrapText="1"/>
    </xf>
    <xf numFmtId="0" fontId="3" fillId="0" borderId="23" xfId="0" applyFont="1" applyBorder="1" applyAlignment="1">
      <alignment horizontal="left" vertical="center" wrapText="1"/>
    </xf>
    <xf numFmtId="0" fontId="3" fillId="2" borderId="23" xfId="0" applyFont="1" applyFill="1" applyBorder="1" applyAlignment="1">
      <alignment vertical="center" wrapText="1"/>
    </xf>
    <xf numFmtId="165" fontId="3" fillId="0" borderId="25" xfId="1" applyNumberFormat="1" applyFont="1" applyBorder="1" applyAlignment="1">
      <alignment horizontal="center" vertical="center"/>
    </xf>
    <xf numFmtId="165" fontId="3" fillId="0" borderId="23" xfId="1" applyNumberFormat="1" applyFont="1" applyBorder="1" applyAlignment="1">
      <alignment horizontal="center" vertical="center"/>
    </xf>
    <xf numFmtId="0" fontId="3" fillId="0" borderId="23" xfId="0" applyFont="1" applyFill="1" applyBorder="1" applyAlignment="1">
      <alignment horizontal="left" vertical="center" wrapText="1"/>
    </xf>
    <xf numFmtId="0" fontId="8" fillId="0" borderId="23" xfId="0" applyFont="1" applyBorder="1" applyAlignment="1">
      <alignment vertical="center" wrapText="1"/>
    </xf>
    <xf numFmtId="0" fontId="8" fillId="0" borderId="23" xfId="0" applyFont="1" applyBorder="1" applyAlignment="1">
      <alignment horizontal="center" vertical="center" wrapText="1"/>
    </xf>
    <xf numFmtId="0" fontId="8" fillId="0" borderId="23" xfId="0" applyFont="1" applyBorder="1" applyAlignment="1">
      <alignment horizontal="left" vertical="center" wrapText="1"/>
    </xf>
    <xf numFmtId="0" fontId="8" fillId="0" borderId="22" xfId="0" applyFont="1" applyBorder="1" applyAlignment="1">
      <alignment vertical="center" wrapText="1"/>
    </xf>
    <xf numFmtId="0" fontId="3" fillId="2" borderId="25"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0" borderId="23" xfId="0" applyFont="1" applyFill="1" applyBorder="1" applyAlignment="1">
      <alignment horizontal="left" vertical="center" wrapText="1"/>
    </xf>
    <xf numFmtId="0" fontId="4" fillId="3" borderId="23" xfId="0" applyFont="1" applyFill="1" applyBorder="1" applyAlignment="1">
      <alignment horizontal="center" vertical="center" wrapText="1"/>
    </xf>
    <xf numFmtId="0" fontId="4" fillId="3" borderId="16" xfId="0" applyFont="1" applyFill="1" applyBorder="1" applyAlignment="1">
      <alignment horizontal="center" vertical="center"/>
    </xf>
    <xf numFmtId="0" fontId="3" fillId="0" borderId="11" xfId="0" applyFont="1" applyBorder="1" applyAlignment="1">
      <alignment horizontal="left" vertical="center" wrapText="1"/>
    </xf>
    <xf numFmtId="0" fontId="4" fillId="3" borderId="23" xfId="0" applyFont="1" applyFill="1" applyBorder="1" applyAlignment="1">
      <alignment horizontal="center"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4" fillId="3" borderId="15" xfId="0" applyFont="1" applyFill="1" applyBorder="1" applyAlignment="1">
      <alignment horizontal="center" vertical="center"/>
    </xf>
    <xf numFmtId="0" fontId="3" fillId="0" borderId="22" xfId="0" applyFont="1" applyBorder="1" applyAlignment="1">
      <alignment horizontal="left" vertical="center" wrapText="1"/>
    </xf>
    <xf numFmtId="0" fontId="3" fillId="0" borderId="26"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4" fillId="3" borderId="17" xfId="0" applyFont="1" applyFill="1" applyBorder="1" applyAlignment="1">
      <alignment horizontal="center" vertical="center"/>
    </xf>
    <xf numFmtId="0" fontId="3" fillId="2" borderId="26" xfId="0" applyFont="1" applyFill="1" applyBorder="1" applyAlignment="1">
      <alignment horizontal="left" vertical="center" wrapText="1"/>
    </xf>
    <xf numFmtId="0" fontId="3" fillId="0" borderId="23" xfId="0" applyFont="1" applyBorder="1" applyAlignment="1">
      <alignment horizontal="left" vertical="center" wrapText="1"/>
    </xf>
    <xf numFmtId="0" fontId="3" fillId="2" borderId="23" xfId="0" applyFont="1" applyFill="1" applyBorder="1" applyAlignment="1">
      <alignment horizontal="left" vertical="center" wrapText="1"/>
    </xf>
    <xf numFmtId="0" fontId="3" fillId="0" borderId="23" xfId="0" applyFont="1" applyBorder="1" applyAlignment="1">
      <alignment horizontal="left" vertical="center"/>
    </xf>
    <xf numFmtId="0" fontId="3" fillId="0" borderId="23" xfId="0" applyFont="1" applyBorder="1" applyAlignment="1">
      <alignment vertical="center"/>
    </xf>
    <xf numFmtId="0" fontId="3" fillId="0" borderId="23" xfId="0" applyFont="1" applyBorder="1"/>
    <xf numFmtId="0" fontId="4" fillId="2" borderId="23" xfId="0" applyFont="1" applyFill="1" applyBorder="1" applyAlignment="1">
      <alignment horizontal="right" vertical="center" wrapText="1"/>
    </xf>
    <xf numFmtId="9" fontId="3" fillId="0" borderId="23" xfId="0" applyNumberFormat="1" applyFont="1" applyFill="1" applyBorder="1" applyAlignment="1">
      <alignment horizontal="center" vertical="center" wrapText="1"/>
    </xf>
    <xf numFmtId="0" fontId="3" fillId="0" borderId="26" xfId="0" applyFont="1" applyFill="1" applyBorder="1" applyAlignment="1">
      <alignment horizontal="left" vertical="center" wrapText="1"/>
    </xf>
    <xf numFmtId="0" fontId="3" fillId="0" borderId="13" xfId="0" applyFont="1" applyBorder="1" applyAlignment="1">
      <alignment vertical="center" wrapText="1"/>
    </xf>
    <xf numFmtId="0" fontId="3" fillId="0" borderId="22" xfId="0" applyFont="1" applyFill="1" applyBorder="1" applyAlignment="1">
      <alignment vertical="center" wrapText="1"/>
    </xf>
    <xf numFmtId="0" fontId="3" fillId="0" borderId="5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4"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9" fontId="3" fillId="0" borderId="25" xfId="0" applyNumberFormat="1" applyFont="1" applyFill="1" applyBorder="1" applyAlignment="1">
      <alignment horizontal="center" vertical="center" wrapText="1"/>
    </xf>
    <xf numFmtId="9" fontId="3" fillId="0" borderId="26" xfId="0" applyNumberFormat="1" applyFont="1" applyFill="1" applyBorder="1" applyAlignment="1">
      <alignment horizontal="center" vertical="center" wrapText="1"/>
    </xf>
    <xf numFmtId="0" fontId="3" fillId="0" borderId="13" xfId="0" applyFont="1" applyBorder="1" applyAlignment="1">
      <alignment horizontal="left" vertical="center" wrapText="1"/>
    </xf>
    <xf numFmtId="0" fontId="9" fillId="2" borderId="22" xfId="0" applyFont="1" applyFill="1" applyBorder="1" applyAlignment="1">
      <alignment horizontal="left" vertical="center" wrapText="1"/>
    </xf>
    <xf numFmtId="0" fontId="8" fillId="0" borderId="22" xfId="0" applyFont="1" applyBorder="1" applyAlignment="1">
      <alignment horizontal="left" vertical="center" wrapText="1"/>
    </xf>
    <xf numFmtId="0" fontId="8" fillId="0" borderId="22" xfId="0" applyFont="1" applyFill="1" applyBorder="1" applyAlignment="1">
      <alignment horizontal="left" vertical="center" wrapText="1"/>
    </xf>
    <xf numFmtId="0" fontId="43" fillId="0" borderId="22"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3" fillId="2" borderId="22" xfId="0" applyFont="1" applyFill="1" applyBorder="1" applyAlignment="1">
      <alignment horizontal="left" vertical="center" wrapText="1"/>
    </xf>
    <xf numFmtId="165" fontId="3" fillId="0" borderId="14" xfId="1" applyNumberFormat="1" applyFont="1" applyFill="1" applyBorder="1" applyAlignment="1">
      <alignment horizontal="center" vertical="center" wrapText="1"/>
    </xf>
    <xf numFmtId="165" fontId="8" fillId="2" borderId="26" xfId="1" applyNumberFormat="1" applyFont="1" applyFill="1" applyBorder="1" applyAlignment="1">
      <alignment horizontal="center" vertical="center" wrapText="1"/>
    </xf>
    <xf numFmtId="165" fontId="3" fillId="0" borderId="26" xfId="1" applyNumberFormat="1" applyFont="1" applyFill="1" applyBorder="1" applyAlignment="1">
      <alignment horizontal="center" vertical="center" wrapText="1"/>
    </xf>
    <xf numFmtId="165" fontId="3" fillId="0" borderId="26" xfId="1" applyNumberFormat="1" applyFont="1" applyBorder="1" applyAlignment="1">
      <alignment horizontal="center" vertical="center" wrapText="1"/>
    </xf>
    <xf numFmtId="165" fontId="3" fillId="0" borderId="26" xfId="1" applyNumberFormat="1" applyFont="1" applyBorder="1" applyAlignment="1">
      <alignment horizontal="center" vertical="center"/>
    </xf>
    <xf numFmtId="165" fontId="8" fillId="0" borderId="26" xfId="1" applyNumberFormat="1" applyFont="1" applyBorder="1" applyAlignment="1">
      <alignment horizontal="center" vertical="center" wrapText="1"/>
    </xf>
    <xf numFmtId="165" fontId="8" fillId="0" borderId="26" xfId="1" applyNumberFormat="1" applyFont="1" applyFill="1" applyBorder="1" applyAlignment="1">
      <alignment horizontal="center" vertical="center" wrapText="1"/>
    </xf>
    <xf numFmtId="165" fontId="8" fillId="2" borderId="26" xfId="1" applyNumberFormat="1" applyFont="1" applyFill="1" applyBorder="1" applyAlignment="1">
      <alignment horizontal="center" vertical="center"/>
    </xf>
    <xf numFmtId="165" fontId="3" fillId="2" borderId="26" xfId="1" applyNumberFormat="1" applyFont="1" applyFill="1" applyBorder="1" applyAlignment="1">
      <alignment horizontal="center" vertical="center" wrapText="1"/>
    </xf>
    <xf numFmtId="165" fontId="9" fillId="2" borderId="26" xfId="1" applyNumberFormat="1" applyFont="1" applyFill="1" applyBorder="1" applyAlignment="1">
      <alignment horizontal="center" vertical="center" wrapText="1"/>
    </xf>
    <xf numFmtId="165" fontId="3" fillId="0" borderId="17" xfId="1" applyNumberFormat="1" applyFont="1" applyBorder="1" applyAlignment="1">
      <alignment horizontal="center" vertical="center"/>
    </xf>
    <xf numFmtId="0" fontId="3" fillId="0" borderId="19" xfId="0" applyFont="1" applyBorder="1" applyAlignment="1">
      <alignment horizontal="left" vertical="center"/>
    </xf>
    <xf numFmtId="9" fontId="3" fillId="0" borderId="23" xfId="2" applyFont="1" applyBorder="1" applyAlignment="1">
      <alignment horizontal="left" vertical="center" wrapText="1"/>
    </xf>
    <xf numFmtId="164" fontId="3" fillId="0" borderId="23" xfId="1" applyFont="1" applyBorder="1" applyAlignment="1">
      <alignment horizontal="left" vertical="center" wrapText="1"/>
    </xf>
    <xf numFmtId="10" fontId="3" fillId="0" borderId="23" xfId="2" applyNumberFormat="1" applyFont="1" applyBorder="1" applyAlignment="1">
      <alignment horizontal="left" vertical="center" wrapText="1"/>
    </xf>
    <xf numFmtId="9" fontId="3" fillId="0" borderId="23" xfId="2" applyNumberFormat="1" applyFont="1" applyBorder="1" applyAlignment="1">
      <alignment horizontal="left" vertical="center" wrapText="1"/>
    </xf>
    <xf numFmtId="9" fontId="3" fillId="0" borderId="23" xfId="0" applyNumberFormat="1" applyFont="1" applyBorder="1" applyAlignment="1">
      <alignment horizontal="left" vertical="center" wrapText="1"/>
    </xf>
    <xf numFmtId="0" fontId="8" fillId="0" borderId="0" xfId="0" applyFont="1" applyAlignment="1">
      <alignment horizontal="center"/>
    </xf>
    <xf numFmtId="0" fontId="8" fillId="0" borderId="23" xfId="0" applyFont="1" applyFill="1" applyBorder="1" applyAlignment="1">
      <alignment horizontal="left" vertical="center" wrapText="1"/>
    </xf>
    <xf numFmtId="0" fontId="8" fillId="0" borderId="26" xfId="0" applyFont="1" applyFill="1" applyBorder="1" applyAlignment="1">
      <alignment horizontal="left" vertical="center" wrapText="1"/>
    </xf>
    <xf numFmtId="0" fontId="44" fillId="0" borderId="23" xfId="0" applyFont="1" applyBorder="1" applyAlignment="1" applyProtection="1">
      <alignment horizontal="center" vertical="center" wrapText="1"/>
    </xf>
    <xf numFmtId="0" fontId="3" fillId="0" borderId="23" xfId="0" applyFont="1" applyBorder="1" applyAlignment="1">
      <alignment horizontal="left" vertical="center" wrapText="1"/>
    </xf>
    <xf numFmtId="0" fontId="8" fillId="0" borderId="26" xfId="0" applyFont="1" applyBorder="1" applyAlignment="1">
      <alignment horizontal="left" vertical="center" wrapText="1"/>
    </xf>
    <xf numFmtId="0" fontId="8" fillId="0" borderId="23" xfId="0" applyFont="1" applyBorder="1" applyAlignment="1">
      <alignment vertical="center" wrapText="1"/>
    </xf>
    <xf numFmtId="0" fontId="8" fillId="0" borderId="23" xfId="0" applyFont="1" applyBorder="1" applyAlignment="1">
      <alignment horizontal="center" vertical="center" wrapText="1"/>
    </xf>
    <xf numFmtId="0" fontId="8" fillId="0" borderId="23" xfId="0" applyFont="1" applyBorder="1" applyAlignment="1">
      <alignment horizontal="left" vertical="center" wrapText="1"/>
    </xf>
    <xf numFmtId="0" fontId="8" fillId="0" borderId="22" xfId="0" applyFont="1" applyBorder="1" applyAlignment="1">
      <alignment vertical="center" wrapText="1"/>
    </xf>
    <xf numFmtId="0" fontId="3" fillId="2" borderId="23"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4" fillId="3" borderId="23" xfId="0" applyFont="1" applyFill="1" applyBorder="1" applyAlignment="1">
      <alignment horizontal="center" vertical="center" wrapText="1"/>
    </xf>
    <xf numFmtId="0" fontId="8" fillId="0" borderId="23" xfId="0" applyFont="1" applyBorder="1" applyAlignment="1">
      <alignment horizontal="left" vertical="center" wrapText="1"/>
    </xf>
    <xf numFmtId="0" fontId="4" fillId="3" borderId="23" xfId="0" applyFont="1" applyFill="1" applyBorder="1" applyAlignment="1">
      <alignment horizontal="center" vertical="center" wrapText="1"/>
    </xf>
    <xf numFmtId="0" fontId="3" fillId="2" borderId="23" xfId="0" applyFont="1" applyFill="1" applyBorder="1" applyAlignment="1">
      <alignment horizontal="center" vertical="center"/>
    </xf>
    <xf numFmtId="0" fontId="8" fillId="2" borderId="23" xfId="0" applyFont="1" applyFill="1" applyBorder="1" applyAlignment="1">
      <alignment horizontal="center" vertical="center"/>
    </xf>
    <xf numFmtId="10" fontId="3" fillId="0" borderId="23" xfId="0" applyNumberFormat="1" applyFont="1" applyBorder="1" applyAlignment="1">
      <alignment horizontal="center" vertical="center"/>
    </xf>
    <xf numFmtId="0" fontId="3" fillId="0" borderId="61" xfId="0" applyFont="1" applyBorder="1" applyAlignment="1">
      <alignment horizontal="left" vertical="center" wrapText="1"/>
    </xf>
    <xf numFmtId="0" fontId="8" fillId="0" borderId="62" xfId="0" applyFont="1" applyBorder="1" applyAlignment="1">
      <alignment horizontal="center" vertical="center" wrapText="1"/>
    </xf>
    <xf numFmtId="0" fontId="3" fillId="0" borderId="41" xfId="0" applyFont="1" applyBorder="1" applyAlignment="1">
      <alignment horizontal="left" vertical="center" wrapText="1"/>
    </xf>
    <xf numFmtId="0" fontId="3" fillId="0" borderId="10" xfId="0" applyFont="1" applyBorder="1" applyAlignment="1">
      <alignment horizontal="left" vertical="center" wrapText="1"/>
    </xf>
    <xf numFmtId="0" fontId="8" fillId="0" borderId="20" xfId="0" applyFont="1" applyBorder="1" applyAlignment="1">
      <alignment horizontal="left" vertical="center" wrapText="1"/>
    </xf>
    <xf numFmtId="0" fontId="0" fillId="0" borderId="11" xfId="0" applyBorder="1" applyAlignment="1">
      <alignment horizontal="left" vertical="center" wrapText="1"/>
    </xf>
    <xf numFmtId="0" fontId="8" fillId="0" borderId="11" xfId="0" applyFont="1" applyBorder="1" applyAlignment="1">
      <alignment horizontal="left" vertical="center" wrapText="1"/>
    </xf>
    <xf numFmtId="0" fontId="8" fillId="2" borderId="20" xfId="0" applyFont="1" applyFill="1" applyBorder="1" applyAlignment="1">
      <alignment horizontal="left" vertical="center" wrapText="1"/>
    </xf>
    <xf numFmtId="0" fontId="3" fillId="0" borderId="20" xfId="0" applyFont="1" applyBorder="1" applyAlignment="1">
      <alignment horizontal="center" vertical="center" wrapText="1"/>
    </xf>
    <xf numFmtId="0" fontId="0" fillId="0" borderId="11" xfId="0" applyBorder="1" applyAlignment="1">
      <alignment horizontal="center" vertical="center" wrapText="1"/>
    </xf>
    <xf numFmtId="165" fontId="3" fillId="0" borderId="26" xfId="1" applyNumberFormat="1" applyFont="1" applyBorder="1" applyAlignment="1">
      <alignment horizontal="center" vertical="center"/>
    </xf>
    <xf numFmtId="0" fontId="3" fillId="2" borderId="23" xfId="0" applyFont="1" applyFill="1" applyBorder="1" applyAlignment="1">
      <alignment vertical="center" wrapText="1"/>
    </xf>
    <xf numFmtId="165" fontId="3" fillId="0" borderId="25" xfId="1" applyNumberFormat="1" applyFont="1" applyBorder="1" applyAlignment="1">
      <alignment horizontal="center" vertical="center"/>
    </xf>
    <xf numFmtId="165" fontId="3" fillId="0" borderId="23" xfId="1" applyNumberFormat="1" applyFont="1" applyBorder="1" applyAlignment="1">
      <alignment horizontal="center" vertical="center"/>
    </xf>
    <xf numFmtId="0" fontId="3" fillId="0" borderId="23" xfId="0" applyFont="1" applyBorder="1" applyAlignment="1">
      <alignment horizontal="left" vertical="center" wrapText="1"/>
    </xf>
    <xf numFmtId="165" fontId="3" fillId="0" borderId="25" xfId="1" applyNumberFormat="1" applyFont="1" applyBorder="1" applyAlignment="1">
      <alignment horizontal="center" vertical="center" wrapText="1"/>
    </xf>
    <xf numFmtId="165" fontId="3" fillId="0" borderId="23" xfId="1" applyNumberFormat="1" applyFont="1" applyBorder="1" applyAlignment="1">
      <alignment horizontal="center" vertical="center" wrapText="1"/>
    </xf>
    <xf numFmtId="165" fontId="3" fillId="0" borderId="26" xfId="1" applyNumberFormat="1" applyFont="1" applyBorder="1" applyAlignment="1">
      <alignment horizontal="center" vertical="center" wrapText="1"/>
    </xf>
    <xf numFmtId="0" fontId="8" fillId="0" borderId="26" xfId="0" applyFont="1" applyBorder="1" applyAlignment="1">
      <alignment horizontal="left" vertical="center" wrapText="1"/>
    </xf>
    <xf numFmtId="0" fontId="3" fillId="0" borderId="23" xfId="0" applyFont="1" applyFill="1" applyBorder="1" applyAlignment="1">
      <alignment horizontal="left" vertical="center" wrapText="1"/>
    </xf>
    <xf numFmtId="0" fontId="4" fillId="2" borderId="23" xfId="0" applyFont="1" applyFill="1" applyBorder="1" applyAlignment="1">
      <alignment horizontal="right" vertical="center" wrapText="1"/>
    </xf>
    <xf numFmtId="9" fontId="8" fillId="0" borderId="23" xfId="2" applyFont="1" applyBorder="1" applyAlignment="1">
      <alignment horizontal="center" vertical="center" wrapText="1"/>
    </xf>
    <xf numFmtId="9" fontId="8" fillId="0" borderId="26" xfId="2" applyFont="1" applyBorder="1" applyAlignment="1">
      <alignment horizontal="center" vertical="center" wrapText="1"/>
    </xf>
    <xf numFmtId="0" fontId="8" fillId="0" borderId="23" xfId="0" applyFont="1" applyBorder="1" applyAlignment="1">
      <alignment vertical="center" wrapText="1"/>
    </xf>
    <xf numFmtId="0" fontId="8" fillId="0" borderId="23" xfId="0" applyFont="1" applyBorder="1" applyAlignment="1">
      <alignment horizontal="center" vertical="center" wrapText="1"/>
    </xf>
    <xf numFmtId="9" fontId="8" fillId="0" borderId="24" xfId="2" applyFont="1" applyBorder="1" applyAlignment="1">
      <alignment horizontal="center" vertical="center" wrapText="1"/>
    </xf>
    <xf numFmtId="9" fontId="8" fillId="0" borderId="25" xfId="2" applyFont="1" applyBorder="1" applyAlignment="1">
      <alignment horizontal="center" vertical="center" wrapText="1"/>
    </xf>
    <xf numFmtId="0" fontId="8" fillId="0" borderId="23" xfId="0" applyFont="1" applyBorder="1" applyAlignment="1">
      <alignment horizontal="left" vertical="center" wrapText="1"/>
    </xf>
    <xf numFmtId="0" fontId="8" fillId="0" borderId="22" xfId="0" applyFont="1" applyBorder="1" applyAlignment="1">
      <alignment vertical="center" wrapText="1"/>
    </xf>
    <xf numFmtId="0" fontId="9" fillId="0" borderId="23" xfId="0" applyFont="1" applyBorder="1" applyAlignment="1">
      <alignment horizontal="left" vertical="center" wrapText="1"/>
    </xf>
    <xf numFmtId="0" fontId="3" fillId="0" borderId="25" xfId="0" applyFont="1" applyBorder="1" applyAlignment="1">
      <alignment horizontal="left" vertical="center" wrapText="1"/>
    </xf>
    <xf numFmtId="0" fontId="3" fillId="2" borderId="26" xfId="0" applyFont="1" applyFill="1" applyBorder="1" applyAlignment="1">
      <alignment horizontal="left"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0" fontId="3" fillId="0" borderId="24" xfId="0" applyFont="1" applyBorder="1" applyAlignment="1">
      <alignment horizontal="center" vertical="center" wrapText="1"/>
    </xf>
    <xf numFmtId="0" fontId="9"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2" borderId="41" xfId="0" applyFont="1" applyFill="1" applyBorder="1" applyAlignment="1">
      <alignment horizontal="center" vertical="center" wrapText="1"/>
    </xf>
    <xf numFmtId="0" fontId="3" fillId="2" borderId="5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0" borderId="58" xfId="0" applyFont="1" applyBorder="1" applyAlignment="1">
      <alignment horizontal="center" vertical="center" wrapText="1"/>
    </xf>
    <xf numFmtId="0" fontId="3" fillId="0" borderId="11" xfId="0" applyFont="1" applyBorder="1" applyAlignment="1">
      <alignment horizontal="center" vertical="center" wrapText="1"/>
    </xf>
    <xf numFmtId="0" fontId="8" fillId="0" borderId="23"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3" fillId="2" borderId="20" xfId="0" applyFont="1" applyFill="1" applyBorder="1" applyAlignment="1">
      <alignment horizontal="center" vertical="center" wrapText="1"/>
    </xf>
    <xf numFmtId="0" fontId="3" fillId="2" borderId="58"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58"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3" fillId="2" borderId="10" xfId="0" applyFont="1" applyFill="1" applyBorder="1" applyAlignment="1">
      <alignment horizontal="left" vertical="center" wrapText="1"/>
    </xf>
    <xf numFmtId="0" fontId="3" fillId="0" borderId="11" xfId="0" applyFont="1" applyBorder="1" applyAlignment="1">
      <alignment horizontal="left" vertical="center" wrapText="1"/>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4"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8" xfId="0" applyFont="1" applyFill="1" applyBorder="1" applyAlignment="1">
      <alignment horizontal="center" vertical="center" wrapText="1"/>
    </xf>
    <xf numFmtId="0" fontId="4" fillId="3" borderId="16" xfId="0" applyFont="1" applyFill="1" applyBorder="1" applyAlignment="1">
      <alignment horizontal="center" vertical="center"/>
    </xf>
    <xf numFmtId="0" fontId="4" fillId="3" borderId="16" xfId="0" applyFont="1" applyFill="1" applyBorder="1" applyAlignment="1">
      <alignment horizontal="center" vertical="center" wrapText="1"/>
    </xf>
    <xf numFmtId="0" fontId="4" fillId="3" borderId="43" xfId="0" applyFont="1" applyFill="1" applyBorder="1" applyAlignment="1">
      <alignment horizontal="center" vertical="center"/>
    </xf>
    <xf numFmtId="0" fontId="4" fillId="3" borderId="18" xfId="0" applyFont="1" applyFill="1" applyBorder="1" applyAlignment="1">
      <alignment horizontal="center" vertical="center"/>
    </xf>
    <xf numFmtId="0" fontId="3" fillId="0" borderId="14" xfId="0" applyFont="1" applyBorder="1" applyAlignment="1">
      <alignment horizontal="left" vertical="center" wrapText="1"/>
    </xf>
    <xf numFmtId="0" fontId="4" fillId="3" borderId="9"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44" xfId="0" applyFont="1" applyFill="1" applyBorder="1" applyAlignment="1">
      <alignment horizontal="center" vertical="center" wrapText="1"/>
    </xf>
    <xf numFmtId="0" fontId="4" fillId="3" borderId="49"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0" xfId="0" applyFont="1" applyAlignment="1">
      <alignment horizontal="center"/>
    </xf>
    <xf numFmtId="0" fontId="3" fillId="0" borderId="4" xfId="0" applyFont="1" applyBorder="1" applyAlignment="1">
      <alignment horizontal="center"/>
    </xf>
    <xf numFmtId="0" fontId="4" fillId="3" borderId="33"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4" fillId="3" borderId="5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33" xfId="0" applyFont="1" applyFill="1" applyBorder="1" applyAlignment="1">
      <alignment horizontal="center" vertical="center"/>
    </xf>
    <xf numFmtId="0" fontId="4" fillId="3" borderId="35" xfId="0" applyFont="1" applyFill="1" applyBorder="1" applyAlignment="1">
      <alignment horizontal="center" vertical="center"/>
    </xf>
    <xf numFmtId="0" fontId="4" fillId="3" borderId="56" xfId="0" applyFont="1" applyFill="1" applyBorder="1" applyAlignment="1">
      <alignment horizontal="center" vertical="center"/>
    </xf>
    <xf numFmtId="0" fontId="8" fillId="2" borderId="0" xfId="0" applyFont="1" applyFill="1" applyAlignment="1">
      <alignment horizontal="left" vertical="center" wrapText="1"/>
    </xf>
    <xf numFmtId="0" fontId="8" fillId="2" borderId="4" xfId="0" applyFont="1" applyFill="1" applyBorder="1" applyAlignment="1">
      <alignment horizontal="left" vertical="center" wrapText="1"/>
    </xf>
    <xf numFmtId="0" fontId="8" fillId="0" borderId="21" xfId="0" applyFont="1" applyBorder="1" applyAlignment="1">
      <alignment horizontal="center" vertical="center" wrapText="1"/>
    </xf>
    <xf numFmtId="0" fontId="8" fillId="0" borderId="59" xfId="0" applyFont="1" applyBorder="1" applyAlignment="1">
      <alignment horizontal="center" vertical="center" wrapText="1"/>
    </xf>
    <xf numFmtId="0" fontId="3" fillId="0" borderId="20" xfId="0" applyFont="1" applyBorder="1" applyAlignment="1">
      <alignment horizontal="left" vertical="center" wrapText="1"/>
    </xf>
    <xf numFmtId="0" fontId="8" fillId="0" borderId="21" xfId="0" applyFont="1" applyBorder="1" applyAlignment="1">
      <alignment horizontal="left" vertical="center" wrapText="1"/>
    </xf>
    <xf numFmtId="0" fontId="0" fillId="0" borderId="14" xfId="0" applyBorder="1" applyAlignment="1">
      <alignment horizontal="left" vertical="center" wrapText="1"/>
    </xf>
    <xf numFmtId="0" fontId="8" fillId="0" borderId="20" xfId="0" applyFont="1" applyBorder="1" applyAlignment="1">
      <alignment horizontal="center" vertical="center" wrapText="1"/>
    </xf>
    <xf numFmtId="0" fontId="8" fillId="0" borderId="58"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57" xfId="0" applyFont="1" applyBorder="1" applyAlignment="1">
      <alignment horizontal="center" vertical="center" wrapText="1"/>
    </xf>
    <xf numFmtId="0" fontId="8" fillId="0" borderId="20" xfId="0" applyFont="1" applyFill="1" applyBorder="1" applyAlignment="1">
      <alignment horizontal="center" vertical="center" wrapText="1"/>
    </xf>
    <xf numFmtId="0" fontId="8" fillId="0" borderId="58" xfId="0" applyFont="1" applyFill="1" applyBorder="1" applyAlignment="1">
      <alignment horizontal="center" vertical="center" wrapText="1"/>
    </xf>
    <xf numFmtId="0" fontId="3" fillId="0" borderId="24" xfId="0" applyFont="1" applyBorder="1" applyAlignment="1">
      <alignment horizontal="center" vertical="center"/>
    </xf>
    <xf numFmtId="0" fontId="3" fillId="0" borderId="60" xfId="0" applyFont="1" applyBorder="1" applyAlignment="1">
      <alignment horizontal="center" vertical="center"/>
    </xf>
    <xf numFmtId="0" fontId="3" fillId="0" borderId="22" xfId="0" applyFont="1" applyBorder="1" applyAlignment="1">
      <alignment horizontal="center" vertical="center"/>
    </xf>
    <xf numFmtId="10" fontId="3" fillId="0" borderId="24" xfId="2" applyNumberFormat="1" applyFont="1" applyBorder="1" applyAlignment="1">
      <alignment horizontal="center" vertical="center"/>
    </xf>
    <xf numFmtId="10" fontId="3" fillId="0" borderId="60" xfId="2" applyNumberFormat="1" applyFont="1" applyBorder="1" applyAlignment="1">
      <alignment horizontal="center" vertical="center"/>
    </xf>
    <xf numFmtId="10" fontId="3" fillId="0" borderId="22" xfId="2" applyNumberFormat="1" applyFont="1" applyBorder="1" applyAlignment="1">
      <alignment horizontal="center" vertical="center"/>
    </xf>
    <xf numFmtId="9" fontId="3" fillId="0" borderId="24" xfId="2" applyFont="1" applyBorder="1" applyAlignment="1">
      <alignment horizontal="center" vertical="center"/>
    </xf>
    <xf numFmtId="9" fontId="3" fillId="0" borderId="60" xfId="2" applyFont="1" applyBorder="1" applyAlignment="1">
      <alignment horizontal="center" vertical="center"/>
    </xf>
    <xf numFmtId="9" fontId="3" fillId="0" borderId="22" xfId="2" applyFont="1" applyBorder="1" applyAlignment="1">
      <alignment horizontal="center" vertical="center"/>
    </xf>
    <xf numFmtId="0" fontId="4" fillId="3" borderId="23" xfId="0" applyFont="1" applyFill="1" applyBorder="1" applyAlignment="1">
      <alignment horizontal="center" vertical="center"/>
    </xf>
    <xf numFmtId="166" fontId="8" fillId="0" borderId="23" xfId="2" applyNumberFormat="1" applyFont="1" applyBorder="1" applyAlignment="1">
      <alignment horizontal="center" vertical="center"/>
    </xf>
    <xf numFmtId="9" fontId="3" fillId="0" borderId="24" xfId="0" applyNumberFormat="1" applyFont="1" applyBorder="1" applyAlignment="1">
      <alignment horizontal="center" vertical="center"/>
    </xf>
    <xf numFmtId="10" fontId="3" fillId="0" borderId="24" xfId="0" applyNumberFormat="1" applyFont="1" applyBorder="1" applyAlignment="1">
      <alignment horizontal="center" vertical="center"/>
    </xf>
    <xf numFmtId="0" fontId="4" fillId="3" borderId="23"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7" fillId="2" borderId="0" xfId="0" applyFont="1" applyFill="1" applyAlignment="1">
      <alignment horizontal="left" vertical="center" wrapText="1"/>
    </xf>
    <xf numFmtId="0" fontId="4" fillId="3" borderId="55"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13" fillId="7" borderId="23" xfId="4" applyFont="1" applyFill="1" applyBorder="1" applyAlignment="1">
      <alignment horizontal="left" vertical="center" wrapText="1"/>
    </xf>
    <xf numFmtId="0" fontId="15" fillId="6" borderId="33" xfId="4" applyFont="1" applyFill="1" applyBorder="1" applyAlignment="1">
      <alignment horizontal="center" vertical="center" wrapText="1"/>
    </xf>
    <xf numFmtId="0" fontId="15" fillId="6" borderId="35" xfId="4" applyFont="1" applyFill="1" applyBorder="1" applyAlignment="1">
      <alignment horizontal="center" vertical="center" wrapText="1"/>
    </xf>
    <xf numFmtId="0" fontId="15" fillId="6" borderId="42" xfId="4" applyFont="1" applyFill="1" applyBorder="1" applyAlignment="1">
      <alignment horizontal="center" vertical="center" wrapText="1"/>
    </xf>
    <xf numFmtId="0" fontId="13" fillId="6" borderId="7" xfId="4" applyFont="1" applyFill="1" applyBorder="1" applyAlignment="1">
      <alignment horizontal="center" vertical="center"/>
    </xf>
    <xf numFmtId="0" fontId="13" fillId="6" borderId="8" xfId="4" applyFont="1" applyFill="1" applyBorder="1" applyAlignment="1">
      <alignment horizontal="center" vertical="center"/>
    </xf>
    <xf numFmtId="0" fontId="13" fillId="6" borderId="43" xfId="4" applyFont="1" applyFill="1" applyBorder="1" applyAlignment="1">
      <alignment horizontal="center" vertical="center"/>
    </xf>
    <xf numFmtId="0" fontId="13" fillId="6" borderId="44" xfId="4" applyFont="1" applyFill="1" applyBorder="1" applyAlignment="1">
      <alignment horizontal="center" vertical="center" wrapText="1"/>
    </xf>
    <xf numFmtId="0" fontId="13" fillId="6" borderId="45" xfId="4" applyFont="1" applyFill="1" applyBorder="1" applyAlignment="1">
      <alignment horizontal="center" vertical="center" wrapText="1"/>
    </xf>
    <xf numFmtId="0" fontId="15" fillId="6" borderId="7" xfId="4" applyFont="1" applyFill="1" applyBorder="1" applyAlignment="1">
      <alignment horizontal="center" vertical="center" wrapText="1"/>
    </xf>
    <xf numFmtId="0" fontId="15" fillId="6" borderId="41" xfId="4" applyFont="1" applyFill="1" applyBorder="1" applyAlignment="1">
      <alignment horizontal="center" vertical="center" wrapText="1"/>
    </xf>
    <xf numFmtId="0" fontId="15" fillId="6" borderId="8" xfId="4" applyFont="1" applyFill="1" applyBorder="1" applyAlignment="1">
      <alignment horizontal="center" vertical="center" wrapText="1"/>
    </xf>
    <xf numFmtId="0" fontId="15" fillId="6" borderId="20" xfId="4" applyFont="1" applyFill="1" applyBorder="1" applyAlignment="1">
      <alignment horizontal="center" vertical="center" wrapText="1"/>
    </xf>
    <xf numFmtId="0" fontId="15" fillId="6" borderId="43" xfId="4" applyFont="1" applyFill="1" applyBorder="1" applyAlignment="1">
      <alignment horizontal="center" vertical="center" wrapText="1"/>
    </xf>
    <xf numFmtId="0" fontId="15" fillId="6" borderId="46" xfId="4" applyFont="1" applyFill="1" applyBorder="1" applyAlignment="1">
      <alignment horizontal="center" vertical="center" wrapText="1"/>
    </xf>
    <xf numFmtId="0" fontId="15" fillId="6" borderId="7" xfId="3" applyFont="1" applyFill="1" applyBorder="1" applyAlignment="1">
      <alignment horizontal="center" vertical="center" wrapText="1"/>
    </xf>
    <xf numFmtId="0" fontId="15" fillId="6" borderId="9" xfId="3" applyFont="1" applyFill="1" applyBorder="1" applyAlignment="1">
      <alignment horizontal="center" vertical="center" wrapText="1"/>
    </xf>
    <xf numFmtId="0" fontId="13" fillId="2" borderId="15" xfId="3" applyFont="1" applyFill="1" applyBorder="1" applyAlignment="1">
      <alignment horizontal="right" vertical="center"/>
    </xf>
    <xf numFmtId="0" fontId="13" fillId="2" borderId="16" xfId="3" applyFont="1" applyFill="1" applyBorder="1" applyAlignment="1">
      <alignment horizontal="right" vertical="center"/>
    </xf>
    <xf numFmtId="14" fontId="10" fillId="0" borderId="16" xfId="3" applyNumberFormat="1" applyFont="1" applyBorder="1" applyAlignment="1">
      <alignment horizontal="left" vertical="center" wrapText="1"/>
    </xf>
    <xf numFmtId="14" fontId="10" fillId="0" borderId="17" xfId="3" applyNumberFormat="1" applyFont="1" applyBorder="1" applyAlignment="1">
      <alignment horizontal="left" vertical="center" wrapText="1"/>
    </xf>
    <xf numFmtId="0" fontId="12" fillId="2" borderId="27" xfId="3" applyFont="1" applyFill="1" applyBorder="1" applyAlignment="1">
      <alignment horizontal="center" vertical="center" wrapText="1"/>
    </xf>
    <xf numFmtId="0" fontId="12" fillId="2" borderId="28" xfId="3" applyFont="1" applyFill="1" applyBorder="1" applyAlignment="1">
      <alignment horizontal="center" vertical="center" wrapText="1"/>
    </xf>
    <xf numFmtId="0" fontId="12" fillId="2" borderId="29" xfId="3" applyFont="1" applyFill="1" applyBorder="1" applyAlignment="1">
      <alignment horizontal="center" vertical="center" wrapText="1"/>
    </xf>
    <xf numFmtId="0" fontId="12" fillId="2" borderId="30" xfId="3" applyFont="1" applyFill="1" applyBorder="1" applyAlignment="1">
      <alignment horizontal="center" vertical="center" wrapText="1"/>
    </xf>
    <xf numFmtId="0" fontId="12" fillId="2" borderId="31" xfId="3" applyFont="1" applyFill="1" applyBorder="1" applyAlignment="1">
      <alignment horizontal="center" vertical="center" wrapText="1"/>
    </xf>
    <xf numFmtId="0" fontId="12" fillId="2" borderId="32" xfId="3" applyFont="1" applyFill="1" applyBorder="1" applyAlignment="1">
      <alignment horizontal="center" vertical="center" wrapText="1"/>
    </xf>
    <xf numFmtId="0" fontId="13" fillId="2" borderId="33" xfId="3" applyFont="1" applyFill="1" applyBorder="1" applyAlignment="1">
      <alignment horizontal="right" vertical="center"/>
    </xf>
    <xf numFmtId="0" fontId="13" fillId="2" borderId="34" xfId="3" applyFont="1" applyFill="1" applyBorder="1" applyAlignment="1">
      <alignment horizontal="right" vertical="center"/>
    </xf>
    <xf numFmtId="0" fontId="13" fillId="2" borderId="35" xfId="3" applyFont="1" applyFill="1" applyBorder="1" applyAlignment="1">
      <alignment horizontal="right" vertical="center"/>
    </xf>
    <xf numFmtId="0" fontId="10" fillId="2" borderId="35" xfId="3" applyFont="1" applyFill="1" applyBorder="1" applyAlignment="1">
      <alignment horizontal="left" vertical="center" wrapText="1"/>
    </xf>
    <xf numFmtId="0" fontId="13" fillId="2" borderId="7" xfId="3" applyFont="1" applyFill="1" applyBorder="1" applyAlignment="1">
      <alignment horizontal="right" vertical="center"/>
    </xf>
    <xf numFmtId="0" fontId="13" fillId="2" borderId="8" xfId="3" applyFont="1" applyFill="1" applyBorder="1" applyAlignment="1">
      <alignment horizontal="right" vertical="center"/>
    </xf>
    <xf numFmtId="14" fontId="10" fillId="0" borderId="8" xfId="3" applyNumberFormat="1" applyFont="1" applyBorder="1" applyAlignment="1">
      <alignment horizontal="left" vertical="center" wrapText="1"/>
    </xf>
    <xf numFmtId="14" fontId="10" fillId="0" borderId="9" xfId="3" applyNumberFormat="1" applyFont="1" applyBorder="1" applyAlignment="1">
      <alignment horizontal="left" vertical="center" wrapText="1"/>
    </xf>
    <xf numFmtId="0" fontId="11" fillId="2" borderId="16" xfId="3" applyFill="1" applyBorder="1" applyAlignment="1" applyProtection="1">
      <alignment horizontal="left" vertical="center" wrapText="1"/>
      <protection locked="0"/>
    </xf>
    <xf numFmtId="0" fontId="15" fillId="6" borderId="23" xfId="3" applyFont="1" applyFill="1" applyBorder="1" applyAlignment="1">
      <alignment horizontal="center" vertical="center" wrapText="1"/>
    </xf>
    <xf numFmtId="0" fontId="15" fillId="6" borderId="26" xfId="3" applyFont="1" applyFill="1" applyBorder="1" applyAlignment="1">
      <alignment horizontal="center" vertical="center" wrapText="1"/>
    </xf>
    <xf numFmtId="0" fontId="15" fillId="6" borderId="17" xfId="3" applyFont="1" applyFill="1" applyBorder="1" applyAlignment="1">
      <alignment horizontal="center" vertical="center" wrapText="1"/>
    </xf>
    <xf numFmtId="0" fontId="8" fillId="2" borderId="0" xfId="3" applyFont="1" applyFill="1" applyAlignment="1">
      <alignment horizontal="left" vertical="center" wrapText="1"/>
    </xf>
    <xf numFmtId="0" fontId="30" fillId="6" borderId="7" xfId="3" applyFont="1" applyFill="1" applyBorder="1" applyAlignment="1" applyProtection="1">
      <alignment horizontal="center" vertical="center" wrapText="1"/>
      <protection locked="0"/>
    </xf>
    <xf numFmtId="0" fontId="30" fillId="6" borderId="8" xfId="3" applyFont="1" applyFill="1" applyBorder="1" applyAlignment="1" applyProtection="1">
      <alignment horizontal="center" vertical="center" wrapText="1"/>
      <protection locked="0"/>
    </xf>
    <xf numFmtId="0" fontId="30" fillId="6" borderId="9" xfId="3" applyFont="1" applyFill="1" applyBorder="1" applyAlignment="1" applyProtection="1">
      <alignment horizontal="center" vertical="center" wrapText="1"/>
      <protection locked="0"/>
    </xf>
    <xf numFmtId="0" fontId="30" fillId="6" borderId="23" xfId="3" applyFont="1" applyFill="1" applyBorder="1" applyAlignment="1" applyProtection="1">
      <alignment horizontal="center" vertical="center" wrapText="1"/>
      <protection locked="0"/>
    </xf>
    <xf numFmtId="0" fontId="8" fillId="5" borderId="23" xfId="3" applyFont="1" applyFill="1" applyBorder="1" applyAlignment="1">
      <alignment horizontal="left" vertical="center" wrapText="1"/>
    </xf>
    <xf numFmtId="0" fontId="8" fillId="0" borderId="23" xfId="3" applyFont="1" applyBorder="1"/>
    <xf numFmtId="0" fontId="15" fillId="6" borderId="25" xfId="3" applyFont="1" applyFill="1" applyBorder="1" applyAlignment="1">
      <alignment horizontal="center" vertical="center" wrapText="1"/>
    </xf>
    <xf numFmtId="0" fontId="15" fillId="6" borderId="15" xfId="3" applyFont="1" applyFill="1" applyBorder="1" applyAlignment="1">
      <alignment horizontal="center" vertical="center" wrapText="1"/>
    </xf>
    <xf numFmtId="0" fontId="15" fillId="6" borderId="16" xfId="3" applyFont="1" applyFill="1" applyBorder="1" applyAlignment="1">
      <alignment horizontal="center" vertical="center" wrapText="1"/>
    </xf>
    <xf numFmtId="0" fontId="21" fillId="2" borderId="0" xfId="3" applyFont="1" applyFill="1" applyAlignment="1">
      <alignment horizontal="center" vertical="center" wrapText="1"/>
    </xf>
    <xf numFmtId="0" fontId="27" fillId="2" borderId="0" xfId="3" applyFont="1" applyFill="1" applyAlignment="1">
      <alignment horizontal="left" vertical="center" wrapText="1"/>
    </xf>
    <xf numFmtId="14" fontId="27" fillId="2" borderId="0" xfId="3" applyNumberFormat="1" applyFont="1" applyFill="1" applyAlignment="1">
      <alignment horizontal="left" vertical="center" wrapText="1"/>
    </xf>
    <xf numFmtId="0" fontId="15" fillId="6" borderId="37" xfId="3" applyFont="1" applyFill="1" applyBorder="1" applyAlignment="1">
      <alignment horizontal="center" vertical="center" wrapText="1"/>
    </xf>
    <xf numFmtId="0" fontId="15" fillId="6" borderId="38" xfId="3" applyFont="1" applyFill="1" applyBorder="1" applyAlignment="1">
      <alignment horizontal="center" vertical="center" wrapText="1"/>
    </xf>
    <xf numFmtId="0" fontId="15" fillId="6" borderId="39" xfId="3" applyFont="1" applyFill="1" applyBorder="1" applyAlignment="1">
      <alignment horizontal="center" vertical="center" wrapText="1"/>
    </xf>
    <xf numFmtId="0" fontId="15" fillId="6" borderId="8" xfId="3" applyFont="1" applyFill="1" applyBorder="1" applyAlignment="1">
      <alignment horizontal="center" vertical="center" wrapText="1"/>
    </xf>
    <xf numFmtId="0" fontId="8" fillId="5" borderId="16" xfId="3" applyFont="1" applyFill="1" applyBorder="1" applyAlignment="1">
      <alignment horizontal="left" vertical="center" wrapText="1"/>
    </xf>
    <xf numFmtId="0" fontId="8" fillId="0" borderId="16" xfId="3" applyFont="1" applyBorder="1"/>
    <xf numFmtId="0" fontId="35" fillId="8" borderId="23" xfId="3" applyFont="1" applyFill="1" applyBorder="1" applyAlignment="1">
      <alignment horizontal="center" vertical="center" wrapText="1"/>
    </xf>
    <xf numFmtId="0" fontId="8" fillId="6" borderId="23" xfId="3" applyFont="1" applyFill="1" applyBorder="1" applyAlignment="1">
      <alignment horizontal="center"/>
    </xf>
    <xf numFmtId="0" fontId="35" fillId="8" borderId="26" xfId="3" applyFont="1" applyFill="1" applyBorder="1" applyAlignment="1">
      <alignment horizontal="center" vertical="center" wrapText="1"/>
    </xf>
    <xf numFmtId="0" fontId="8" fillId="6" borderId="17" xfId="3" applyFont="1" applyFill="1" applyBorder="1" applyAlignment="1">
      <alignment horizontal="center"/>
    </xf>
    <xf numFmtId="0" fontId="35" fillId="9" borderId="7" xfId="3" applyFont="1" applyFill="1" applyBorder="1" applyAlignment="1">
      <alignment horizontal="center" vertical="center" wrapText="1"/>
    </xf>
    <xf numFmtId="0" fontId="8" fillId="6" borderId="8" xfId="3" applyFont="1" applyFill="1" applyBorder="1"/>
    <xf numFmtId="0" fontId="8" fillId="6" borderId="9" xfId="3" applyFont="1" applyFill="1" applyBorder="1"/>
    <xf numFmtId="0" fontId="35" fillId="9" borderId="23" xfId="3" applyFont="1" applyFill="1" applyBorder="1" applyAlignment="1">
      <alignment horizontal="center" vertical="center" wrapText="1"/>
    </xf>
    <xf numFmtId="0" fontId="8" fillId="6" borderId="23" xfId="3" applyFont="1" applyFill="1" applyBorder="1"/>
    <xf numFmtId="0" fontId="35" fillId="8" borderId="25" xfId="3" applyFont="1" applyFill="1" applyBorder="1" applyAlignment="1">
      <alignment horizontal="center" vertical="center" wrapText="1"/>
    </xf>
    <xf numFmtId="0" fontId="8" fillId="6" borderId="15" xfId="3" applyFont="1" applyFill="1" applyBorder="1" applyAlignment="1">
      <alignment horizontal="center"/>
    </xf>
    <xf numFmtId="0" fontId="8" fillId="6" borderId="16" xfId="3" applyFont="1" applyFill="1" applyBorder="1" applyAlignment="1">
      <alignment horizontal="center"/>
    </xf>
    <xf numFmtId="0" fontId="21" fillId="5" borderId="0" xfId="3" applyFont="1" applyFill="1" applyAlignment="1">
      <alignment horizontal="center" vertical="center" wrapText="1"/>
    </xf>
    <xf numFmtId="0" fontId="22" fillId="0" borderId="0" xfId="3" applyFont="1"/>
    <xf numFmtId="0" fontId="27" fillId="5" borderId="0" xfId="3" applyFont="1" applyFill="1" applyAlignment="1">
      <alignment horizontal="left" vertical="center" wrapText="1"/>
    </xf>
    <xf numFmtId="0" fontId="35" fillId="8" borderId="37" xfId="3" applyFont="1" applyFill="1" applyBorder="1" applyAlignment="1">
      <alignment horizontal="center" vertical="center" wrapText="1"/>
    </xf>
    <xf numFmtId="0" fontId="35" fillId="8" borderId="38" xfId="3" applyFont="1" applyFill="1" applyBorder="1" applyAlignment="1">
      <alignment horizontal="center" vertical="center" wrapText="1"/>
    </xf>
    <xf numFmtId="0" fontId="35" fillId="8" borderId="39" xfId="3" applyFont="1" applyFill="1" applyBorder="1" applyAlignment="1">
      <alignment horizontal="center" vertical="center" wrapText="1"/>
    </xf>
    <xf numFmtId="0" fontId="8" fillId="6" borderId="23" xfId="3" applyFont="1" applyFill="1" applyBorder="1" applyAlignment="1">
      <alignment vertical="center"/>
    </xf>
    <xf numFmtId="0" fontId="8" fillId="6" borderId="17" xfId="3" applyFont="1" applyFill="1" applyBorder="1" applyAlignment="1">
      <alignment vertical="center"/>
    </xf>
    <xf numFmtId="0" fontId="8" fillId="6" borderId="15" xfId="3" applyFont="1" applyFill="1" applyBorder="1" applyAlignment="1">
      <alignment vertical="center"/>
    </xf>
    <xf numFmtId="0" fontId="8" fillId="6" borderId="16" xfId="3" applyFont="1" applyFill="1" applyBorder="1" applyAlignment="1">
      <alignment vertical="center"/>
    </xf>
    <xf numFmtId="0" fontId="36" fillId="5" borderId="0" xfId="3" applyFont="1" applyFill="1" applyAlignment="1">
      <alignment horizontal="center" vertical="center" wrapText="1"/>
    </xf>
    <xf numFmtId="0" fontId="8" fillId="0" borderId="0" xfId="3" applyFont="1"/>
    <xf numFmtId="14" fontId="27" fillId="5" borderId="0" xfId="3" applyNumberFormat="1" applyFont="1" applyFill="1" applyAlignment="1">
      <alignment horizontal="left" vertical="center" wrapText="1"/>
    </xf>
    <xf numFmtId="14" fontId="22" fillId="0" borderId="0" xfId="3" applyNumberFormat="1" applyFont="1"/>
    <xf numFmtId="0" fontId="35" fillId="8" borderId="7" xfId="3" applyFont="1" applyFill="1" applyBorder="1" applyAlignment="1">
      <alignment horizontal="center" vertical="center" wrapText="1"/>
    </xf>
    <xf numFmtId="0" fontId="35" fillId="8" borderId="8" xfId="3" applyFont="1" applyFill="1" applyBorder="1" applyAlignment="1">
      <alignment horizontal="center" vertical="center" wrapText="1"/>
    </xf>
    <xf numFmtId="0" fontId="35" fillId="8" borderId="9" xfId="3" applyFont="1" applyFill="1" applyBorder="1" applyAlignment="1">
      <alignment horizontal="center" vertical="center" wrapText="1"/>
    </xf>
    <xf numFmtId="0" fontId="30" fillId="6" borderId="16" xfId="3" applyFont="1" applyFill="1" applyBorder="1" applyAlignment="1" applyProtection="1">
      <alignment horizontal="center" vertical="center" wrapText="1"/>
      <protection locked="0"/>
    </xf>
    <xf numFmtId="0" fontId="8" fillId="5" borderId="11" xfId="3" applyFont="1" applyFill="1" applyBorder="1" applyAlignment="1">
      <alignment horizontal="left" vertical="center" wrapText="1"/>
    </xf>
    <xf numFmtId="0" fontId="8" fillId="0" borderId="11" xfId="3" applyFont="1" applyBorder="1"/>
    <xf numFmtId="0" fontId="27" fillId="2" borderId="0" xfId="3" applyFont="1" applyFill="1" applyAlignment="1">
      <alignment horizontal="justify" vertical="center" wrapText="1"/>
    </xf>
    <xf numFmtId="0" fontId="0" fillId="0" borderId="23" xfId="0" applyBorder="1" applyAlignment="1">
      <alignment horizontal="center"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25" xfId="0" applyBorder="1" applyAlignment="1">
      <alignment horizontal="left" vertical="center" wrapText="1"/>
    </xf>
    <xf numFmtId="0" fontId="4" fillId="2" borderId="25" xfId="0" applyFont="1" applyFill="1" applyBorder="1" applyAlignment="1">
      <alignment horizontal="right" vertical="center" wrapText="1"/>
    </xf>
    <xf numFmtId="0" fontId="4" fillId="2" borderId="15" xfId="0" applyFont="1" applyFill="1" applyBorder="1" applyAlignment="1">
      <alignment horizontal="right" vertical="center" wrapText="1"/>
    </xf>
    <xf numFmtId="0" fontId="3" fillId="2" borderId="16"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166" fontId="3" fillId="0" borderId="24" xfId="2" applyNumberFormat="1" applyFont="1" applyBorder="1" applyAlignment="1">
      <alignment horizontal="center" vertical="center"/>
    </xf>
    <xf numFmtId="166" fontId="3" fillId="0" borderId="60" xfId="2" applyNumberFormat="1" applyFont="1" applyBorder="1" applyAlignment="1">
      <alignment horizontal="center" vertical="center"/>
    </xf>
    <xf numFmtId="166" fontId="3" fillId="0" borderId="22" xfId="2" applyNumberFormat="1" applyFont="1" applyBorder="1" applyAlignment="1">
      <alignment horizontal="center" vertical="center"/>
    </xf>
    <xf numFmtId="166" fontId="3" fillId="2" borderId="23" xfId="2" applyNumberFormat="1" applyFont="1" applyFill="1" applyBorder="1" applyAlignment="1">
      <alignment horizontal="center" vertical="center"/>
    </xf>
    <xf numFmtId="10" fontId="3" fillId="2" borderId="23" xfId="2" applyNumberFormat="1" applyFont="1" applyFill="1" applyBorder="1" applyAlignment="1">
      <alignment horizontal="center" vertical="center"/>
    </xf>
    <xf numFmtId="10" fontId="3" fillId="0" borderId="23" xfId="2" applyNumberFormat="1" applyFont="1" applyBorder="1" applyAlignment="1">
      <alignment horizontal="center" vertical="center"/>
    </xf>
    <xf numFmtId="0" fontId="3" fillId="2" borderId="24" xfId="0" applyFont="1" applyFill="1" applyBorder="1" applyAlignment="1">
      <alignment horizontal="center" vertical="center"/>
    </xf>
    <xf numFmtId="0" fontId="3" fillId="2" borderId="60" xfId="0" applyFont="1" applyFill="1" applyBorder="1" applyAlignment="1">
      <alignment horizontal="center" vertical="center"/>
    </xf>
    <xf numFmtId="0" fontId="3" fillId="2" borderId="22" xfId="0" applyFont="1" applyFill="1" applyBorder="1" applyAlignment="1">
      <alignment horizontal="center" vertical="center"/>
    </xf>
    <xf numFmtId="9" fontId="3" fillId="2" borderId="24" xfId="2" applyFont="1" applyFill="1" applyBorder="1" applyAlignment="1">
      <alignment horizontal="center" vertical="center"/>
    </xf>
    <xf numFmtId="9" fontId="3" fillId="2" borderId="60" xfId="2" applyFont="1" applyFill="1" applyBorder="1" applyAlignment="1">
      <alignment horizontal="center" vertical="center"/>
    </xf>
    <xf numFmtId="9" fontId="3" fillId="2" borderId="22" xfId="2" applyFont="1" applyFill="1" applyBorder="1" applyAlignment="1">
      <alignment horizontal="center" vertical="center"/>
    </xf>
    <xf numFmtId="166" fontId="8" fillId="2" borderId="24" xfId="2" applyNumberFormat="1" applyFont="1" applyFill="1" applyBorder="1" applyAlignment="1">
      <alignment horizontal="center" vertical="center"/>
    </xf>
    <xf numFmtId="166" fontId="8" fillId="2" borderId="60" xfId="2" applyNumberFormat="1" applyFont="1" applyFill="1" applyBorder="1" applyAlignment="1">
      <alignment horizontal="center" vertical="center"/>
    </xf>
    <xf numFmtId="166" fontId="8" fillId="2" borderId="22" xfId="2" applyNumberFormat="1" applyFont="1" applyFill="1" applyBorder="1" applyAlignment="1">
      <alignment horizontal="center" vertical="center"/>
    </xf>
    <xf numFmtId="166" fontId="3" fillId="2" borderId="24" xfId="2" applyNumberFormat="1" applyFont="1" applyFill="1" applyBorder="1" applyAlignment="1">
      <alignment horizontal="center" vertical="center"/>
    </xf>
    <xf numFmtId="166" fontId="3" fillId="2" borderId="60" xfId="2" applyNumberFormat="1" applyFont="1" applyFill="1" applyBorder="1" applyAlignment="1">
      <alignment horizontal="center" vertical="center"/>
    </xf>
    <xf numFmtId="166" fontId="3" fillId="2" borderId="22" xfId="2" applyNumberFormat="1" applyFont="1" applyFill="1" applyBorder="1" applyAlignment="1">
      <alignment horizontal="center" vertical="center"/>
    </xf>
    <xf numFmtId="166" fontId="8" fillId="2" borderId="23" xfId="2" applyNumberFormat="1" applyFont="1" applyFill="1" applyBorder="1" applyAlignment="1">
      <alignment horizontal="center" vertical="center"/>
    </xf>
    <xf numFmtId="10" fontId="8" fillId="2" borderId="24" xfId="2" applyNumberFormat="1" applyFont="1" applyFill="1" applyBorder="1" applyAlignment="1">
      <alignment horizontal="center" vertical="center"/>
    </xf>
    <xf numFmtId="10" fontId="8" fillId="2" borderId="60" xfId="2" applyNumberFormat="1" applyFont="1" applyFill="1" applyBorder="1" applyAlignment="1">
      <alignment horizontal="center" vertical="center"/>
    </xf>
    <xf numFmtId="10" fontId="8" fillId="2" borderId="22" xfId="2" applyNumberFormat="1" applyFont="1" applyFill="1" applyBorder="1" applyAlignment="1">
      <alignment horizontal="center" vertical="center"/>
    </xf>
    <xf numFmtId="10" fontId="8" fillId="0" borderId="23" xfId="2" applyNumberFormat="1" applyFont="1" applyBorder="1" applyAlignment="1">
      <alignment horizontal="center" vertical="center" wrapText="1"/>
    </xf>
    <xf numFmtId="2" fontId="8" fillId="0" borderId="23" xfId="0" applyNumberFormat="1" applyFont="1" applyBorder="1" applyAlignment="1">
      <alignment horizontal="center" vertical="center" wrapText="1"/>
    </xf>
    <xf numFmtId="10" fontId="8" fillId="0" borderId="24" xfId="2" applyNumberFormat="1" applyFont="1" applyBorder="1" applyAlignment="1">
      <alignment horizontal="center" vertical="center" wrapText="1"/>
    </xf>
    <xf numFmtId="10" fontId="8" fillId="0" borderId="60" xfId="2" applyNumberFormat="1" applyFont="1" applyBorder="1" applyAlignment="1">
      <alignment horizontal="center" vertical="center" wrapText="1"/>
    </xf>
    <xf numFmtId="10" fontId="8" fillId="0" borderId="22" xfId="2" applyNumberFormat="1" applyFont="1" applyBorder="1" applyAlignment="1">
      <alignment horizontal="center" vertical="center" wrapText="1"/>
    </xf>
    <xf numFmtId="0" fontId="8" fillId="14" borderId="23" xfId="0" applyFont="1" applyFill="1" applyBorder="1" applyAlignment="1">
      <alignment horizontal="center" vertical="center" wrapText="1"/>
    </xf>
    <xf numFmtId="0" fontId="8" fillId="15" borderId="23" xfId="0" applyFont="1" applyFill="1" applyBorder="1" applyAlignment="1">
      <alignment horizontal="center" vertical="center" wrapText="1"/>
    </xf>
    <xf numFmtId="0" fontId="8" fillId="16" borderId="23" xfId="0" applyFont="1" applyFill="1" applyBorder="1" applyAlignment="1">
      <alignment horizontal="center" vertical="center" wrapText="1"/>
    </xf>
    <xf numFmtId="0" fontId="39" fillId="0" borderId="0" xfId="0" applyFont="1" applyAlignment="1">
      <alignment horizontal="center" vertical="center"/>
    </xf>
    <xf numFmtId="0" fontId="39" fillId="0" borderId="23" xfId="0" applyFont="1" applyBorder="1" applyAlignment="1">
      <alignment horizontal="center" vertical="center"/>
    </xf>
    <xf numFmtId="0" fontId="4" fillId="14" borderId="5" xfId="0" applyFont="1" applyFill="1" applyBorder="1" applyAlignment="1">
      <alignment horizontal="center" vertical="center"/>
    </xf>
    <xf numFmtId="0" fontId="4" fillId="16" borderId="64" xfId="0" applyFont="1" applyFill="1" applyBorder="1" applyAlignment="1">
      <alignment horizontal="center" vertical="center"/>
    </xf>
    <xf numFmtId="0" fontId="4" fillId="15" borderId="64" xfId="0" applyFont="1" applyFill="1" applyBorder="1" applyAlignment="1">
      <alignment horizontal="center" vertical="center"/>
    </xf>
    <xf numFmtId="0" fontId="3" fillId="0" borderId="44" xfId="0" applyFont="1" applyBorder="1" applyAlignment="1">
      <alignmen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45" xfId="0" applyFont="1" applyBorder="1" applyAlignment="1">
      <alignment vertical="center" wrapText="1"/>
    </xf>
    <xf numFmtId="0" fontId="4" fillId="0" borderId="49" xfId="0" applyFont="1" applyFill="1" applyBorder="1" applyAlignment="1">
      <alignment vertical="center" wrapTex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4" fillId="0" borderId="63" xfId="0" applyFont="1" applyBorder="1" applyAlignment="1">
      <alignment horizontal="center" vertical="center"/>
    </xf>
    <xf numFmtId="0" fontId="4" fillId="2" borderId="6" xfId="0" applyFont="1" applyFill="1" applyBorder="1" applyAlignment="1">
      <alignment horizontal="center" vertical="center" wrapText="1"/>
    </xf>
    <xf numFmtId="0" fontId="3" fillId="0" borderId="14" xfId="0" applyFont="1" applyBorder="1" applyAlignment="1">
      <alignment horizontal="center" vertical="center"/>
    </xf>
    <xf numFmtId="0" fontId="3" fillId="0" borderId="17" xfId="0" applyFont="1" applyBorder="1" applyAlignment="1">
      <alignment horizontal="center" vertical="center"/>
    </xf>
    <xf numFmtId="0" fontId="39" fillId="0" borderId="0" xfId="0" applyFont="1" applyAlignment="1">
      <alignment horizontal="center"/>
    </xf>
    <xf numFmtId="9" fontId="39" fillId="0" borderId="0" xfId="2" applyFont="1" applyAlignment="1">
      <alignment horizontal="center" vertical="center"/>
    </xf>
    <xf numFmtId="10" fontId="1" fillId="0" borderId="23" xfId="2" applyNumberFormat="1" applyFont="1" applyBorder="1" applyAlignment="1">
      <alignment horizontal="center" vertical="center"/>
    </xf>
    <xf numFmtId="0" fontId="4" fillId="14" borderId="24" xfId="0" applyFont="1" applyFill="1" applyBorder="1" applyAlignment="1">
      <alignment horizontal="center" vertical="center"/>
    </xf>
    <xf numFmtId="0" fontId="4" fillId="16" borderId="24" xfId="0" applyFont="1" applyFill="1" applyBorder="1" applyAlignment="1">
      <alignment horizontal="center" vertical="center"/>
    </xf>
    <xf numFmtId="0" fontId="4" fillId="15" borderId="24" xfId="0" applyFont="1" applyFill="1" applyBorder="1" applyAlignment="1">
      <alignment horizontal="center" vertical="center"/>
    </xf>
    <xf numFmtId="0" fontId="4" fillId="2" borderId="24" xfId="0" applyFont="1" applyFill="1" applyBorder="1" applyAlignment="1">
      <alignment horizontal="center" vertical="center" wrapText="1"/>
    </xf>
    <xf numFmtId="10" fontId="39" fillId="16" borderId="23" xfId="2" applyNumberFormat="1" applyFont="1" applyFill="1" applyBorder="1" applyAlignment="1">
      <alignment horizontal="center" vertical="center"/>
    </xf>
    <xf numFmtId="0" fontId="39" fillId="0" borderId="23" xfId="0" applyFont="1" applyBorder="1" applyAlignment="1">
      <alignment horizontal="center"/>
    </xf>
    <xf numFmtId="10" fontId="39" fillId="0" borderId="0" xfId="0" applyNumberFormat="1" applyFont="1" applyAlignment="1">
      <alignment horizontal="center" vertical="center"/>
    </xf>
  </cellXfs>
  <cellStyles count="10">
    <cellStyle name="Hipervínculo" xfId="7" builtinId="8"/>
    <cellStyle name="Moneda" xfId="1" builtinId="4"/>
    <cellStyle name="Normal" xfId="0" builtinId="0"/>
    <cellStyle name="Normal 2" xfId="8" xr:uid="{4B5FF811-3448-45BE-B10B-8128F8FCA62A}"/>
    <cellStyle name="Normal 2 4" xfId="4" xr:uid="{00000000-0005-0000-0000-000003000000}"/>
    <cellStyle name="Normal 6" xfId="3" xr:uid="{00000000-0005-0000-0000-000004000000}"/>
    <cellStyle name="Porcentaje" xfId="2" builtinId="5"/>
    <cellStyle name="Porcentaje 2" xfId="5" xr:uid="{00000000-0005-0000-0000-000006000000}"/>
    <cellStyle name="Porcentaje 3" xfId="9" xr:uid="{2E1AEC52-398F-49B3-956C-CC58B20EA23D}"/>
    <cellStyle name="Porcentaje 5"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dk1">
                    <a:lumMod val="75000"/>
                    <a:lumOff val="25000"/>
                  </a:schemeClr>
                </a:solidFill>
                <a:latin typeface="+mn-lt"/>
                <a:ea typeface="+mn-ea"/>
                <a:cs typeface="+mn-cs"/>
              </a:defRPr>
            </a:pPr>
            <a:r>
              <a:rPr lang="es-CO" sz="1200" b="1" i="0" baseline="0">
                <a:effectLst/>
              </a:rPr>
              <a:t>Resultados del seguimiento al plan de acción institucional </a:t>
            </a:r>
          </a:p>
          <a:p>
            <a:pPr>
              <a:defRPr sz="1200"/>
            </a:pPr>
            <a:r>
              <a:rPr lang="es-CO" sz="1200" b="1" i="0" baseline="0">
                <a:effectLst/>
              </a:rPr>
              <a:t>Corte al 31 de marzo de 2021</a:t>
            </a:r>
            <a:endParaRPr lang="es-CO" sz="1200">
              <a:effectLst/>
            </a:endParaRPr>
          </a:p>
        </c:rich>
      </c:tx>
      <c:overlay val="0"/>
      <c:spPr>
        <a:noFill/>
        <a:ln>
          <a:noFill/>
        </a:ln>
        <a:effectLst/>
      </c:spPr>
      <c:txPr>
        <a:bodyPr rot="0" spcFirstLastPara="1" vertOverflow="ellipsis" vert="horz" wrap="square" anchor="ctr" anchorCtr="1"/>
        <a:lstStyle/>
        <a:p>
          <a:pPr>
            <a:defRPr sz="12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doughnutChart>
        <c:varyColors val="1"/>
        <c:ser>
          <c:idx val="0"/>
          <c:order val="0"/>
          <c:spPr>
            <a:effectLst>
              <a:innerShdw blurRad="63500" dist="50800" dir="13500000">
                <a:prstClr val="black">
                  <a:alpha val="50000"/>
                </a:prstClr>
              </a:innerShdw>
            </a:effectLst>
          </c:spPr>
          <c:dPt>
            <c:idx val="0"/>
            <c:bubble3D val="0"/>
            <c:spPr>
              <a:solidFill>
                <a:srgbClr val="00B050"/>
              </a:solidFill>
              <a:ln>
                <a:noFill/>
              </a:ln>
              <a:effectLst>
                <a:innerShdw blurRad="63500" dist="50800" dir="13500000">
                  <a:prstClr val="black">
                    <a:alpha val="50000"/>
                  </a:prstClr>
                </a:innerShdw>
              </a:effectLst>
            </c:spPr>
            <c:extLst>
              <c:ext xmlns:c16="http://schemas.microsoft.com/office/drawing/2014/chart" uri="{C3380CC4-5D6E-409C-BE32-E72D297353CC}">
                <c16:uniqueId val="{00000002-A1E0-4E6A-A97E-DB61DD789502}"/>
              </c:ext>
            </c:extLst>
          </c:dPt>
          <c:dPt>
            <c:idx val="1"/>
            <c:bubble3D val="0"/>
            <c:spPr>
              <a:solidFill>
                <a:srgbClr val="92D050"/>
              </a:solidFill>
              <a:ln>
                <a:noFill/>
              </a:ln>
              <a:effectLst>
                <a:innerShdw blurRad="63500" dist="50800" dir="13500000">
                  <a:prstClr val="black">
                    <a:alpha val="50000"/>
                  </a:prstClr>
                </a:innerShdw>
              </a:effectLst>
            </c:spPr>
            <c:extLst>
              <c:ext xmlns:c16="http://schemas.microsoft.com/office/drawing/2014/chart" uri="{C3380CC4-5D6E-409C-BE32-E72D297353CC}">
                <c16:uniqueId val="{00000003-A1E0-4E6A-A97E-DB61DD789502}"/>
              </c:ext>
            </c:extLst>
          </c:dPt>
          <c:dPt>
            <c:idx val="2"/>
            <c:bubble3D val="0"/>
            <c:spPr>
              <a:solidFill>
                <a:srgbClr val="FFFF00"/>
              </a:solidFill>
              <a:ln>
                <a:noFill/>
              </a:ln>
              <a:effectLst>
                <a:innerShdw blurRad="63500" dist="50800" dir="13500000">
                  <a:prstClr val="black">
                    <a:alpha val="50000"/>
                  </a:prstClr>
                </a:innerShdw>
              </a:effectLst>
            </c:spPr>
            <c:extLst>
              <c:ext xmlns:c16="http://schemas.microsoft.com/office/drawing/2014/chart" uri="{C3380CC4-5D6E-409C-BE32-E72D297353CC}">
                <c16:uniqueId val="{00000004-A1E0-4E6A-A97E-DB61DD789502}"/>
              </c:ext>
            </c:extLst>
          </c:dPt>
          <c:dPt>
            <c:idx val="3"/>
            <c:bubble3D val="0"/>
            <c:spPr>
              <a:solidFill>
                <a:schemeClr val="bg1"/>
              </a:solidFill>
              <a:ln>
                <a:noFill/>
              </a:ln>
              <a:effectLst>
                <a:innerShdw blurRad="63500" dist="50800" dir="13500000">
                  <a:prstClr val="black">
                    <a:alpha val="50000"/>
                  </a:prstClr>
                </a:innerShdw>
              </a:effectLst>
            </c:spPr>
            <c:extLst>
              <c:ext xmlns:c16="http://schemas.microsoft.com/office/drawing/2014/chart" uri="{C3380CC4-5D6E-409C-BE32-E72D297353CC}">
                <c16:uniqueId val="{00000005-A1E0-4E6A-A97E-DB61DD789502}"/>
              </c:ext>
            </c:extLst>
          </c:dPt>
          <c:dLbls>
            <c:dLbl>
              <c:idx val="0"/>
              <c:layout>
                <c:manualLayout>
                  <c:x val="8.0629366806901998E-2"/>
                  <c:y val="0.10868508770911015"/>
                </c:manualLayout>
              </c:layout>
              <c:tx>
                <c:rich>
                  <a:bodyPr rot="0" spcFirstLastPara="1" vertOverflow="ellipsis" vert="horz" wrap="square" lIns="38100" tIns="19050" rIns="38100" bIns="19050" anchor="ctr" anchorCtr="1">
                    <a:noAutofit/>
                  </a:bodyPr>
                  <a:lstStyle/>
                  <a:p>
                    <a:pPr>
                      <a:defRPr sz="1000" b="1" i="0" u="none" strike="noStrike" kern="1200" baseline="0">
                        <a:solidFill>
                          <a:sysClr val="windowText" lastClr="000000"/>
                        </a:solidFill>
                        <a:latin typeface="+mn-lt"/>
                        <a:ea typeface="+mn-ea"/>
                        <a:cs typeface="+mn-cs"/>
                      </a:defRPr>
                    </a:pPr>
                    <a:r>
                      <a:rPr lang="en-US">
                        <a:solidFill>
                          <a:sysClr val="windowText" lastClr="000000"/>
                        </a:solidFill>
                      </a:rPr>
                      <a:t>58.82%</a:t>
                    </a:r>
                  </a:p>
                </c:rich>
              </c:tx>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ysClr val="windowText" lastClr="000000"/>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15:layout>
                    <c:manualLayout>
                      <c:w val="9.0167427701674283E-2"/>
                      <c:h val="8.1680111235837669E-2"/>
                    </c:manualLayout>
                  </c15:layout>
                  <c15:showDataLabelsRange val="0"/>
                </c:ext>
                <c:ext xmlns:c16="http://schemas.microsoft.com/office/drawing/2014/chart" uri="{C3380CC4-5D6E-409C-BE32-E72D297353CC}">
                  <c16:uniqueId val="{00000002-A1E0-4E6A-A97E-DB61DD789502}"/>
                </c:ext>
              </c:extLst>
            </c:dLbl>
            <c:dLbl>
              <c:idx val="1"/>
              <c:layout>
                <c:manualLayout>
                  <c:x val="-8.0629289382963765E-2"/>
                  <c:y val="8.539542605715808E-2"/>
                </c:manualLayout>
              </c:layout>
              <c:tx>
                <c:rich>
                  <a:bodyPr/>
                  <a:lstStyle/>
                  <a:p>
                    <a:r>
                      <a:rPr lang="en-US"/>
                      <a:t>23.53%</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3-A1E0-4E6A-A97E-DB61DD789502}"/>
                </c:ext>
              </c:extLst>
            </c:dLbl>
            <c:dLbl>
              <c:idx val="2"/>
              <c:layout>
                <c:manualLayout>
                  <c:x val="-8.2766499776786823E-2"/>
                  <c:y val="-8.3946699072509096E-2"/>
                </c:manualLayout>
              </c:layout>
              <c:tx>
                <c:rich>
                  <a:bodyPr/>
                  <a:lstStyle/>
                  <a:p>
                    <a:r>
                      <a:rPr lang="en-US"/>
                      <a:t>3.92%</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4-A1E0-4E6A-A97E-DB61DD789502}"/>
                </c:ext>
              </c:extLst>
            </c:dLbl>
            <c:dLbl>
              <c:idx val="3"/>
              <c:layout>
                <c:manualLayout>
                  <c:x val="-1.6612544752971956E-2"/>
                  <c:y val="-0.14662828660832231"/>
                </c:manualLayout>
              </c:layout>
              <c:tx>
                <c:rich>
                  <a:bodyPr/>
                  <a:lstStyle/>
                  <a:p>
                    <a:r>
                      <a:rPr lang="en-US"/>
                      <a:t>13.73%</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5-A1E0-4E6A-A97E-DB61DD789502}"/>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s-CO"/>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Resultados!$B$13:$B$16</c:f>
              <c:strCache>
                <c:ptCount val="4"/>
                <c:pt idx="0">
                  <c:v>Muy satisfactorio</c:v>
                </c:pt>
                <c:pt idx="1">
                  <c:v>Satisfactorio</c:v>
                </c:pt>
                <c:pt idx="2">
                  <c:v>Aceptable</c:v>
                </c:pt>
                <c:pt idx="3">
                  <c:v>N/A - Sin avance</c:v>
                </c:pt>
              </c:strCache>
            </c:strRef>
          </c:cat>
          <c:val>
            <c:numRef>
              <c:f>Resultados!$C$13:$C$16</c:f>
              <c:numCache>
                <c:formatCode>General</c:formatCode>
                <c:ptCount val="4"/>
                <c:pt idx="0">
                  <c:v>30</c:v>
                </c:pt>
                <c:pt idx="1">
                  <c:v>12</c:v>
                </c:pt>
                <c:pt idx="2">
                  <c:v>2</c:v>
                </c:pt>
                <c:pt idx="3">
                  <c:v>7</c:v>
                </c:pt>
              </c:numCache>
            </c:numRef>
          </c:val>
          <c:extLst>
            <c:ext xmlns:c16="http://schemas.microsoft.com/office/drawing/2014/chart" uri="{C3380CC4-5D6E-409C-BE32-E72D297353CC}">
              <c16:uniqueId val="{00000000-A1E0-4E6A-A97E-DB61DD789502}"/>
            </c:ext>
          </c:extLst>
        </c:ser>
        <c:dLbls>
          <c:showLegendKey val="0"/>
          <c:showVal val="0"/>
          <c:showCatName val="0"/>
          <c:showSerName val="0"/>
          <c:showPercent val="1"/>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85000"/>
      </a:schemeClr>
    </a:solidFill>
    <a:ln w="9525" cap="flat" cmpd="sng" algn="ctr">
      <a:solidFill>
        <a:schemeClr val="dk1">
          <a:lumMod val="25000"/>
          <a:lumOff val="75000"/>
        </a:schemeClr>
      </a:solidFill>
      <a:round/>
    </a:ln>
    <a:effectLst>
      <a:innerShdw blurRad="114300">
        <a:prstClr val="black"/>
      </a:innerShdw>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ustomXml" Target="../ink/ink1.xm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135732</xdr:colOff>
      <xdr:row>0</xdr:row>
      <xdr:rowOff>0</xdr:rowOff>
    </xdr:from>
    <xdr:to>
      <xdr:col>0</xdr:col>
      <xdr:colOff>1197769</xdr:colOff>
      <xdr:row>0</xdr:row>
      <xdr:rowOff>700369</xdr:rowOff>
    </xdr:to>
    <xdr:pic>
      <xdr:nvPicPr>
        <xdr:cNvPr id="2" name="5 Imagen" descr="C:\Users\john.garcia\Desktop\LOGO CAPITAL LETRA NEGRA.png">
          <a:extLst>
            <a:ext uri="{FF2B5EF4-FFF2-40B4-BE49-F238E27FC236}">
              <a16:creationId xmlns:a16="http://schemas.microsoft.com/office/drawing/2014/main" id="{7CF7E783-7C03-411C-A7F4-EE6CE1B314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732" y="0"/>
          <a:ext cx="1062037" cy="700369"/>
        </a:xfrm>
        <a:prstGeom prst="rect">
          <a:avLst/>
        </a:prstGeom>
        <a:noFill/>
        <a:ln>
          <a:noFill/>
        </a:ln>
      </xdr:spPr>
    </xdr:pic>
    <xdr:clientData/>
  </xdr:twoCellAnchor>
  <xdr:twoCellAnchor editAs="oneCell">
    <xdr:from>
      <xdr:col>33</xdr:col>
      <xdr:colOff>261937</xdr:colOff>
      <xdr:row>0</xdr:row>
      <xdr:rowOff>23812</xdr:rowOff>
    </xdr:from>
    <xdr:to>
      <xdr:col>33</xdr:col>
      <xdr:colOff>953558</xdr:colOff>
      <xdr:row>0</xdr:row>
      <xdr:rowOff>690562</xdr:rowOff>
    </xdr:to>
    <xdr:pic>
      <xdr:nvPicPr>
        <xdr:cNvPr id="3" name="3 Imagen" descr="C:\Users\john.garcia\Desktop\2020-01-08.png">
          <a:extLst>
            <a:ext uri="{FF2B5EF4-FFF2-40B4-BE49-F238E27FC236}">
              <a16:creationId xmlns:a16="http://schemas.microsoft.com/office/drawing/2014/main" id="{2ECAE31A-CA5A-494B-A5CB-EB0DA50C9AA2}"/>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783287" y="23812"/>
          <a:ext cx="691621" cy="666750"/>
        </a:xfrm>
        <a:prstGeom prst="rect">
          <a:avLst/>
        </a:prstGeom>
        <a:noFill/>
        <a:ln>
          <a:noFill/>
        </a:ln>
      </xdr:spPr>
    </xdr:pic>
    <xdr:clientData/>
  </xdr:twoCellAnchor>
  <xdr:twoCellAnchor editAs="oneCell">
    <xdr:from>
      <xdr:col>10</xdr:col>
      <xdr:colOff>1480631</xdr:colOff>
      <xdr:row>8</xdr:row>
      <xdr:rowOff>0</xdr:rowOff>
    </xdr:from>
    <xdr:to>
      <xdr:col>10</xdr:col>
      <xdr:colOff>1480991</xdr:colOff>
      <xdr:row>8</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4" name="Entrada de lápiz 3">
              <a:extLst>
                <a:ext uri="{FF2B5EF4-FFF2-40B4-BE49-F238E27FC236}">
                  <a16:creationId xmlns:a16="http://schemas.microsoft.com/office/drawing/2014/main" id="{8077567A-41D7-48E1-87E3-4CC5F6522A71}"/>
                </a:ext>
              </a:extLst>
            </xdr14:cNvPr>
            <xdr14:cNvContentPartPr/>
          </xdr14:nvContentPartPr>
          <xdr14:nvPr macro=""/>
          <xdr14:xfrm>
            <a:off x="16411069" y="9192379"/>
            <a:ext cx="360" cy="360"/>
          </xdr14:xfrm>
        </xdr:contentPart>
      </mc:Choice>
      <mc:Fallback xmlns="">
        <xdr:pic>
          <xdr:nvPicPr>
            <xdr:cNvPr id="4" name="Entrada de lápiz 3">
              <a:extLst>
                <a:ext uri="{FF2B5EF4-FFF2-40B4-BE49-F238E27FC236}">
                  <a16:creationId xmlns:a16="http://schemas.microsoft.com/office/drawing/2014/main" id="{BF8A36EF-EED9-47CB-98EE-A9714532EBE8}"/>
                </a:ext>
              </a:extLst>
            </xdr:cNvPr>
            <xdr:cNvPicPr/>
          </xdr:nvPicPr>
          <xdr:blipFill>
            <a:blip xmlns:r="http://schemas.openxmlformats.org/officeDocument/2006/relationships" r:embed="rId4"/>
            <a:stretch>
              <a:fillRect/>
            </a:stretch>
          </xdr:blipFill>
          <xdr:spPr>
            <a:xfrm>
              <a:off x="16402069" y="9183379"/>
              <a:ext cx="18000" cy="18000"/>
            </a:xfrm>
            <a:prstGeom prst="rect">
              <a:avLst/>
            </a:prstGeom>
          </xdr:spPr>
        </xdr:pic>
      </mc:Fallback>
    </mc:AlternateContent>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113241</xdr:colOff>
      <xdr:row>0</xdr:row>
      <xdr:rowOff>111126</xdr:rowOff>
    </xdr:from>
    <xdr:to>
      <xdr:col>2</xdr:col>
      <xdr:colOff>941916</xdr:colOff>
      <xdr:row>3</xdr:row>
      <xdr:rowOff>154517</xdr:rowOff>
    </xdr:to>
    <xdr:pic>
      <xdr:nvPicPr>
        <xdr:cNvPr id="2" name="5 Imagen" descr="C:\Users\john.garcia\Desktop\LOGO CAPITAL LETRA NEGRA.png">
          <a:extLst>
            <a:ext uri="{FF2B5EF4-FFF2-40B4-BE49-F238E27FC236}">
              <a16:creationId xmlns:a16="http://schemas.microsoft.com/office/drawing/2014/main" id="{FF74AC46-6D14-4698-9347-CB31D7DAD6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5166" y="111126"/>
          <a:ext cx="1123950" cy="757766"/>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104775</xdr:colOff>
      <xdr:row>0</xdr:row>
      <xdr:rowOff>38100</xdr:rowOff>
    </xdr:from>
    <xdr:to>
      <xdr:col>2</xdr:col>
      <xdr:colOff>1095375</xdr:colOff>
      <xdr:row>3</xdr:row>
      <xdr:rowOff>228600</xdr:rowOff>
    </xdr:to>
    <xdr:pic>
      <xdr:nvPicPr>
        <xdr:cNvPr id="2" name="5 Imagen" descr="C:\Users\john.garcia\Desktop\LOGO CAPITAL LETRA NEGRA.png">
          <a:extLst>
            <a:ext uri="{FF2B5EF4-FFF2-40B4-BE49-F238E27FC236}">
              <a16:creationId xmlns:a16="http://schemas.microsoft.com/office/drawing/2014/main" id="{BE98C7C6-968F-476B-ABC4-1D3458BB00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38100"/>
          <a:ext cx="1285875" cy="90487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116681</xdr:colOff>
      <xdr:row>0</xdr:row>
      <xdr:rowOff>135731</xdr:rowOff>
    </xdr:from>
    <xdr:to>
      <xdr:col>2</xdr:col>
      <xdr:colOff>716756</xdr:colOff>
      <xdr:row>3</xdr:row>
      <xdr:rowOff>126206</xdr:rowOff>
    </xdr:to>
    <xdr:pic>
      <xdr:nvPicPr>
        <xdr:cNvPr id="2" name="5 Imagen" descr="C:\Users\john.garcia\Desktop\LOGO CAPITAL LETRA NEGRA.png">
          <a:extLst>
            <a:ext uri="{FF2B5EF4-FFF2-40B4-BE49-F238E27FC236}">
              <a16:creationId xmlns:a16="http://schemas.microsoft.com/office/drawing/2014/main" id="{0EE90461-368D-42DE-A116-73AE8D90EF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681" y="135731"/>
          <a:ext cx="1057275" cy="7048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135732</xdr:colOff>
      <xdr:row>0</xdr:row>
      <xdr:rowOff>0</xdr:rowOff>
    </xdr:from>
    <xdr:to>
      <xdr:col>1</xdr:col>
      <xdr:colOff>1197769</xdr:colOff>
      <xdr:row>0</xdr:row>
      <xdr:rowOff>700369</xdr:rowOff>
    </xdr:to>
    <xdr:pic>
      <xdr:nvPicPr>
        <xdr:cNvPr id="2" name="5 Imagen" descr="C:\Users\john.garcia\Desktop\LOGO CAPITAL LETRA NEGRA.png">
          <a:extLst>
            <a:ext uri="{FF2B5EF4-FFF2-40B4-BE49-F238E27FC236}">
              <a16:creationId xmlns:a16="http://schemas.microsoft.com/office/drawing/2014/main" id="{0ECE7E0C-B184-4BEC-8988-5D61144D4F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732" y="0"/>
          <a:ext cx="1062037" cy="700369"/>
        </a:xfrm>
        <a:prstGeom prst="rect">
          <a:avLst/>
        </a:prstGeom>
        <a:noFill/>
        <a:ln>
          <a:noFill/>
        </a:ln>
      </xdr:spPr>
    </xdr:pic>
    <xdr:clientData/>
  </xdr:twoCellAnchor>
  <xdr:twoCellAnchor editAs="oneCell">
    <xdr:from>
      <xdr:col>37</xdr:col>
      <xdr:colOff>261937</xdr:colOff>
      <xdr:row>0</xdr:row>
      <xdr:rowOff>23812</xdr:rowOff>
    </xdr:from>
    <xdr:to>
      <xdr:col>37</xdr:col>
      <xdr:colOff>953558</xdr:colOff>
      <xdr:row>0</xdr:row>
      <xdr:rowOff>690562</xdr:rowOff>
    </xdr:to>
    <xdr:pic>
      <xdr:nvPicPr>
        <xdr:cNvPr id="3" name="3 Imagen" descr="C:\Users\john.garcia\Desktop\2020-01-08.png">
          <a:extLst>
            <a:ext uri="{FF2B5EF4-FFF2-40B4-BE49-F238E27FC236}">
              <a16:creationId xmlns:a16="http://schemas.microsoft.com/office/drawing/2014/main" id="{CF4CE692-C715-4FD3-A560-F15C5DE7DA3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469087" y="23812"/>
          <a:ext cx="691621" cy="666750"/>
        </a:xfrm>
        <a:prstGeom prst="rect">
          <a:avLst/>
        </a:prstGeom>
        <a:noFill/>
        <a:ln>
          <a:noFill/>
        </a:ln>
      </xdr:spPr>
    </xdr:pic>
    <xdr:clientData/>
  </xdr:twoCellAnchor>
  <xdr:twoCellAnchor editAs="oneCell">
    <xdr:from>
      <xdr:col>12</xdr:col>
      <xdr:colOff>1480631</xdr:colOff>
      <xdr:row>9</xdr:row>
      <xdr:rowOff>0</xdr:rowOff>
    </xdr:from>
    <xdr:to>
      <xdr:col>12</xdr:col>
      <xdr:colOff>1480991</xdr:colOff>
      <xdr:row>9</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4" name="Entrada de lápiz 3">
              <a:extLst>
                <a:ext uri="{FF2B5EF4-FFF2-40B4-BE49-F238E27FC236}">
                  <a16:creationId xmlns:a16="http://schemas.microsoft.com/office/drawing/2014/main" id="{AAA175A4-F589-4FA6-B5EB-5EF7E48E8564}"/>
                </a:ext>
              </a:extLst>
            </xdr14:cNvPr>
            <xdr14:cNvContentPartPr/>
          </xdr14:nvContentPartPr>
          <xdr14:nvPr macro=""/>
          <xdr14:xfrm>
            <a:off x="16411069" y="9192379"/>
            <a:ext cx="360" cy="360"/>
          </xdr14:xfrm>
        </xdr:contentPart>
      </mc:Choice>
      <mc:Fallback xmlns="">
        <xdr:pic>
          <xdr:nvPicPr>
            <xdr:cNvPr id="4" name="Entrada de lápiz 3">
              <a:extLst>
                <a:ext uri="{FF2B5EF4-FFF2-40B4-BE49-F238E27FC236}">
                  <a16:creationId xmlns:a16="http://schemas.microsoft.com/office/drawing/2014/main" id="{BF8A36EF-EED9-47CB-98EE-A9714532EBE8}"/>
                </a:ext>
              </a:extLst>
            </xdr:cNvPr>
            <xdr:cNvPicPr/>
          </xdr:nvPicPr>
          <xdr:blipFill>
            <a:blip xmlns:r="http://schemas.openxmlformats.org/officeDocument/2006/relationships" r:embed="rId4"/>
            <a:stretch>
              <a:fillRect/>
            </a:stretch>
          </xdr:blipFill>
          <xdr:spPr>
            <a:xfrm>
              <a:off x="16402069" y="9183379"/>
              <a:ext cx="18000" cy="18000"/>
            </a:xfrm>
            <a:prstGeom prst="rect">
              <a:avLst/>
            </a:prstGeom>
          </xdr:spPr>
        </xdr:pic>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7</xdr:col>
      <xdr:colOff>47625</xdr:colOff>
      <xdr:row>2</xdr:row>
      <xdr:rowOff>14287</xdr:rowOff>
    </xdr:from>
    <xdr:to>
      <xdr:col>13</xdr:col>
      <xdr:colOff>352425</xdr:colOff>
      <xdr:row>7</xdr:row>
      <xdr:rowOff>390525</xdr:rowOff>
    </xdr:to>
    <xdr:graphicFrame macro="">
      <xdr:nvGraphicFramePr>
        <xdr:cNvPr id="2" name="Gráfico 1">
          <a:extLst>
            <a:ext uri="{FF2B5EF4-FFF2-40B4-BE49-F238E27FC236}">
              <a16:creationId xmlns:a16="http://schemas.microsoft.com/office/drawing/2014/main" id="{E2595759-3E37-400C-AFC8-9E1D8071473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71437</xdr:colOff>
      <xdr:row>0</xdr:row>
      <xdr:rowOff>47627</xdr:rowOff>
    </xdr:from>
    <xdr:to>
      <xdr:col>1</xdr:col>
      <xdr:colOff>952499</xdr:colOff>
      <xdr:row>1</xdr:row>
      <xdr:rowOff>392908</xdr:rowOff>
    </xdr:to>
    <xdr:pic>
      <xdr:nvPicPr>
        <xdr:cNvPr id="2" name="5 Imagen" descr="C:\Users\john.garcia\Desktop\LOGO CAPITAL LETRA NEGRA.png">
          <a:extLst>
            <a:ext uri="{FF2B5EF4-FFF2-40B4-BE49-F238E27FC236}">
              <a16:creationId xmlns:a16="http://schemas.microsoft.com/office/drawing/2014/main" id="{21FF4AB5-FA1C-49CA-8E1C-755689B6510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 y="47627"/>
          <a:ext cx="1347787" cy="812006"/>
        </a:xfrm>
        <a:prstGeom prst="rect">
          <a:avLst/>
        </a:prstGeom>
        <a:noFill/>
        <a:ln>
          <a:noFill/>
        </a:ln>
      </xdr:spPr>
    </xdr:pic>
    <xdr:clientData/>
  </xdr:twoCellAnchor>
  <xdr:twoCellAnchor editAs="oneCell">
    <xdr:from>
      <xdr:col>7</xdr:col>
      <xdr:colOff>452438</xdr:colOff>
      <xdr:row>0</xdr:row>
      <xdr:rowOff>95252</xdr:rowOff>
    </xdr:from>
    <xdr:to>
      <xdr:col>7</xdr:col>
      <xdr:colOff>1333500</xdr:colOff>
      <xdr:row>1</xdr:row>
      <xdr:rowOff>357188</xdr:rowOff>
    </xdr:to>
    <xdr:pic>
      <xdr:nvPicPr>
        <xdr:cNvPr id="3" name="3 Imagen" descr="C:\Users\john.garcia\Desktop\2020-01-08.png">
          <a:extLst>
            <a:ext uri="{FF2B5EF4-FFF2-40B4-BE49-F238E27FC236}">
              <a16:creationId xmlns:a16="http://schemas.microsoft.com/office/drawing/2014/main" id="{B9C1BFF8-1CC9-4330-AE58-460A7D72912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39688" y="95252"/>
          <a:ext cx="881062" cy="728661"/>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45508</xdr:colOff>
      <xdr:row>0</xdr:row>
      <xdr:rowOff>121707</xdr:rowOff>
    </xdr:from>
    <xdr:to>
      <xdr:col>2</xdr:col>
      <xdr:colOff>871008</xdr:colOff>
      <xdr:row>3</xdr:row>
      <xdr:rowOff>159807</xdr:rowOff>
    </xdr:to>
    <xdr:pic>
      <xdr:nvPicPr>
        <xdr:cNvPr id="2" name="5 Imagen" descr="C:\Users\john.garcia\Desktop\LOGO CAPITAL LETRA NEGRA.png">
          <a:extLst>
            <a:ext uri="{FF2B5EF4-FFF2-40B4-BE49-F238E27FC236}">
              <a16:creationId xmlns:a16="http://schemas.microsoft.com/office/drawing/2014/main" id="{4D139F25-A2EC-4263-9A26-C507A156B3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433" y="121707"/>
          <a:ext cx="1120775" cy="7524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828675</xdr:colOff>
      <xdr:row>3</xdr:row>
      <xdr:rowOff>276225</xdr:rowOff>
    </xdr:to>
    <xdr:pic>
      <xdr:nvPicPr>
        <xdr:cNvPr id="2" name="5 Imagen" descr="C:\Users\john.garcia\Desktop\LOGO CAPITAL LETRA NEGRA.png">
          <a:extLst>
            <a:ext uri="{FF2B5EF4-FFF2-40B4-BE49-F238E27FC236}">
              <a16:creationId xmlns:a16="http://schemas.microsoft.com/office/drawing/2014/main" id="{1A6C929A-8CA8-45C4-B361-5D9D4AEC97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38125"/>
          <a:ext cx="1123950" cy="7524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828675</xdr:colOff>
      <xdr:row>5</xdr:row>
      <xdr:rowOff>0</xdr:rowOff>
    </xdr:to>
    <xdr:pic>
      <xdr:nvPicPr>
        <xdr:cNvPr id="2" name="5 Imagen" descr="C:\Users\john.garcia\Desktop\LOGO CAPITAL LETRA NEGRA.png">
          <a:extLst>
            <a:ext uri="{FF2B5EF4-FFF2-40B4-BE49-F238E27FC236}">
              <a16:creationId xmlns:a16="http://schemas.microsoft.com/office/drawing/2014/main" id="{8AB0589F-8E00-4A59-AC24-9F6263DC61E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38125"/>
          <a:ext cx="1123950" cy="7524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828675</xdr:colOff>
      <xdr:row>3</xdr:row>
      <xdr:rowOff>276225</xdr:rowOff>
    </xdr:to>
    <xdr:pic>
      <xdr:nvPicPr>
        <xdr:cNvPr id="2" name="5 Imagen" descr="C:\Users\john.garcia\Desktop\LOGO CAPITAL LETRA NEGRA.png">
          <a:extLst>
            <a:ext uri="{FF2B5EF4-FFF2-40B4-BE49-F238E27FC236}">
              <a16:creationId xmlns:a16="http://schemas.microsoft.com/office/drawing/2014/main" id="{DE955985-5A36-4D6A-A1D9-47D48AA9453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38125"/>
          <a:ext cx="1123950" cy="7524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828675</xdr:colOff>
      <xdr:row>3</xdr:row>
      <xdr:rowOff>276225</xdr:rowOff>
    </xdr:to>
    <xdr:pic>
      <xdr:nvPicPr>
        <xdr:cNvPr id="2" name="5 Imagen" descr="C:\Users\john.garcia\Desktop\LOGO CAPITAL LETRA NEGRA.png">
          <a:extLst>
            <a:ext uri="{FF2B5EF4-FFF2-40B4-BE49-F238E27FC236}">
              <a16:creationId xmlns:a16="http://schemas.microsoft.com/office/drawing/2014/main" id="{B8DD5C68-47DA-411C-A528-AD30E4E465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38125"/>
          <a:ext cx="1123950" cy="7524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lio/Desktop/Plan%20de%20Accio&#769;n%20Institucional%202021%20-%20Versio&#769;n%201%20(29.01.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I 2021 - V1"/>
      <sheetName val="AN-01 - Plan MIPG"/>
      <sheetName val="AN-02 - Plan de Capacitaciones"/>
      <sheetName val="AN-03 - Bienestar"/>
      <sheetName val="AN-04 - Plan SG-SST"/>
      <sheetName val="AN-05 - Plan Estratégico RR.HH"/>
      <sheetName val="AN-06 - PINAR"/>
      <sheetName val="AN-07-PETI"/>
      <sheetName val="AN-08-Plan SI"/>
      <sheetName val="AN-09-Plan Tratamiento RSI"/>
      <sheetName val="ODS"/>
      <sheetName val="PDD"/>
      <sheetName val="MIPG"/>
    </sheetNames>
    <sheetDataSet>
      <sheetData sheetId="0">
        <row r="6">
          <cell r="AF6" t="str">
            <v>1 Eficacia: (cumplimiento de metas)</v>
          </cell>
        </row>
        <row r="7">
          <cell r="AF7" t="str">
            <v>2 Eficiencia: (uso de los recursos)</v>
          </cell>
        </row>
        <row r="8">
          <cell r="AF8" t="str">
            <v>3 Efectividad (impacto o beneficios generados)</v>
          </cell>
        </row>
        <row r="60">
          <cell r="E60" t="str">
            <v>01 - Posicionar a Capital Sistema de Comunicación pública como motor de la innovación audiovisual, a partir de un modelo de operación basado en la pluralidad, el libre acceso a la información, la generación de conocimiento y la participación de los ciudadanos de la Bogotá región.</v>
          </cell>
        </row>
        <row r="61">
          <cell r="E61" t="str">
            <v>02 - Consolidar una oferta de contenidos informativos, educativos y culturales, que promuevan la participación y la inclusión de la ciudadanía.</v>
          </cell>
        </row>
        <row r="62">
          <cell r="E62" t="str">
            <v>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v>
          </cell>
        </row>
        <row r="63">
          <cell r="E63" t="str">
            <v>04 - Consolidar a Capital como la empresa referente en el desarrollo de estrategias de comunicación pública de Bogotá región.</v>
          </cell>
        </row>
        <row r="64">
          <cell r="E64" t="str">
            <v>05 - Fortalecer la capacidad institucional de Capital para ser una empresa eficiente, sostenible y transparente.</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3-24T22:49:13.304"/>
    </inkml:context>
    <inkml:brush xml:id="br0">
      <inkml:brushProperty name="width" value="0.05" units="cm"/>
      <inkml:brushProperty name="height" value="0.05" units="cm"/>
    </inkml:brush>
  </inkml:definitions>
  <inkml:trace contextRef="#ctx0" brushRef="#br0">0 0 1296,'0'0'320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4-13T00:04:40.871"/>
    </inkml:context>
    <inkml:brush xml:id="br0">
      <inkml:brushProperty name="width" value="0.05" units="cm"/>
      <inkml:brushProperty name="height" value="0.05" units="cm"/>
    </inkml:brush>
  </inkml:definitions>
  <inkml:trace contextRef="#ctx0" brushRef="#br0">0 0 1296,'0'0'320</inkml:trace>
</inkm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hyperlink" Target="https://www.fundacionseres.org/Repositorio%20Archivos/ODS,%20empresas%20y%20valor%20compartido.pdf" TargetMode="External"/><Relationship Id="rId1" Type="http://schemas.openxmlformats.org/officeDocument/2006/relationships/hyperlink" Target="https://www.un.org/sustainabledevelopment/es/objetivos-de-desarrollo-sostenible/"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gota.gov.co/sites/default/files/acuerdo-761-de-2020-pdd.pdf"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69"/>
  <sheetViews>
    <sheetView topLeftCell="A6" zoomScale="85" zoomScaleNormal="85" workbookViewId="0">
      <pane ySplit="3" topLeftCell="A58" activePane="bottomLeft" state="frozen"/>
      <selection activeCell="A6" sqref="A6"/>
      <selection pane="bottomLeft" activeCell="I9" sqref="I9:I59"/>
    </sheetView>
  </sheetViews>
  <sheetFormatPr baseColWidth="10" defaultColWidth="11.42578125" defaultRowHeight="12.75" x14ac:dyDescent="0.2"/>
  <cols>
    <col min="1" max="1" width="23.85546875" style="1" customWidth="1"/>
    <col min="2" max="2" width="23.85546875" style="94" customWidth="1"/>
    <col min="3" max="3" width="23.85546875" style="1" customWidth="1"/>
    <col min="4" max="4" width="41.5703125" style="1" customWidth="1"/>
    <col min="5" max="5" width="25.140625" style="1" customWidth="1"/>
    <col min="6" max="6" width="21.5703125" style="1" customWidth="1"/>
    <col min="7" max="7" width="17.42578125" style="1" customWidth="1"/>
    <col min="8" max="8" width="19.42578125" style="1" customWidth="1"/>
    <col min="9" max="9" width="10.28515625" style="397" customWidth="1"/>
    <col min="10" max="10" width="26.85546875" style="1" customWidth="1"/>
    <col min="11" max="11" width="47.85546875" style="1" customWidth="1"/>
    <col min="12" max="12" width="25.42578125" style="1" customWidth="1"/>
    <col min="13" max="13" width="22.7109375" style="1" customWidth="1"/>
    <col min="14" max="14" width="19.42578125" style="1" customWidth="1"/>
    <col min="15" max="15" width="38.42578125" style="1" customWidth="1"/>
    <col min="16" max="16" width="32.7109375" style="1" customWidth="1"/>
    <col min="17" max="17" width="21" style="1" customWidth="1"/>
    <col min="18" max="18" width="16.7109375" style="1" customWidth="1"/>
    <col min="19" max="26" width="21.7109375" style="1" customWidth="1"/>
    <col min="27" max="27" width="46.42578125" style="1" customWidth="1"/>
    <col min="28" max="28" width="32.28515625" style="1" customWidth="1"/>
    <col min="29" max="29" width="19.42578125" style="1" customWidth="1"/>
    <col min="30" max="31" width="24.42578125" style="1" customWidth="1"/>
    <col min="32" max="32" width="60.7109375" style="1" customWidth="1"/>
    <col min="33" max="33" width="18.42578125" style="1" customWidth="1"/>
    <col min="34" max="34" width="19.7109375" style="1" customWidth="1"/>
    <col min="35" max="16384" width="11.42578125" style="1"/>
  </cols>
  <sheetData>
    <row r="1" spans="1:37" ht="57.75" customHeight="1" thickBot="1" x14ac:dyDescent="0.25">
      <c r="A1" s="583" t="s">
        <v>0</v>
      </c>
      <c r="B1" s="584"/>
      <c r="C1" s="584"/>
      <c r="D1" s="584"/>
      <c r="E1" s="584"/>
      <c r="F1" s="584"/>
      <c r="G1" s="584"/>
      <c r="H1" s="584"/>
      <c r="I1" s="584"/>
      <c r="J1" s="584"/>
      <c r="K1" s="584"/>
      <c r="L1" s="584"/>
      <c r="M1" s="584"/>
      <c r="N1" s="584"/>
      <c r="O1" s="584"/>
      <c r="P1" s="584"/>
      <c r="Q1" s="584"/>
      <c r="R1" s="584"/>
      <c r="S1" s="584"/>
      <c r="T1" s="584"/>
      <c r="U1" s="584"/>
      <c r="V1" s="584"/>
      <c r="W1" s="584"/>
      <c r="X1" s="584"/>
      <c r="Y1" s="584"/>
      <c r="Z1" s="584"/>
      <c r="AA1" s="584"/>
      <c r="AB1" s="584"/>
      <c r="AC1" s="584"/>
      <c r="AD1" s="584"/>
      <c r="AE1" s="584"/>
      <c r="AF1" s="584"/>
      <c r="AG1" s="584"/>
      <c r="AH1" s="585"/>
    </row>
    <row r="2" spans="1:37" ht="6.75" customHeight="1" x14ac:dyDescent="0.2">
      <c r="A2" s="586"/>
      <c r="B2" s="586"/>
      <c r="C2" s="586"/>
      <c r="D2" s="586"/>
      <c r="E2" s="586"/>
      <c r="F2" s="586"/>
      <c r="G2" s="586"/>
      <c r="H2" s="586"/>
      <c r="I2" s="586"/>
      <c r="J2" s="586"/>
      <c r="K2" s="586"/>
      <c r="L2" s="586"/>
      <c r="M2" s="586"/>
      <c r="N2" s="586"/>
      <c r="O2" s="586"/>
      <c r="P2" s="586"/>
      <c r="Q2" s="586"/>
      <c r="R2" s="586"/>
      <c r="S2" s="586"/>
      <c r="T2" s="586"/>
      <c r="U2" s="586"/>
      <c r="V2" s="586"/>
      <c r="W2" s="586"/>
      <c r="X2" s="586"/>
      <c r="Y2" s="586"/>
      <c r="Z2" s="586"/>
      <c r="AA2" s="586"/>
      <c r="AB2" s="586"/>
      <c r="AC2" s="586"/>
      <c r="AD2" s="586"/>
      <c r="AE2" s="586"/>
      <c r="AF2" s="586"/>
      <c r="AG2" s="586"/>
      <c r="AH2" s="587"/>
    </row>
    <row r="3" spans="1:37" ht="19.5" customHeight="1" x14ac:dyDescent="0.2">
      <c r="A3" s="2" t="s">
        <v>2</v>
      </c>
      <c r="B3" s="6">
        <v>44302</v>
      </c>
      <c r="C3" s="4"/>
      <c r="D3" s="4"/>
      <c r="E3" s="4"/>
      <c r="F3" s="4"/>
      <c r="G3" s="4"/>
      <c r="H3" s="4"/>
      <c r="I3" s="396"/>
      <c r="J3" s="4"/>
      <c r="K3" s="4"/>
      <c r="L3" s="4"/>
      <c r="M3" s="4"/>
      <c r="N3" s="4"/>
      <c r="O3" s="4"/>
      <c r="P3" s="4"/>
      <c r="Q3" s="4"/>
      <c r="R3" s="4"/>
      <c r="S3" s="4"/>
      <c r="T3" s="4"/>
      <c r="U3" s="4"/>
      <c r="V3" s="4"/>
      <c r="W3" s="4"/>
      <c r="X3" s="4"/>
      <c r="Y3" s="4"/>
      <c r="Z3" s="4"/>
      <c r="AA3" s="4"/>
      <c r="AB3" s="4"/>
      <c r="AC3" s="4"/>
      <c r="AD3" s="4"/>
      <c r="AE3" s="4"/>
      <c r="AF3" s="4"/>
      <c r="AG3" s="4"/>
      <c r="AH3" s="5"/>
    </row>
    <row r="4" spans="1:37" ht="51" customHeight="1" x14ac:dyDescent="0.2">
      <c r="A4" s="2" t="s">
        <v>1</v>
      </c>
      <c r="B4" s="596" t="s">
        <v>1127</v>
      </c>
      <c r="C4" s="596"/>
      <c r="D4" s="596"/>
      <c r="E4" s="596"/>
      <c r="F4" s="596"/>
      <c r="G4" s="596"/>
      <c r="H4" s="596"/>
      <c r="I4" s="596"/>
      <c r="J4" s="596"/>
      <c r="K4" s="596"/>
      <c r="L4" s="596"/>
      <c r="M4" s="596"/>
      <c r="N4" s="596"/>
      <c r="O4" s="596"/>
      <c r="P4" s="596"/>
      <c r="Q4" s="596"/>
      <c r="R4" s="596"/>
      <c r="S4" s="596"/>
      <c r="T4" s="596"/>
      <c r="U4" s="596"/>
      <c r="V4" s="596"/>
      <c r="W4" s="596"/>
      <c r="X4" s="596"/>
      <c r="Y4" s="596"/>
      <c r="Z4" s="596"/>
      <c r="AA4" s="596"/>
      <c r="AB4" s="596"/>
      <c r="AC4" s="596"/>
      <c r="AD4" s="596"/>
      <c r="AE4" s="596"/>
      <c r="AF4" s="596"/>
      <c r="AG4" s="596"/>
      <c r="AH4" s="597"/>
    </row>
    <row r="5" spans="1:37" ht="6.75" customHeight="1" thickBot="1" x14ac:dyDescent="0.25">
      <c r="A5" s="7"/>
      <c r="B5" s="7"/>
      <c r="C5" s="7"/>
      <c r="D5" s="7"/>
      <c r="E5" s="7"/>
      <c r="F5" s="7"/>
      <c r="G5" s="7"/>
      <c r="H5" s="7"/>
      <c r="J5" s="7"/>
      <c r="K5" s="7"/>
      <c r="L5" s="7"/>
      <c r="M5" s="7"/>
      <c r="N5" s="7"/>
      <c r="O5" s="7"/>
      <c r="P5" s="7"/>
      <c r="Q5" s="7"/>
      <c r="R5" s="7"/>
      <c r="S5" s="7"/>
      <c r="T5" s="7"/>
      <c r="U5" s="7"/>
      <c r="V5" s="7"/>
      <c r="W5" s="7"/>
      <c r="X5" s="7"/>
      <c r="Y5" s="7"/>
      <c r="Z5" s="7"/>
      <c r="AA5" s="7"/>
      <c r="AB5" s="7"/>
      <c r="AC5" s="7"/>
      <c r="AD5" s="7"/>
      <c r="AE5" s="7"/>
      <c r="AF5" s="7"/>
      <c r="AG5" s="7"/>
      <c r="AH5" s="8"/>
    </row>
    <row r="6" spans="1:37" ht="17.25" customHeight="1" thickBot="1" x14ac:dyDescent="0.25">
      <c r="A6" s="588" t="s">
        <v>3</v>
      </c>
      <c r="B6" s="589"/>
      <c r="C6" s="589"/>
      <c r="D6" s="589"/>
      <c r="E6" s="589"/>
      <c r="F6" s="589"/>
      <c r="G6" s="589"/>
      <c r="H6" s="590"/>
      <c r="I6" s="593" t="s">
        <v>4</v>
      </c>
      <c r="J6" s="594"/>
      <c r="K6" s="594"/>
      <c r="L6" s="594"/>
      <c r="M6" s="594"/>
      <c r="N6" s="594"/>
      <c r="O6" s="594"/>
      <c r="P6" s="594"/>
      <c r="Q6" s="594"/>
      <c r="R6" s="594"/>
      <c r="S6" s="594"/>
      <c r="T6" s="594"/>
      <c r="U6" s="594"/>
      <c r="V6" s="594"/>
      <c r="W6" s="594"/>
      <c r="X6" s="594"/>
      <c r="Y6" s="594"/>
      <c r="Z6" s="594"/>
      <c r="AA6" s="594"/>
      <c r="AB6" s="594"/>
      <c r="AC6" s="594"/>
      <c r="AD6" s="594"/>
      <c r="AE6" s="594"/>
      <c r="AF6" s="594"/>
      <c r="AG6" s="594"/>
      <c r="AH6" s="595"/>
      <c r="AK6" s="9" t="s">
        <v>5</v>
      </c>
    </row>
    <row r="7" spans="1:37" ht="15" customHeight="1" x14ac:dyDescent="0.2">
      <c r="A7" s="591" t="s">
        <v>6</v>
      </c>
      <c r="B7" s="573" t="s">
        <v>7</v>
      </c>
      <c r="C7" s="573" t="s">
        <v>8</v>
      </c>
      <c r="D7" s="573" t="s">
        <v>9</v>
      </c>
      <c r="E7" s="573" t="s">
        <v>10</v>
      </c>
      <c r="F7" s="569" t="s">
        <v>11</v>
      </c>
      <c r="G7" s="573" t="s">
        <v>12</v>
      </c>
      <c r="H7" s="579" t="s">
        <v>13</v>
      </c>
      <c r="I7" s="581" t="s">
        <v>881</v>
      </c>
      <c r="J7" s="571" t="s">
        <v>14</v>
      </c>
      <c r="K7" s="573" t="s">
        <v>15</v>
      </c>
      <c r="L7" s="573" t="s">
        <v>16</v>
      </c>
      <c r="M7" s="573" t="s">
        <v>17</v>
      </c>
      <c r="N7" s="573" t="s">
        <v>18</v>
      </c>
      <c r="O7" s="569" t="s">
        <v>19</v>
      </c>
      <c r="P7" s="573" t="s">
        <v>20</v>
      </c>
      <c r="Q7" s="569" t="s">
        <v>21</v>
      </c>
      <c r="R7" s="576" t="s">
        <v>22</v>
      </c>
      <c r="S7" s="568" t="s">
        <v>23</v>
      </c>
      <c r="T7" s="569"/>
      <c r="U7" s="569"/>
      <c r="V7" s="570"/>
      <c r="W7" s="568" t="s">
        <v>24</v>
      </c>
      <c r="X7" s="569"/>
      <c r="Y7" s="569"/>
      <c r="Z7" s="570"/>
      <c r="AA7" s="571" t="s">
        <v>25</v>
      </c>
      <c r="AB7" s="569" t="s">
        <v>26</v>
      </c>
      <c r="AC7" s="573" t="s">
        <v>27</v>
      </c>
      <c r="AD7" s="569" t="s">
        <v>21</v>
      </c>
      <c r="AE7" s="569" t="s">
        <v>28</v>
      </c>
      <c r="AF7" s="569" t="s">
        <v>29</v>
      </c>
      <c r="AG7" s="573" t="s">
        <v>30</v>
      </c>
      <c r="AH7" s="579" t="s">
        <v>31</v>
      </c>
      <c r="AK7" s="9" t="s">
        <v>32</v>
      </c>
    </row>
    <row r="8" spans="1:37" ht="15.75" customHeight="1" thickBot="1" x14ac:dyDescent="0.25">
      <c r="A8" s="592"/>
      <c r="B8" s="575"/>
      <c r="C8" s="575"/>
      <c r="D8" s="575"/>
      <c r="E8" s="575"/>
      <c r="F8" s="574"/>
      <c r="G8" s="575"/>
      <c r="H8" s="580"/>
      <c r="I8" s="582"/>
      <c r="J8" s="572"/>
      <c r="K8" s="575"/>
      <c r="L8" s="575"/>
      <c r="M8" s="574"/>
      <c r="N8" s="575"/>
      <c r="O8" s="574"/>
      <c r="P8" s="575"/>
      <c r="Q8" s="574"/>
      <c r="R8" s="577"/>
      <c r="S8" s="447">
        <v>2021</v>
      </c>
      <c r="T8" s="442">
        <v>2022</v>
      </c>
      <c r="U8" s="442">
        <v>2023</v>
      </c>
      <c r="V8" s="452">
        <v>2024</v>
      </c>
      <c r="W8" s="447">
        <v>2021</v>
      </c>
      <c r="X8" s="442">
        <v>2022</v>
      </c>
      <c r="Y8" s="442">
        <v>2023</v>
      </c>
      <c r="Z8" s="452">
        <v>2024</v>
      </c>
      <c r="AA8" s="572"/>
      <c r="AB8" s="574"/>
      <c r="AC8" s="575"/>
      <c r="AD8" s="574"/>
      <c r="AE8" s="574"/>
      <c r="AF8" s="574"/>
      <c r="AG8" s="575"/>
      <c r="AH8" s="580"/>
      <c r="AK8" s="9" t="s">
        <v>33</v>
      </c>
    </row>
    <row r="9" spans="1:37" s="11" customFormat="1" ht="97.5" customHeight="1" x14ac:dyDescent="0.2">
      <c r="A9" s="566" t="s">
        <v>979</v>
      </c>
      <c r="B9" s="567" t="s">
        <v>46</v>
      </c>
      <c r="C9" s="567" t="s">
        <v>47</v>
      </c>
      <c r="D9" s="567" t="s">
        <v>34</v>
      </c>
      <c r="E9" s="567" t="s">
        <v>882</v>
      </c>
      <c r="F9" s="567" t="s">
        <v>49</v>
      </c>
      <c r="G9" s="567" t="s">
        <v>36</v>
      </c>
      <c r="H9" s="578" t="s">
        <v>5</v>
      </c>
      <c r="I9" s="464" t="s">
        <v>883</v>
      </c>
      <c r="J9" s="462" t="s">
        <v>50</v>
      </c>
      <c r="K9" s="422" t="s">
        <v>51</v>
      </c>
      <c r="L9" s="422" t="s">
        <v>52</v>
      </c>
      <c r="M9" s="422" t="s">
        <v>53</v>
      </c>
      <c r="N9" s="422" t="s">
        <v>5</v>
      </c>
      <c r="O9" s="422" t="s">
        <v>54</v>
      </c>
      <c r="P9" s="422" t="s">
        <v>55</v>
      </c>
      <c r="Q9" s="319" t="s">
        <v>38</v>
      </c>
      <c r="R9" s="465">
        <v>1</v>
      </c>
      <c r="S9" s="467">
        <v>2</v>
      </c>
      <c r="T9" s="319">
        <v>2</v>
      </c>
      <c r="U9" s="319">
        <v>3</v>
      </c>
      <c r="V9" s="468">
        <v>3</v>
      </c>
      <c r="W9" s="316" t="s">
        <v>40</v>
      </c>
      <c r="X9" s="317" t="s">
        <v>40</v>
      </c>
      <c r="Y9" s="317" t="s">
        <v>40</v>
      </c>
      <c r="Z9" s="478" t="s">
        <v>40</v>
      </c>
      <c r="AA9" s="471" t="s">
        <v>56</v>
      </c>
      <c r="AB9" s="443" t="s">
        <v>41</v>
      </c>
      <c r="AC9" s="443" t="s">
        <v>32</v>
      </c>
      <c r="AD9" s="443" t="s">
        <v>42</v>
      </c>
      <c r="AE9" s="443" t="s">
        <v>43</v>
      </c>
      <c r="AF9" s="443" t="s">
        <v>39</v>
      </c>
      <c r="AG9" s="443" t="s">
        <v>1080</v>
      </c>
      <c r="AH9" s="300" t="s">
        <v>45</v>
      </c>
    </row>
    <row r="10" spans="1:37" s="28" customFormat="1" ht="210" customHeight="1" x14ac:dyDescent="0.2">
      <c r="A10" s="556"/>
      <c r="B10" s="527"/>
      <c r="C10" s="527"/>
      <c r="D10" s="527"/>
      <c r="E10" s="527"/>
      <c r="F10" s="527"/>
      <c r="G10" s="527"/>
      <c r="H10" s="549"/>
      <c r="I10" s="398" t="s">
        <v>884</v>
      </c>
      <c r="J10" s="409" t="s">
        <v>640</v>
      </c>
      <c r="K10" s="410" t="s">
        <v>641</v>
      </c>
      <c r="L10" s="411" t="s">
        <v>57</v>
      </c>
      <c r="M10" s="410" t="s">
        <v>58</v>
      </c>
      <c r="N10" s="410" t="s">
        <v>5</v>
      </c>
      <c r="O10" s="411" t="s">
        <v>59</v>
      </c>
      <c r="P10" s="411" t="s">
        <v>60</v>
      </c>
      <c r="Q10" s="20" t="s">
        <v>61</v>
      </c>
      <c r="R10" s="21" t="s">
        <v>39</v>
      </c>
      <c r="S10" s="22">
        <v>0.91</v>
      </c>
      <c r="T10" s="23">
        <v>0.91</v>
      </c>
      <c r="U10" s="23">
        <v>0.91</v>
      </c>
      <c r="V10" s="24">
        <v>0.91</v>
      </c>
      <c r="W10" s="25">
        <v>26840770</v>
      </c>
      <c r="X10" s="26">
        <f>+W10*(1+3%)</f>
        <v>27645993.100000001</v>
      </c>
      <c r="Y10" s="26">
        <f>+X10*(1+3%)</f>
        <v>28475372.893000003</v>
      </c>
      <c r="Z10" s="479">
        <f>+Y10*(1+3%)</f>
        <v>29329634.079790004</v>
      </c>
      <c r="AA10" s="472" t="s">
        <v>62</v>
      </c>
      <c r="AB10" s="427" t="s">
        <v>41</v>
      </c>
      <c r="AC10" s="427" t="s">
        <v>32</v>
      </c>
      <c r="AD10" s="427" t="s">
        <v>42</v>
      </c>
      <c r="AE10" s="427" t="s">
        <v>43</v>
      </c>
      <c r="AF10" s="439" t="s">
        <v>39</v>
      </c>
      <c r="AG10" s="438" t="s">
        <v>63</v>
      </c>
      <c r="AH10" s="27" t="s">
        <v>316</v>
      </c>
    </row>
    <row r="11" spans="1:37" ht="132.75" customHeight="1" x14ac:dyDescent="0.2">
      <c r="A11" s="543" t="s">
        <v>65</v>
      </c>
      <c r="B11" s="527" t="s">
        <v>66</v>
      </c>
      <c r="C11" s="527" t="s">
        <v>67</v>
      </c>
      <c r="D11" s="527" t="s">
        <v>34</v>
      </c>
      <c r="E11" s="527" t="s">
        <v>885</v>
      </c>
      <c r="F11" s="427" t="s">
        <v>69</v>
      </c>
      <c r="G11" s="427" t="s">
        <v>70</v>
      </c>
      <c r="H11" s="449" t="s">
        <v>32</v>
      </c>
      <c r="I11" s="398" t="s">
        <v>886</v>
      </c>
      <c r="J11" s="408" t="s">
        <v>71</v>
      </c>
      <c r="K11" s="76" t="s">
        <v>642</v>
      </c>
      <c r="L11" s="76" t="s">
        <v>72</v>
      </c>
      <c r="M11" s="76" t="s">
        <v>73</v>
      </c>
      <c r="N11" s="76" t="s">
        <v>32</v>
      </c>
      <c r="O11" s="76" t="s">
        <v>74</v>
      </c>
      <c r="P11" s="76" t="s">
        <v>75</v>
      </c>
      <c r="Q11" s="324" t="s">
        <v>61</v>
      </c>
      <c r="R11" s="29">
        <v>0.95440000000000003</v>
      </c>
      <c r="S11" s="30">
        <v>0.95</v>
      </c>
      <c r="T11" s="31">
        <v>0.95</v>
      </c>
      <c r="U11" s="31">
        <v>0.95</v>
      </c>
      <c r="V11" s="32">
        <v>0.95</v>
      </c>
      <c r="W11" s="15" t="s">
        <v>40</v>
      </c>
      <c r="X11" s="16" t="s">
        <v>40</v>
      </c>
      <c r="Y11" s="16" t="s">
        <v>40</v>
      </c>
      <c r="Z11" s="480" t="s">
        <v>40</v>
      </c>
      <c r="AA11" s="448" t="s">
        <v>76</v>
      </c>
      <c r="AB11" s="439" t="s">
        <v>77</v>
      </c>
      <c r="AC11" s="427" t="s">
        <v>32</v>
      </c>
      <c r="AD11" s="427" t="s">
        <v>42</v>
      </c>
      <c r="AE11" s="427" t="s">
        <v>78</v>
      </c>
      <c r="AF11" s="427" t="s">
        <v>39</v>
      </c>
      <c r="AG11" s="443" t="s">
        <v>1080</v>
      </c>
      <c r="AH11" s="449" t="s">
        <v>79</v>
      </c>
    </row>
    <row r="12" spans="1:37" ht="150" customHeight="1" x14ac:dyDescent="0.2">
      <c r="A12" s="543"/>
      <c r="B12" s="527"/>
      <c r="C12" s="527"/>
      <c r="D12" s="527"/>
      <c r="E12" s="527"/>
      <c r="F12" s="427" t="s">
        <v>80</v>
      </c>
      <c r="G12" s="427" t="s">
        <v>81</v>
      </c>
      <c r="H12" s="449" t="s">
        <v>32</v>
      </c>
      <c r="I12" s="398" t="s">
        <v>887</v>
      </c>
      <c r="J12" s="408" t="s">
        <v>82</v>
      </c>
      <c r="K12" s="76" t="s">
        <v>83</v>
      </c>
      <c r="L12" s="76" t="s">
        <v>84</v>
      </c>
      <c r="M12" s="76" t="s">
        <v>85</v>
      </c>
      <c r="N12" s="76" t="s">
        <v>32</v>
      </c>
      <c r="O12" s="76" t="s">
        <v>86</v>
      </c>
      <c r="P12" s="76" t="s">
        <v>87</v>
      </c>
      <c r="Q12" s="324" t="s">
        <v>61</v>
      </c>
      <c r="R12" s="12" t="s">
        <v>39</v>
      </c>
      <c r="S12" s="30">
        <v>0.9</v>
      </c>
      <c r="T12" s="31">
        <v>0.9</v>
      </c>
      <c r="U12" s="31">
        <v>0.9</v>
      </c>
      <c r="V12" s="32">
        <v>0.9</v>
      </c>
      <c r="W12" s="15" t="s">
        <v>40</v>
      </c>
      <c r="X12" s="16" t="s">
        <v>40</v>
      </c>
      <c r="Y12" s="16" t="s">
        <v>40</v>
      </c>
      <c r="Z12" s="480" t="s">
        <v>40</v>
      </c>
      <c r="AA12" s="448" t="s">
        <v>88</v>
      </c>
      <c r="AB12" s="427" t="s">
        <v>41</v>
      </c>
      <c r="AC12" s="427" t="s">
        <v>32</v>
      </c>
      <c r="AD12" s="427" t="s">
        <v>42</v>
      </c>
      <c r="AE12" s="427" t="s">
        <v>43</v>
      </c>
      <c r="AF12" s="427" t="s">
        <v>39</v>
      </c>
      <c r="AG12" s="443" t="s">
        <v>1080</v>
      </c>
      <c r="AH12" s="449" t="s">
        <v>1082</v>
      </c>
    </row>
    <row r="13" spans="1:37" ht="121.5" customHeight="1" x14ac:dyDescent="0.2">
      <c r="A13" s="543"/>
      <c r="B13" s="527"/>
      <c r="C13" s="527"/>
      <c r="D13" s="527"/>
      <c r="E13" s="527"/>
      <c r="F13" s="427" t="s">
        <v>90</v>
      </c>
      <c r="G13" s="427" t="s">
        <v>91</v>
      </c>
      <c r="H13" s="449" t="s">
        <v>32</v>
      </c>
      <c r="I13" s="398" t="s">
        <v>888</v>
      </c>
      <c r="J13" s="408" t="s">
        <v>92</v>
      </c>
      <c r="K13" s="76" t="s">
        <v>93</v>
      </c>
      <c r="L13" s="76" t="s">
        <v>94</v>
      </c>
      <c r="M13" s="76" t="s">
        <v>95</v>
      </c>
      <c r="N13" s="76" t="s">
        <v>32</v>
      </c>
      <c r="O13" s="76" t="s">
        <v>96</v>
      </c>
      <c r="P13" s="498" t="s">
        <v>1128</v>
      </c>
      <c r="Q13" s="324" t="s">
        <v>61</v>
      </c>
      <c r="R13" s="12" t="s">
        <v>39</v>
      </c>
      <c r="S13" s="30">
        <v>1</v>
      </c>
      <c r="T13" s="31">
        <v>1</v>
      </c>
      <c r="U13" s="31">
        <v>1</v>
      </c>
      <c r="V13" s="32">
        <v>1</v>
      </c>
      <c r="W13" s="15" t="s">
        <v>40</v>
      </c>
      <c r="X13" s="16" t="s">
        <v>40</v>
      </c>
      <c r="Y13" s="16" t="s">
        <v>40</v>
      </c>
      <c r="Z13" s="480" t="s">
        <v>40</v>
      </c>
      <c r="AA13" s="448" t="s">
        <v>97</v>
      </c>
      <c r="AB13" s="427" t="s">
        <v>41</v>
      </c>
      <c r="AC13" s="427" t="s">
        <v>32</v>
      </c>
      <c r="AD13" s="427" t="s">
        <v>42</v>
      </c>
      <c r="AE13" s="427" t="s">
        <v>43</v>
      </c>
      <c r="AF13" s="427" t="s">
        <v>39</v>
      </c>
      <c r="AG13" s="443" t="s">
        <v>1080</v>
      </c>
      <c r="AH13" s="449" t="s">
        <v>98</v>
      </c>
    </row>
    <row r="14" spans="1:37" ht="197.25" customHeight="1" x14ac:dyDescent="0.2">
      <c r="A14" s="426" t="s">
        <v>99</v>
      </c>
      <c r="B14" s="427" t="s">
        <v>100</v>
      </c>
      <c r="C14" s="427" t="s">
        <v>101</v>
      </c>
      <c r="D14" s="427" t="s">
        <v>102</v>
      </c>
      <c r="E14" s="427" t="s">
        <v>889</v>
      </c>
      <c r="F14" s="427" t="s">
        <v>104</v>
      </c>
      <c r="G14" s="427" t="s">
        <v>105</v>
      </c>
      <c r="H14" s="449" t="s">
        <v>33</v>
      </c>
      <c r="I14" s="398" t="s">
        <v>890</v>
      </c>
      <c r="J14" s="408" t="s">
        <v>106</v>
      </c>
      <c r="K14" s="76" t="s">
        <v>107</v>
      </c>
      <c r="L14" s="76" t="s">
        <v>108</v>
      </c>
      <c r="M14" s="76" t="s">
        <v>109</v>
      </c>
      <c r="N14" s="76" t="s">
        <v>32</v>
      </c>
      <c r="O14" s="76" t="s">
        <v>110</v>
      </c>
      <c r="P14" s="76" t="s">
        <v>111</v>
      </c>
      <c r="Q14" s="324" t="s">
        <v>61</v>
      </c>
      <c r="R14" s="12" t="s">
        <v>39</v>
      </c>
      <c r="S14" s="30">
        <v>1</v>
      </c>
      <c r="T14" s="31">
        <v>1</v>
      </c>
      <c r="U14" s="31">
        <v>1</v>
      </c>
      <c r="V14" s="32">
        <v>1</v>
      </c>
      <c r="W14" s="15" t="s">
        <v>40</v>
      </c>
      <c r="X14" s="16" t="s">
        <v>40</v>
      </c>
      <c r="Y14" s="16" t="s">
        <v>40</v>
      </c>
      <c r="Z14" s="480" t="s">
        <v>40</v>
      </c>
      <c r="AA14" s="448" t="s">
        <v>1083</v>
      </c>
      <c r="AB14" s="427" t="s">
        <v>41</v>
      </c>
      <c r="AC14" s="427" t="s">
        <v>32</v>
      </c>
      <c r="AD14" s="427" t="s">
        <v>42</v>
      </c>
      <c r="AE14" s="427" t="s">
        <v>43</v>
      </c>
      <c r="AF14" s="427" t="s">
        <v>39</v>
      </c>
      <c r="AG14" s="443" t="s">
        <v>1080</v>
      </c>
      <c r="AH14" s="449" t="s">
        <v>1081</v>
      </c>
    </row>
    <row r="15" spans="1:37" ht="104.25" customHeight="1" x14ac:dyDescent="0.2">
      <c r="A15" s="543" t="s">
        <v>113</v>
      </c>
      <c r="B15" s="527" t="s">
        <v>114</v>
      </c>
      <c r="C15" s="527" t="s">
        <v>115</v>
      </c>
      <c r="D15" s="527" t="s">
        <v>116</v>
      </c>
      <c r="E15" s="532" t="s">
        <v>891</v>
      </c>
      <c r="F15" s="434" t="s">
        <v>118</v>
      </c>
      <c r="G15" s="434" t="s">
        <v>119</v>
      </c>
      <c r="H15" s="449" t="s">
        <v>33</v>
      </c>
      <c r="I15" s="398" t="s">
        <v>892</v>
      </c>
      <c r="J15" s="408" t="s">
        <v>120</v>
      </c>
      <c r="K15" s="76" t="s">
        <v>121</v>
      </c>
      <c r="L15" s="76" t="s">
        <v>122</v>
      </c>
      <c r="M15" s="432" t="s">
        <v>123</v>
      </c>
      <c r="N15" s="76" t="s">
        <v>32</v>
      </c>
      <c r="O15" s="76" t="s">
        <v>124</v>
      </c>
      <c r="P15" s="432" t="s">
        <v>125</v>
      </c>
      <c r="Q15" s="324" t="s">
        <v>38</v>
      </c>
      <c r="R15" s="12">
        <v>1</v>
      </c>
      <c r="S15" s="13">
        <v>2</v>
      </c>
      <c r="T15" s="324">
        <v>2</v>
      </c>
      <c r="U15" s="324">
        <v>2</v>
      </c>
      <c r="V15" s="14">
        <v>2</v>
      </c>
      <c r="W15" s="33">
        <v>84865200</v>
      </c>
      <c r="X15" s="34">
        <f>X16</f>
        <v>113506000</v>
      </c>
      <c r="Y15" s="34">
        <f t="shared" ref="Y15:Z20" si="0">X15*1.03</f>
        <v>116911180</v>
      </c>
      <c r="Z15" s="481">
        <f t="shared" si="0"/>
        <v>120418515.40000001</v>
      </c>
      <c r="AA15" s="448" t="s">
        <v>126</v>
      </c>
      <c r="AB15" s="427" t="s">
        <v>41</v>
      </c>
      <c r="AC15" s="427" t="s">
        <v>32</v>
      </c>
      <c r="AD15" s="427" t="s">
        <v>42</v>
      </c>
      <c r="AE15" s="427" t="s">
        <v>78</v>
      </c>
      <c r="AF15" s="427" t="s">
        <v>127</v>
      </c>
      <c r="AG15" s="427" t="s">
        <v>128</v>
      </c>
      <c r="AH15" s="449" t="s">
        <v>129</v>
      </c>
    </row>
    <row r="16" spans="1:37" ht="182.25" customHeight="1" x14ac:dyDescent="0.2">
      <c r="A16" s="543"/>
      <c r="B16" s="527"/>
      <c r="C16" s="527"/>
      <c r="D16" s="527"/>
      <c r="E16" s="532"/>
      <c r="F16" s="434" t="s">
        <v>130</v>
      </c>
      <c r="G16" s="434" t="s">
        <v>131</v>
      </c>
      <c r="H16" s="449" t="s">
        <v>33</v>
      </c>
      <c r="I16" s="398" t="s">
        <v>893</v>
      </c>
      <c r="J16" s="408" t="s">
        <v>132</v>
      </c>
      <c r="K16" s="76" t="s">
        <v>133</v>
      </c>
      <c r="L16" s="76" t="s">
        <v>134</v>
      </c>
      <c r="M16" s="76" t="s">
        <v>135</v>
      </c>
      <c r="N16" s="76" t="s">
        <v>5</v>
      </c>
      <c r="O16" s="76" t="s">
        <v>136</v>
      </c>
      <c r="P16" s="76" t="s">
        <v>137</v>
      </c>
      <c r="Q16" s="324" t="s">
        <v>38</v>
      </c>
      <c r="R16" s="12" t="s">
        <v>39</v>
      </c>
      <c r="S16" s="13">
        <v>300</v>
      </c>
      <c r="T16" s="324">
        <v>320</v>
      </c>
      <c r="U16" s="324">
        <v>340</v>
      </c>
      <c r="V16" s="14">
        <v>360</v>
      </c>
      <c r="W16" s="33">
        <v>110200000</v>
      </c>
      <c r="X16" s="34">
        <f>W16*1.03</f>
        <v>113506000</v>
      </c>
      <c r="Y16" s="34">
        <f t="shared" si="0"/>
        <v>116911180</v>
      </c>
      <c r="Z16" s="481">
        <f t="shared" si="0"/>
        <v>120418515.40000001</v>
      </c>
      <c r="AA16" s="448" t="s">
        <v>138</v>
      </c>
      <c r="AB16" s="427" t="s">
        <v>41</v>
      </c>
      <c r="AC16" s="427" t="s">
        <v>32</v>
      </c>
      <c r="AD16" s="427" t="s">
        <v>42</v>
      </c>
      <c r="AE16" s="427" t="s">
        <v>78</v>
      </c>
      <c r="AF16" s="427" t="s">
        <v>127</v>
      </c>
      <c r="AG16" s="427" t="s">
        <v>128</v>
      </c>
      <c r="AH16" s="449" t="s">
        <v>129</v>
      </c>
    </row>
    <row r="17" spans="1:34" ht="115.5" customHeight="1" x14ac:dyDescent="0.2">
      <c r="A17" s="543" t="s">
        <v>113</v>
      </c>
      <c r="B17" s="527" t="s">
        <v>114</v>
      </c>
      <c r="C17" s="527" t="s">
        <v>139</v>
      </c>
      <c r="D17" s="527" t="s">
        <v>34</v>
      </c>
      <c r="E17" s="540" t="s">
        <v>894</v>
      </c>
      <c r="F17" s="434" t="s">
        <v>141</v>
      </c>
      <c r="G17" s="434" t="s">
        <v>142</v>
      </c>
      <c r="H17" s="35" t="s">
        <v>32</v>
      </c>
      <c r="I17" s="394" t="s">
        <v>912</v>
      </c>
      <c r="J17" s="435" t="s">
        <v>143</v>
      </c>
      <c r="K17" s="432" t="s">
        <v>144</v>
      </c>
      <c r="L17" s="76" t="s">
        <v>145</v>
      </c>
      <c r="M17" s="432" t="s">
        <v>146</v>
      </c>
      <c r="N17" s="76" t="s">
        <v>5</v>
      </c>
      <c r="O17" s="76" t="s">
        <v>147</v>
      </c>
      <c r="P17" s="76" t="s">
        <v>148</v>
      </c>
      <c r="Q17" s="324" t="s">
        <v>38</v>
      </c>
      <c r="R17" s="12" t="s">
        <v>39</v>
      </c>
      <c r="S17" s="13">
        <v>2</v>
      </c>
      <c r="T17" s="324">
        <v>1</v>
      </c>
      <c r="U17" s="324">
        <v>1</v>
      </c>
      <c r="V17" s="14">
        <v>1</v>
      </c>
      <c r="W17" s="429">
        <v>84900000</v>
      </c>
      <c r="X17" s="34">
        <f>W17*1.03</f>
        <v>87447000</v>
      </c>
      <c r="Y17" s="34">
        <f t="shared" si="0"/>
        <v>90070410</v>
      </c>
      <c r="Z17" s="481">
        <f t="shared" si="0"/>
        <v>92772522.299999997</v>
      </c>
      <c r="AA17" s="448" t="s">
        <v>149</v>
      </c>
      <c r="AB17" s="427" t="s">
        <v>41</v>
      </c>
      <c r="AC17" s="427" t="s">
        <v>32</v>
      </c>
      <c r="AD17" s="427" t="s">
        <v>42</v>
      </c>
      <c r="AE17" s="427" t="s">
        <v>78</v>
      </c>
      <c r="AF17" s="427" t="s">
        <v>127</v>
      </c>
      <c r="AG17" s="427" t="s">
        <v>128</v>
      </c>
      <c r="AH17" s="449" t="s">
        <v>1126</v>
      </c>
    </row>
    <row r="18" spans="1:34" ht="84.75" customHeight="1" x14ac:dyDescent="0.2">
      <c r="A18" s="543"/>
      <c r="B18" s="527"/>
      <c r="C18" s="527"/>
      <c r="D18" s="527"/>
      <c r="E18" s="540"/>
      <c r="F18" s="540" t="s">
        <v>151</v>
      </c>
      <c r="G18" s="540" t="s">
        <v>152</v>
      </c>
      <c r="H18" s="549" t="s">
        <v>5</v>
      </c>
      <c r="I18" s="398" t="s">
        <v>913</v>
      </c>
      <c r="J18" s="408" t="s">
        <v>153</v>
      </c>
      <c r="K18" s="76" t="s">
        <v>154</v>
      </c>
      <c r="L18" s="76" t="s">
        <v>145</v>
      </c>
      <c r="M18" s="76" t="s">
        <v>155</v>
      </c>
      <c r="N18" s="76" t="s">
        <v>5</v>
      </c>
      <c r="O18" s="76" t="s">
        <v>156</v>
      </c>
      <c r="P18" s="76" t="s">
        <v>157</v>
      </c>
      <c r="Q18" s="324" t="s">
        <v>38</v>
      </c>
      <c r="R18" s="12" t="s">
        <v>39</v>
      </c>
      <c r="S18" s="13">
        <v>2</v>
      </c>
      <c r="T18" s="324">
        <v>2</v>
      </c>
      <c r="U18" s="324">
        <v>2</v>
      </c>
      <c r="V18" s="14">
        <v>2</v>
      </c>
      <c r="W18" s="33">
        <v>11000000</v>
      </c>
      <c r="X18" s="34">
        <f>W18*1.03</f>
        <v>11330000</v>
      </c>
      <c r="Y18" s="34">
        <f t="shared" si="0"/>
        <v>11669900</v>
      </c>
      <c r="Z18" s="481">
        <f t="shared" si="0"/>
        <v>12019997</v>
      </c>
      <c r="AA18" s="448" t="s">
        <v>158</v>
      </c>
      <c r="AB18" s="427" t="s">
        <v>159</v>
      </c>
      <c r="AC18" s="427" t="s">
        <v>32</v>
      </c>
      <c r="AD18" s="427" t="s">
        <v>42</v>
      </c>
      <c r="AE18" s="427" t="s">
        <v>78</v>
      </c>
      <c r="AF18" s="427" t="s">
        <v>127</v>
      </c>
      <c r="AG18" s="427" t="s">
        <v>128</v>
      </c>
      <c r="AH18" s="449" t="s">
        <v>1126</v>
      </c>
    </row>
    <row r="19" spans="1:34" ht="84.75" customHeight="1" x14ac:dyDescent="0.2">
      <c r="A19" s="543"/>
      <c r="B19" s="527"/>
      <c r="C19" s="527"/>
      <c r="D19" s="527"/>
      <c r="E19" s="540"/>
      <c r="F19" s="540"/>
      <c r="G19" s="540"/>
      <c r="H19" s="549"/>
      <c r="I19" s="398" t="s">
        <v>914</v>
      </c>
      <c r="J19" s="408" t="s">
        <v>160</v>
      </c>
      <c r="K19" s="76" t="s">
        <v>161</v>
      </c>
      <c r="L19" s="76" t="s">
        <v>145</v>
      </c>
      <c r="M19" s="76" t="s">
        <v>155</v>
      </c>
      <c r="N19" s="76" t="s">
        <v>5</v>
      </c>
      <c r="O19" s="76" t="s">
        <v>162</v>
      </c>
      <c r="P19" s="76" t="s">
        <v>163</v>
      </c>
      <c r="Q19" s="324" t="s">
        <v>38</v>
      </c>
      <c r="R19" s="12" t="s">
        <v>39</v>
      </c>
      <c r="S19" s="13">
        <v>2</v>
      </c>
      <c r="T19" s="324">
        <v>2</v>
      </c>
      <c r="U19" s="324">
        <v>2</v>
      </c>
      <c r="V19" s="14">
        <v>2</v>
      </c>
      <c r="W19" s="33">
        <v>5000000</v>
      </c>
      <c r="X19" s="34">
        <f>W19*1.03</f>
        <v>5150000</v>
      </c>
      <c r="Y19" s="34">
        <f t="shared" si="0"/>
        <v>5304500</v>
      </c>
      <c r="Z19" s="481">
        <f t="shared" si="0"/>
        <v>5463635</v>
      </c>
      <c r="AA19" s="448" t="s">
        <v>164</v>
      </c>
      <c r="AB19" s="427" t="s">
        <v>159</v>
      </c>
      <c r="AC19" s="427" t="s">
        <v>32</v>
      </c>
      <c r="AD19" s="427" t="s">
        <v>42</v>
      </c>
      <c r="AE19" s="427" t="s">
        <v>78</v>
      </c>
      <c r="AF19" s="427" t="s">
        <v>127</v>
      </c>
      <c r="AG19" s="427" t="s">
        <v>128</v>
      </c>
      <c r="AH19" s="449" t="s">
        <v>1126</v>
      </c>
    </row>
    <row r="20" spans="1:34" ht="84.75" customHeight="1" x14ac:dyDescent="0.2">
      <c r="A20" s="543"/>
      <c r="B20" s="527"/>
      <c r="C20" s="527"/>
      <c r="D20" s="527"/>
      <c r="E20" s="540"/>
      <c r="F20" s="540"/>
      <c r="G20" s="540"/>
      <c r="H20" s="549"/>
      <c r="I20" s="398" t="s">
        <v>915</v>
      </c>
      <c r="J20" s="408" t="s">
        <v>165</v>
      </c>
      <c r="K20" s="76" t="s">
        <v>166</v>
      </c>
      <c r="L20" s="76" t="s">
        <v>145</v>
      </c>
      <c r="M20" s="76" t="s">
        <v>155</v>
      </c>
      <c r="N20" s="76" t="s">
        <v>5</v>
      </c>
      <c r="O20" s="76" t="s">
        <v>167</v>
      </c>
      <c r="P20" s="76" t="s">
        <v>168</v>
      </c>
      <c r="Q20" s="324" t="s">
        <v>38</v>
      </c>
      <c r="R20" s="12" t="s">
        <v>39</v>
      </c>
      <c r="S20" s="36">
        <v>2</v>
      </c>
      <c r="T20" s="37">
        <v>2</v>
      </c>
      <c r="U20" s="37">
        <v>2</v>
      </c>
      <c r="V20" s="38">
        <v>2</v>
      </c>
      <c r="W20" s="429">
        <v>10000000</v>
      </c>
      <c r="X20" s="430">
        <f>W20*1.03</f>
        <v>10300000</v>
      </c>
      <c r="Y20" s="430">
        <f t="shared" si="0"/>
        <v>10609000</v>
      </c>
      <c r="Z20" s="482">
        <f t="shared" si="0"/>
        <v>10927270</v>
      </c>
      <c r="AA20" s="448" t="s">
        <v>169</v>
      </c>
      <c r="AB20" s="427" t="s">
        <v>159</v>
      </c>
      <c r="AC20" s="427" t="s">
        <v>32</v>
      </c>
      <c r="AD20" s="427" t="s">
        <v>42</v>
      </c>
      <c r="AE20" s="427" t="s">
        <v>78</v>
      </c>
      <c r="AF20" s="427" t="s">
        <v>127</v>
      </c>
      <c r="AG20" s="427" t="s">
        <v>128</v>
      </c>
      <c r="AH20" s="449" t="s">
        <v>129</v>
      </c>
    </row>
    <row r="21" spans="1:34" ht="197.25" customHeight="1" x14ac:dyDescent="0.2">
      <c r="A21" s="515" t="s">
        <v>170</v>
      </c>
      <c r="B21" s="600" t="s">
        <v>100</v>
      </c>
      <c r="C21" s="600" t="s">
        <v>101</v>
      </c>
      <c r="D21" s="517" t="s">
        <v>116</v>
      </c>
      <c r="E21" s="517" t="s">
        <v>895</v>
      </c>
      <c r="F21" s="517" t="s">
        <v>172</v>
      </c>
      <c r="G21" s="517" t="s">
        <v>173</v>
      </c>
      <c r="H21" s="601" t="s">
        <v>33</v>
      </c>
      <c r="I21" s="514" t="s">
        <v>916</v>
      </c>
      <c r="J21" s="515" t="s">
        <v>174</v>
      </c>
      <c r="K21" s="517" t="s">
        <v>1149</v>
      </c>
      <c r="L21" s="517" t="s">
        <v>175</v>
      </c>
      <c r="M21" s="517" t="s">
        <v>767</v>
      </c>
      <c r="N21" s="517" t="s">
        <v>32</v>
      </c>
      <c r="O21" s="517" t="s">
        <v>957</v>
      </c>
      <c r="P21" s="520" t="s">
        <v>958</v>
      </c>
      <c r="Q21" s="521" t="s">
        <v>61</v>
      </c>
      <c r="R21" s="39">
        <v>0.2</v>
      </c>
      <c r="S21" s="40">
        <v>0.25</v>
      </c>
      <c r="T21" s="41">
        <v>0.25</v>
      </c>
      <c r="U21" s="41">
        <v>0.3</v>
      </c>
      <c r="V21" s="42">
        <v>0.3</v>
      </c>
      <c r="W21" s="43">
        <v>2600000000</v>
      </c>
      <c r="X21" s="44">
        <v>2600000000</v>
      </c>
      <c r="Y21" s="44">
        <v>3000000000</v>
      </c>
      <c r="Z21" s="483">
        <v>3000000000</v>
      </c>
      <c r="AA21" s="473" t="s">
        <v>959</v>
      </c>
      <c r="AB21" s="499" t="s">
        <v>176</v>
      </c>
      <c r="AC21" s="499" t="s">
        <v>32</v>
      </c>
      <c r="AD21" s="499" t="s">
        <v>42</v>
      </c>
      <c r="AE21" s="499" t="s">
        <v>43</v>
      </c>
      <c r="AF21" s="503" t="s">
        <v>39</v>
      </c>
      <c r="AG21" s="503" t="s">
        <v>177</v>
      </c>
      <c r="AH21" s="500" t="s">
        <v>178</v>
      </c>
    </row>
    <row r="22" spans="1:34" ht="197.25" customHeight="1" x14ac:dyDescent="0.2">
      <c r="A22" s="516"/>
      <c r="B22" s="518"/>
      <c r="C22" s="518"/>
      <c r="D22" s="518"/>
      <c r="E22" s="518"/>
      <c r="F22" s="518"/>
      <c r="G22" s="518"/>
      <c r="H22" s="602"/>
      <c r="I22" s="514" t="s">
        <v>1150</v>
      </c>
      <c r="J22" s="516"/>
      <c r="K22" s="518"/>
      <c r="L22" s="518"/>
      <c r="M22" s="518"/>
      <c r="N22" s="518"/>
      <c r="O22" s="519"/>
      <c r="P22" s="518"/>
      <c r="Q22" s="522"/>
      <c r="R22" s="39" t="s">
        <v>1151</v>
      </c>
      <c r="S22" s="40" t="s">
        <v>1101</v>
      </c>
      <c r="T22" s="41" t="s">
        <v>1101</v>
      </c>
      <c r="U22" s="41" t="s">
        <v>1101</v>
      </c>
      <c r="V22" s="42" t="s">
        <v>1101</v>
      </c>
      <c r="W22" s="43">
        <v>0</v>
      </c>
      <c r="X22" s="44">
        <v>0</v>
      </c>
      <c r="Y22" s="44">
        <v>0</v>
      </c>
      <c r="Z22" s="483">
        <v>0</v>
      </c>
      <c r="AA22" s="473" t="s">
        <v>1152</v>
      </c>
      <c r="AB22" s="499" t="s">
        <v>1153</v>
      </c>
      <c r="AC22" s="499" t="s">
        <v>32</v>
      </c>
      <c r="AD22" s="499" t="s">
        <v>42</v>
      </c>
      <c r="AE22" s="499" t="s">
        <v>43</v>
      </c>
      <c r="AF22" s="503" t="s">
        <v>1103</v>
      </c>
      <c r="AG22" s="503" t="s">
        <v>177</v>
      </c>
      <c r="AH22" s="500" t="s">
        <v>1099</v>
      </c>
    </row>
    <row r="23" spans="1:34" ht="153" customHeight="1" x14ac:dyDescent="0.2">
      <c r="A23" s="605" t="s">
        <v>170</v>
      </c>
      <c r="B23" s="521" t="s">
        <v>100</v>
      </c>
      <c r="C23" s="521" t="s">
        <v>768</v>
      </c>
      <c r="D23" s="521" t="s">
        <v>102</v>
      </c>
      <c r="E23" s="607" t="s">
        <v>896</v>
      </c>
      <c r="F23" s="603" t="s">
        <v>180</v>
      </c>
      <c r="G23" s="603" t="s">
        <v>181</v>
      </c>
      <c r="H23" s="598" t="s">
        <v>33</v>
      </c>
      <c r="I23" s="394" t="s">
        <v>917</v>
      </c>
      <c r="J23" s="435" t="s">
        <v>182</v>
      </c>
      <c r="K23" s="432" t="s">
        <v>183</v>
      </c>
      <c r="L23" s="432" t="s">
        <v>184</v>
      </c>
      <c r="M23" s="432" t="s">
        <v>185</v>
      </c>
      <c r="N23" s="432" t="s">
        <v>32</v>
      </c>
      <c r="O23" s="432" t="s">
        <v>186</v>
      </c>
      <c r="P23" s="432" t="s">
        <v>953</v>
      </c>
      <c r="Q23" s="433" t="s">
        <v>38</v>
      </c>
      <c r="R23" s="84">
        <v>1</v>
      </c>
      <c r="S23" s="85">
        <v>1</v>
      </c>
      <c r="T23" s="433">
        <v>1</v>
      </c>
      <c r="U23" s="433">
        <v>1</v>
      </c>
      <c r="V23" s="86">
        <v>1</v>
      </c>
      <c r="W23" s="43">
        <v>500000000</v>
      </c>
      <c r="X23" s="44">
        <v>515000000</v>
      </c>
      <c r="Y23" s="44">
        <v>530000000</v>
      </c>
      <c r="Z23" s="483">
        <v>545000000</v>
      </c>
      <c r="AA23" s="473" t="s">
        <v>187</v>
      </c>
      <c r="AB23" s="434" t="s">
        <v>176</v>
      </c>
      <c r="AC23" s="427" t="s">
        <v>32</v>
      </c>
      <c r="AD23" s="427" t="s">
        <v>42</v>
      </c>
      <c r="AE23" s="427" t="s">
        <v>43</v>
      </c>
      <c r="AF23" s="434" t="s">
        <v>39</v>
      </c>
      <c r="AG23" s="434" t="s">
        <v>177</v>
      </c>
      <c r="AH23" s="35" t="s">
        <v>178</v>
      </c>
    </row>
    <row r="24" spans="1:34" ht="144" customHeight="1" x14ac:dyDescent="0.2">
      <c r="A24" s="606"/>
      <c r="B24" s="553"/>
      <c r="C24" s="553"/>
      <c r="D24" s="553"/>
      <c r="E24" s="608"/>
      <c r="F24" s="604"/>
      <c r="G24" s="604"/>
      <c r="H24" s="599"/>
      <c r="I24" s="394" t="s">
        <v>918</v>
      </c>
      <c r="J24" s="435" t="s">
        <v>954</v>
      </c>
      <c r="K24" s="432" t="s">
        <v>189</v>
      </c>
      <c r="L24" s="432" t="s">
        <v>190</v>
      </c>
      <c r="M24" s="432" t="s">
        <v>955</v>
      </c>
      <c r="N24" s="432" t="s">
        <v>32</v>
      </c>
      <c r="O24" s="432" t="s">
        <v>191</v>
      </c>
      <c r="P24" s="432" t="s">
        <v>192</v>
      </c>
      <c r="Q24" s="433" t="s">
        <v>38</v>
      </c>
      <c r="R24" s="84" t="s">
        <v>39</v>
      </c>
      <c r="S24" s="85">
        <v>1</v>
      </c>
      <c r="T24" s="433">
        <v>1</v>
      </c>
      <c r="U24" s="433">
        <v>1</v>
      </c>
      <c r="V24" s="86">
        <v>1</v>
      </c>
      <c r="W24" s="43">
        <v>20000000</v>
      </c>
      <c r="X24" s="44">
        <v>30000000</v>
      </c>
      <c r="Y24" s="44">
        <v>40000000</v>
      </c>
      <c r="Z24" s="483">
        <v>50000000</v>
      </c>
      <c r="AA24" s="473" t="s">
        <v>956</v>
      </c>
      <c r="AB24" s="434" t="s">
        <v>176</v>
      </c>
      <c r="AC24" s="427" t="s">
        <v>32</v>
      </c>
      <c r="AD24" s="427" t="s">
        <v>42</v>
      </c>
      <c r="AE24" s="427" t="s">
        <v>43</v>
      </c>
      <c r="AF24" s="434" t="s">
        <v>39</v>
      </c>
      <c r="AG24" s="434" t="s">
        <v>177</v>
      </c>
      <c r="AH24" s="35" t="s">
        <v>178</v>
      </c>
    </row>
    <row r="25" spans="1:34" ht="103.5" customHeight="1" x14ac:dyDescent="0.2">
      <c r="A25" s="543" t="s">
        <v>170</v>
      </c>
      <c r="B25" s="527" t="s">
        <v>100</v>
      </c>
      <c r="C25" s="527" t="s">
        <v>101</v>
      </c>
      <c r="D25" s="527" t="s">
        <v>428</v>
      </c>
      <c r="E25" s="532" t="s">
        <v>900</v>
      </c>
      <c r="F25" s="527" t="s">
        <v>195</v>
      </c>
      <c r="G25" s="434" t="s">
        <v>196</v>
      </c>
      <c r="H25" s="35" t="s">
        <v>33</v>
      </c>
      <c r="I25" s="394" t="s">
        <v>919</v>
      </c>
      <c r="J25" s="408" t="s">
        <v>197</v>
      </c>
      <c r="K25" s="76" t="s">
        <v>198</v>
      </c>
      <c r="L25" s="76" t="s">
        <v>199</v>
      </c>
      <c r="M25" s="76" t="s">
        <v>200</v>
      </c>
      <c r="N25" s="432" t="s">
        <v>32</v>
      </c>
      <c r="O25" s="76" t="s">
        <v>201</v>
      </c>
      <c r="P25" s="76" t="s">
        <v>202</v>
      </c>
      <c r="Q25" s="324" t="s">
        <v>38</v>
      </c>
      <c r="R25" s="12">
        <v>1</v>
      </c>
      <c r="S25" s="13">
        <v>1</v>
      </c>
      <c r="T25" s="324">
        <v>1</v>
      </c>
      <c r="U25" s="324">
        <v>1</v>
      </c>
      <c r="V25" s="14">
        <v>1</v>
      </c>
      <c r="W25" s="45">
        <v>0</v>
      </c>
      <c r="X25" s="46">
        <v>0</v>
      </c>
      <c r="Y25" s="46">
        <v>0</v>
      </c>
      <c r="Z25" s="484">
        <v>0</v>
      </c>
      <c r="AA25" s="474" t="s">
        <v>963</v>
      </c>
      <c r="AB25" s="440" t="s">
        <v>176</v>
      </c>
      <c r="AC25" s="427" t="s">
        <v>32</v>
      </c>
      <c r="AD25" s="427" t="s">
        <v>42</v>
      </c>
      <c r="AE25" s="427" t="s">
        <v>43</v>
      </c>
      <c r="AF25" s="434" t="s">
        <v>39</v>
      </c>
      <c r="AG25" s="434" t="s">
        <v>177</v>
      </c>
      <c r="AH25" s="35" t="s">
        <v>203</v>
      </c>
    </row>
    <row r="26" spans="1:34" ht="138" customHeight="1" x14ac:dyDescent="0.2">
      <c r="A26" s="543"/>
      <c r="B26" s="527"/>
      <c r="C26" s="527"/>
      <c r="D26" s="527"/>
      <c r="E26" s="532"/>
      <c r="F26" s="527"/>
      <c r="G26" s="440" t="s">
        <v>962</v>
      </c>
      <c r="H26" s="35" t="s">
        <v>33</v>
      </c>
      <c r="I26" s="394" t="s">
        <v>920</v>
      </c>
      <c r="J26" s="408" t="s">
        <v>204</v>
      </c>
      <c r="K26" s="76" t="s">
        <v>205</v>
      </c>
      <c r="L26" s="76" t="s">
        <v>206</v>
      </c>
      <c r="M26" s="76" t="s">
        <v>207</v>
      </c>
      <c r="N26" s="432" t="s">
        <v>32</v>
      </c>
      <c r="O26" s="76" t="s">
        <v>208</v>
      </c>
      <c r="P26" s="76" t="s">
        <v>209</v>
      </c>
      <c r="Q26" s="324" t="s">
        <v>61</v>
      </c>
      <c r="R26" s="47">
        <v>0.3</v>
      </c>
      <c r="S26" s="48">
        <v>0.32</v>
      </c>
      <c r="T26" s="49">
        <v>0.33</v>
      </c>
      <c r="U26" s="49">
        <v>0.34</v>
      </c>
      <c r="V26" s="50">
        <v>0.35</v>
      </c>
      <c r="W26" s="429">
        <v>400000000</v>
      </c>
      <c r="X26" s="430">
        <v>415000000</v>
      </c>
      <c r="Y26" s="430">
        <v>430000000</v>
      </c>
      <c r="Z26" s="482">
        <v>445000000</v>
      </c>
      <c r="AA26" s="474" t="s">
        <v>964</v>
      </c>
      <c r="AB26" s="440" t="s">
        <v>176</v>
      </c>
      <c r="AC26" s="427" t="s">
        <v>32</v>
      </c>
      <c r="AD26" s="427" t="s">
        <v>42</v>
      </c>
      <c r="AE26" s="427" t="s">
        <v>43</v>
      </c>
      <c r="AF26" s="434" t="s">
        <v>39</v>
      </c>
      <c r="AG26" s="434" t="s">
        <v>177</v>
      </c>
      <c r="AH26" s="35" t="s">
        <v>203</v>
      </c>
    </row>
    <row r="27" spans="1:34" ht="141.75" customHeight="1" x14ac:dyDescent="0.2">
      <c r="A27" s="543" t="s">
        <v>210</v>
      </c>
      <c r="B27" s="527" t="s">
        <v>211</v>
      </c>
      <c r="C27" s="527" t="s">
        <v>212</v>
      </c>
      <c r="D27" s="527" t="s">
        <v>213</v>
      </c>
      <c r="E27" s="555" t="s">
        <v>897</v>
      </c>
      <c r="F27" s="540" t="s">
        <v>617</v>
      </c>
      <c r="G27" s="540" t="s">
        <v>215</v>
      </c>
      <c r="H27" s="549" t="s">
        <v>32</v>
      </c>
      <c r="I27" s="398" t="s">
        <v>921</v>
      </c>
      <c r="J27" s="408" t="s">
        <v>216</v>
      </c>
      <c r="K27" s="76" t="s">
        <v>217</v>
      </c>
      <c r="L27" s="76" t="s">
        <v>618</v>
      </c>
      <c r="M27" s="76" t="s">
        <v>619</v>
      </c>
      <c r="N27" s="432" t="s">
        <v>5</v>
      </c>
      <c r="O27" s="76" t="s">
        <v>218</v>
      </c>
      <c r="P27" s="76" t="s">
        <v>620</v>
      </c>
      <c r="Q27" s="324" t="s">
        <v>38</v>
      </c>
      <c r="R27" s="51">
        <v>2</v>
      </c>
      <c r="S27" s="52">
        <v>2</v>
      </c>
      <c r="T27" s="53">
        <v>1</v>
      </c>
      <c r="U27" s="53">
        <v>1</v>
      </c>
      <c r="V27" s="54">
        <v>1</v>
      </c>
      <c r="W27" s="33">
        <v>150000000</v>
      </c>
      <c r="X27" s="430">
        <v>0</v>
      </c>
      <c r="Y27" s="430">
        <v>0</v>
      </c>
      <c r="Z27" s="482">
        <v>0</v>
      </c>
      <c r="AA27" s="473" t="s">
        <v>621</v>
      </c>
      <c r="AB27" s="427" t="s">
        <v>176</v>
      </c>
      <c r="AC27" s="427" t="s">
        <v>32</v>
      </c>
      <c r="AD27" s="427" t="s">
        <v>42</v>
      </c>
      <c r="AE27" s="427" t="s">
        <v>43</v>
      </c>
      <c r="AF27" s="434" t="s">
        <v>219</v>
      </c>
      <c r="AG27" s="434" t="s">
        <v>177</v>
      </c>
      <c r="AH27" s="35" t="s">
        <v>622</v>
      </c>
    </row>
    <row r="28" spans="1:34" ht="122.25" customHeight="1" x14ac:dyDescent="0.2">
      <c r="A28" s="543"/>
      <c r="B28" s="527"/>
      <c r="C28" s="527"/>
      <c r="D28" s="527"/>
      <c r="E28" s="555"/>
      <c r="F28" s="540"/>
      <c r="G28" s="540"/>
      <c r="H28" s="549"/>
      <c r="I28" s="398" t="s">
        <v>922</v>
      </c>
      <c r="J28" s="408" t="s">
        <v>220</v>
      </c>
      <c r="K28" s="76" t="s">
        <v>623</v>
      </c>
      <c r="L28" s="76" t="s">
        <v>221</v>
      </c>
      <c r="M28" s="76" t="s">
        <v>624</v>
      </c>
      <c r="N28" s="432" t="s">
        <v>5</v>
      </c>
      <c r="O28" s="76" t="s">
        <v>625</v>
      </c>
      <c r="P28" s="76" t="s">
        <v>626</v>
      </c>
      <c r="Q28" s="324" t="s">
        <v>38</v>
      </c>
      <c r="R28" s="51">
        <v>1</v>
      </c>
      <c r="S28" s="52">
        <v>1</v>
      </c>
      <c r="T28" s="53" t="s">
        <v>40</v>
      </c>
      <c r="U28" s="53" t="s">
        <v>40</v>
      </c>
      <c r="V28" s="54" t="s">
        <v>40</v>
      </c>
      <c r="W28" s="429">
        <v>0</v>
      </c>
      <c r="X28" s="430">
        <v>0</v>
      </c>
      <c r="Y28" s="430">
        <v>0</v>
      </c>
      <c r="Z28" s="482">
        <v>0</v>
      </c>
      <c r="AA28" s="473" t="s">
        <v>627</v>
      </c>
      <c r="AB28" s="427" t="s">
        <v>176</v>
      </c>
      <c r="AC28" s="427" t="s">
        <v>32</v>
      </c>
      <c r="AD28" s="427" t="s">
        <v>42</v>
      </c>
      <c r="AE28" s="427" t="s">
        <v>43</v>
      </c>
      <c r="AF28" s="434" t="s">
        <v>39</v>
      </c>
      <c r="AG28" s="434" t="s">
        <v>177</v>
      </c>
      <c r="AH28" s="35" t="s">
        <v>622</v>
      </c>
    </row>
    <row r="29" spans="1:34" ht="282.75" customHeight="1" x14ac:dyDescent="0.2">
      <c r="A29" s="426" t="s">
        <v>113</v>
      </c>
      <c r="B29" s="427" t="s">
        <v>114</v>
      </c>
      <c r="C29" s="427" t="s">
        <v>222</v>
      </c>
      <c r="D29" s="427" t="s">
        <v>34</v>
      </c>
      <c r="E29" s="427" t="s">
        <v>901</v>
      </c>
      <c r="F29" s="427" t="s">
        <v>224</v>
      </c>
      <c r="G29" s="434" t="s">
        <v>225</v>
      </c>
      <c r="H29" s="449" t="s">
        <v>5</v>
      </c>
      <c r="I29" s="398" t="s">
        <v>923</v>
      </c>
      <c r="J29" s="408" t="s">
        <v>226</v>
      </c>
      <c r="K29" s="76" t="s">
        <v>643</v>
      </c>
      <c r="L29" s="76" t="s">
        <v>227</v>
      </c>
      <c r="M29" s="76" t="s">
        <v>628</v>
      </c>
      <c r="N29" s="432" t="s">
        <v>5</v>
      </c>
      <c r="O29" s="76" t="s">
        <v>228</v>
      </c>
      <c r="P29" s="76" t="s">
        <v>229</v>
      </c>
      <c r="Q29" s="324" t="s">
        <v>61</v>
      </c>
      <c r="R29" s="51" t="s">
        <v>39</v>
      </c>
      <c r="S29" s="55">
        <v>1</v>
      </c>
      <c r="T29" s="56">
        <v>1</v>
      </c>
      <c r="U29" s="56">
        <v>1</v>
      </c>
      <c r="V29" s="57">
        <v>1</v>
      </c>
      <c r="W29" s="429">
        <v>186174190</v>
      </c>
      <c r="X29" s="430">
        <v>191759416</v>
      </c>
      <c r="Y29" s="430">
        <v>197512198</v>
      </c>
      <c r="Z29" s="482">
        <v>203437563</v>
      </c>
      <c r="AA29" s="475" t="s">
        <v>961</v>
      </c>
      <c r="AB29" s="427" t="s">
        <v>41</v>
      </c>
      <c r="AC29" s="427" t="s">
        <v>32</v>
      </c>
      <c r="AD29" s="427" t="s">
        <v>42</v>
      </c>
      <c r="AE29" s="427" t="s">
        <v>43</v>
      </c>
      <c r="AF29" s="434" t="s">
        <v>230</v>
      </c>
      <c r="AG29" s="434" t="s">
        <v>63</v>
      </c>
      <c r="AH29" s="35" t="s">
        <v>1084</v>
      </c>
    </row>
    <row r="30" spans="1:34" s="67" customFormat="1" ht="119.25" customHeight="1" x14ac:dyDescent="0.2">
      <c r="A30" s="543" t="s">
        <v>113</v>
      </c>
      <c r="B30" s="527" t="s">
        <v>232</v>
      </c>
      <c r="C30" s="559" t="s">
        <v>233</v>
      </c>
      <c r="D30" s="559" t="s">
        <v>34</v>
      </c>
      <c r="E30" s="559" t="s">
        <v>902</v>
      </c>
      <c r="F30" s="439" t="s">
        <v>234</v>
      </c>
      <c r="G30" s="434" t="s">
        <v>235</v>
      </c>
      <c r="H30" s="66" t="s">
        <v>32</v>
      </c>
      <c r="I30" s="399" t="s">
        <v>924</v>
      </c>
      <c r="J30" s="409" t="s">
        <v>236</v>
      </c>
      <c r="K30" s="410" t="s">
        <v>237</v>
      </c>
      <c r="L30" s="410" t="s">
        <v>238</v>
      </c>
      <c r="M30" s="410" t="s">
        <v>239</v>
      </c>
      <c r="N30" s="432" t="s">
        <v>5</v>
      </c>
      <c r="O30" s="410" t="s">
        <v>240</v>
      </c>
      <c r="P30" s="410" t="s">
        <v>1012</v>
      </c>
      <c r="Q30" s="324" t="s">
        <v>61</v>
      </c>
      <c r="R30" s="58" t="s">
        <v>39</v>
      </c>
      <c r="S30" s="59">
        <v>0.9</v>
      </c>
      <c r="T30" s="60">
        <v>0.9</v>
      </c>
      <c r="U30" s="60">
        <v>0.9</v>
      </c>
      <c r="V30" s="61">
        <v>0.9</v>
      </c>
      <c r="W30" s="62">
        <f>1583843597+769009987+187131500+84000000+84614676</f>
        <v>2708599760</v>
      </c>
      <c r="X30" s="63">
        <v>2789857753</v>
      </c>
      <c r="Y30" s="63">
        <v>2873553485</v>
      </c>
      <c r="Z30" s="485">
        <v>2959760000</v>
      </c>
      <c r="AA30" s="476" t="s">
        <v>241</v>
      </c>
      <c r="AB30" s="439" t="s">
        <v>242</v>
      </c>
      <c r="AC30" s="427" t="s">
        <v>32</v>
      </c>
      <c r="AD30" s="427" t="s">
        <v>42</v>
      </c>
      <c r="AE30" s="427" t="s">
        <v>43</v>
      </c>
      <c r="AF30" s="65" t="s">
        <v>243</v>
      </c>
      <c r="AG30" s="438" t="s">
        <v>63</v>
      </c>
      <c r="AH30" s="66" t="s">
        <v>1086</v>
      </c>
    </row>
    <row r="31" spans="1:34" s="28" customFormat="1" ht="108" customHeight="1" x14ac:dyDescent="0.2">
      <c r="A31" s="543"/>
      <c r="B31" s="527"/>
      <c r="C31" s="559"/>
      <c r="D31" s="559"/>
      <c r="E31" s="559"/>
      <c r="F31" s="437" t="s">
        <v>245</v>
      </c>
      <c r="G31" s="434" t="s">
        <v>246</v>
      </c>
      <c r="H31" s="66" t="s">
        <v>5</v>
      </c>
      <c r="I31" s="399" t="s">
        <v>925</v>
      </c>
      <c r="J31" s="409" t="s">
        <v>247</v>
      </c>
      <c r="K31" s="428" t="s">
        <v>248</v>
      </c>
      <c r="L31" s="428" t="s">
        <v>249</v>
      </c>
      <c r="M31" s="410" t="s">
        <v>250</v>
      </c>
      <c r="N31" s="432" t="s">
        <v>5</v>
      </c>
      <c r="O31" s="410" t="s">
        <v>251</v>
      </c>
      <c r="P31" s="410" t="s">
        <v>252</v>
      </c>
      <c r="Q31" s="324" t="s">
        <v>61</v>
      </c>
      <c r="R31" s="69" t="s">
        <v>39</v>
      </c>
      <c r="S31" s="70">
        <v>0.1</v>
      </c>
      <c r="T31" s="71">
        <v>0.5</v>
      </c>
      <c r="U31" s="71">
        <v>0.2</v>
      </c>
      <c r="V31" s="72">
        <v>0.2</v>
      </c>
      <c r="W31" s="73">
        <v>0</v>
      </c>
      <c r="X31" s="26">
        <v>40000000</v>
      </c>
      <c r="Y31" s="26">
        <v>10300000</v>
      </c>
      <c r="Z31" s="479">
        <v>10609000</v>
      </c>
      <c r="AA31" s="476" t="s">
        <v>253</v>
      </c>
      <c r="AB31" s="439" t="s">
        <v>252</v>
      </c>
      <c r="AC31" s="427" t="s">
        <v>32</v>
      </c>
      <c r="AD31" s="437" t="s">
        <v>42</v>
      </c>
      <c r="AE31" s="427" t="s">
        <v>43</v>
      </c>
      <c r="AF31" s="439" t="s">
        <v>254</v>
      </c>
      <c r="AG31" s="438" t="s">
        <v>63</v>
      </c>
      <c r="AH31" s="453" t="s">
        <v>255</v>
      </c>
    </row>
    <row r="32" spans="1:34" s="28" customFormat="1" ht="116.25" customHeight="1" x14ac:dyDescent="0.2">
      <c r="A32" s="543"/>
      <c r="B32" s="527"/>
      <c r="C32" s="559"/>
      <c r="D32" s="559"/>
      <c r="E32" s="559"/>
      <c r="F32" s="439" t="s">
        <v>256</v>
      </c>
      <c r="G32" s="434" t="s">
        <v>257</v>
      </c>
      <c r="H32" s="453" t="s">
        <v>5</v>
      </c>
      <c r="I32" s="395" t="s">
        <v>926</v>
      </c>
      <c r="J32" s="409" t="s">
        <v>258</v>
      </c>
      <c r="K32" s="428" t="s">
        <v>259</v>
      </c>
      <c r="L32" s="410" t="s">
        <v>260</v>
      </c>
      <c r="M32" s="428" t="s">
        <v>261</v>
      </c>
      <c r="N32" s="432" t="s">
        <v>5</v>
      </c>
      <c r="O32" s="410" t="s">
        <v>262</v>
      </c>
      <c r="P32" s="410" t="s">
        <v>263</v>
      </c>
      <c r="Q32" s="324" t="s">
        <v>61</v>
      </c>
      <c r="R32" s="69" t="s">
        <v>39</v>
      </c>
      <c r="S32" s="70">
        <v>0.3</v>
      </c>
      <c r="T32" s="71">
        <v>0.3</v>
      </c>
      <c r="U32" s="71">
        <v>0.2</v>
      </c>
      <c r="V32" s="72">
        <v>0.2</v>
      </c>
      <c r="W32" s="73">
        <v>30000000</v>
      </c>
      <c r="X32" s="75">
        <v>30900000</v>
      </c>
      <c r="Y32" s="75">
        <v>21200000</v>
      </c>
      <c r="Z32" s="486">
        <v>21836000</v>
      </c>
      <c r="AA32" s="477" t="s">
        <v>264</v>
      </c>
      <c r="AB32" s="439" t="s">
        <v>263</v>
      </c>
      <c r="AC32" s="427" t="s">
        <v>32</v>
      </c>
      <c r="AD32" s="437" t="s">
        <v>42</v>
      </c>
      <c r="AE32" s="427" t="s">
        <v>43</v>
      </c>
      <c r="AF32" s="439" t="s">
        <v>265</v>
      </c>
      <c r="AG32" s="438" t="s">
        <v>63</v>
      </c>
      <c r="AH32" s="453" t="s">
        <v>255</v>
      </c>
    </row>
    <row r="33" spans="1:34" s="28" customFormat="1" ht="151.5" customHeight="1" x14ac:dyDescent="0.2">
      <c r="A33" s="436" t="s">
        <v>210</v>
      </c>
      <c r="B33" s="427" t="s">
        <v>232</v>
      </c>
      <c r="C33" s="437" t="s">
        <v>266</v>
      </c>
      <c r="D33" s="437" t="s">
        <v>213</v>
      </c>
      <c r="E33" s="438" t="s">
        <v>898</v>
      </c>
      <c r="F33" s="439" t="s">
        <v>268</v>
      </c>
      <c r="G33" s="439" t="s">
        <v>630</v>
      </c>
      <c r="H33" s="453" t="s">
        <v>5</v>
      </c>
      <c r="I33" s="395" t="s">
        <v>927</v>
      </c>
      <c r="J33" s="409" t="s">
        <v>269</v>
      </c>
      <c r="K33" s="428" t="s">
        <v>270</v>
      </c>
      <c r="L33" s="428" t="s">
        <v>271</v>
      </c>
      <c r="M33" s="428" t="s">
        <v>272</v>
      </c>
      <c r="N33" s="432" t="s">
        <v>5</v>
      </c>
      <c r="O33" s="410" t="s">
        <v>273</v>
      </c>
      <c r="P33" s="428" t="s">
        <v>274</v>
      </c>
      <c r="Q33" s="324" t="s">
        <v>61</v>
      </c>
      <c r="R33" s="69" t="s">
        <v>39</v>
      </c>
      <c r="S33" s="70">
        <v>0.15</v>
      </c>
      <c r="T33" s="71">
        <v>0.45</v>
      </c>
      <c r="U33" s="71">
        <v>0.2</v>
      </c>
      <c r="V33" s="72">
        <v>0.2</v>
      </c>
      <c r="W33" s="73">
        <v>10000000</v>
      </c>
      <c r="X33" s="75">
        <v>30900000</v>
      </c>
      <c r="Y33" s="75">
        <v>15913000</v>
      </c>
      <c r="Z33" s="486">
        <v>16390000</v>
      </c>
      <c r="AA33" s="476" t="s">
        <v>275</v>
      </c>
      <c r="AB33" s="437" t="s">
        <v>276</v>
      </c>
      <c r="AC33" s="427" t="s">
        <v>32</v>
      </c>
      <c r="AD33" s="437" t="s">
        <v>42</v>
      </c>
      <c r="AE33" s="427" t="s">
        <v>43</v>
      </c>
      <c r="AF33" s="437" t="s">
        <v>277</v>
      </c>
      <c r="AG33" s="438" t="s">
        <v>63</v>
      </c>
      <c r="AH33" s="453" t="s">
        <v>255</v>
      </c>
    </row>
    <row r="34" spans="1:34" s="28" customFormat="1" ht="144.75" customHeight="1" x14ac:dyDescent="0.2">
      <c r="A34" s="550" t="s">
        <v>210</v>
      </c>
      <c r="B34" s="521" t="s">
        <v>211</v>
      </c>
      <c r="C34" s="560" t="s">
        <v>278</v>
      </c>
      <c r="D34" s="560" t="s">
        <v>213</v>
      </c>
      <c r="E34" s="563" t="s">
        <v>899</v>
      </c>
      <c r="F34" s="557" t="s">
        <v>280</v>
      </c>
      <c r="G34" s="427" t="s">
        <v>281</v>
      </c>
      <c r="H34" s="453" t="s">
        <v>32</v>
      </c>
      <c r="I34" s="395" t="s">
        <v>928</v>
      </c>
      <c r="J34" s="412" t="s">
        <v>282</v>
      </c>
      <c r="K34" s="428" t="s">
        <v>644</v>
      </c>
      <c r="L34" s="428" t="s">
        <v>283</v>
      </c>
      <c r="M34" s="428" t="s">
        <v>284</v>
      </c>
      <c r="N34" s="428" t="s">
        <v>32</v>
      </c>
      <c r="O34" s="428" t="s">
        <v>285</v>
      </c>
      <c r="P34" s="428" t="s">
        <v>286</v>
      </c>
      <c r="Q34" s="324" t="s">
        <v>61</v>
      </c>
      <c r="R34" s="77">
        <v>0.69</v>
      </c>
      <c r="S34" s="78">
        <v>0.9</v>
      </c>
      <c r="T34" s="79">
        <v>0.9</v>
      </c>
      <c r="U34" s="79">
        <v>0.9</v>
      </c>
      <c r="V34" s="80">
        <v>0.9</v>
      </c>
      <c r="W34" s="73">
        <v>412200000</v>
      </c>
      <c r="X34" s="75">
        <v>212000000</v>
      </c>
      <c r="Y34" s="75">
        <v>80000000</v>
      </c>
      <c r="Z34" s="486">
        <v>0</v>
      </c>
      <c r="AA34" s="477" t="s">
        <v>287</v>
      </c>
      <c r="AB34" s="437" t="s">
        <v>288</v>
      </c>
      <c r="AC34" s="427" t="s">
        <v>32</v>
      </c>
      <c r="AD34" s="437" t="s">
        <v>42</v>
      </c>
      <c r="AE34" s="427" t="s">
        <v>43</v>
      </c>
      <c r="AF34" s="437" t="s">
        <v>289</v>
      </c>
      <c r="AG34" s="438" t="s">
        <v>63</v>
      </c>
      <c r="AH34" s="453" t="s">
        <v>1085</v>
      </c>
    </row>
    <row r="35" spans="1:34" s="28" customFormat="1" ht="114.75" customHeight="1" x14ac:dyDescent="0.2">
      <c r="A35" s="551"/>
      <c r="B35" s="553"/>
      <c r="C35" s="561"/>
      <c r="D35" s="561"/>
      <c r="E35" s="564"/>
      <c r="F35" s="557"/>
      <c r="G35" s="427" t="s">
        <v>291</v>
      </c>
      <c r="H35" s="453" t="s">
        <v>32</v>
      </c>
      <c r="I35" s="395" t="s">
        <v>929</v>
      </c>
      <c r="J35" s="412" t="s">
        <v>292</v>
      </c>
      <c r="K35" s="428" t="s">
        <v>878</v>
      </c>
      <c r="L35" s="428" t="s">
        <v>283</v>
      </c>
      <c r="M35" s="428" t="s">
        <v>293</v>
      </c>
      <c r="N35" s="428" t="s">
        <v>32</v>
      </c>
      <c r="O35" s="428" t="s">
        <v>294</v>
      </c>
      <c r="P35" s="428" t="s">
        <v>286</v>
      </c>
      <c r="Q35" s="324" t="s">
        <v>61</v>
      </c>
      <c r="R35" s="69" t="s">
        <v>39</v>
      </c>
      <c r="S35" s="78">
        <v>0.9</v>
      </c>
      <c r="T35" s="79">
        <v>0.9</v>
      </c>
      <c r="U35" s="79">
        <v>0.9</v>
      </c>
      <c r="V35" s="80">
        <v>0.9</v>
      </c>
      <c r="W35" s="73">
        <f>195000000+67980000+67980000</f>
        <v>330960000</v>
      </c>
      <c r="X35" s="75">
        <f>90000000+140038800</f>
        <v>230038800</v>
      </c>
      <c r="Y35" s="75">
        <f>90000000+144239964</f>
        <v>234239964</v>
      </c>
      <c r="Z35" s="486">
        <v>148567162.91999999</v>
      </c>
      <c r="AA35" s="477" t="s">
        <v>287</v>
      </c>
      <c r="AB35" s="437" t="s">
        <v>295</v>
      </c>
      <c r="AC35" s="427" t="s">
        <v>32</v>
      </c>
      <c r="AD35" s="437" t="s">
        <v>42</v>
      </c>
      <c r="AE35" s="427" t="s">
        <v>43</v>
      </c>
      <c r="AF35" s="437" t="s">
        <v>289</v>
      </c>
      <c r="AG35" s="438" t="s">
        <v>63</v>
      </c>
      <c r="AH35" s="453" t="s">
        <v>1085</v>
      </c>
    </row>
    <row r="36" spans="1:34" s="28" customFormat="1" ht="139.5" customHeight="1" x14ac:dyDescent="0.2">
      <c r="A36" s="551"/>
      <c r="B36" s="553"/>
      <c r="C36" s="561"/>
      <c r="D36" s="561"/>
      <c r="E36" s="564"/>
      <c r="F36" s="557"/>
      <c r="G36" s="427" t="s">
        <v>296</v>
      </c>
      <c r="H36" s="453" t="s">
        <v>32</v>
      </c>
      <c r="I36" s="395" t="s">
        <v>930</v>
      </c>
      <c r="J36" s="412" t="s">
        <v>297</v>
      </c>
      <c r="K36" s="428" t="s">
        <v>879</v>
      </c>
      <c r="L36" s="428" t="s">
        <v>283</v>
      </c>
      <c r="M36" s="428" t="s">
        <v>298</v>
      </c>
      <c r="N36" s="428" t="s">
        <v>32</v>
      </c>
      <c r="O36" s="428" t="s">
        <v>299</v>
      </c>
      <c r="P36" s="428" t="s">
        <v>300</v>
      </c>
      <c r="Q36" s="324" t="s">
        <v>61</v>
      </c>
      <c r="R36" s="69" t="s">
        <v>39</v>
      </c>
      <c r="S36" s="78">
        <v>0.9</v>
      </c>
      <c r="T36" s="79">
        <v>0.9</v>
      </c>
      <c r="U36" s="79">
        <v>0.9</v>
      </c>
      <c r="V36" s="80">
        <v>0.9</v>
      </c>
      <c r="W36" s="73">
        <v>0</v>
      </c>
      <c r="X36" s="75">
        <v>0</v>
      </c>
      <c r="Y36" s="75">
        <v>0</v>
      </c>
      <c r="Z36" s="486">
        <v>0</v>
      </c>
      <c r="AA36" s="477" t="s">
        <v>287</v>
      </c>
      <c r="AB36" s="437" t="s">
        <v>301</v>
      </c>
      <c r="AC36" s="427" t="s">
        <v>32</v>
      </c>
      <c r="AD36" s="437" t="s">
        <v>42</v>
      </c>
      <c r="AE36" s="427" t="s">
        <v>43</v>
      </c>
      <c r="AF36" s="437" t="s">
        <v>289</v>
      </c>
      <c r="AG36" s="438" t="s">
        <v>63</v>
      </c>
      <c r="AH36" s="453" t="s">
        <v>1085</v>
      </c>
    </row>
    <row r="37" spans="1:34" s="309" customFormat="1" ht="159.75" customHeight="1" x14ac:dyDescent="0.2">
      <c r="A37" s="552"/>
      <c r="B37" s="554"/>
      <c r="C37" s="562"/>
      <c r="D37" s="562"/>
      <c r="E37" s="565"/>
      <c r="F37" s="496" t="s">
        <v>1090</v>
      </c>
      <c r="G37" s="503" t="s">
        <v>1154</v>
      </c>
      <c r="H37" s="497" t="s">
        <v>32</v>
      </c>
      <c r="I37" s="394" t="s">
        <v>1091</v>
      </c>
      <c r="J37" s="504" t="s">
        <v>1158</v>
      </c>
      <c r="K37" s="504" t="s">
        <v>1155</v>
      </c>
      <c r="L37" s="501" t="s">
        <v>1156</v>
      </c>
      <c r="M37" s="501" t="s">
        <v>1088</v>
      </c>
      <c r="N37" s="501" t="s">
        <v>32</v>
      </c>
      <c r="O37" s="504" t="s">
        <v>1095</v>
      </c>
      <c r="P37" s="501" t="s">
        <v>1097</v>
      </c>
      <c r="Q37" s="502" t="s">
        <v>61</v>
      </c>
      <c r="R37" s="502" t="s">
        <v>39</v>
      </c>
      <c r="S37" s="40">
        <v>0.9</v>
      </c>
      <c r="T37" s="41">
        <v>0.9</v>
      </c>
      <c r="U37" s="41">
        <v>0.9</v>
      </c>
      <c r="V37" s="42">
        <v>0.9</v>
      </c>
      <c r="W37" s="45" t="s">
        <v>40</v>
      </c>
      <c r="X37" s="46" t="s">
        <v>40</v>
      </c>
      <c r="Y37" s="46" t="s">
        <v>40</v>
      </c>
      <c r="Z37" s="484" t="s">
        <v>40</v>
      </c>
      <c r="AA37" s="473" t="s">
        <v>1157</v>
      </c>
      <c r="AB37" s="503" t="s">
        <v>1096</v>
      </c>
      <c r="AC37" s="503" t="s">
        <v>5</v>
      </c>
      <c r="AD37" s="503" t="s">
        <v>42</v>
      </c>
      <c r="AE37" s="503" t="s">
        <v>43</v>
      </c>
      <c r="AF37" s="503" t="s">
        <v>39</v>
      </c>
      <c r="AG37" s="503" t="s">
        <v>177</v>
      </c>
      <c r="AH37" s="500" t="s">
        <v>1089</v>
      </c>
    </row>
    <row r="38" spans="1:34" s="28" customFormat="1" ht="140.25" customHeight="1" x14ac:dyDescent="0.2">
      <c r="A38" s="556" t="s">
        <v>302</v>
      </c>
      <c r="B38" s="527" t="s">
        <v>303</v>
      </c>
      <c r="C38" s="557" t="s">
        <v>304</v>
      </c>
      <c r="D38" s="557" t="s">
        <v>34</v>
      </c>
      <c r="E38" s="558" t="s">
        <v>903</v>
      </c>
      <c r="F38" s="559" t="s">
        <v>306</v>
      </c>
      <c r="G38" s="427" t="s">
        <v>307</v>
      </c>
      <c r="H38" s="453" t="s">
        <v>32</v>
      </c>
      <c r="I38" s="395" t="s">
        <v>931</v>
      </c>
      <c r="J38" s="413" t="s">
        <v>308</v>
      </c>
      <c r="K38" s="411" t="s">
        <v>645</v>
      </c>
      <c r="L38" s="411" t="s">
        <v>309</v>
      </c>
      <c r="M38" s="410" t="s">
        <v>310</v>
      </c>
      <c r="N38" s="428" t="s">
        <v>5</v>
      </c>
      <c r="O38" s="411" t="s">
        <v>311</v>
      </c>
      <c r="P38" s="410" t="s">
        <v>312</v>
      </c>
      <c r="Q38" s="324" t="s">
        <v>61</v>
      </c>
      <c r="R38" s="21" t="s">
        <v>39</v>
      </c>
      <c r="S38" s="78">
        <v>0.9</v>
      </c>
      <c r="T38" s="79">
        <v>0.9</v>
      </c>
      <c r="U38" s="79">
        <v>0.9</v>
      </c>
      <c r="V38" s="80">
        <v>0.9</v>
      </c>
      <c r="W38" s="73">
        <v>34778222</v>
      </c>
      <c r="X38" s="81">
        <v>0</v>
      </c>
      <c r="Y38" s="81">
        <v>0</v>
      </c>
      <c r="Z38" s="487">
        <v>0</v>
      </c>
      <c r="AA38" s="472" t="s">
        <v>313</v>
      </c>
      <c r="AB38" s="438" t="s">
        <v>314</v>
      </c>
      <c r="AC38" s="427" t="s">
        <v>32</v>
      </c>
      <c r="AD38" s="437" t="s">
        <v>42</v>
      </c>
      <c r="AE38" s="427" t="s">
        <v>43</v>
      </c>
      <c r="AF38" s="438" t="s">
        <v>315</v>
      </c>
      <c r="AG38" s="438" t="s">
        <v>63</v>
      </c>
      <c r="AH38" s="27" t="s">
        <v>316</v>
      </c>
    </row>
    <row r="39" spans="1:34" s="28" customFormat="1" ht="141" customHeight="1" x14ac:dyDescent="0.2">
      <c r="A39" s="556"/>
      <c r="B39" s="527"/>
      <c r="C39" s="557"/>
      <c r="D39" s="557"/>
      <c r="E39" s="558"/>
      <c r="F39" s="559"/>
      <c r="G39" s="427" t="s">
        <v>317</v>
      </c>
      <c r="H39" s="453" t="s">
        <v>32</v>
      </c>
      <c r="I39" s="395" t="s">
        <v>932</v>
      </c>
      <c r="J39" s="412" t="s">
        <v>318</v>
      </c>
      <c r="K39" s="428" t="s">
        <v>646</v>
      </c>
      <c r="L39" s="411" t="s">
        <v>319</v>
      </c>
      <c r="M39" s="411" t="s">
        <v>320</v>
      </c>
      <c r="N39" s="428" t="s">
        <v>5</v>
      </c>
      <c r="O39" s="411" t="s">
        <v>321</v>
      </c>
      <c r="P39" s="411" t="s">
        <v>322</v>
      </c>
      <c r="Q39" s="324" t="s">
        <v>61</v>
      </c>
      <c r="R39" s="21" t="s">
        <v>39</v>
      </c>
      <c r="S39" s="78">
        <v>0.91</v>
      </c>
      <c r="T39" s="79">
        <v>0.91</v>
      </c>
      <c r="U39" s="79">
        <v>0.91</v>
      </c>
      <c r="V39" s="80">
        <v>0.91</v>
      </c>
      <c r="W39" s="25">
        <v>35000000</v>
      </c>
      <c r="X39" s="26">
        <f t="shared" ref="X39:Z39" si="1">+W39*(1+3%)</f>
        <v>36050000</v>
      </c>
      <c r="Y39" s="26">
        <f t="shared" si="1"/>
        <v>37131500</v>
      </c>
      <c r="Z39" s="479">
        <f t="shared" si="1"/>
        <v>38245445</v>
      </c>
      <c r="AA39" s="472" t="s">
        <v>313</v>
      </c>
      <c r="AB39" s="438" t="s">
        <v>323</v>
      </c>
      <c r="AC39" s="427" t="s">
        <v>32</v>
      </c>
      <c r="AD39" s="437" t="s">
        <v>42</v>
      </c>
      <c r="AE39" s="427" t="s">
        <v>43</v>
      </c>
      <c r="AF39" s="437" t="s">
        <v>39</v>
      </c>
      <c r="AG39" s="438" t="s">
        <v>63</v>
      </c>
      <c r="AH39" s="27" t="s">
        <v>316</v>
      </c>
    </row>
    <row r="40" spans="1:34" s="67" customFormat="1" ht="149.25" customHeight="1" x14ac:dyDescent="0.2">
      <c r="A40" s="556"/>
      <c r="B40" s="527"/>
      <c r="C40" s="557"/>
      <c r="D40" s="557"/>
      <c r="E40" s="558"/>
      <c r="F40" s="559"/>
      <c r="G40" s="427" t="s">
        <v>324</v>
      </c>
      <c r="H40" s="453" t="s">
        <v>32</v>
      </c>
      <c r="I40" s="395" t="s">
        <v>933</v>
      </c>
      <c r="J40" s="409" t="s">
        <v>325</v>
      </c>
      <c r="K40" s="410" t="s">
        <v>647</v>
      </c>
      <c r="L40" s="410" t="s">
        <v>326</v>
      </c>
      <c r="M40" s="410" t="s">
        <v>327</v>
      </c>
      <c r="N40" s="428" t="s">
        <v>5</v>
      </c>
      <c r="O40" s="410" t="s">
        <v>328</v>
      </c>
      <c r="P40" s="410" t="s">
        <v>329</v>
      </c>
      <c r="Q40" s="324" t="s">
        <v>61</v>
      </c>
      <c r="R40" s="69" t="s">
        <v>39</v>
      </c>
      <c r="S40" s="70">
        <v>0.8</v>
      </c>
      <c r="T40" s="71">
        <v>0.8</v>
      </c>
      <c r="U40" s="71">
        <v>0.8</v>
      </c>
      <c r="V40" s="72">
        <v>0.8</v>
      </c>
      <c r="W40" s="25">
        <f>47800776+60306000</f>
        <v>108106776</v>
      </c>
      <c r="X40" s="81">
        <v>0</v>
      </c>
      <c r="Y40" s="81">
        <v>0</v>
      </c>
      <c r="Z40" s="487">
        <v>0</v>
      </c>
      <c r="AA40" s="476" t="s">
        <v>330</v>
      </c>
      <c r="AB40" s="439" t="s">
        <v>331</v>
      </c>
      <c r="AC40" s="427" t="s">
        <v>32</v>
      </c>
      <c r="AD40" s="437" t="s">
        <v>42</v>
      </c>
      <c r="AE40" s="427" t="s">
        <v>43</v>
      </c>
      <c r="AF40" s="439" t="s">
        <v>332</v>
      </c>
      <c r="AG40" s="438" t="s">
        <v>63</v>
      </c>
      <c r="AH40" s="27" t="s">
        <v>316</v>
      </c>
    </row>
    <row r="41" spans="1:34" s="67" customFormat="1" ht="128.25" customHeight="1" x14ac:dyDescent="0.2">
      <c r="A41" s="556"/>
      <c r="B41" s="527"/>
      <c r="C41" s="557"/>
      <c r="D41" s="557"/>
      <c r="E41" s="558"/>
      <c r="F41" s="559"/>
      <c r="G41" s="427" t="s">
        <v>333</v>
      </c>
      <c r="H41" s="453" t="s">
        <v>32</v>
      </c>
      <c r="I41" s="395" t="s">
        <v>934</v>
      </c>
      <c r="J41" s="409" t="s">
        <v>334</v>
      </c>
      <c r="K41" s="410" t="s">
        <v>335</v>
      </c>
      <c r="L41" s="410" t="s">
        <v>336</v>
      </c>
      <c r="M41" s="410" t="s">
        <v>337</v>
      </c>
      <c r="N41" s="428" t="s">
        <v>5</v>
      </c>
      <c r="O41" s="410" t="s">
        <v>338</v>
      </c>
      <c r="P41" s="410" t="s">
        <v>339</v>
      </c>
      <c r="Q41" s="324" t="s">
        <v>61</v>
      </c>
      <c r="R41" s="69" t="s">
        <v>39</v>
      </c>
      <c r="S41" s="70">
        <v>0.8</v>
      </c>
      <c r="T41" s="71">
        <v>0.8</v>
      </c>
      <c r="U41" s="71">
        <v>0.8</v>
      </c>
      <c r="V41" s="72">
        <v>0.8</v>
      </c>
      <c r="W41" s="25">
        <v>0</v>
      </c>
      <c r="X41" s="26">
        <v>0</v>
      </c>
      <c r="Y41" s="26">
        <v>0</v>
      </c>
      <c r="Z41" s="479">
        <v>0</v>
      </c>
      <c r="AA41" s="476" t="s">
        <v>330</v>
      </c>
      <c r="AB41" s="439" t="s">
        <v>340</v>
      </c>
      <c r="AC41" s="427" t="s">
        <v>32</v>
      </c>
      <c r="AD41" s="437" t="s">
        <v>42</v>
      </c>
      <c r="AE41" s="427" t="s">
        <v>43</v>
      </c>
      <c r="AF41" s="439" t="s">
        <v>39</v>
      </c>
      <c r="AG41" s="438" t="s">
        <v>63</v>
      </c>
      <c r="AH41" s="27" t="s">
        <v>316</v>
      </c>
    </row>
    <row r="42" spans="1:34" s="83" customFormat="1" ht="178.5" customHeight="1" x14ac:dyDescent="0.25">
      <c r="A42" s="64" t="s">
        <v>341</v>
      </c>
      <c r="B42" s="427" t="s">
        <v>342</v>
      </c>
      <c r="C42" s="439" t="s">
        <v>343</v>
      </c>
      <c r="D42" s="439" t="s">
        <v>34</v>
      </c>
      <c r="E42" s="427" t="s">
        <v>904</v>
      </c>
      <c r="F42" s="427" t="s">
        <v>345</v>
      </c>
      <c r="G42" s="427" t="s">
        <v>346</v>
      </c>
      <c r="H42" s="453" t="s">
        <v>32</v>
      </c>
      <c r="I42" s="395" t="s">
        <v>935</v>
      </c>
      <c r="J42" s="408" t="s">
        <v>347</v>
      </c>
      <c r="K42" s="76" t="s">
        <v>348</v>
      </c>
      <c r="L42" s="76" t="s">
        <v>349</v>
      </c>
      <c r="M42" s="76" t="s">
        <v>350</v>
      </c>
      <c r="N42" s="428" t="s">
        <v>5</v>
      </c>
      <c r="O42" s="414" t="s">
        <v>351</v>
      </c>
      <c r="P42" s="76" t="s">
        <v>352</v>
      </c>
      <c r="Q42" s="324" t="s">
        <v>61</v>
      </c>
      <c r="R42" s="12" t="s">
        <v>39</v>
      </c>
      <c r="S42" s="30">
        <v>1</v>
      </c>
      <c r="T42" s="31">
        <v>1</v>
      </c>
      <c r="U42" s="31">
        <v>1</v>
      </c>
      <c r="V42" s="32">
        <v>1</v>
      </c>
      <c r="W42" s="33">
        <v>22660000</v>
      </c>
      <c r="X42" s="34">
        <v>23339800</v>
      </c>
      <c r="Y42" s="34">
        <v>24039994</v>
      </c>
      <c r="Z42" s="481">
        <v>24761193.82</v>
      </c>
      <c r="AA42" s="448" t="s">
        <v>353</v>
      </c>
      <c r="AB42" s="427" t="s">
        <v>41</v>
      </c>
      <c r="AC42" s="427" t="s">
        <v>32</v>
      </c>
      <c r="AD42" s="437" t="s">
        <v>42</v>
      </c>
      <c r="AE42" s="427" t="s">
        <v>43</v>
      </c>
      <c r="AF42" s="427" t="s">
        <v>39</v>
      </c>
      <c r="AG42" s="438" t="s">
        <v>63</v>
      </c>
      <c r="AH42" s="449" t="s">
        <v>354</v>
      </c>
    </row>
    <row r="43" spans="1:34" s="10" customFormat="1" ht="44.25" customHeight="1" x14ac:dyDescent="0.25">
      <c r="A43" s="548" t="s">
        <v>355</v>
      </c>
      <c r="B43" s="542" t="s">
        <v>356</v>
      </c>
      <c r="C43" s="542" t="s">
        <v>357</v>
      </c>
      <c r="D43" s="527" t="s">
        <v>34</v>
      </c>
      <c r="E43" s="527" t="s">
        <v>905</v>
      </c>
      <c r="F43" s="527" t="s">
        <v>631</v>
      </c>
      <c r="G43" s="527" t="s">
        <v>359</v>
      </c>
      <c r="H43" s="544" t="s">
        <v>32</v>
      </c>
      <c r="I43" s="395" t="s">
        <v>936</v>
      </c>
      <c r="J43" s="545" t="s">
        <v>360</v>
      </c>
      <c r="K43" s="546" t="s">
        <v>776</v>
      </c>
      <c r="L43" s="76" t="s">
        <v>1105</v>
      </c>
      <c r="M43" s="76" t="s">
        <v>1106</v>
      </c>
      <c r="N43" s="76" t="s">
        <v>5</v>
      </c>
      <c r="O43" s="76" t="s">
        <v>1117</v>
      </c>
      <c r="P43" s="415" t="s">
        <v>1123</v>
      </c>
      <c r="Q43" s="403" t="s">
        <v>38</v>
      </c>
      <c r="R43" s="547" t="s">
        <v>39</v>
      </c>
      <c r="S43" s="404" t="s">
        <v>778</v>
      </c>
      <c r="T43" s="405" t="s">
        <v>778</v>
      </c>
      <c r="U43" s="405" t="s">
        <v>778</v>
      </c>
      <c r="V43" s="406" t="s">
        <v>778</v>
      </c>
      <c r="W43" s="528">
        <v>390698364</v>
      </c>
      <c r="X43" s="529">
        <f>+(W43*3%)+W43</f>
        <v>402419314.92000002</v>
      </c>
      <c r="Y43" s="529">
        <f>+(X43*3%)+X43</f>
        <v>414491894.36760002</v>
      </c>
      <c r="Z43" s="530">
        <f>+(Y43*3%)+Y43</f>
        <v>426926651.19862801</v>
      </c>
      <c r="AA43" s="448" t="s">
        <v>781</v>
      </c>
      <c r="AB43" s="427" t="s">
        <v>41</v>
      </c>
      <c r="AC43" s="427" t="s">
        <v>5</v>
      </c>
      <c r="AD43" s="427" t="s">
        <v>361</v>
      </c>
      <c r="AE43" s="427" t="s">
        <v>43</v>
      </c>
      <c r="AF43" s="542" t="s">
        <v>362</v>
      </c>
      <c r="AG43" s="527" t="s">
        <v>363</v>
      </c>
      <c r="AH43" s="449" t="s">
        <v>1069</v>
      </c>
    </row>
    <row r="44" spans="1:34" s="10" customFormat="1" ht="60.75" customHeight="1" x14ac:dyDescent="0.25">
      <c r="A44" s="548"/>
      <c r="B44" s="542"/>
      <c r="C44" s="542"/>
      <c r="D44" s="527"/>
      <c r="E44" s="527"/>
      <c r="F44" s="527"/>
      <c r="G44" s="527"/>
      <c r="H44" s="544"/>
      <c r="I44" s="395" t="s">
        <v>937</v>
      </c>
      <c r="J44" s="545"/>
      <c r="K44" s="546"/>
      <c r="L44" s="76" t="s">
        <v>1107</v>
      </c>
      <c r="M44" s="76" t="s">
        <v>1108</v>
      </c>
      <c r="N44" s="76" t="s">
        <v>5</v>
      </c>
      <c r="O44" s="76" t="s">
        <v>1118</v>
      </c>
      <c r="P44" s="415" t="s">
        <v>1124</v>
      </c>
      <c r="Q44" s="403" t="s">
        <v>38</v>
      </c>
      <c r="R44" s="547"/>
      <c r="S44" s="404" t="s">
        <v>779</v>
      </c>
      <c r="T44" s="405" t="s">
        <v>779</v>
      </c>
      <c r="U44" s="405" t="s">
        <v>779</v>
      </c>
      <c r="V44" s="406" t="s">
        <v>779</v>
      </c>
      <c r="W44" s="528"/>
      <c r="X44" s="529"/>
      <c r="Y44" s="529"/>
      <c r="Z44" s="530"/>
      <c r="AA44" s="448" t="s">
        <v>785</v>
      </c>
      <c r="AB44" s="427" t="s">
        <v>41</v>
      </c>
      <c r="AC44" s="427" t="s">
        <v>5</v>
      </c>
      <c r="AD44" s="427" t="s">
        <v>42</v>
      </c>
      <c r="AE44" s="427" t="s">
        <v>78</v>
      </c>
      <c r="AF44" s="542"/>
      <c r="AG44" s="527"/>
      <c r="AH44" s="449" t="s">
        <v>1070</v>
      </c>
    </row>
    <row r="45" spans="1:34" s="10" customFormat="1" ht="58.5" customHeight="1" x14ac:dyDescent="0.25">
      <c r="A45" s="548"/>
      <c r="B45" s="542"/>
      <c r="C45" s="542"/>
      <c r="D45" s="527"/>
      <c r="E45" s="527"/>
      <c r="F45" s="527"/>
      <c r="G45" s="527"/>
      <c r="H45" s="544"/>
      <c r="I45" s="395" t="s">
        <v>938</v>
      </c>
      <c r="J45" s="545"/>
      <c r="K45" s="546"/>
      <c r="L45" s="76" t="s">
        <v>1109</v>
      </c>
      <c r="M45" s="76" t="s">
        <v>1110</v>
      </c>
      <c r="N45" s="76" t="s">
        <v>5</v>
      </c>
      <c r="O45" s="76" t="s">
        <v>1119</v>
      </c>
      <c r="P45" s="415" t="s">
        <v>1125</v>
      </c>
      <c r="Q45" s="403" t="s">
        <v>38</v>
      </c>
      <c r="R45" s="547"/>
      <c r="S45" s="404" t="s">
        <v>778</v>
      </c>
      <c r="T45" s="405" t="s">
        <v>778</v>
      </c>
      <c r="U45" s="405" t="s">
        <v>778</v>
      </c>
      <c r="V45" s="406" t="s">
        <v>778</v>
      </c>
      <c r="W45" s="528"/>
      <c r="X45" s="529"/>
      <c r="Y45" s="529"/>
      <c r="Z45" s="530"/>
      <c r="AA45" s="448" t="s">
        <v>365</v>
      </c>
      <c r="AB45" s="427" t="s">
        <v>41</v>
      </c>
      <c r="AC45" s="427" t="s">
        <v>5</v>
      </c>
      <c r="AD45" s="427" t="s">
        <v>361</v>
      </c>
      <c r="AE45" s="427" t="s">
        <v>78</v>
      </c>
      <c r="AF45" s="542"/>
      <c r="AG45" s="527"/>
      <c r="AH45" s="449" t="s">
        <v>1071</v>
      </c>
    </row>
    <row r="46" spans="1:34" s="10" customFormat="1" ht="49.5" customHeight="1" x14ac:dyDescent="0.25">
      <c r="A46" s="548"/>
      <c r="B46" s="542"/>
      <c r="C46" s="542"/>
      <c r="D46" s="527"/>
      <c r="E46" s="527"/>
      <c r="F46" s="527"/>
      <c r="G46" s="527"/>
      <c r="H46" s="544"/>
      <c r="I46" s="395" t="s">
        <v>939</v>
      </c>
      <c r="J46" s="545"/>
      <c r="K46" s="546"/>
      <c r="L46" s="76" t="s">
        <v>1111</v>
      </c>
      <c r="M46" s="76" t="s">
        <v>1112</v>
      </c>
      <c r="N46" s="76" t="s">
        <v>32</v>
      </c>
      <c r="O46" s="76" t="s">
        <v>1120</v>
      </c>
      <c r="P46" s="415" t="s">
        <v>1104</v>
      </c>
      <c r="Q46" s="403" t="s">
        <v>38</v>
      </c>
      <c r="R46" s="547"/>
      <c r="S46" s="404" t="s">
        <v>780</v>
      </c>
      <c r="T46" s="405" t="s">
        <v>780</v>
      </c>
      <c r="U46" s="405" t="s">
        <v>780</v>
      </c>
      <c r="V46" s="406" t="s">
        <v>780</v>
      </c>
      <c r="W46" s="528"/>
      <c r="X46" s="529"/>
      <c r="Y46" s="529"/>
      <c r="Z46" s="530"/>
      <c r="AA46" s="448" t="s">
        <v>782</v>
      </c>
      <c r="AB46" s="427" t="s">
        <v>41</v>
      </c>
      <c r="AC46" s="427" t="s">
        <v>32</v>
      </c>
      <c r="AD46" s="427" t="s">
        <v>361</v>
      </c>
      <c r="AE46" s="427" t="s">
        <v>78</v>
      </c>
      <c r="AF46" s="542"/>
      <c r="AG46" s="527"/>
      <c r="AH46" s="449" t="s">
        <v>1072</v>
      </c>
    </row>
    <row r="47" spans="1:34" s="10" customFormat="1" ht="52.5" customHeight="1" x14ac:dyDescent="0.25">
      <c r="A47" s="548"/>
      <c r="B47" s="542"/>
      <c r="C47" s="542"/>
      <c r="D47" s="527"/>
      <c r="E47" s="527"/>
      <c r="F47" s="527"/>
      <c r="G47" s="527"/>
      <c r="H47" s="544"/>
      <c r="I47" s="395" t="s">
        <v>940</v>
      </c>
      <c r="J47" s="545"/>
      <c r="K47" s="546"/>
      <c r="L47" s="76" t="s">
        <v>1113</v>
      </c>
      <c r="M47" s="76" t="s">
        <v>1114</v>
      </c>
      <c r="N47" s="76" t="s">
        <v>5</v>
      </c>
      <c r="O47" s="76" t="s">
        <v>1121</v>
      </c>
      <c r="P47" s="76" t="s">
        <v>777</v>
      </c>
      <c r="Q47" s="324" t="s">
        <v>61</v>
      </c>
      <c r="R47" s="547"/>
      <c r="S47" s="40">
        <v>0.7</v>
      </c>
      <c r="T47" s="41">
        <v>0.7</v>
      </c>
      <c r="U47" s="41">
        <v>0.7</v>
      </c>
      <c r="V47" s="42">
        <v>0.7</v>
      </c>
      <c r="W47" s="528"/>
      <c r="X47" s="529"/>
      <c r="Y47" s="529"/>
      <c r="Z47" s="530"/>
      <c r="AA47" s="448" t="s">
        <v>783</v>
      </c>
      <c r="AB47" s="427" t="s">
        <v>41</v>
      </c>
      <c r="AC47" s="427" t="s">
        <v>32</v>
      </c>
      <c r="AD47" s="427" t="s">
        <v>42</v>
      </c>
      <c r="AE47" s="427" t="s">
        <v>78</v>
      </c>
      <c r="AF47" s="542"/>
      <c r="AG47" s="527"/>
      <c r="AH47" s="449" t="s">
        <v>1073</v>
      </c>
    </row>
    <row r="48" spans="1:34" s="10" customFormat="1" ht="93.75" customHeight="1" x14ac:dyDescent="0.25">
      <c r="A48" s="548"/>
      <c r="B48" s="542"/>
      <c r="C48" s="542"/>
      <c r="D48" s="527"/>
      <c r="E48" s="527"/>
      <c r="F48" s="527"/>
      <c r="G48" s="527"/>
      <c r="H48" s="544"/>
      <c r="I48" s="395" t="s">
        <v>941</v>
      </c>
      <c r="J48" s="545"/>
      <c r="K48" s="546"/>
      <c r="L48" s="76" t="s">
        <v>1115</v>
      </c>
      <c r="M48" s="76" t="s">
        <v>1116</v>
      </c>
      <c r="N48" s="76" t="s">
        <v>5</v>
      </c>
      <c r="O48" s="416" t="s">
        <v>1122</v>
      </c>
      <c r="P48" s="76" t="s">
        <v>960</v>
      </c>
      <c r="Q48" s="324" t="s">
        <v>38</v>
      </c>
      <c r="R48" s="547"/>
      <c r="S48" s="85">
        <v>4</v>
      </c>
      <c r="T48" s="433">
        <v>8</v>
      </c>
      <c r="U48" s="433">
        <v>8</v>
      </c>
      <c r="V48" s="86">
        <v>8</v>
      </c>
      <c r="W48" s="528"/>
      <c r="X48" s="529"/>
      <c r="Y48" s="529"/>
      <c r="Z48" s="530"/>
      <c r="AA48" s="448" t="s">
        <v>784</v>
      </c>
      <c r="AB48" s="427" t="s">
        <v>41</v>
      </c>
      <c r="AC48" s="427" t="s">
        <v>32</v>
      </c>
      <c r="AD48" s="427" t="s">
        <v>361</v>
      </c>
      <c r="AE48" s="427" t="s">
        <v>43</v>
      </c>
      <c r="AF48" s="542"/>
      <c r="AG48" s="527"/>
      <c r="AH48" s="449" t="s">
        <v>1074</v>
      </c>
    </row>
    <row r="49" spans="1:34" s="495" customFormat="1" ht="154.5" customHeight="1" x14ac:dyDescent="0.2">
      <c r="A49" s="543" t="s">
        <v>113</v>
      </c>
      <c r="B49" s="527" t="s">
        <v>114</v>
      </c>
      <c r="C49" s="527" t="s">
        <v>366</v>
      </c>
      <c r="D49" s="540" t="s">
        <v>34</v>
      </c>
      <c r="E49" s="555" t="s">
        <v>906</v>
      </c>
      <c r="F49" s="540" t="s">
        <v>769</v>
      </c>
      <c r="G49" s="540" t="s">
        <v>770</v>
      </c>
      <c r="H49" s="531" t="s">
        <v>5</v>
      </c>
      <c r="I49" s="394" t="s">
        <v>942</v>
      </c>
      <c r="J49" s="435" t="s">
        <v>1076</v>
      </c>
      <c r="K49" s="432" t="s">
        <v>771</v>
      </c>
      <c r="L49" s="432" t="s">
        <v>1077</v>
      </c>
      <c r="M49" s="432" t="s">
        <v>1077</v>
      </c>
      <c r="N49" s="432" t="s">
        <v>5</v>
      </c>
      <c r="O49" s="432" t="s">
        <v>1078</v>
      </c>
      <c r="P49" s="432" t="s">
        <v>773</v>
      </c>
      <c r="Q49" s="433" t="s">
        <v>772</v>
      </c>
      <c r="R49" s="84" t="s">
        <v>39</v>
      </c>
      <c r="S49" s="85">
        <v>2</v>
      </c>
      <c r="T49" s="433" t="s">
        <v>40</v>
      </c>
      <c r="U49" s="433" t="s">
        <v>40</v>
      </c>
      <c r="V49" s="86" t="s">
        <v>40</v>
      </c>
      <c r="W49" s="43">
        <v>0</v>
      </c>
      <c r="X49" s="44">
        <v>0</v>
      </c>
      <c r="Y49" s="44">
        <v>0</v>
      </c>
      <c r="Z49" s="483">
        <v>0</v>
      </c>
      <c r="AA49" s="473" t="s">
        <v>774</v>
      </c>
      <c r="AB49" s="434" t="s">
        <v>41</v>
      </c>
      <c r="AC49" s="434" t="s">
        <v>32</v>
      </c>
      <c r="AD49" s="439" t="s">
        <v>42</v>
      </c>
      <c r="AE49" s="434" t="s">
        <v>43</v>
      </c>
      <c r="AF49" s="434" t="s">
        <v>775</v>
      </c>
      <c r="AG49" s="434" t="s">
        <v>1079</v>
      </c>
      <c r="AH49" s="35" t="s">
        <v>1075</v>
      </c>
    </row>
    <row r="50" spans="1:34" s="313" customFormat="1" ht="153.75" customHeight="1" x14ac:dyDescent="0.2">
      <c r="A50" s="543"/>
      <c r="B50" s="527"/>
      <c r="C50" s="527"/>
      <c r="D50" s="540"/>
      <c r="E50" s="555"/>
      <c r="F50" s="540"/>
      <c r="G50" s="540"/>
      <c r="H50" s="531"/>
      <c r="I50" s="394" t="s">
        <v>943</v>
      </c>
      <c r="J50" s="435" t="s">
        <v>1060</v>
      </c>
      <c r="K50" s="432" t="s">
        <v>1061</v>
      </c>
      <c r="L50" s="432" t="s">
        <v>1062</v>
      </c>
      <c r="M50" s="432" t="s">
        <v>1063</v>
      </c>
      <c r="N50" s="432" t="s">
        <v>5</v>
      </c>
      <c r="O50" s="432" t="s">
        <v>1064</v>
      </c>
      <c r="P50" s="432" t="s">
        <v>1065</v>
      </c>
      <c r="Q50" s="324" t="s">
        <v>38</v>
      </c>
      <c r="R50" s="84" t="s">
        <v>39</v>
      </c>
      <c r="S50" s="85">
        <v>5</v>
      </c>
      <c r="T50" s="433" t="s">
        <v>40</v>
      </c>
      <c r="U50" s="433" t="s">
        <v>40</v>
      </c>
      <c r="V50" s="86" t="s">
        <v>40</v>
      </c>
      <c r="W50" s="43">
        <v>0</v>
      </c>
      <c r="X50" s="44">
        <v>0</v>
      </c>
      <c r="Y50" s="44">
        <v>0</v>
      </c>
      <c r="Z50" s="483">
        <v>0</v>
      </c>
      <c r="AA50" s="473" t="s">
        <v>1066</v>
      </c>
      <c r="AB50" s="427" t="s">
        <v>41</v>
      </c>
      <c r="AC50" s="427" t="s">
        <v>32</v>
      </c>
      <c r="AD50" s="437" t="s">
        <v>42</v>
      </c>
      <c r="AE50" s="427" t="s">
        <v>1067</v>
      </c>
      <c r="AF50" s="434" t="s">
        <v>1068</v>
      </c>
      <c r="AG50" s="434" t="s">
        <v>363</v>
      </c>
      <c r="AH50" s="453" t="s">
        <v>1085</v>
      </c>
    </row>
    <row r="51" spans="1:34" s="7" customFormat="1" ht="170.25" customHeight="1" x14ac:dyDescent="0.2">
      <c r="A51" s="543" t="s">
        <v>113</v>
      </c>
      <c r="B51" s="527" t="s">
        <v>356</v>
      </c>
      <c r="C51" s="527" t="s">
        <v>371</v>
      </c>
      <c r="D51" s="527" t="s">
        <v>34</v>
      </c>
      <c r="E51" s="527" t="s">
        <v>907</v>
      </c>
      <c r="F51" s="527" t="s">
        <v>373</v>
      </c>
      <c r="G51" s="427" t="s">
        <v>374</v>
      </c>
      <c r="H51" s="449" t="s">
        <v>32</v>
      </c>
      <c r="I51" s="398" t="s">
        <v>944</v>
      </c>
      <c r="J51" s="408" t="s">
        <v>375</v>
      </c>
      <c r="K51" s="76" t="s">
        <v>376</v>
      </c>
      <c r="L51" s="76" t="s">
        <v>377</v>
      </c>
      <c r="M51" s="76" t="s">
        <v>377</v>
      </c>
      <c r="N51" s="76" t="s">
        <v>5</v>
      </c>
      <c r="O51" s="76" t="s">
        <v>378</v>
      </c>
      <c r="P51" s="76" t="s">
        <v>379</v>
      </c>
      <c r="Q51" s="324" t="s">
        <v>38</v>
      </c>
      <c r="R51" s="12">
        <v>1</v>
      </c>
      <c r="S51" s="13">
        <v>1</v>
      </c>
      <c r="T51" s="324">
        <v>1</v>
      </c>
      <c r="U51" s="324">
        <v>1</v>
      </c>
      <c r="V51" s="14">
        <v>1</v>
      </c>
      <c r="W51" s="33">
        <v>175882800</v>
      </c>
      <c r="X51" s="34">
        <f>+(W51*3%)+W51</f>
        <v>181159284</v>
      </c>
      <c r="Y51" s="34">
        <f t="shared" ref="Y51:Z52" si="2">+(X51*3%)+X51</f>
        <v>186594062.52000001</v>
      </c>
      <c r="Z51" s="481">
        <f t="shared" si="2"/>
        <v>192191884.39560002</v>
      </c>
      <c r="AA51" s="448" t="s">
        <v>380</v>
      </c>
      <c r="AB51" s="427" t="s">
        <v>381</v>
      </c>
      <c r="AC51" s="427" t="s">
        <v>32</v>
      </c>
      <c r="AD51" s="437" t="s">
        <v>42</v>
      </c>
      <c r="AE51" s="427" t="s">
        <v>43</v>
      </c>
      <c r="AF51" s="427" t="s">
        <v>382</v>
      </c>
      <c r="AG51" s="434" t="s">
        <v>1079</v>
      </c>
      <c r="AH51" s="35" t="s">
        <v>383</v>
      </c>
    </row>
    <row r="52" spans="1:34" s="7" customFormat="1" ht="123.75" customHeight="1" x14ac:dyDescent="0.2">
      <c r="A52" s="543"/>
      <c r="B52" s="527"/>
      <c r="C52" s="527"/>
      <c r="D52" s="527"/>
      <c r="E52" s="527"/>
      <c r="F52" s="527"/>
      <c r="G52" s="427" t="s">
        <v>374</v>
      </c>
      <c r="H52" s="449" t="s">
        <v>32</v>
      </c>
      <c r="I52" s="398" t="s">
        <v>945</v>
      </c>
      <c r="J52" s="408" t="s">
        <v>384</v>
      </c>
      <c r="K52" s="76" t="s">
        <v>385</v>
      </c>
      <c r="L52" s="76" t="s">
        <v>386</v>
      </c>
      <c r="M52" s="76" t="s">
        <v>386</v>
      </c>
      <c r="N52" s="76" t="s">
        <v>5</v>
      </c>
      <c r="O52" s="76" t="s">
        <v>387</v>
      </c>
      <c r="P52" s="76" t="s">
        <v>388</v>
      </c>
      <c r="Q52" s="324" t="s">
        <v>61</v>
      </c>
      <c r="R52" s="12" t="s">
        <v>39</v>
      </c>
      <c r="S52" s="30">
        <v>0.7</v>
      </c>
      <c r="T52" s="31">
        <v>0.8</v>
      </c>
      <c r="U52" s="31">
        <v>0.9</v>
      </c>
      <c r="V52" s="32">
        <v>1</v>
      </c>
      <c r="W52" s="33">
        <f>78294420+(76384800*3)+43260000+31827000+58561680+108768000+36000+26734680+29280840+25461600+25461600</f>
        <v>656840220</v>
      </c>
      <c r="X52" s="34">
        <f>+(W52*3%)+W52</f>
        <v>676545426.60000002</v>
      </c>
      <c r="Y52" s="34">
        <f t="shared" si="2"/>
        <v>696841789.398</v>
      </c>
      <c r="Z52" s="481">
        <f t="shared" si="2"/>
        <v>717747043.07993996</v>
      </c>
      <c r="AA52" s="448" t="s">
        <v>389</v>
      </c>
      <c r="AB52" s="427" t="s">
        <v>390</v>
      </c>
      <c r="AC52" s="427" t="s">
        <v>32</v>
      </c>
      <c r="AD52" s="437" t="s">
        <v>42</v>
      </c>
      <c r="AE52" s="427" t="s">
        <v>43</v>
      </c>
      <c r="AF52" s="427" t="s">
        <v>391</v>
      </c>
      <c r="AG52" s="434" t="s">
        <v>1079</v>
      </c>
      <c r="AH52" s="35" t="s">
        <v>392</v>
      </c>
    </row>
    <row r="53" spans="1:34" s="301" customFormat="1" ht="153.75" customHeight="1" x14ac:dyDescent="0.2">
      <c r="A53" s="426" t="s">
        <v>113</v>
      </c>
      <c r="B53" s="427" t="s">
        <v>356</v>
      </c>
      <c r="C53" s="427" t="s">
        <v>371</v>
      </c>
      <c r="D53" s="427" t="s">
        <v>34</v>
      </c>
      <c r="E53" s="427" t="s">
        <v>908</v>
      </c>
      <c r="F53" s="427" t="s">
        <v>763</v>
      </c>
      <c r="G53" s="427" t="s">
        <v>765</v>
      </c>
      <c r="H53" s="449" t="s">
        <v>32</v>
      </c>
      <c r="I53" s="398" t="s">
        <v>946</v>
      </c>
      <c r="J53" s="408" t="s">
        <v>758</v>
      </c>
      <c r="K53" s="76" t="s">
        <v>757</v>
      </c>
      <c r="L53" s="76" t="s">
        <v>759</v>
      </c>
      <c r="M53" s="76" t="s">
        <v>759</v>
      </c>
      <c r="N53" s="76" t="s">
        <v>5</v>
      </c>
      <c r="O53" s="76" t="s">
        <v>760</v>
      </c>
      <c r="P53" s="76" t="s">
        <v>761</v>
      </c>
      <c r="Q53" s="324" t="s">
        <v>61</v>
      </c>
      <c r="R53" s="12" t="s">
        <v>39</v>
      </c>
      <c r="S53" s="30">
        <v>1</v>
      </c>
      <c r="T53" s="31">
        <v>1</v>
      </c>
      <c r="U53" s="31">
        <v>1</v>
      </c>
      <c r="V53" s="32">
        <v>1</v>
      </c>
      <c r="W53" s="528">
        <f>147084000+19151367</f>
        <v>166235367</v>
      </c>
      <c r="X53" s="529">
        <f>+(W53*3%)+W53</f>
        <v>171222428.00999999</v>
      </c>
      <c r="Y53" s="529">
        <f>+(X53*3%)+X53</f>
        <v>176359100.85029998</v>
      </c>
      <c r="Z53" s="530">
        <f>+(Y53*3%)+Y53</f>
        <v>181649873.87580898</v>
      </c>
      <c r="AA53" s="448" t="s">
        <v>764</v>
      </c>
      <c r="AB53" s="427" t="s">
        <v>766</v>
      </c>
      <c r="AC53" s="427" t="s">
        <v>32</v>
      </c>
      <c r="AD53" s="437" t="s">
        <v>42</v>
      </c>
      <c r="AE53" s="427" t="s">
        <v>78</v>
      </c>
      <c r="AF53" s="427" t="s">
        <v>762</v>
      </c>
      <c r="AG53" s="434" t="s">
        <v>1079</v>
      </c>
      <c r="AH53" s="35" t="s">
        <v>392</v>
      </c>
    </row>
    <row r="54" spans="1:34" s="7" customFormat="1" ht="114.75" customHeight="1" x14ac:dyDescent="0.2">
      <c r="A54" s="426" t="s">
        <v>113</v>
      </c>
      <c r="B54" s="427" t="s">
        <v>356</v>
      </c>
      <c r="C54" s="427" t="s">
        <v>393</v>
      </c>
      <c r="D54" s="427" t="s">
        <v>34</v>
      </c>
      <c r="E54" s="427" t="s">
        <v>909</v>
      </c>
      <c r="F54" s="427" t="s">
        <v>395</v>
      </c>
      <c r="G54" s="427" t="s">
        <v>632</v>
      </c>
      <c r="H54" s="449" t="s">
        <v>32</v>
      </c>
      <c r="I54" s="398" t="s">
        <v>947</v>
      </c>
      <c r="J54" s="408" t="s">
        <v>396</v>
      </c>
      <c r="K54" s="76" t="s">
        <v>397</v>
      </c>
      <c r="L54" s="76" t="s">
        <v>398</v>
      </c>
      <c r="M54" s="76" t="s">
        <v>398</v>
      </c>
      <c r="N54" s="76" t="s">
        <v>5</v>
      </c>
      <c r="O54" s="76" t="s">
        <v>399</v>
      </c>
      <c r="P54" s="76" t="s">
        <v>398</v>
      </c>
      <c r="Q54" s="324" t="s">
        <v>38</v>
      </c>
      <c r="R54" s="12" t="s">
        <v>39</v>
      </c>
      <c r="S54" s="13">
        <v>1</v>
      </c>
      <c r="T54" s="324">
        <v>1</v>
      </c>
      <c r="U54" s="324">
        <v>1</v>
      </c>
      <c r="V54" s="14">
        <v>1</v>
      </c>
      <c r="W54" s="528"/>
      <c r="X54" s="529"/>
      <c r="Y54" s="529"/>
      <c r="Z54" s="530"/>
      <c r="AA54" s="473" t="s">
        <v>400</v>
      </c>
      <c r="AB54" s="434" t="s">
        <v>401</v>
      </c>
      <c r="AC54" s="427" t="s">
        <v>32</v>
      </c>
      <c r="AD54" s="437" t="s">
        <v>42</v>
      </c>
      <c r="AE54" s="427" t="s">
        <v>43</v>
      </c>
      <c r="AF54" s="434" t="s">
        <v>402</v>
      </c>
      <c r="AG54" s="434" t="s">
        <v>1079</v>
      </c>
      <c r="AH54" s="35" t="s">
        <v>392</v>
      </c>
    </row>
    <row r="55" spans="1:34" s="314" customFormat="1" ht="134.25" customHeight="1" x14ac:dyDescent="0.2">
      <c r="A55" s="543" t="s">
        <v>65</v>
      </c>
      <c r="B55" s="527" t="s">
        <v>805</v>
      </c>
      <c r="C55" s="527" t="s">
        <v>804</v>
      </c>
      <c r="D55" s="527" t="s">
        <v>34</v>
      </c>
      <c r="E55" s="532" t="s">
        <v>910</v>
      </c>
      <c r="F55" s="431" t="s">
        <v>786</v>
      </c>
      <c r="G55" s="431" t="s">
        <v>802</v>
      </c>
      <c r="H55" s="461" t="s">
        <v>32</v>
      </c>
      <c r="I55" s="400" t="s">
        <v>948</v>
      </c>
      <c r="J55" s="463" t="s">
        <v>788</v>
      </c>
      <c r="K55" s="415" t="s">
        <v>800</v>
      </c>
      <c r="L55" s="415" t="s">
        <v>789</v>
      </c>
      <c r="M55" s="415" t="s">
        <v>790</v>
      </c>
      <c r="N55" s="415" t="s">
        <v>5</v>
      </c>
      <c r="O55" s="415" t="s">
        <v>791</v>
      </c>
      <c r="P55" s="415" t="s">
        <v>801</v>
      </c>
      <c r="Q55" s="315" t="s">
        <v>61</v>
      </c>
      <c r="R55" s="466" t="s">
        <v>39</v>
      </c>
      <c r="S55" s="469">
        <v>0.8</v>
      </c>
      <c r="T55" s="460">
        <v>0.85</v>
      </c>
      <c r="U55" s="460">
        <v>0.9</v>
      </c>
      <c r="V55" s="470">
        <v>0.95</v>
      </c>
      <c r="W55" s="15" t="s">
        <v>40</v>
      </c>
      <c r="X55" s="16" t="s">
        <v>40</v>
      </c>
      <c r="Y55" s="16" t="s">
        <v>40</v>
      </c>
      <c r="Z55" s="480" t="s">
        <v>40</v>
      </c>
      <c r="AA55" s="473" t="s">
        <v>792</v>
      </c>
      <c r="AB55" s="434" t="s">
        <v>41</v>
      </c>
      <c r="AC55" s="427" t="s">
        <v>32</v>
      </c>
      <c r="AD55" s="437" t="s">
        <v>42</v>
      </c>
      <c r="AE55" s="427" t="s">
        <v>43</v>
      </c>
      <c r="AF55" s="434" t="s">
        <v>39</v>
      </c>
      <c r="AG55" s="434" t="s">
        <v>1079</v>
      </c>
      <c r="AH55" s="35" t="s">
        <v>793</v>
      </c>
    </row>
    <row r="56" spans="1:34" s="314" customFormat="1" ht="109.5" customHeight="1" x14ac:dyDescent="0.2">
      <c r="A56" s="543"/>
      <c r="B56" s="527"/>
      <c r="C56" s="527"/>
      <c r="D56" s="527"/>
      <c r="E56" s="532"/>
      <c r="F56" s="431" t="s">
        <v>787</v>
      </c>
      <c r="G56" s="431" t="s">
        <v>803</v>
      </c>
      <c r="H56" s="461" t="s">
        <v>32</v>
      </c>
      <c r="I56" s="400" t="s">
        <v>949</v>
      </c>
      <c r="J56" s="463" t="s">
        <v>794</v>
      </c>
      <c r="K56" s="415" t="s">
        <v>795</v>
      </c>
      <c r="L56" s="415" t="s">
        <v>796</v>
      </c>
      <c r="M56" s="415" t="s">
        <v>807</v>
      </c>
      <c r="N56" s="415" t="s">
        <v>32</v>
      </c>
      <c r="O56" s="415" t="s">
        <v>797</v>
      </c>
      <c r="P56" s="417" t="s">
        <v>808</v>
      </c>
      <c r="Q56" s="315" t="s">
        <v>61</v>
      </c>
      <c r="R56" s="466" t="s">
        <v>39</v>
      </c>
      <c r="S56" s="469">
        <v>0.95</v>
      </c>
      <c r="T56" s="460">
        <v>0.95</v>
      </c>
      <c r="U56" s="460">
        <v>0.95</v>
      </c>
      <c r="V56" s="470">
        <v>0.95</v>
      </c>
      <c r="W56" s="15" t="s">
        <v>40</v>
      </c>
      <c r="X56" s="16" t="s">
        <v>40</v>
      </c>
      <c r="Y56" s="16" t="s">
        <v>40</v>
      </c>
      <c r="Z56" s="480" t="s">
        <v>40</v>
      </c>
      <c r="AA56" s="474" t="s">
        <v>806</v>
      </c>
      <c r="AB56" s="431" t="s">
        <v>798</v>
      </c>
      <c r="AC56" s="427" t="s">
        <v>5</v>
      </c>
      <c r="AD56" s="437" t="s">
        <v>42</v>
      </c>
      <c r="AE56" s="427" t="s">
        <v>799</v>
      </c>
      <c r="AF56" s="434" t="s">
        <v>39</v>
      </c>
      <c r="AG56" s="434" t="s">
        <v>1079</v>
      </c>
      <c r="AH56" s="35" t="s">
        <v>793</v>
      </c>
    </row>
    <row r="57" spans="1:34" ht="90.75" customHeight="1" x14ac:dyDescent="0.2">
      <c r="A57" s="543" t="s">
        <v>403</v>
      </c>
      <c r="B57" s="527" t="s">
        <v>356</v>
      </c>
      <c r="C57" s="527" t="s">
        <v>404</v>
      </c>
      <c r="D57" s="540" t="s">
        <v>34</v>
      </c>
      <c r="E57" s="540" t="s">
        <v>911</v>
      </c>
      <c r="F57" s="540" t="s">
        <v>406</v>
      </c>
      <c r="G57" s="540" t="s">
        <v>407</v>
      </c>
      <c r="H57" s="531" t="s">
        <v>32</v>
      </c>
      <c r="I57" s="394" t="s">
        <v>950</v>
      </c>
      <c r="J57" s="541" t="s">
        <v>408</v>
      </c>
      <c r="K57" s="536" t="s">
        <v>409</v>
      </c>
      <c r="L57" s="536" t="s">
        <v>410</v>
      </c>
      <c r="M57" s="536" t="s">
        <v>411</v>
      </c>
      <c r="N57" s="536" t="s">
        <v>32</v>
      </c>
      <c r="O57" s="536" t="s">
        <v>412</v>
      </c>
      <c r="P57" s="536" t="s">
        <v>413</v>
      </c>
      <c r="Q57" s="537" t="s">
        <v>61</v>
      </c>
      <c r="R57" s="538">
        <v>0.94</v>
      </c>
      <c r="S57" s="539">
        <v>0.96</v>
      </c>
      <c r="T57" s="534">
        <v>0.98</v>
      </c>
      <c r="U57" s="534">
        <v>0.99</v>
      </c>
      <c r="V57" s="535">
        <v>1</v>
      </c>
      <c r="W57" s="525">
        <v>234036000</v>
      </c>
      <c r="X57" s="526">
        <v>243397440</v>
      </c>
      <c r="Y57" s="526">
        <v>252819993.59999999</v>
      </c>
      <c r="Z57" s="523">
        <v>262306105.34399998</v>
      </c>
      <c r="AA57" s="473" t="s">
        <v>414</v>
      </c>
      <c r="AB57" s="434" t="s">
        <v>415</v>
      </c>
      <c r="AC57" s="427" t="s">
        <v>32</v>
      </c>
      <c r="AD57" s="437" t="s">
        <v>42</v>
      </c>
      <c r="AE57" s="427" t="s">
        <v>43</v>
      </c>
      <c r="AF57" s="434" t="s">
        <v>39</v>
      </c>
      <c r="AG57" s="434" t="s">
        <v>416</v>
      </c>
      <c r="AH57" s="35" t="s">
        <v>1087</v>
      </c>
    </row>
    <row r="58" spans="1:34" ht="116.25" customHeight="1" x14ac:dyDescent="0.2">
      <c r="A58" s="543"/>
      <c r="B58" s="527"/>
      <c r="C58" s="527"/>
      <c r="D58" s="540"/>
      <c r="E58" s="540"/>
      <c r="F58" s="540"/>
      <c r="G58" s="540"/>
      <c r="H58" s="531"/>
      <c r="I58" s="394" t="s">
        <v>951</v>
      </c>
      <c r="J58" s="541"/>
      <c r="K58" s="536"/>
      <c r="L58" s="536"/>
      <c r="M58" s="536"/>
      <c r="N58" s="536"/>
      <c r="O58" s="536"/>
      <c r="P58" s="536"/>
      <c r="Q58" s="537"/>
      <c r="R58" s="538"/>
      <c r="S58" s="539"/>
      <c r="T58" s="534"/>
      <c r="U58" s="534"/>
      <c r="V58" s="535"/>
      <c r="W58" s="525"/>
      <c r="X58" s="526"/>
      <c r="Y58" s="526"/>
      <c r="Z58" s="523"/>
      <c r="AA58" s="448" t="s">
        <v>418</v>
      </c>
      <c r="AB58" s="427" t="s">
        <v>419</v>
      </c>
      <c r="AC58" s="427" t="s">
        <v>32</v>
      </c>
      <c r="AD58" s="437" t="s">
        <v>42</v>
      </c>
      <c r="AE58" s="427" t="s">
        <v>420</v>
      </c>
      <c r="AF58" s="434" t="s">
        <v>39</v>
      </c>
      <c r="AG58" s="434" t="s">
        <v>416</v>
      </c>
      <c r="AH58" s="35" t="s">
        <v>1087</v>
      </c>
    </row>
    <row r="59" spans="1:34" ht="119.25" customHeight="1" x14ac:dyDescent="0.2">
      <c r="A59" s="543"/>
      <c r="B59" s="527"/>
      <c r="C59" s="527"/>
      <c r="D59" s="540"/>
      <c r="E59" s="540"/>
      <c r="F59" s="540"/>
      <c r="G59" s="540"/>
      <c r="H59" s="531"/>
      <c r="I59" s="394" t="s">
        <v>952</v>
      </c>
      <c r="J59" s="541"/>
      <c r="K59" s="536"/>
      <c r="L59" s="536"/>
      <c r="M59" s="536"/>
      <c r="N59" s="536"/>
      <c r="O59" s="536"/>
      <c r="P59" s="536"/>
      <c r="Q59" s="537"/>
      <c r="R59" s="538"/>
      <c r="S59" s="539"/>
      <c r="T59" s="534"/>
      <c r="U59" s="534"/>
      <c r="V59" s="535"/>
      <c r="W59" s="525"/>
      <c r="X59" s="526"/>
      <c r="Y59" s="526"/>
      <c r="Z59" s="523"/>
      <c r="AA59" s="448" t="s">
        <v>421</v>
      </c>
      <c r="AB59" s="427" t="s">
        <v>422</v>
      </c>
      <c r="AC59" s="427" t="s">
        <v>32</v>
      </c>
      <c r="AD59" s="437" t="s">
        <v>42</v>
      </c>
      <c r="AE59" s="427" t="s">
        <v>420</v>
      </c>
      <c r="AF59" s="434" t="s">
        <v>39</v>
      </c>
      <c r="AG59" s="434" t="s">
        <v>416</v>
      </c>
      <c r="AH59" s="35" t="s">
        <v>1087</v>
      </c>
    </row>
    <row r="60" spans="1:34" ht="21" customHeight="1" thickBot="1" x14ac:dyDescent="0.25">
      <c r="A60" s="402"/>
      <c r="B60" s="450"/>
      <c r="C60" s="445"/>
      <c r="D60" s="450"/>
      <c r="E60" s="445"/>
      <c r="F60" s="445"/>
      <c r="G60" s="445"/>
      <c r="H60" s="451"/>
      <c r="I60" s="401"/>
      <c r="J60" s="418"/>
      <c r="K60" s="407"/>
      <c r="L60" s="407"/>
      <c r="M60" s="407"/>
      <c r="N60" s="419"/>
      <c r="O60" s="407"/>
      <c r="P60" s="407"/>
      <c r="Q60" s="88"/>
      <c r="R60" s="90"/>
      <c r="S60" s="87"/>
      <c r="T60" s="88"/>
      <c r="U60" s="88"/>
      <c r="V60" s="91"/>
      <c r="W60" s="92"/>
      <c r="X60" s="93"/>
      <c r="Y60" s="93"/>
      <c r="Z60" s="488"/>
      <c r="AA60" s="489"/>
      <c r="AB60" s="445"/>
      <c r="AC60" s="450"/>
      <c r="AD60" s="445"/>
      <c r="AE60" s="445"/>
      <c r="AF60" s="445"/>
      <c r="AG60" s="445"/>
      <c r="AH60" s="446"/>
    </row>
    <row r="61" spans="1:34" x14ac:dyDescent="0.2">
      <c r="D61" s="4"/>
      <c r="E61" s="4"/>
      <c r="F61" s="4"/>
      <c r="G61" s="4"/>
      <c r="H61" s="4"/>
      <c r="I61" s="396"/>
      <c r="J61" s="4"/>
      <c r="K61" s="28"/>
      <c r="L61" s="28"/>
      <c r="M61" s="28"/>
      <c r="N61" s="4"/>
      <c r="O61" s="28"/>
      <c r="P61" s="28"/>
      <c r="Q61" s="28"/>
      <c r="R61" s="28"/>
      <c r="S61" s="28"/>
      <c r="T61" s="28"/>
      <c r="U61" s="28"/>
      <c r="V61" s="28"/>
      <c r="W61" s="28"/>
      <c r="X61" s="28"/>
      <c r="Y61" s="28"/>
      <c r="Z61" s="28"/>
      <c r="AA61" s="28"/>
      <c r="AB61" s="28"/>
      <c r="AC61" s="4"/>
      <c r="AD61" s="28"/>
      <c r="AE61" s="28"/>
      <c r="AF61" s="28"/>
      <c r="AG61" s="28"/>
      <c r="AH61" s="28"/>
    </row>
    <row r="62" spans="1:34" ht="48" customHeight="1" x14ac:dyDescent="0.2">
      <c r="D62" s="459" t="s">
        <v>423</v>
      </c>
      <c r="E62" s="524" t="s">
        <v>424</v>
      </c>
      <c r="F62" s="524"/>
      <c r="G62" s="524"/>
      <c r="H62" s="524"/>
      <c r="I62" s="524"/>
      <c r="J62" s="524"/>
      <c r="K62" s="524"/>
      <c r="L62" s="524"/>
      <c r="M62" s="96"/>
      <c r="N62" s="96"/>
      <c r="O62" s="96"/>
      <c r="P62" s="96"/>
      <c r="Q62" s="96"/>
      <c r="R62" s="96"/>
      <c r="S62" s="96"/>
      <c r="T62" s="96"/>
      <c r="U62" s="96"/>
      <c r="V62" s="96"/>
      <c r="W62" s="96"/>
      <c r="X62" s="96"/>
      <c r="Y62" s="96"/>
      <c r="Z62" s="96"/>
      <c r="AA62" s="96"/>
      <c r="AB62" s="318"/>
      <c r="AC62" s="96"/>
      <c r="AD62" s="96"/>
      <c r="AE62" s="96"/>
      <c r="AF62" s="96"/>
      <c r="AG62" s="96"/>
      <c r="AH62" s="96"/>
    </row>
    <row r="63" spans="1:34" ht="45.75" customHeight="1" x14ac:dyDescent="0.2">
      <c r="D63" s="459" t="s">
        <v>425</v>
      </c>
      <c r="E63" s="524" t="s">
        <v>426</v>
      </c>
      <c r="F63" s="524"/>
      <c r="G63" s="524"/>
      <c r="H63" s="524"/>
      <c r="I63" s="524"/>
      <c r="J63" s="524"/>
      <c r="K63" s="524"/>
      <c r="L63" s="524"/>
      <c r="M63" s="96"/>
      <c r="N63" s="96"/>
      <c r="O63" s="96"/>
      <c r="P63" s="96"/>
      <c r="Q63" s="96"/>
      <c r="R63" s="96"/>
      <c r="S63" s="96"/>
      <c r="T63" s="96"/>
      <c r="U63" s="96"/>
      <c r="V63" s="96"/>
      <c r="W63" s="96"/>
      <c r="X63" s="96"/>
      <c r="Y63" s="96"/>
      <c r="Z63" s="96"/>
      <c r="AA63" s="96"/>
      <c r="AB63" s="96"/>
      <c r="AC63" s="96"/>
      <c r="AD63" s="96"/>
      <c r="AE63" s="96"/>
      <c r="AF63" s="96"/>
      <c r="AG63" s="96"/>
      <c r="AH63" s="96"/>
    </row>
    <row r="64" spans="1:34" ht="30.75" customHeight="1" x14ac:dyDescent="0.2">
      <c r="D64" s="533" t="s">
        <v>427</v>
      </c>
      <c r="E64" s="524" t="s">
        <v>116</v>
      </c>
      <c r="F64" s="524"/>
      <c r="G64" s="524"/>
      <c r="H64" s="524"/>
      <c r="I64" s="524"/>
      <c r="J64" s="524"/>
      <c r="K64" s="524"/>
      <c r="L64" s="524"/>
      <c r="M64" s="96"/>
      <c r="N64" s="96"/>
      <c r="O64" s="96"/>
      <c r="P64" s="96"/>
      <c r="Q64" s="96"/>
      <c r="R64" s="96"/>
      <c r="S64" s="96"/>
      <c r="T64" s="96"/>
      <c r="U64" s="96"/>
      <c r="V64" s="96"/>
      <c r="W64" s="96"/>
      <c r="X64" s="96"/>
      <c r="Y64" s="96"/>
      <c r="Z64" s="96"/>
      <c r="AA64" s="96"/>
      <c r="AB64" s="96"/>
      <c r="AC64" s="96"/>
      <c r="AD64" s="96"/>
      <c r="AE64" s="96"/>
      <c r="AF64" s="96"/>
      <c r="AG64" s="96"/>
      <c r="AH64" s="96"/>
    </row>
    <row r="65" spans="4:34" ht="30.75" customHeight="1" x14ac:dyDescent="0.2">
      <c r="D65" s="533"/>
      <c r="E65" s="524" t="s">
        <v>102</v>
      </c>
      <c r="F65" s="524"/>
      <c r="G65" s="524"/>
      <c r="H65" s="524"/>
      <c r="I65" s="524"/>
      <c r="J65" s="524"/>
      <c r="K65" s="524"/>
      <c r="L65" s="524"/>
      <c r="M65" s="96"/>
      <c r="N65" s="96"/>
      <c r="O65" s="96"/>
      <c r="P65" s="96"/>
      <c r="Q65" s="96"/>
      <c r="R65" s="96"/>
      <c r="S65" s="96"/>
      <c r="T65" s="96"/>
      <c r="U65" s="96"/>
      <c r="V65" s="96"/>
      <c r="W65" s="96"/>
      <c r="X65" s="96"/>
      <c r="Y65" s="96"/>
      <c r="Z65" s="96"/>
      <c r="AA65" s="96"/>
      <c r="AB65" s="96"/>
      <c r="AC65" s="96"/>
      <c r="AD65" s="96"/>
      <c r="AE65" s="96"/>
      <c r="AF65" s="96"/>
      <c r="AG65" s="96"/>
      <c r="AH65" s="96"/>
    </row>
    <row r="66" spans="4:34" ht="30.75" customHeight="1" x14ac:dyDescent="0.2">
      <c r="D66" s="533"/>
      <c r="E66" s="524" t="s">
        <v>213</v>
      </c>
      <c r="F66" s="524"/>
      <c r="G66" s="524"/>
      <c r="H66" s="524"/>
      <c r="I66" s="524"/>
      <c r="J66" s="524"/>
      <c r="K66" s="524"/>
      <c r="L66" s="524"/>
      <c r="M66" s="96"/>
      <c r="N66" s="96"/>
      <c r="O66" s="96"/>
      <c r="P66" s="96"/>
      <c r="Q66" s="96"/>
      <c r="R66" s="96"/>
      <c r="S66" s="96"/>
      <c r="T66" s="96"/>
      <c r="U66" s="96"/>
      <c r="V66" s="96"/>
      <c r="W66" s="96"/>
      <c r="X66" s="96"/>
      <c r="Y66" s="96"/>
      <c r="Z66" s="96"/>
      <c r="AA66" s="96"/>
      <c r="AB66" s="96"/>
      <c r="AC66" s="96"/>
      <c r="AD66" s="96"/>
      <c r="AE66" s="96"/>
      <c r="AF66" s="96"/>
      <c r="AG66" s="96"/>
      <c r="AH66" s="96"/>
    </row>
    <row r="67" spans="4:34" ht="30.75" customHeight="1" x14ac:dyDescent="0.2">
      <c r="D67" s="533"/>
      <c r="E67" s="524" t="s">
        <v>428</v>
      </c>
      <c r="F67" s="524"/>
      <c r="G67" s="524"/>
      <c r="H67" s="524"/>
      <c r="I67" s="524"/>
      <c r="J67" s="524"/>
      <c r="K67" s="524"/>
      <c r="L67" s="524"/>
      <c r="M67" s="96"/>
      <c r="N67" s="96"/>
      <c r="O67" s="96"/>
      <c r="P67" s="96"/>
      <c r="Q67" s="96"/>
      <c r="R67" s="96"/>
      <c r="S67" s="96"/>
      <c r="T67" s="96"/>
      <c r="U67" s="96"/>
      <c r="V67" s="96"/>
      <c r="W67" s="96"/>
      <c r="X67" s="96"/>
      <c r="Y67" s="96"/>
      <c r="Z67" s="96"/>
      <c r="AA67" s="96"/>
      <c r="AB67" s="96"/>
      <c r="AC67" s="96"/>
      <c r="AD67" s="96"/>
      <c r="AE67" s="96"/>
      <c r="AF67" s="96"/>
      <c r="AG67" s="96"/>
      <c r="AH67" s="96"/>
    </row>
    <row r="68" spans="4:34" ht="30.75" customHeight="1" x14ac:dyDescent="0.2">
      <c r="D68" s="533"/>
      <c r="E68" s="524" t="s">
        <v>34</v>
      </c>
      <c r="F68" s="524"/>
      <c r="G68" s="524"/>
      <c r="H68" s="524"/>
      <c r="I68" s="524"/>
      <c r="J68" s="524"/>
      <c r="K68" s="524"/>
      <c r="L68" s="524"/>
      <c r="M68" s="96"/>
      <c r="N68" s="96"/>
      <c r="O68" s="96"/>
      <c r="P68" s="96"/>
      <c r="Q68" s="96"/>
      <c r="R68" s="96"/>
      <c r="S68" s="96"/>
      <c r="T68" s="96"/>
      <c r="U68" s="96"/>
      <c r="V68" s="96"/>
      <c r="W68" s="96"/>
      <c r="X68" s="96"/>
      <c r="Y68" s="96"/>
      <c r="Z68" s="96"/>
      <c r="AA68" s="96"/>
      <c r="AB68" s="96"/>
      <c r="AC68" s="96"/>
      <c r="AD68" s="96"/>
      <c r="AE68" s="96"/>
      <c r="AF68" s="96"/>
      <c r="AG68" s="96"/>
      <c r="AH68" s="96"/>
    </row>
    <row r="69" spans="4:34" ht="19.5" customHeight="1" x14ac:dyDescent="0.2">
      <c r="D69" s="97"/>
      <c r="E69" s="3"/>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c r="AE69" s="96"/>
      <c r="AF69" s="96"/>
      <c r="AG69" s="96"/>
      <c r="AH69" s="96"/>
    </row>
  </sheetData>
  <autoFilter ref="A8:AK59" xr:uid="{00000000-0009-0000-0000-000000000000}"/>
  <mergeCells count="187">
    <mergeCell ref="E30:E32"/>
    <mergeCell ref="F23:F24"/>
    <mergeCell ref="G23:G24"/>
    <mergeCell ref="A27:A28"/>
    <mergeCell ref="B27:B28"/>
    <mergeCell ref="C27:C28"/>
    <mergeCell ref="D27:D28"/>
    <mergeCell ref="E27:E28"/>
    <mergeCell ref="A23:A24"/>
    <mergeCell ref="B23:B24"/>
    <mergeCell ref="C23:C24"/>
    <mergeCell ref="D23:D24"/>
    <mergeCell ref="E23:E24"/>
    <mergeCell ref="G27:G28"/>
    <mergeCell ref="H23:H24"/>
    <mergeCell ref="A15:A16"/>
    <mergeCell ref="B15:B16"/>
    <mergeCell ref="C15:C16"/>
    <mergeCell ref="D15:D16"/>
    <mergeCell ref="E15:E16"/>
    <mergeCell ref="A17:A20"/>
    <mergeCell ref="B17:B20"/>
    <mergeCell ref="F18:F20"/>
    <mergeCell ref="G18:G20"/>
    <mergeCell ref="A21:A22"/>
    <mergeCell ref="B21:B22"/>
    <mergeCell ref="C21:C22"/>
    <mergeCell ref="D21:D22"/>
    <mergeCell ref="E21:E22"/>
    <mergeCell ref="F21:F22"/>
    <mergeCell ref="G21:G22"/>
    <mergeCell ref="H21:H22"/>
    <mergeCell ref="A1:AH1"/>
    <mergeCell ref="A2:AH2"/>
    <mergeCell ref="A6:H6"/>
    <mergeCell ref="A7:A8"/>
    <mergeCell ref="B7:B8"/>
    <mergeCell ref="C7:C8"/>
    <mergeCell ref="D7:D8"/>
    <mergeCell ref="E7:E8"/>
    <mergeCell ref="AG7:AG8"/>
    <mergeCell ref="AH7:AH8"/>
    <mergeCell ref="AB7:AB8"/>
    <mergeCell ref="AC7:AC8"/>
    <mergeCell ref="AD7:AD8"/>
    <mergeCell ref="F7:F8"/>
    <mergeCell ref="J7:J8"/>
    <mergeCell ref="AE7:AE8"/>
    <mergeCell ref="AF7:AF8"/>
    <mergeCell ref="K7:K8"/>
    <mergeCell ref="L7:L8"/>
    <mergeCell ref="I6:AH6"/>
    <mergeCell ref="B4:AH4"/>
    <mergeCell ref="A9:A10"/>
    <mergeCell ref="B9:B10"/>
    <mergeCell ref="C9:C10"/>
    <mergeCell ref="D9:D10"/>
    <mergeCell ref="E9:E10"/>
    <mergeCell ref="F9:F10"/>
    <mergeCell ref="S7:V7"/>
    <mergeCell ref="W7:Z7"/>
    <mergeCell ref="AA7:AA8"/>
    <mergeCell ref="M7:M8"/>
    <mergeCell ref="N7:N8"/>
    <mergeCell ref="O7:O8"/>
    <mergeCell ref="P7:P8"/>
    <mergeCell ref="Q7:Q8"/>
    <mergeCell ref="R7:R8"/>
    <mergeCell ref="G9:G10"/>
    <mergeCell ref="H9:H10"/>
    <mergeCell ref="G7:G8"/>
    <mergeCell ref="H7:H8"/>
    <mergeCell ref="I7:I8"/>
    <mergeCell ref="E38:E41"/>
    <mergeCell ref="F38:F41"/>
    <mergeCell ref="F34:F36"/>
    <mergeCell ref="C11:C13"/>
    <mergeCell ref="D11:D13"/>
    <mergeCell ref="E11:E13"/>
    <mergeCell ref="A11:A13"/>
    <mergeCell ref="B11:B13"/>
    <mergeCell ref="C17:C20"/>
    <mergeCell ref="D17:D20"/>
    <mergeCell ref="E17:E20"/>
    <mergeCell ref="C34:C37"/>
    <mergeCell ref="D34:D37"/>
    <mergeCell ref="E34:E37"/>
    <mergeCell ref="A25:A26"/>
    <mergeCell ref="B25:B26"/>
    <mergeCell ref="F25:F26"/>
    <mergeCell ref="E25:E26"/>
    <mergeCell ref="D25:D26"/>
    <mergeCell ref="C25:C26"/>
    <mergeCell ref="A30:A32"/>
    <mergeCell ref="B30:B32"/>
    <mergeCell ref="C30:C32"/>
    <mergeCell ref="D30:D32"/>
    <mergeCell ref="H27:H28"/>
    <mergeCell ref="F27:F28"/>
    <mergeCell ref="H18:H20"/>
    <mergeCell ref="A34:A37"/>
    <mergeCell ref="B34:B37"/>
    <mergeCell ref="B57:B59"/>
    <mergeCell ref="C57:C59"/>
    <mergeCell ref="D57:D59"/>
    <mergeCell ref="E57:E59"/>
    <mergeCell ref="F57:F59"/>
    <mergeCell ref="B49:B50"/>
    <mergeCell ref="C49:C50"/>
    <mergeCell ref="D49:D50"/>
    <mergeCell ref="E49:E50"/>
    <mergeCell ref="F49:F50"/>
    <mergeCell ref="A55:A56"/>
    <mergeCell ref="B55:B56"/>
    <mergeCell ref="C55:C56"/>
    <mergeCell ref="D55:D56"/>
    <mergeCell ref="A57:A59"/>
    <mergeCell ref="A38:A41"/>
    <mergeCell ref="B38:B41"/>
    <mergeCell ref="C38:C41"/>
    <mergeCell ref="D38:D41"/>
    <mergeCell ref="AF43:AF48"/>
    <mergeCell ref="AG43:AG48"/>
    <mergeCell ref="A51:A52"/>
    <mergeCell ref="B51:B52"/>
    <mergeCell ref="C51:C52"/>
    <mergeCell ref="D51:D52"/>
    <mergeCell ref="E51:E52"/>
    <mergeCell ref="G43:G48"/>
    <mergeCell ref="H43:H48"/>
    <mergeCell ref="J43:J48"/>
    <mergeCell ref="K43:K48"/>
    <mergeCell ref="R43:R48"/>
    <mergeCell ref="W43:W48"/>
    <mergeCell ref="A43:A48"/>
    <mergeCell ref="B43:B48"/>
    <mergeCell ref="C43:C48"/>
    <mergeCell ref="D43:D48"/>
    <mergeCell ref="E43:E48"/>
    <mergeCell ref="A49:A50"/>
    <mergeCell ref="G49:G50"/>
    <mergeCell ref="D64:D68"/>
    <mergeCell ref="E64:L64"/>
    <mergeCell ref="E65:L65"/>
    <mergeCell ref="E66:L66"/>
    <mergeCell ref="E67:L67"/>
    <mergeCell ref="E68:L68"/>
    <mergeCell ref="T57:T59"/>
    <mergeCell ref="U57:U59"/>
    <mergeCell ref="V57:V59"/>
    <mergeCell ref="N57:N59"/>
    <mergeCell ref="O57:O59"/>
    <mergeCell ref="P57:P59"/>
    <mergeCell ref="Q57:Q59"/>
    <mergeCell ref="R57:R59"/>
    <mergeCell ref="S57:S59"/>
    <mergeCell ref="G57:G59"/>
    <mergeCell ref="H57:H59"/>
    <mergeCell ref="J57:J59"/>
    <mergeCell ref="K57:K59"/>
    <mergeCell ref="L57:L59"/>
    <mergeCell ref="M57:M59"/>
    <mergeCell ref="E62:L62"/>
    <mergeCell ref="E63:L63"/>
    <mergeCell ref="W57:W59"/>
    <mergeCell ref="X57:X59"/>
    <mergeCell ref="Y57:Y59"/>
    <mergeCell ref="F51:F52"/>
    <mergeCell ref="F43:F48"/>
    <mergeCell ref="W53:W54"/>
    <mergeCell ref="X53:X54"/>
    <mergeCell ref="Y53:Y54"/>
    <mergeCell ref="X43:X48"/>
    <mergeCell ref="Y43:Y48"/>
    <mergeCell ref="H49:H50"/>
    <mergeCell ref="E55:E56"/>
    <mergeCell ref="J21:J22"/>
    <mergeCell ref="K21:K22"/>
    <mergeCell ref="L21:L22"/>
    <mergeCell ref="M21:M22"/>
    <mergeCell ref="N21:N22"/>
    <mergeCell ref="O21:O22"/>
    <mergeCell ref="P21:P22"/>
    <mergeCell ref="Q21:Q22"/>
    <mergeCell ref="Z57:Z59"/>
    <mergeCell ref="Z53:Z54"/>
    <mergeCell ref="Z43:Z48"/>
  </mergeCells>
  <dataValidations count="3">
    <dataValidation type="list" allowBlank="1" showErrorMessage="1" sqref="H30" xr:uid="{00000000-0002-0000-0000-000000000000}">
      <formula1>tipo</formula1>
    </dataValidation>
    <dataValidation type="list" allowBlank="1" showInputMessage="1" showErrorMessage="1" sqref="D42:D43 D11 D14:D15 D17 D25 D27 D29:D30 D33:D34 D9 D49 D51 D53:D55 D57 D38 D23 D21" xr:uid="{00000000-0002-0000-0000-000001000000}">
      <formula1>Objetivos</formula1>
    </dataValidation>
    <dataValidation type="list" allowBlank="1" showInputMessage="1" showErrorMessage="1" sqref="O30 N60 H9 H11:H18 H29 H49 H51:H57 H60 H31:H43 H25:H27 H21 N9:N21 H23 N23:N57 AC9:AC60" xr:uid="{00000000-0002-0000-0000-000002000000}">
      <formula1>tipo</formula1>
    </dataValidation>
  </dataValidations>
  <pageMargins left="0.24" right="0.15" top="0.42" bottom="0.74803149606299213" header="0.25" footer="0.31496062992125984"/>
  <pageSetup paperSize="5" scale="60"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976"/>
  <sheetViews>
    <sheetView zoomScale="80" zoomScaleNormal="80" workbookViewId="0">
      <selection activeCell="C3" sqref="C3:D3"/>
    </sheetView>
  </sheetViews>
  <sheetFormatPr baseColWidth="10" defaultColWidth="14.42578125" defaultRowHeight="15" customHeight="1" x14ac:dyDescent="0.2"/>
  <cols>
    <col min="1" max="1" width="2.42578125" style="193" customWidth="1"/>
    <col min="2" max="2" width="4.42578125" style="193" customWidth="1"/>
    <col min="3" max="3" width="30" style="193" customWidth="1"/>
    <col min="4" max="4" width="21.85546875" style="193" customWidth="1"/>
    <col min="5" max="5" width="30" style="193" customWidth="1"/>
    <col min="6" max="6" width="23.42578125" style="193" customWidth="1"/>
    <col min="7" max="8" width="13.42578125" style="193" customWidth="1"/>
    <col min="9" max="9" width="14.5703125" style="193" customWidth="1"/>
    <col min="10" max="10" width="58.42578125" style="193" customWidth="1"/>
    <col min="11" max="11" width="4.28515625" style="193" customWidth="1"/>
    <col min="12" max="25" width="10.7109375" style="193" customWidth="1"/>
    <col min="26" max="16384" width="14.42578125" style="193"/>
  </cols>
  <sheetData>
    <row r="1" spans="1:25" ht="18.75" customHeight="1" x14ac:dyDescent="0.2">
      <c r="A1" s="189"/>
      <c r="B1" s="190"/>
      <c r="C1" s="190"/>
      <c r="D1" s="191"/>
      <c r="E1" s="191"/>
      <c r="F1" s="191"/>
      <c r="G1" s="191"/>
      <c r="H1" s="191"/>
      <c r="I1" s="191"/>
      <c r="J1" s="192"/>
      <c r="K1" s="189"/>
      <c r="L1" s="130"/>
      <c r="M1" s="130"/>
      <c r="N1" s="130"/>
      <c r="O1" s="130"/>
      <c r="P1" s="130"/>
      <c r="Q1" s="130"/>
      <c r="R1" s="130"/>
      <c r="S1" s="130"/>
      <c r="T1" s="130"/>
      <c r="U1" s="130"/>
      <c r="V1" s="130"/>
      <c r="W1" s="130"/>
      <c r="X1" s="130"/>
      <c r="Y1" s="130"/>
    </row>
    <row r="2" spans="1:25" ht="18.75" customHeight="1" x14ac:dyDescent="0.2">
      <c r="A2" s="189"/>
      <c r="B2" s="194"/>
      <c r="C2" s="708" t="s">
        <v>609</v>
      </c>
      <c r="D2" s="709"/>
      <c r="E2" s="709"/>
      <c r="F2" s="709"/>
      <c r="G2" s="709"/>
      <c r="H2" s="709"/>
      <c r="I2" s="709"/>
      <c r="J2" s="709"/>
      <c r="K2" s="189"/>
      <c r="L2" s="130"/>
      <c r="M2" s="130"/>
      <c r="N2" s="130"/>
      <c r="O2" s="130"/>
      <c r="P2" s="130"/>
      <c r="Q2" s="130"/>
      <c r="R2" s="130"/>
      <c r="S2" s="130"/>
      <c r="T2" s="130"/>
      <c r="U2" s="130"/>
      <c r="V2" s="130"/>
      <c r="W2" s="130"/>
      <c r="X2" s="130"/>
      <c r="Y2" s="130"/>
    </row>
    <row r="3" spans="1:25" ht="18.75" customHeight="1" x14ac:dyDescent="0.2">
      <c r="A3" s="189"/>
      <c r="B3" s="194"/>
      <c r="C3" s="189"/>
      <c r="D3" s="236"/>
      <c r="E3" s="189"/>
      <c r="F3" s="237"/>
      <c r="G3" s="238"/>
      <c r="H3" s="239"/>
      <c r="I3" s="239"/>
      <c r="J3" s="209"/>
      <c r="K3" s="189"/>
      <c r="L3" s="130"/>
      <c r="M3" s="130"/>
      <c r="N3" s="130"/>
      <c r="O3" s="130"/>
      <c r="P3" s="130"/>
      <c r="Q3" s="130"/>
      <c r="R3" s="130"/>
      <c r="S3" s="130"/>
      <c r="T3" s="130"/>
      <c r="U3" s="130"/>
      <c r="V3" s="130"/>
      <c r="W3" s="130"/>
      <c r="X3" s="130"/>
      <c r="Y3" s="130"/>
    </row>
    <row r="4" spans="1:25" ht="37.5" customHeight="1" x14ac:dyDescent="0.2">
      <c r="A4" s="189"/>
      <c r="B4" s="194"/>
      <c r="C4" s="196" t="s">
        <v>555</v>
      </c>
      <c r="D4" s="700" t="s">
        <v>610</v>
      </c>
      <c r="E4" s="699"/>
      <c r="F4" s="699"/>
      <c r="G4" s="699"/>
      <c r="H4" s="699"/>
      <c r="I4" s="699"/>
      <c r="J4" s="699"/>
      <c r="K4" s="189"/>
      <c r="L4" s="130"/>
      <c r="M4" s="130"/>
      <c r="N4" s="130"/>
      <c r="O4" s="130"/>
      <c r="P4" s="130"/>
      <c r="Q4" s="130"/>
      <c r="R4" s="130"/>
      <c r="S4" s="130"/>
      <c r="T4" s="130"/>
      <c r="U4" s="130"/>
      <c r="V4" s="130"/>
      <c r="W4" s="130"/>
      <c r="X4" s="130"/>
      <c r="Y4" s="130"/>
    </row>
    <row r="5" spans="1:25" ht="8.25" customHeight="1" x14ac:dyDescent="0.2">
      <c r="A5" s="189"/>
      <c r="B5" s="194"/>
      <c r="C5" s="201"/>
      <c r="D5" s="202"/>
      <c r="E5" s="195"/>
      <c r="F5" s="203"/>
      <c r="G5" s="203"/>
      <c r="H5" s="203"/>
      <c r="I5" s="203"/>
      <c r="J5" s="200"/>
      <c r="K5" s="189"/>
      <c r="L5" s="130"/>
      <c r="M5" s="130"/>
      <c r="N5" s="130"/>
      <c r="O5" s="130"/>
      <c r="P5" s="130"/>
      <c r="Q5" s="130"/>
      <c r="R5" s="130"/>
      <c r="S5" s="130"/>
      <c r="T5" s="130"/>
      <c r="U5" s="130"/>
      <c r="V5" s="130"/>
      <c r="W5" s="130"/>
      <c r="X5" s="130"/>
      <c r="Y5" s="130"/>
    </row>
    <row r="6" spans="1:25" ht="18" customHeight="1" x14ac:dyDescent="0.2">
      <c r="A6" s="189"/>
      <c r="B6" s="194"/>
      <c r="C6" s="196" t="s">
        <v>557</v>
      </c>
      <c r="D6" s="700">
        <v>1</v>
      </c>
      <c r="E6" s="699"/>
      <c r="F6" s="699"/>
      <c r="G6" s="699"/>
      <c r="H6" s="699"/>
      <c r="I6" s="204"/>
      <c r="J6" s="204"/>
      <c r="K6" s="189"/>
      <c r="L6" s="130"/>
      <c r="M6" s="130"/>
      <c r="N6" s="130"/>
      <c r="O6" s="130"/>
      <c r="P6" s="130"/>
      <c r="Q6" s="130"/>
      <c r="R6" s="130"/>
      <c r="S6" s="130"/>
      <c r="T6" s="130"/>
      <c r="U6" s="130"/>
      <c r="V6" s="130"/>
      <c r="W6" s="130"/>
      <c r="X6" s="130"/>
      <c r="Y6" s="130"/>
    </row>
    <row r="7" spans="1:25" ht="8.25" customHeight="1" x14ac:dyDescent="0.2">
      <c r="A7" s="189"/>
      <c r="B7" s="194"/>
      <c r="C7" s="205"/>
      <c r="D7" s="205"/>
      <c r="E7" s="205"/>
      <c r="F7" s="206"/>
      <c r="G7" s="206"/>
      <c r="H7" s="206"/>
      <c r="I7" s="206"/>
      <c r="J7" s="200"/>
      <c r="K7" s="189"/>
      <c r="L7" s="130"/>
      <c r="M7" s="130"/>
      <c r="N7" s="130"/>
      <c r="O7" s="130"/>
      <c r="P7" s="130"/>
      <c r="Q7" s="130"/>
      <c r="R7" s="130"/>
      <c r="S7" s="130"/>
      <c r="T7" s="130"/>
      <c r="U7" s="130"/>
      <c r="V7" s="130"/>
      <c r="W7" s="130"/>
      <c r="X7" s="130"/>
      <c r="Y7" s="130"/>
    </row>
    <row r="8" spans="1:25" ht="18" customHeight="1" x14ac:dyDescent="0.2">
      <c r="A8" s="189"/>
      <c r="B8" s="194"/>
      <c r="C8" s="196" t="s">
        <v>558</v>
      </c>
      <c r="D8" s="710">
        <v>44225</v>
      </c>
      <c r="E8" s="711"/>
      <c r="F8" s="711"/>
      <c r="G8" s="711"/>
      <c r="H8" s="711"/>
      <c r="I8" s="204"/>
      <c r="J8" s="204"/>
      <c r="K8" s="189"/>
      <c r="L8" s="130"/>
      <c r="M8" s="130"/>
      <c r="N8" s="130"/>
      <c r="O8" s="130"/>
      <c r="P8" s="130"/>
      <c r="Q8" s="130"/>
      <c r="R8" s="130"/>
      <c r="S8" s="130"/>
      <c r="T8" s="130"/>
      <c r="U8" s="130"/>
      <c r="V8" s="130"/>
      <c r="W8" s="130"/>
      <c r="X8" s="130"/>
      <c r="Y8" s="130"/>
    </row>
    <row r="9" spans="1:25" ht="8.25" customHeight="1" thickBot="1" x14ac:dyDescent="0.25">
      <c r="A9" s="189"/>
      <c r="B9" s="194"/>
      <c r="C9" s="207"/>
      <c r="D9" s="207"/>
      <c r="E9" s="207"/>
      <c r="F9" s="208"/>
      <c r="G9" s="208"/>
      <c r="H9" s="208"/>
      <c r="I9" s="208"/>
      <c r="J9" s="209"/>
      <c r="K9" s="189"/>
      <c r="L9" s="130"/>
      <c r="M9" s="130"/>
      <c r="N9" s="130"/>
      <c r="O9" s="130"/>
      <c r="P9" s="130"/>
      <c r="Q9" s="130"/>
      <c r="R9" s="130"/>
      <c r="S9" s="130"/>
      <c r="T9" s="130"/>
      <c r="U9" s="130"/>
      <c r="V9" s="130"/>
      <c r="W9" s="130"/>
      <c r="X9" s="130"/>
      <c r="Y9" s="130"/>
    </row>
    <row r="10" spans="1:25" ht="18" customHeight="1" x14ac:dyDescent="0.2">
      <c r="A10" s="189"/>
      <c r="B10" s="712" t="s">
        <v>434</v>
      </c>
      <c r="C10" s="713"/>
      <c r="D10" s="713"/>
      <c r="E10" s="713"/>
      <c r="F10" s="713"/>
      <c r="G10" s="713"/>
      <c r="H10" s="713"/>
      <c r="I10" s="713"/>
      <c r="J10" s="714"/>
      <c r="K10" s="189"/>
      <c r="L10" s="130"/>
      <c r="M10" s="130"/>
      <c r="N10" s="130"/>
      <c r="O10" s="130"/>
      <c r="P10" s="130"/>
      <c r="Q10" s="130"/>
      <c r="R10" s="130"/>
      <c r="S10" s="130"/>
      <c r="T10" s="130"/>
      <c r="U10" s="130"/>
      <c r="V10" s="130"/>
      <c r="W10" s="130"/>
      <c r="X10" s="130"/>
      <c r="Y10" s="130"/>
    </row>
    <row r="11" spans="1:25" ht="18" customHeight="1" x14ac:dyDescent="0.2">
      <c r="A11" s="189"/>
      <c r="B11" s="695" t="s">
        <v>435</v>
      </c>
      <c r="C11" s="686" t="s">
        <v>437</v>
      </c>
      <c r="D11" s="686" t="s">
        <v>438</v>
      </c>
      <c r="E11" s="686" t="s">
        <v>439</v>
      </c>
      <c r="F11" s="686" t="s">
        <v>440</v>
      </c>
      <c r="G11" s="686" t="s">
        <v>441</v>
      </c>
      <c r="H11" s="704"/>
      <c r="I11" s="266" t="s">
        <v>442</v>
      </c>
      <c r="J11" s="688" t="s">
        <v>29</v>
      </c>
      <c r="K11" s="189"/>
      <c r="L11" s="130"/>
      <c r="M11" s="130"/>
      <c r="N11" s="130"/>
      <c r="O11" s="130"/>
      <c r="P11" s="130"/>
      <c r="Q11" s="130"/>
      <c r="R11" s="130"/>
      <c r="S11" s="130"/>
      <c r="T11" s="130"/>
      <c r="U11" s="130"/>
      <c r="V11" s="130"/>
      <c r="W11" s="130"/>
      <c r="X11" s="130"/>
      <c r="Y11" s="130"/>
    </row>
    <row r="12" spans="1:25" ht="18" customHeight="1" thickBot="1" x14ac:dyDescent="0.25">
      <c r="A12" s="210"/>
      <c r="B12" s="706"/>
      <c r="C12" s="707"/>
      <c r="D12" s="707"/>
      <c r="E12" s="707"/>
      <c r="F12" s="707"/>
      <c r="G12" s="263" t="s">
        <v>443</v>
      </c>
      <c r="H12" s="263" t="s">
        <v>444</v>
      </c>
      <c r="I12" s="267">
        <f>SUM(I13:I16)</f>
        <v>1</v>
      </c>
      <c r="J12" s="705"/>
      <c r="K12" s="210"/>
      <c r="L12" s="233"/>
      <c r="M12" s="233"/>
      <c r="N12" s="233"/>
      <c r="O12" s="233"/>
      <c r="P12" s="233"/>
      <c r="Q12" s="233"/>
      <c r="R12" s="233"/>
      <c r="S12" s="233"/>
      <c r="T12" s="233"/>
      <c r="U12" s="233"/>
      <c r="V12" s="233"/>
      <c r="W12" s="233"/>
      <c r="X12" s="233"/>
      <c r="Y12" s="233"/>
    </row>
    <row r="13" spans="1:25" ht="43.5" customHeight="1" x14ac:dyDescent="0.2">
      <c r="A13" s="210"/>
      <c r="B13" s="211">
        <v>1</v>
      </c>
      <c r="C13" s="240" t="s">
        <v>611</v>
      </c>
      <c r="D13" s="241" t="s">
        <v>612</v>
      </c>
      <c r="E13" s="242" t="s">
        <v>638</v>
      </c>
      <c r="F13" s="243">
        <v>0.8</v>
      </c>
      <c r="G13" s="244">
        <v>44228</v>
      </c>
      <c r="H13" s="244">
        <v>44560</v>
      </c>
      <c r="I13" s="243">
        <v>0.4</v>
      </c>
      <c r="J13" s="245" t="s">
        <v>613</v>
      </c>
      <c r="K13" s="210"/>
      <c r="L13" s="233"/>
      <c r="M13" s="233"/>
      <c r="N13" s="233"/>
      <c r="O13" s="233"/>
      <c r="P13" s="233"/>
      <c r="Q13" s="233"/>
      <c r="R13" s="233"/>
      <c r="S13" s="233"/>
      <c r="T13" s="233"/>
      <c r="U13" s="233"/>
      <c r="V13" s="233"/>
      <c r="W13" s="233"/>
      <c r="X13" s="233"/>
      <c r="Y13" s="233"/>
    </row>
    <row r="14" spans="1:25" ht="43.5" customHeight="1" x14ac:dyDescent="0.2">
      <c r="A14" s="210"/>
      <c r="B14" s="216">
        <v>2</v>
      </c>
      <c r="C14" s="246" t="s">
        <v>614</v>
      </c>
      <c r="D14" s="247" t="s">
        <v>612</v>
      </c>
      <c r="E14" s="82" t="s">
        <v>615</v>
      </c>
      <c r="F14" s="79">
        <v>0.5</v>
      </c>
      <c r="G14" s="248">
        <v>44228</v>
      </c>
      <c r="H14" s="248">
        <v>44560</v>
      </c>
      <c r="I14" s="79">
        <v>0.3</v>
      </c>
      <c r="J14" s="249" t="s">
        <v>613</v>
      </c>
      <c r="K14" s="210"/>
      <c r="L14" s="233"/>
      <c r="M14" s="233"/>
      <c r="N14" s="233"/>
      <c r="O14" s="233"/>
      <c r="P14" s="233"/>
      <c r="Q14" s="233"/>
      <c r="R14" s="233"/>
      <c r="S14" s="233"/>
      <c r="T14" s="233"/>
      <c r="U14" s="233"/>
      <c r="V14" s="233"/>
      <c r="W14" s="233"/>
      <c r="X14" s="233"/>
      <c r="Y14" s="233"/>
    </row>
    <row r="15" spans="1:25" ht="43.5" customHeight="1" x14ac:dyDescent="0.2">
      <c r="A15" s="210"/>
      <c r="B15" s="216">
        <v>3</v>
      </c>
      <c r="C15" s="246" t="s">
        <v>616</v>
      </c>
      <c r="D15" s="247" t="s">
        <v>612</v>
      </c>
      <c r="E15" s="82" t="s">
        <v>639</v>
      </c>
      <c r="F15" s="71">
        <v>0.5</v>
      </c>
      <c r="G15" s="248">
        <v>44228</v>
      </c>
      <c r="H15" s="248">
        <v>44560</v>
      </c>
      <c r="I15" s="71">
        <v>0.3</v>
      </c>
      <c r="J15" s="249" t="s">
        <v>613</v>
      </c>
      <c r="K15" s="210"/>
      <c r="L15" s="233"/>
      <c r="M15" s="233"/>
      <c r="N15" s="233"/>
      <c r="O15" s="233"/>
      <c r="P15" s="233"/>
      <c r="Q15" s="233"/>
      <c r="R15" s="233"/>
      <c r="S15" s="233"/>
      <c r="T15" s="233"/>
      <c r="U15" s="233"/>
      <c r="V15" s="233"/>
      <c r="W15" s="233"/>
      <c r="X15" s="233"/>
      <c r="Y15" s="233"/>
    </row>
    <row r="16" spans="1:25" ht="22.5" customHeight="1" thickBot="1" x14ac:dyDescent="0.25">
      <c r="A16" s="210"/>
      <c r="B16" s="221"/>
      <c r="C16" s="250"/>
      <c r="D16" s="250"/>
      <c r="E16" s="222"/>
      <c r="F16" s="222"/>
      <c r="G16" s="223"/>
      <c r="H16" s="223"/>
      <c r="I16" s="223"/>
      <c r="J16" s="224"/>
      <c r="K16" s="210"/>
      <c r="L16" s="233"/>
      <c r="M16" s="233"/>
      <c r="N16" s="233"/>
      <c r="O16" s="233"/>
      <c r="P16" s="233"/>
      <c r="Q16" s="233"/>
      <c r="R16" s="233"/>
      <c r="S16" s="233"/>
      <c r="T16" s="233"/>
      <c r="U16" s="233"/>
      <c r="V16" s="233"/>
      <c r="W16" s="233"/>
      <c r="X16" s="233"/>
      <c r="Y16" s="233"/>
    </row>
    <row r="17" spans="1:25" ht="33" customHeight="1" thickBot="1" x14ac:dyDescent="0.25">
      <c r="A17" s="210"/>
      <c r="B17" s="667" t="s">
        <v>564</v>
      </c>
      <c r="C17" s="667"/>
      <c r="D17" s="667"/>
      <c r="E17" s="667"/>
      <c r="F17" s="667"/>
      <c r="G17" s="667"/>
      <c r="H17" s="667"/>
      <c r="I17" s="667"/>
      <c r="J17" s="667"/>
      <c r="K17" s="210"/>
      <c r="L17" s="233"/>
      <c r="M17" s="233"/>
      <c r="N17" s="233"/>
      <c r="O17" s="233"/>
      <c r="P17" s="233"/>
      <c r="Q17" s="233"/>
      <c r="R17" s="233"/>
      <c r="S17" s="233"/>
      <c r="T17" s="233"/>
      <c r="U17" s="233"/>
      <c r="V17" s="233"/>
      <c r="W17" s="233"/>
      <c r="X17" s="233"/>
      <c r="Y17" s="233"/>
    </row>
    <row r="18" spans="1:25" ht="21.75" customHeight="1" x14ac:dyDescent="0.2">
      <c r="A18" s="210"/>
      <c r="B18" s="225"/>
      <c r="C18" s="690" t="s">
        <v>565</v>
      </c>
      <c r="D18" s="691"/>
      <c r="E18" s="691"/>
      <c r="F18" s="692"/>
      <c r="G18" s="226"/>
      <c r="H18" s="226"/>
      <c r="I18" s="226"/>
      <c r="J18" s="227"/>
      <c r="K18" s="210"/>
      <c r="L18" s="233"/>
      <c r="M18" s="233"/>
      <c r="N18" s="233"/>
      <c r="O18" s="233"/>
      <c r="P18" s="233"/>
      <c r="Q18" s="233"/>
      <c r="R18" s="233"/>
      <c r="S18" s="233"/>
      <c r="T18" s="233"/>
      <c r="U18" s="233"/>
      <c r="V18" s="233"/>
      <c r="W18" s="233"/>
      <c r="X18" s="233"/>
      <c r="Y18" s="233"/>
    </row>
    <row r="19" spans="1:25" ht="21.75" customHeight="1" x14ac:dyDescent="0.2">
      <c r="A19" s="210"/>
      <c r="B19" s="225"/>
      <c r="C19" s="264" t="s">
        <v>432</v>
      </c>
      <c r="D19" s="693" t="s">
        <v>566</v>
      </c>
      <c r="E19" s="694"/>
      <c r="F19" s="265" t="s">
        <v>567</v>
      </c>
      <c r="G19" s="226"/>
      <c r="H19" s="226"/>
      <c r="I19" s="226"/>
      <c r="J19" s="227"/>
      <c r="K19" s="210"/>
      <c r="L19" s="233"/>
      <c r="M19" s="233"/>
      <c r="N19" s="233"/>
      <c r="O19" s="233"/>
      <c r="P19" s="233"/>
      <c r="Q19" s="233"/>
      <c r="R19" s="233"/>
      <c r="S19" s="233"/>
      <c r="T19" s="233"/>
      <c r="U19" s="233"/>
      <c r="V19" s="233"/>
      <c r="W19" s="233"/>
      <c r="X19" s="233"/>
      <c r="Y19" s="233"/>
    </row>
    <row r="20" spans="1:25" ht="28.5" customHeight="1" x14ac:dyDescent="0.2">
      <c r="A20" s="210"/>
      <c r="B20" s="225"/>
      <c r="C20" s="171">
        <v>1</v>
      </c>
      <c r="D20" s="672" t="s">
        <v>568</v>
      </c>
      <c r="E20" s="673"/>
      <c r="F20" s="172">
        <v>44225</v>
      </c>
      <c r="G20" s="226"/>
      <c r="H20" s="226"/>
      <c r="I20" s="226"/>
      <c r="J20" s="227"/>
      <c r="K20" s="210"/>
      <c r="L20" s="233"/>
      <c r="M20" s="233"/>
      <c r="N20" s="233"/>
      <c r="O20" s="233"/>
      <c r="P20" s="233"/>
      <c r="Q20" s="233"/>
      <c r="R20" s="233"/>
      <c r="S20" s="233"/>
      <c r="T20" s="233"/>
      <c r="U20" s="233"/>
      <c r="V20" s="233"/>
      <c r="W20" s="233"/>
      <c r="X20" s="233"/>
      <c r="Y20" s="233"/>
    </row>
    <row r="21" spans="1:25" ht="28.5" customHeight="1" thickBot="1" x14ac:dyDescent="0.25">
      <c r="A21" s="210"/>
      <c r="B21" s="225"/>
      <c r="C21" s="228"/>
      <c r="D21" s="684"/>
      <c r="E21" s="685"/>
      <c r="F21" s="229"/>
      <c r="G21" s="226"/>
      <c r="H21" s="226"/>
      <c r="I21" s="226"/>
      <c r="J21" s="227"/>
      <c r="K21" s="210"/>
      <c r="L21" s="233"/>
      <c r="M21" s="233"/>
      <c r="N21" s="233"/>
      <c r="O21" s="233"/>
      <c r="P21" s="233"/>
      <c r="Q21" s="233"/>
      <c r="R21" s="233"/>
      <c r="S21" s="233"/>
      <c r="T21" s="233"/>
      <c r="U21" s="233"/>
      <c r="V21" s="233"/>
      <c r="W21" s="233"/>
      <c r="X21" s="233"/>
      <c r="Y21" s="233"/>
    </row>
    <row r="22" spans="1:25" ht="33" customHeight="1" x14ac:dyDescent="0.2">
      <c r="A22" s="210"/>
      <c r="B22" s="225"/>
      <c r="C22" s="227"/>
      <c r="D22" s="227"/>
      <c r="E22" s="225"/>
      <c r="F22" s="225"/>
      <c r="G22" s="226"/>
      <c r="H22" s="226"/>
      <c r="I22" s="226"/>
      <c r="J22" s="227"/>
      <c r="K22" s="210"/>
      <c r="L22" s="233"/>
      <c r="M22" s="233"/>
      <c r="N22" s="233"/>
      <c r="O22" s="233"/>
      <c r="P22" s="233"/>
      <c r="Q22" s="233"/>
      <c r="R22" s="233"/>
      <c r="S22" s="233"/>
      <c r="T22" s="233"/>
      <c r="U22" s="233"/>
      <c r="V22" s="233"/>
      <c r="W22" s="233"/>
      <c r="X22" s="233"/>
      <c r="Y22" s="233"/>
    </row>
    <row r="23" spans="1:25" ht="33" customHeight="1" x14ac:dyDescent="0.2">
      <c r="A23" s="210"/>
      <c r="B23" s="225"/>
      <c r="C23" s="227"/>
      <c r="D23" s="227"/>
      <c r="E23" s="225"/>
      <c r="F23" s="225"/>
      <c r="G23" s="226"/>
      <c r="H23" s="226"/>
      <c r="I23" s="226"/>
      <c r="J23" s="227"/>
      <c r="K23" s="210"/>
      <c r="L23" s="233"/>
      <c r="M23" s="233"/>
      <c r="N23" s="233"/>
      <c r="O23" s="233"/>
      <c r="P23" s="233"/>
      <c r="Q23" s="233"/>
      <c r="R23" s="233"/>
      <c r="S23" s="233"/>
      <c r="T23" s="233"/>
      <c r="U23" s="233"/>
      <c r="V23" s="233"/>
      <c r="W23" s="233"/>
      <c r="X23" s="233"/>
      <c r="Y23" s="233"/>
    </row>
    <row r="24" spans="1:25" ht="33" customHeight="1" x14ac:dyDescent="0.2">
      <c r="A24" s="210"/>
      <c r="B24" s="225"/>
      <c r="C24" s="227"/>
      <c r="D24" s="227"/>
      <c r="E24" s="225"/>
      <c r="F24" s="225"/>
      <c r="G24" s="226"/>
      <c r="H24" s="226"/>
      <c r="I24" s="226"/>
      <c r="J24" s="227"/>
      <c r="K24" s="210"/>
      <c r="L24" s="233"/>
      <c r="M24" s="233"/>
      <c r="N24" s="233"/>
      <c r="O24" s="233"/>
      <c r="P24" s="233"/>
      <c r="Q24" s="233"/>
      <c r="R24" s="233"/>
      <c r="S24" s="233"/>
      <c r="T24" s="233"/>
      <c r="U24" s="233"/>
      <c r="V24" s="233"/>
      <c r="W24" s="233"/>
      <c r="X24" s="233"/>
      <c r="Y24" s="233"/>
    </row>
    <row r="25" spans="1:25" ht="33" customHeight="1" x14ac:dyDescent="0.2">
      <c r="A25" s="210"/>
      <c r="B25" s="225"/>
      <c r="C25" s="227"/>
      <c r="D25" s="227"/>
      <c r="E25" s="225"/>
      <c r="F25" s="225"/>
      <c r="G25" s="226"/>
      <c r="H25" s="226"/>
      <c r="I25" s="226"/>
      <c r="J25" s="227"/>
      <c r="K25" s="210"/>
      <c r="L25" s="233"/>
      <c r="M25" s="233"/>
      <c r="N25" s="233"/>
      <c r="O25" s="233"/>
      <c r="P25" s="233"/>
      <c r="Q25" s="233"/>
      <c r="R25" s="233"/>
      <c r="S25" s="233"/>
      <c r="T25" s="233"/>
      <c r="U25" s="233"/>
      <c r="V25" s="233"/>
      <c r="W25" s="233"/>
      <c r="X25" s="233"/>
      <c r="Y25" s="233"/>
    </row>
    <row r="26" spans="1:25" ht="6.75" customHeight="1" x14ac:dyDescent="0.2">
      <c r="A26" s="210"/>
      <c r="B26" s="230"/>
      <c r="C26" s="227"/>
      <c r="D26" s="227"/>
      <c r="E26" s="225"/>
      <c r="F26" s="225"/>
      <c r="G26" s="230"/>
      <c r="H26" s="230"/>
      <c r="I26" s="230"/>
      <c r="J26" s="227"/>
      <c r="K26" s="210"/>
      <c r="L26" s="233"/>
      <c r="M26" s="233"/>
      <c r="N26" s="233"/>
      <c r="O26" s="233"/>
      <c r="P26" s="233"/>
      <c r="Q26" s="233"/>
      <c r="R26" s="233"/>
      <c r="S26" s="233"/>
      <c r="T26" s="233"/>
      <c r="U26" s="233"/>
      <c r="V26" s="233"/>
      <c r="W26" s="233"/>
      <c r="X26" s="233"/>
      <c r="Y26" s="233"/>
    </row>
    <row r="27" spans="1:25" ht="42.75" customHeight="1" x14ac:dyDescent="0.2">
      <c r="A27" s="189"/>
      <c r="B27" s="177"/>
      <c r="C27" s="231"/>
      <c r="D27" s="231"/>
      <c r="E27" s="232"/>
      <c r="F27" s="232"/>
      <c r="G27" s="233"/>
      <c r="H27" s="233"/>
      <c r="I27" s="233"/>
      <c r="J27" s="181"/>
      <c r="K27" s="189"/>
      <c r="L27" s="130"/>
      <c r="M27" s="130"/>
      <c r="N27" s="130"/>
      <c r="O27" s="130"/>
      <c r="P27" s="130"/>
      <c r="Q27" s="130"/>
      <c r="R27" s="130"/>
      <c r="S27" s="130"/>
      <c r="T27" s="130"/>
      <c r="U27" s="130"/>
      <c r="V27" s="130"/>
      <c r="W27" s="130"/>
      <c r="X27" s="130"/>
      <c r="Y27" s="130"/>
    </row>
    <row r="28" spans="1:25" ht="16.5" customHeight="1" x14ac:dyDescent="0.2">
      <c r="A28" s="189"/>
      <c r="B28" s="182"/>
      <c r="C28" s="130"/>
      <c r="D28" s="130"/>
      <c r="E28" s="130"/>
      <c r="F28" s="130"/>
      <c r="G28" s="130"/>
      <c r="H28" s="130"/>
      <c r="I28" s="130"/>
      <c r="J28" s="181"/>
      <c r="K28" s="189"/>
      <c r="L28" s="130"/>
      <c r="M28" s="130"/>
      <c r="N28" s="130"/>
      <c r="O28" s="130"/>
      <c r="P28" s="130"/>
      <c r="Q28" s="130"/>
      <c r="R28" s="130"/>
      <c r="S28" s="130"/>
      <c r="T28" s="130"/>
      <c r="U28" s="130"/>
      <c r="V28" s="130"/>
      <c r="W28" s="130"/>
      <c r="X28" s="130"/>
      <c r="Y28" s="130"/>
    </row>
    <row r="29" spans="1:25" ht="16.5" customHeight="1" x14ac:dyDescent="0.2">
      <c r="A29" s="189"/>
      <c r="B29" s="182"/>
      <c r="C29" s="183"/>
      <c r="D29" s="183"/>
      <c r="E29" s="183"/>
      <c r="F29" s="130"/>
      <c r="G29" s="130"/>
      <c r="H29" s="130"/>
      <c r="I29" s="130"/>
      <c r="J29" s="181"/>
      <c r="K29" s="189"/>
      <c r="L29" s="130"/>
      <c r="M29" s="130"/>
      <c r="N29" s="130"/>
      <c r="O29" s="130"/>
      <c r="P29" s="130"/>
      <c r="Q29" s="130"/>
      <c r="R29" s="130"/>
      <c r="S29" s="130"/>
      <c r="T29" s="130"/>
      <c r="U29" s="130"/>
      <c r="V29" s="130"/>
      <c r="W29" s="130"/>
      <c r="X29" s="130"/>
      <c r="Y29" s="130"/>
    </row>
    <row r="30" spans="1:25" ht="16.5" customHeight="1" x14ac:dyDescent="0.2">
      <c r="A30" s="189"/>
      <c r="B30" s="182"/>
      <c r="C30" s="183"/>
      <c r="D30" s="183"/>
      <c r="E30" s="183"/>
      <c r="F30" s="130"/>
      <c r="G30" s="130"/>
      <c r="H30" s="130"/>
      <c r="I30" s="130"/>
      <c r="J30" s="181"/>
      <c r="K30" s="189"/>
      <c r="L30" s="130"/>
      <c r="M30" s="130"/>
      <c r="N30" s="130"/>
      <c r="O30" s="130"/>
      <c r="P30" s="130"/>
      <c r="Q30" s="130"/>
      <c r="R30" s="130"/>
      <c r="S30" s="130"/>
      <c r="T30" s="130"/>
      <c r="U30" s="130"/>
      <c r="V30" s="130"/>
      <c r="W30" s="130"/>
      <c r="X30" s="130"/>
      <c r="Y30" s="130"/>
    </row>
    <row r="31" spans="1:25" ht="16.5" customHeight="1" x14ac:dyDescent="0.2">
      <c r="A31" s="189"/>
      <c r="B31" s="182"/>
      <c r="C31" s="183"/>
      <c r="D31" s="183"/>
      <c r="E31" s="183"/>
      <c r="F31" s="130"/>
      <c r="G31" s="130"/>
      <c r="H31" s="130"/>
      <c r="I31" s="130"/>
      <c r="J31" s="181"/>
      <c r="K31" s="189"/>
      <c r="L31" s="130"/>
      <c r="M31" s="130"/>
      <c r="N31" s="130"/>
      <c r="O31" s="130"/>
      <c r="P31" s="130"/>
      <c r="Q31" s="130"/>
      <c r="R31" s="130"/>
      <c r="S31" s="130"/>
      <c r="T31" s="130"/>
      <c r="U31" s="130"/>
      <c r="V31" s="130"/>
      <c r="W31" s="130"/>
      <c r="X31" s="130"/>
      <c r="Y31" s="130"/>
    </row>
    <row r="32" spans="1:25" ht="16.5" customHeight="1" x14ac:dyDescent="0.2">
      <c r="A32" s="189"/>
      <c r="B32" s="182"/>
      <c r="C32" s="183"/>
      <c r="D32" s="183"/>
      <c r="E32" s="183"/>
      <c r="F32" s="130"/>
      <c r="G32" s="130"/>
      <c r="H32" s="130"/>
      <c r="I32" s="130"/>
      <c r="J32" s="181"/>
      <c r="K32" s="189"/>
      <c r="L32" s="130"/>
      <c r="M32" s="130"/>
      <c r="N32" s="130"/>
      <c r="O32" s="130"/>
      <c r="P32" s="130"/>
      <c r="Q32" s="130"/>
      <c r="R32" s="130"/>
      <c r="S32" s="130"/>
      <c r="T32" s="130"/>
      <c r="U32" s="130"/>
      <c r="V32" s="130"/>
      <c r="W32" s="130"/>
      <c r="X32" s="130"/>
      <c r="Y32" s="130"/>
    </row>
    <row r="33" spans="1:25" ht="16.5" customHeight="1" x14ac:dyDescent="0.2">
      <c r="A33" s="189"/>
      <c r="B33" s="182"/>
      <c r="C33" s="183"/>
      <c r="D33" s="183"/>
      <c r="E33" s="183"/>
      <c r="F33" s="130"/>
      <c r="G33" s="130"/>
      <c r="H33" s="130"/>
      <c r="I33" s="130"/>
      <c r="J33" s="181"/>
      <c r="K33" s="189"/>
      <c r="L33" s="130"/>
      <c r="M33" s="130"/>
      <c r="N33" s="130"/>
      <c r="O33" s="130"/>
      <c r="P33" s="130"/>
      <c r="Q33" s="130"/>
      <c r="R33" s="130"/>
      <c r="S33" s="130"/>
      <c r="T33" s="130"/>
      <c r="U33" s="130"/>
      <c r="V33" s="130"/>
      <c r="W33" s="130"/>
      <c r="X33" s="130"/>
      <c r="Y33" s="130"/>
    </row>
    <row r="34" spans="1:25" ht="16.5" customHeight="1" x14ac:dyDescent="0.2">
      <c r="A34" s="189"/>
      <c r="B34" s="182"/>
      <c r="C34" s="183"/>
      <c r="D34" s="183"/>
      <c r="E34" s="183"/>
      <c r="F34" s="130"/>
      <c r="G34" s="130"/>
      <c r="H34" s="130"/>
      <c r="I34" s="130"/>
      <c r="J34" s="181"/>
      <c r="K34" s="189"/>
      <c r="L34" s="130"/>
      <c r="M34" s="130"/>
      <c r="N34" s="130"/>
      <c r="O34" s="130"/>
      <c r="P34" s="130"/>
      <c r="Q34" s="130"/>
      <c r="R34" s="130"/>
      <c r="S34" s="130"/>
      <c r="T34" s="130"/>
      <c r="U34" s="130"/>
      <c r="V34" s="130"/>
      <c r="W34" s="130"/>
      <c r="X34" s="130"/>
      <c r="Y34" s="130"/>
    </row>
    <row r="35" spans="1:25" ht="16.5" customHeight="1" x14ac:dyDescent="0.2">
      <c r="A35" s="189"/>
      <c r="B35" s="182"/>
      <c r="C35" s="183"/>
      <c r="D35" s="183"/>
      <c r="E35" s="183"/>
      <c r="F35" s="130"/>
      <c r="G35" s="130"/>
      <c r="H35" s="130"/>
      <c r="I35" s="130"/>
      <c r="J35" s="181"/>
      <c r="K35" s="189"/>
      <c r="L35" s="130"/>
      <c r="M35" s="130"/>
      <c r="N35" s="130"/>
      <c r="O35" s="130"/>
      <c r="P35" s="130"/>
      <c r="Q35" s="130"/>
      <c r="R35" s="130"/>
      <c r="S35" s="130"/>
      <c r="T35" s="130"/>
      <c r="U35" s="130"/>
      <c r="V35" s="130"/>
      <c r="W35" s="130"/>
      <c r="X35" s="130"/>
      <c r="Y35" s="130"/>
    </row>
    <row r="36" spans="1:25" ht="16.5" customHeight="1" x14ac:dyDescent="0.2">
      <c r="A36" s="189"/>
      <c r="B36" s="182"/>
      <c r="C36" s="183"/>
      <c r="D36" s="183"/>
      <c r="E36" s="183"/>
      <c r="F36" s="130"/>
      <c r="G36" s="130"/>
      <c r="H36" s="130"/>
      <c r="I36" s="130"/>
      <c r="J36" s="181"/>
      <c r="K36" s="189"/>
      <c r="L36" s="130"/>
      <c r="M36" s="130"/>
      <c r="N36" s="130"/>
      <c r="O36" s="130"/>
      <c r="P36" s="130"/>
      <c r="Q36" s="130"/>
      <c r="R36" s="130"/>
      <c r="S36" s="130"/>
      <c r="T36" s="130"/>
      <c r="U36" s="130"/>
      <c r="V36" s="130"/>
      <c r="W36" s="130"/>
      <c r="X36" s="130"/>
      <c r="Y36" s="130"/>
    </row>
    <row r="37" spans="1:25" ht="16.5" customHeight="1" x14ac:dyDescent="0.2">
      <c r="A37" s="189"/>
      <c r="B37" s="182"/>
      <c r="C37" s="183"/>
      <c r="D37" s="183"/>
      <c r="E37" s="183"/>
      <c r="F37" s="130"/>
      <c r="G37" s="130"/>
      <c r="H37" s="130"/>
      <c r="I37" s="130"/>
      <c r="J37" s="181"/>
      <c r="K37" s="189"/>
      <c r="L37" s="130"/>
      <c r="M37" s="130"/>
      <c r="N37" s="130"/>
      <c r="O37" s="130"/>
      <c r="P37" s="130"/>
      <c r="Q37" s="130"/>
      <c r="R37" s="130"/>
      <c r="S37" s="130"/>
      <c r="T37" s="130"/>
      <c r="U37" s="130"/>
      <c r="V37" s="130"/>
      <c r="W37" s="130"/>
      <c r="X37" s="130"/>
      <c r="Y37" s="130"/>
    </row>
    <row r="38" spans="1:25" ht="16.5" customHeight="1" x14ac:dyDescent="0.2">
      <c r="A38" s="189"/>
      <c r="B38" s="182"/>
      <c r="C38" s="183"/>
      <c r="D38" s="183"/>
      <c r="E38" s="183"/>
      <c r="F38" s="130"/>
      <c r="G38" s="130"/>
      <c r="H38" s="130"/>
      <c r="I38" s="130"/>
      <c r="J38" s="181"/>
      <c r="K38" s="189"/>
      <c r="L38" s="130"/>
      <c r="M38" s="130"/>
      <c r="N38" s="130"/>
      <c r="O38" s="130"/>
      <c r="P38" s="130"/>
      <c r="Q38" s="130"/>
      <c r="R38" s="130"/>
      <c r="S38" s="130"/>
      <c r="T38" s="130"/>
      <c r="U38" s="130"/>
      <c r="V38" s="130"/>
      <c r="W38" s="130"/>
      <c r="X38" s="130"/>
      <c r="Y38" s="130"/>
    </row>
    <row r="39" spans="1:25" ht="16.5" customHeight="1" x14ac:dyDescent="0.2">
      <c r="A39" s="189"/>
      <c r="B39" s="182"/>
      <c r="C39" s="183"/>
      <c r="D39" s="183"/>
      <c r="E39" s="183"/>
      <c r="F39" s="130"/>
      <c r="G39" s="130"/>
      <c r="H39" s="130"/>
      <c r="I39" s="130"/>
      <c r="J39" s="181"/>
      <c r="K39" s="189"/>
      <c r="L39" s="130"/>
      <c r="M39" s="130"/>
      <c r="N39" s="130"/>
      <c r="O39" s="130"/>
      <c r="P39" s="130"/>
      <c r="Q39" s="130"/>
      <c r="R39" s="130"/>
      <c r="S39" s="130"/>
      <c r="T39" s="130"/>
      <c r="U39" s="130"/>
      <c r="V39" s="130"/>
      <c r="W39" s="130"/>
      <c r="X39" s="130"/>
      <c r="Y39" s="130"/>
    </row>
    <row r="40" spans="1:25" ht="16.5" customHeight="1" x14ac:dyDescent="0.2">
      <c r="A40" s="189"/>
      <c r="B40" s="182"/>
      <c r="C40" s="183"/>
      <c r="D40" s="183"/>
      <c r="E40" s="183"/>
      <c r="F40" s="130"/>
      <c r="G40" s="130"/>
      <c r="H40" s="130"/>
      <c r="I40" s="130"/>
      <c r="J40" s="181"/>
      <c r="K40" s="189"/>
      <c r="L40" s="130"/>
      <c r="M40" s="130"/>
      <c r="N40" s="130"/>
      <c r="O40" s="130"/>
      <c r="P40" s="130"/>
      <c r="Q40" s="130"/>
      <c r="R40" s="130"/>
      <c r="S40" s="130"/>
      <c r="T40" s="130"/>
      <c r="U40" s="130"/>
      <c r="V40" s="130"/>
      <c r="W40" s="130"/>
      <c r="X40" s="130"/>
      <c r="Y40" s="130"/>
    </row>
    <row r="41" spans="1:25" ht="16.5" customHeight="1" x14ac:dyDescent="0.2">
      <c r="A41" s="189"/>
      <c r="B41" s="182"/>
      <c r="C41" s="183"/>
      <c r="D41" s="183"/>
      <c r="E41" s="183"/>
      <c r="F41" s="130"/>
      <c r="G41" s="130"/>
      <c r="H41" s="130"/>
      <c r="I41" s="130"/>
      <c r="J41" s="181"/>
      <c r="K41" s="189"/>
      <c r="L41" s="130"/>
      <c r="M41" s="130"/>
      <c r="N41" s="130"/>
      <c r="O41" s="130"/>
      <c r="P41" s="130"/>
      <c r="Q41" s="130"/>
      <c r="R41" s="130"/>
      <c r="S41" s="130"/>
      <c r="T41" s="130"/>
      <c r="U41" s="130"/>
      <c r="V41" s="130"/>
      <c r="W41" s="130"/>
      <c r="X41" s="130"/>
      <c r="Y41" s="130"/>
    </row>
    <row r="42" spans="1:25" ht="16.5" customHeight="1" x14ac:dyDescent="0.2">
      <c r="A42" s="189"/>
      <c r="B42" s="182"/>
      <c r="C42" s="183"/>
      <c r="D42" s="183"/>
      <c r="E42" s="183"/>
      <c r="F42" s="130"/>
      <c r="G42" s="130"/>
      <c r="H42" s="130"/>
      <c r="I42" s="130"/>
      <c r="J42" s="181"/>
      <c r="K42" s="189"/>
      <c r="L42" s="130"/>
      <c r="M42" s="130"/>
      <c r="N42" s="130"/>
      <c r="O42" s="130"/>
      <c r="P42" s="130"/>
      <c r="Q42" s="130"/>
      <c r="R42" s="130"/>
      <c r="S42" s="130"/>
      <c r="T42" s="130"/>
      <c r="U42" s="130"/>
      <c r="V42" s="130"/>
      <c r="W42" s="130"/>
      <c r="X42" s="130"/>
      <c r="Y42" s="130"/>
    </row>
    <row r="43" spans="1:25" ht="16.5" customHeight="1" x14ac:dyDescent="0.2">
      <c r="A43" s="189"/>
      <c r="B43" s="182"/>
      <c r="C43" s="183"/>
      <c r="D43" s="183"/>
      <c r="E43" s="183"/>
      <c r="F43" s="130"/>
      <c r="G43" s="130"/>
      <c r="H43" s="130"/>
      <c r="I43" s="130"/>
      <c r="J43" s="181"/>
      <c r="K43" s="189"/>
      <c r="L43" s="130"/>
      <c r="M43" s="130"/>
      <c r="N43" s="130"/>
      <c r="O43" s="130"/>
      <c r="P43" s="130"/>
      <c r="Q43" s="130"/>
      <c r="R43" s="130"/>
      <c r="S43" s="130"/>
      <c r="T43" s="130"/>
      <c r="U43" s="130"/>
      <c r="V43" s="130"/>
      <c r="W43" s="130"/>
      <c r="X43" s="130"/>
      <c r="Y43" s="130"/>
    </row>
    <row r="44" spans="1:25" ht="16.5" customHeight="1" x14ac:dyDescent="0.2">
      <c r="A44" s="189"/>
      <c r="B44" s="182"/>
      <c r="C44" s="183"/>
      <c r="D44" s="183"/>
      <c r="E44" s="183"/>
      <c r="F44" s="130"/>
      <c r="G44" s="130"/>
      <c r="H44" s="130"/>
      <c r="I44" s="130"/>
      <c r="J44" s="181"/>
      <c r="K44" s="189"/>
      <c r="L44" s="130"/>
      <c r="M44" s="130"/>
      <c r="N44" s="130"/>
      <c r="O44" s="130"/>
      <c r="P44" s="130"/>
      <c r="Q44" s="130"/>
      <c r="R44" s="130"/>
      <c r="S44" s="130"/>
      <c r="T44" s="130"/>
      <c r="U44" s="130"/>
      <c r="V44" s="130"/>
      <c r="W44" s="130"/>
      <c r="X44" s="130"/>
      <c r="Y44" s="130"/>
    </row>
    <row r="45" spans="1:25" ht="16.5" customHeight="1" x14ac:dyDescent="0.2">
      <c r="A45" s="189"/>
      <c r="B45" s="182"/>
      <c r="C45" s="183"/>
      <c r="D45" s="183"/>
      <c r="E45" s="183"/>
      <c r="F45" s="130"/>
      <c r="G45" s="130"/>
      <c r="H45" s="130"/>
      <c r="I45" s="130"/>
      <c r="J45" s="181"/>
      <c r="K45" s="189"/>
      <c r="L45" s="130"/>
      <c r="M45" s="130"/>
      <c r="N45" s="130"/>
      <c r="O45" s="130"/>
      <c r="P45" s="130"/>
      <c r="Q45" s="130"/>
      <c r="R45" s="130"/>
      <c r="S45" s="130"/>
      <c r="T45" s="130"/>
      <c r="U45" s="130"/>
      <c r="V45" s="130"/>
      <c r="W45" s="130"/>
      <c r="X45" s="130"/>
      <c r="Y45" s="130"/>
    </row>
    <row r="46" spans="1:25" ht="16.5" customHeight="1" x14ac:dyDescent="0.2">
      <c r="A46" s="189"/>
      <c r="B46" s="182"/>
      <c r="C46" s="183"/>
      <c r="D46" s="183"/>
      <c r="E46" s="183"/>
      <c r="F46" s="130"/>
      <c r="G46" s="130"/>
      <c r="H46" s="130"/>
      <c r="I46" s="130"/>
      <c r="J46" s="181"/>
      <c r="K46" s="189"/>
      <c r="L46" s="130"/>
      <c r="M46" s="130"/>
      <c r="N46" s="130"/>
      <c r="O46" s="130"/>
      <c r="P46" s="130"/>
      <c r="Q46" s="130"/>
      <c r="R46" s="130"/>
      <c r="S46" s="130"/>
      <c r="T46" s="130"/>
      <c r="U46" s="130"/>
      <c r="V46" s="130"/>
      <c r="W46" s="130"/>
      <c r="X46" s="130"/>
      <c r="Y46" s="130"/>
    </row>
    <row r="47" spans="1:25" ht="16.5" customHeight="1" x14ac:dyDescent="0.2">
      <c r="A47" s="189"/>
      <c r="B47" s="182"/>
      <c r="C47" s="183"/>
      <c r="D47" s="183"/>
      <c r="E47" s="183"/>
      <c r="F47" s="130"/>
      <c r="G47" s="130"/>
      <c r="H47" s="130"/>
      <c r="I47" s="130"/>
      <c r="J47" s="181"/>
      <c r="K47" s="189"/>
      <c r="L47" s="130"/>
      <c r="M47" s="130"/>
      <c r="N47" s="130"/>
      <c r="O47" s="130"/>
      <c r="P47" s="130"/>
      <c r="Q47" s="130"/>
      <c r="R47" s="130"/>
      <c r="S47" s="130"/>
      <c r="T47" s="130"/>
      <c r="U47" s="130"/>
      <c r="V47" s="130"/>
      <c r="W47" s="130"/>
      <c r="X47" s="130"/>
      <c r="Y47" s="130"/>
    </row>
    <row r="48" spans="1:25" ht="16.5" customHeight="1" x14ac:dyDescent="0.2">
      <c r="A48" s="189"/>
      <c r="B48" s="182"/>
      <c r="C48" s="183"/>
      <c r="D48" s="183"/>
      <c r="E48" s="183"/>
      <c r="F48" s="130"/>
      <c r="G48" s="130"/>
      <c r="H48" s="130"/>
      <c r="I48" s="130"/>
      <c r="J48" s="181"/>
      <c r="K48" s="189"/>
      <c r="L48" s="130"/>
      <c r="M48" s="130"/>
      <c r="N48" s="130"/>
      <c r="O48" s="130"/>
      <c r="P48" s="130"/>
      <c r="Q48" s="130"/>
      <c r="R48" s="130"/>
      <c r="S48" s="130"/>
      <c r="T48" s="130"/>
      <c r="U48" s="130"/>
      <c r="V48" s="130"/>
      <c r="W48" s="130"/>
      <c r="X48" s="130"/>
      <c r="Y48" s="130"/>
    </row>
    <row r="49" spans="1:25" ht="16.5" customHeight="1" x14ac:dyDescent="0.2">
      <c r="A49" s="189"/>
      <c r="B49" s="182"/>
      <c r="C49" s="183"/>
      <c r="D49" s="183"/>
      <c r="E49" s="183"/>
      <c r="F49" s="130"/>
      <c r="G49" s="130"/>
      <c r="H49" s="130"/>
      <c r="I49" s="130"/>
      <c r="J49" s="181"/>
      <c r="K49" s="189"/>
      <c r="L49" s="130"/>
      <c r="M49" s="130"/>
      <c r="N49" s="130"/>
      <c r="O49" s="130"/>
      <c r="P49" s="130"/>
      <c r="Q49" s="130"/>
      <c r="R49" s="130"/>
      <c r="S49" s="130"/>
      <c r="T49" s="130"/>
      <c r="U49" s="130"/>
      <c r="V49" s="130"/>
      <c r="W49" s="130"/>
      <c r="X49" s="130"/>
      <c r="Y49" s="130"/>
    </row>
    <row r="50" spans="1:25" ht="16.5" customHeight="1" x14ac:dyDescent="0.2">
      <c r="A50" s="189"/>
      <c r="B50" s="182"/>
      <c r="C50" s="183"/>
      <c r="D50" s="183"/>
      <c r="E50" s="183"/>
      <c r="F50" s="130"/>
      <c r="G50" s="130"/>
      <c r="H50" s="130"/>
      <c r="I50" s="130"/>
      <c r="J50" s="181"/>
      <c r="K50" s="189"/>
      <c r="L50" s="130"/>
      <c r="M50" s="130"/>
      <c r="N50" s="130"/>
      <c r="O50" s="130"/>
      <c r="P50" s="130"/>
      <c r="Q50" s="130"/>
      <c r="R50" s="130"/>
      <c r="S50" s="130"/>
      <c r="T50" s="130"/>
      <c r="U50" s="130"/>
      <c r="V50" s="130"/>
      <c r="W50" s="130"/>
      <c r="X50" s="130"/>
      <c r="Y50" s="130"/>
    </row>
    <row r="51" spans="1:25" ht="16.5" customHeight="1" x14ac:dyDescent="0.2">
      <c r="A51" s="189"/>
      <c r="B51" s="182"/>
      <c r="C51" s="183"/>
      <c r="D51" s="183"/>
      <c r="E51" s="183"/>
      <c r="F51" s="130"/>
      <c r="G51" s="130"/>
      <c r="H51" s="130"/>
      <c r="I51" s="130"/>
      <c r="J51" s="181"/>
      <c r="K51" s="189"/>
      <c r="L51" s="130"/>
      <c r="M51" s="130"/>
      <c r="N51" s="130"/>
      <c r="O51" s="130"/>
      <c r="P51" s="130"/>
      <c r="Q51" s="130"/>
      <c r="R51" s="130"/>
      <c r="S51" s="130"/>
      <c r="T51" s="130"/>
      <c r="U51" s="130"/>
      <c r="V51" s="130"/>
      <c r="W51" s="130"/>
      <c r="X51" s="130"/>
      <c r="Y51" s="130"/>
    </row>
    <row r="52" spans="1:25" ht="16.5" customHeight="1" x14ac:dyDescent="0.2">
      <c r="A52" s="189"/>
      <c r="B52" s="182"/>
      <c r="C52" s="183"/>
      <c r="D52" s="183"/>
      <c r="E52" s="183"/>
      <c r="F52" s="130"/>
      <c r="G52" s="130"/>
      <c r="H52" s="130"/>
      <c r="I52" s="130"/>
      <c r="J52" s="181"/>
      <c r="K52" s="189"/>
      <c r="L52" s="130"/>
      <c r="M52" s="130"/>
      <c r="N52" s="130"/>
      <c r="O52" s="130"/>
      <c r="P52" s="130"/>
      <c r="Q52" s="130"/>
      <c r="R52" s="130"/>
      <c r="S52" s="130"/>
      <c r="T52" s="130"/>
      <c r="U52" s="130"/>
      <c r="V52" s="130"/>
      <c r="W52" s="130"/>
      <c r="X52" s="130"/>
      <c r="Y52" s="130"/>
    </row>
    <row r="53" spans="1:25" ht="16.5" customHeight="1" x14ac:dyDescent="0.2">
      <c r="A53" s="189"/>
      <c r="B53" s="182"/>
      <c r="C53" s="183"/>
      <c r="D53" s="183"/>
      <c r="E53" s="183"/>
      <c r="F53" s="130"/>
      <c r="G53" s="130"/>
      <c r="H53" s="130"/>
      <c r="I53" s="130"/>
      <c r="J53" s="181"/>
      <c r="K53" s="189"/>
      <c r="L53" s="130"/>
      <c r="M53" s="130"/>
      <c r="N53" s="130"/>
      <c r="O53" s="130"/>
      <c r="P53" s="130"/>
      <c r="Q53" s="130"/>
      <c r="R53" s="130"/>
      <c r="S53" s="130"/>
      <c r="T53" s="130"/>
      <c r="U53" s="130"/>
      <c r="V53" s="130"/>
      <c r="W53" s="130"/>
      <c r="X53" s="130"/>
      <c r="Y53" s="130"/>
    </row>
    <row r="54" spans="1:25" ht="16.5" customHeight="1" x14ac:dyDescent="0.2">
      <c r="A54" s="189"/>
      <c r="B54" s="182"/>
      <c r="C54" s="183"/>
      <c r="D54" s="183"/>
      <c r="E54" s="183"/>
      <c r="F54" s="130"/>
      <c r="G54" s="130"/>
      <c r="H54" s="130"/>
      <c r="I54" s="130"/>
      <c r="J54" s="181"/>
      <c r="K54" s="189"/>
      <c r="L54" s="130"/>
      <c r="M54" s="130"/>
      <c r="N54" s="130"/>
      <c r="O54" s="130"/>
      <c r="P54" s="130"/>
      <c r="Q54" s="130"/>
      <c r="R54" s="130"/>
      <c r="S54" s="130"/>
      <c r="T54" s="130"/>
      <c r="U54" s="130"/>
      <c r="V54" s="130"/>
      <c r="W54" s="130"/>
      <c r="X54" s="130"/>
      <c r="Y54" s="130"/>
    </row>
    <row r="55" spans="1:25" ht="16.5" customHeight="1" x14ac:dyDescent="0.2">
      <c r="A55" s="189"/>
      <c r="B55" s="182"/>
      <c r="C55" s="183"/>
      <c r="D55" s="183"/>
      <c r="E55" s="183"/>
      <c r="F55" s="130"/>
      <c r="G55" s="130"/>
      <c r="H55" s="130"/>
      <c r="I55" s="130"/>
      <c r="J55" s="181"/>
      <c r="K55" s="189"/>
      <c r="L55" s="130"/>
      <c r="M55" s="130"/>
      <c r="N55" s="130"/>
      <c r="O55" s="130"/>
      <c r="P55" s="130"/>
      <c r="Q55" s="130"/>
      <c r="R55" s="130"/>
      <c r="S55" s="130"/>
      <c r="T55" s="130"/>
      <c r="U55" s="130"/>
      <c r="V55" s="130"/>
      <c r="W55" s="130"/>
      <c r="X55" s="130"/>
      <c r="Y55" s="130"/>
    </row>
    <row r="56" spans="1:25" ht="16.5" customHeight="1" x14ac:dyDescent="0.2">
      <c r="A56" s="189"/>
      <c r="B56" s="182"/>
      <c r="C56" s="183"/>
      <c r="D56" s="183"/>
      <c r="E56" s="183"/>
      <c r="F56" s="130"/>
      <c r="G56" s="130"/>
      <c r="H56" s="130"/>
      <c r="I56" s="130"/>
      <c r="J56" s="181"/>
      <c r="K56" s="189"/>
      <c r="L56" s="130"/>
      <c r="M56" s="130"/>
      <c r="N56" s="130"/>
      <c r="O56" s="130"/>
      <c r="P56" s="130"/>
      <c r="Q56" s="130"/>
      <c r="R56" s="130"/>
      <c r="S56" s="130"/>
      <c r="T56" s="130"/>
      <c r="U56" s="130"/>
      <c r="V56" s="130"/>
      <c r="W56" s="130"/>
      <c r="X56" s="130"/>
      <c r="Y56" s="130"/>
    </row>
    <row r="57" spans="1:25" ht="16.5" customHeight="1" x14ac:dyDescent="0.2">
      <c r="A57" s="189"/>
      <c r="B57" s="182"/>
      <c r="C57" s="183"/>
      <c r="D57" s="183"/>
      <c r="E57" s="183"/>
      <c r="F57" s="130"/>
      <c r="G57" s="130"/>
      <c r="H57" s="130"/>
      <c r="I57" s="130"/>
      <c r="J57" s="181"/>
      <c r="K57" s="189"/>
      <c r="L57" s="130"/>
      <c r="M57" s="130"/>
      <c r="N57" s="130"/>
      <c r="O57" s="130"/>
      <c r="P57" s="130"/>
      <c r="Q57" s="130"/>
      <c r="R57" s="130"/>
      <c r="S57" s="130"/>
      <c r="T57" s="130"/>
      <c r="U57" s="130"/>
      <c r="V57" s="130"/>
      <c r="W57" s="130"/>
      <c r="X57" s="130"/>
      <c r="Y57" s="130"/>
    </row>
    <row r="58" spans="1:25" ht="15" hidden="1" customHeight="1" x14ac:dyDescent="0.2">
      <c r="A58" s="189"/>
      <c r="B58" s="182"/>
      <c r="C58" s="183"/>
      <c r="D58" s="183"/>
      <c r="E58" s="183"/>
      <c r="F58" s="130"/>
      <c r="G58" s="130"/>
      <c r="H58" s="130"/>
      <c r="I58" s="130"/>
      <c r="J58" s="181"/>
      <c r="K58" s="189"/>
      <c r="L58" s="130"/>
      <c r="M58" s="130"/>
      <c r="N58" s="130"/>
      <c r="O58" s="130"/>
      <c r="P58" s="130"/>
      <c r="Q58" s="130"/>
      <c r="R58" s="130"/>
      <c r="S58" s="130"/>
      <c r="T58" s="130"/>
      <c r="U58" s="130"/>
      <c r="V58" s="130"/>
      <c r="W58" s="130"/>
      <c r="X58" s="130"/>
      <c r="Y58" s="130"/>
    </row>
    <row r="59" spans="1:25" ht="15" hidden="1" customHeight="1" x14ac:dyDescent="0.2">
      <c r="A59" s="189"/>
      <c r="B59" s="182"/>
      <c r="C59" s="183"/>
      <c r="D59" s="183"/>
      <c r="E59" s="183"/>
      <c r="F59" s="130"/>
      <c r="G59" s="130"/>
      <c r="H59" s="130"/>
      <c r="I59" s="130"/>
      <c r="J59" s="181"/>
      <c r="K59" s="189"/>
      <c r="L59" s="130"/>
      <c r="M59" s="130"/>
      <c r="N59" s="130"/>
      <c r="O59" s="130"/>
      <c r="P59" s="130"/>
      <c r="Q59" s="130"/>
      <c r="R59" s="130"/>
      <c r="S59" s="130"/>
      <c r="T59" s="130"/>
      <c r="U59" s="130"/>
      <c r="V59" s="130"/>
      <c r="W59" s="130"/>
      <c r="X59" s="130"/>
      <c r="Y59" s="130"/>
    </row>
    <row r="60" spans="1:25" ht="15" hidden="1" customHeight="1" x14ac:dyDescent="0.2">
      <c r="A60" s="189"/>
      <c r="B60" s="182"/>
      <c r="C60" s="183"/>
      <c r="D60" s="183"/>
      <c r="E60" s="183"/>
      <c r="F60" s="130"/>
      <c r="G60" s="130"/>
      <c r="H60" s="130"/>
      <c r="I60" s="130"/>
      <c r="J60" s="181"/>
      <c r="K60" s="189"/>
      <c r="L60" s="130"/>
      <c r="M60" s="130"/>
      <c r="N60" s="130"/>
      <c r="O60" s="130"/>
      <c r="P60" s="130"/>
      <c r="Q60" s="130"/>
      <c r="R60" s="130"/>
      <c r="S60" s="130"/>
      <c r="T60" s="130"/>
      <c r="U60" s="130"/>
      <c r="V60" s="130"/>
      <c r="W60" s="130"/>
      <c r="X60" s="130"/>
      <c r="Y60" s="130"/>
    </row>
    <row r="61" spans="1:25" ht="15" hidden="1" customHeight="1" x14ac:dyDescent="0.2">
      <c r="A61" s="189"/>
      <c r="B61" s="182"/>
      <c r="C61" s="183"/>
      <c r="D61" s="183"/>
      <c r="E61" s="183"/>
      <c r="F61" s="130"/>
      <c r="G61" s="130"/>
      <c r="H61" s="130"/>
      <c r="I61" s="130"/>
      <c r="J61" s="181"/>
      <c r="K61" s="189"/>
      <c r="L61" s="130"/>
      <c r="M61" s="130"/>
      <c r="N61" s="130"/>
      <c r="O61" s="130"/>
      <c r="P61" s="130"/>
      <c r="Q61" s="130"/>
      <c r="R61" s="130"/>
      <c r="S61" s="130"/>
      <c r="T61" s="130"/>
      <c r="U61" s="130"/>
      <c r="V61" s="130"/>
      <c r="W61" s="130"/>
      <c r="X61" s="130"/>
      <c r="Y61" s="130"/>
    </row>
    <row r="62" spans="1:25" ht="15" hidden="1" customHeight="1" x14ac:dyDescent="0.2">
      <c r="A62" s="189"/>
      <c r="B62" s="182"/>
      <c r="C62" s="183"/>
      <c r="D62" s="183"/>
      <c r="E62" s="183"/>
      <c r="F62" s="130"/>
      <c r="G62" s="130"/>
      <c r="H62" s="130"/>
      <c r="I62" s="130"/>
      <c r="J62" s="181"/>
      <c r="K62" s="189"/>
      <c r="L62" s="130"/>
      <c r="M62" s="130"/>
      <c r="N62" s="130"/>
      <c r="O62" s="130"/>
      <c r="P62" s="130"/>
      <c r="Q62" s="130"/>
      <c r="R62" s="130"/>
      <c r="S62" s="130"/>
      <c r="T62" s="130"/>
      <c r="U62" s="130"/>
      <c r="V62" s="130"/>
      <c r="W62" s="130"/>
      <c r="X62" s="130"/>
      <c r="Y62" s="130"/>
    </row>
    <row r="63" spans="1:25" ht="15" hidden="1" customHeight="1" x14ac:dyDescent="0.2">
      <c r="A63" s="189"/>
      <c r="B63" s="182"/>
      <c r="C63" s="183"/>
      <c r="D63" s="183"/>
      <c r="E63" s="183"/>
      <c r="F63" s="130"/>
      <c r="G63" s="130"/>
      <c r="H63" s="130"/>
      <c r="I63" s="130"/>
      <c r="J63" s="181"/>
      <c r="K63" s="189"/>
      <c r="L63" s="130"/>
      <c r="M63" s="130"/>
      <c r="N63" s="130"/>
      <c r="O63" s="130"/>
      <c r="P63" s="130"/>
      <c r="Q63" s="130"/>
      <c r="R63" s="130"/>
      <c r="S63" s="130"/>
      <c r="T63" s="130"/>
      <c r="U63" s="130"/>
      <c r="V63" s="130"/>
      <c r="W63" s="130"/>
      <c r="X63" s="130"/>
      <c r="Y63" s="130"/>
    </row>
    <row r="64" spans="1:25" ht="15" hidden="1" customHeight="1" x14ac:dyDescent="0.2">
      <c r="A64" s="189"/>
      <c r="B64" s="182"/>
      <c r="C64" s="183"/>
      <c r="D64" s="183"/>
      <c r="E64" s="183"/>
      <c r="F64" s="130"/>
      <c r="G64" s="130"/>
      <c r="H64" s="130"/>
      <c r="I64" s="130"/>
      <c r="J64" s="181"/>
      <c r="K64" s="189"/>
      <c r="L64" s="130"/>
      <c r="M64" s="130"/>
      <c r="N64" s="130"/>
      <c r="O64" s="130"/>
      <c r="P64" s="130"/>
      <c r="Q64" s="130"/>
      <c r="R64" s="130"/>
      <c r="S64" s="130"/>
      <c r="T64" s="130"/>
      <c r="U64" s="130"/>
      <c r="V64" s="130"/>
      <c r="W64" s="130"/>
      <c r="X64" s="130"/>
      <c r="Y64" s="130"/>
    </row>
    <row r="65" spans="1:25" ht="15" hidden="1" customHeight="1" x14ac:dyDescent="0.2">
      <c r="A65" s="189"/>
      <c r="B65" s="182"/>
      <c r="C65" s="183"/>
      <c r="D65" s="183"/>
      <c r="E65" s="183"/>
      <c r="F65" s="130"/>
      <c r="G65" s="130"/>
      <c r="H65" s="130"/>
      <c r="I65" s="130"/>
      <c r="J65" s="181"/>
      <c r="K65" s="189"/>
      <c r="L65" s="130"/>
      <c r="M65" s="130"/>
      <c r="N65" s="130"/>
      <c r="O65" s="130"/>
      <c r="P65" s="130"/>
      <c r="Q65" s="130"/>
      <c r="R65" s="130"/>
      <c r="S65" s="130"/>
      <c r="T65" s="130"/>
      <c r="U65" s="130"/>
      <c r="V65" s="130"/>
      <c r="W65" s="130"/>
      <c r="X65" s="130"/>
      <c r="Y65" s="130"/>
    </row>
    <row r="66" spans="1:25" ht="15" hidden="1" customHeight="1" x14ac:dyDescent="0.2">
      <c r="A66" s="189"/>
      <c r="B66" s="182"/>
      <c r="C66" s="183"/>
      <c r="D66" s="183"/>
      <c r="E66" s="183"/>
      <c r="F66" s="130"/>
      <c r="G66" s="130"/>
      <c r="H66" s="130"/>
      <c r="I66" s="130"/>
      <c r="J66" s="181"/>
      <c r="K66" s="189"/>
      <c r="L66" s="130"/>
      <c r="M66" s="130"/>
      <c r="N66" s="130"/>
      <c r="O66" s="130"/>
      <c r="P66" s="130"/>
      <c r="Q66" s="130"/>
      <c r="R66" s="130"/>
      <c r="S66" s="130"/>
      <c r="T66" s="130"/>
      <c r="U66" s="130"/>
      <c r="V66" s="130"/>
      <c r="W66" s="130"/>
      <c r="X66" s="130"/>
      <c r="Y66" s="130"/>
    </row>
    <row r="67" spans="1:25" ht="15" hidden="1" customHeight="1" x14ac:dyDescent="0.2">
      <c r="A67" s="189"/>
      <c r="B67" s="182"/>
      <c r="C67" s="183"/>
      <c r="D67" s="183"/>
      <c r="E67" s="183"/>
      <c r="F67" s="130"/>
      <c r="G67" s="130"/>
      <c r="H67" s="130"/>
      <c r="I67" s="130"/>
      <c r="J67" s="181"/>
      <c r="K67" s="189"/>
      <c r="L67" s="130"/>
      <c r="M67" s="130"/>
      <c r="N67" s="130"/>
      <c r="O67" s="130"/>
      <c r="P67" s="130"/>
      <c r="Q67" s="130"/>
      <c r="R67" s="130"/>
      <c r="S67" s="130"/>
      <c r="T67" s="130"/>
      <c r="U67" s="130"/>
      <c r="V67" s="130"/>
      <c r="W67" s="130"/>
      <c r="X67" s="130"/>
      <c r="Y67" s="130"/>
    </row>
    <row r="68" spans="1:25" ht="15.75" customHeight="1" x14ac:dyDescent="0.2">
      <c r="A68" s="189"/>
      <c r="B68" s="182"/>
      <c r="C68" s="183"/>
      <c r="D68" s="183"/>
      <c r="E68" s="183"/>
      <c r="F68" s="130"/>
      <c r="G68" s="130"/>
      <c r="H68" s="130"/>
      <c r="I68" s="130"/>
      <c r="J68" s="181"/>
      <c r="K68" s="189"/>
      <c r="L68" s="130"/>
      <c r="M68" s="130"/>
      <c r="N68" s="130"/>
      <c r="O68" s="130"/>
      <c r="P68" s="130"/>
      <c r="Q68" s="130"/>
      <c r="R68" s="130"/>
      <c r="S68" s="130"/>
      <c r="T68" s="130"/>
      <c r="U68" s="130"/>
      <c r="V68" s="130"/>
      <c r="W68" s="130"/>
      <c r="X68" s="130"/>
      <c r="Y68" s="130"/>
    </row>
    <row r="69" spans="1:25" ht="15.75" customHeight="1" x14ac:dyDescent="0.2">
      <c r="A69" s="189"/>
      <c r="B69" s="182"/>
      <c r="C69" s="183"/>
      <c r="D69" s="183"/>
      <c r="E69" s="183"/>
      <c r="F69" s="130"/>
      <c r="G69" s="130"/>
      <c r="H69" s="130"/>
      <c r="I69" s="130"/>
      <c r="J69" s="181"/>
      <c r="K69" s="189"/>
      <c r="L69" s="130"/>
      <c r="M69" s="130"/>
      <c r="N69" s="130"/>
      <c r="O69" s="130"/>
      <c r="P69" s="130"/>
      <c r="Q69" s="130"/>
      <c r="R69" s="130"/>
      <c r="S69" s="130"/>
      <c r="T69" s="130"/>
      <c r="U69" s="130"/>
      <c r="V69" s="130"/>
      <c r="W69" s="130"/>
      <c r="X69" s="130"/>
      <c r="Y69" s="130"/>
    </row>
    <row r="70" spans="1:25" ht="15.75" customHeight="1" x14ac:dyDescent="0.2">
      <c r="A70" s="189"/>
      <c r="B70" s="182"/>
      <c r="C70" s="183"/>
      <c r="D70" s="183"/>
      <c r="E70" s="183"/>
      <c r="F70" s="130"/>
      <c r="G70" s="130"/>
      <c r="H70" s="130"/>
      <c r="I70" s="130"/>
      <c r="J70" s="181"/>
      <c r="K70" s="189"/>
      <c r="L70" s="130"/>
      <c r="M70" s="130"/>
      <c r="N70" s="130"/>
      <c r="O70" s="130"/>
      <c r="P70" s="130"/>
      <c r="Q70" s="130"/>
      <c r="R70" s="130"/>
      <c r="S70" s="130"/>
      <c r="T70" s="130"/>
      <c r="U70" s="130"/>
      <c r="V70" s="130"/>
      <c r="W70" s="130"/>
      <c r="X70" s="130"/>
      <c r="Y70" s="130"/>
    </row>
    <row r="71" spans="1:25" ht="15.75" customHeight="1" x14ac:dyDescent="0.2">
      <c r="A71" s="189"/>
      <c r="B71" s="182"/>
      <c r="C71" s="183"/>
      <c r="D71" s="183"/>
      <c r="E71" s="183"/>
      <c r="F71" s="130"/>
      <c r="G71" s="130"/>
      <c r="H71" s="130"/>
      <c r="I71" s="130"/>
      <c r="J71" s="181"/>
      <c r="K71" s="189"/>
      <c r="L71" s="130"/>
      <c r="M71" s="130"/>
      <c r="N71" s="130"/>
      <c r="O71" s="130"/>
      <c r="P71" s="130"/>
      <c r="Q71" s="130"/>
      <c r="R71" s="130"/>
      <c r="S71" s="130"/>
      <c r="T71" s="130"/>
      <c r="U71" s="130"/>
      <c r="V71" s="130"/>
      <c r="W71" s="130"/>
      <c r="X71" s="130"/>
      <c r="Y71" s="130"/>
    </row>
    <row r="72" spans="1:25" ht="15.75" customHeight="1" x14ac:dyDescent="0.2">
      <c r="A72" s="189"/>
      <c r="B72" s="182"/>
      <c r="C72" s="183"/>
      <c r="D72" s="183"/>
      <c r="E72" s="183"/>
      <c r="F72" s="130"/>
      <c r="G72" s="130"/>
      <c r="H72" s="130"/>
      <c r="I72" s="130"/>
      <c r="J72" s="181"/>
      <c r="K72" s="189"/>
      <c r="L72" s="130"/>
      <c r="M72" s="130"/>
      <c r="N72" s="130"/>
      <c r="O72" s="130"/>
      <c r="P72" s="130"/>
      <c r="Q72" s="130"/>
      <c r="R72" s="130"/>
      <c r="S72" s="130"/>
      <c r="T72" s="130"/>
      <c r="U72" s="130"/>
      <c r="V72" s="130"/>
      <c r="W72" s="130"/>
      <c r="X72" s="130"/>
      <c r="Y72" s="130"/>
    </row>
    <row r="73" spans="1:25" ht="15.75" customHeight="1" x14ac:dyDescent="0.2">
      <c r="A73" s="189"/>
      <c r="B73" s="182"/>
      <c r="C73" s="183"/>
      <c r="D73" s="183"/>
      <c r="E73" s="183"/>
      <c r="F73" s="130"/>
      <c r="G73" s="130"/>
      <c r="H73" s="130"/>
      <c r="I73" s="130"/>
      <c r="J73" s="181"/>
      <c r="K73" s="189"/>
      <c r="L73" s="130"/>
      <c r="M73" s="130"/>
      <c r="N73" s="130"/>
      <c r="O73" s="130"/>
      <c r="P73" s="130"/>
      <c r="Q73" s="130"/>
      <c r="R73" s="130"/>
      <c r="S73" s="130"/>
      <c r="T73" s="130"/>
      <c r="U73" s="130"/>
      <c r="V73" s="130"/>
      <c r="W73" s="130"/>
      <c r="X73" s="130"/>
      <c r="Y73" s="130"/>
    </row>
    <row r="74" spans="1:25" ht="15.75" customHeight="1" x14ac:dyDescent="0.2">
      <c r="A74" s="189"/>
      <c r="B74" s="182"/>
      <c r="C74" s="183"/>
      <c r="D74" s="183"/>
      <c r="E74" s="183"/>
      <c r="F74" s="130"/>
      <c r="G74" s="130"/>
      <c r="H74" s="130"/>
      <c r="I74" s="130"/>
      <c r="J74" s="181"/>
      <c r="K74" s="189"/>
      <c r="L74" s="130"/>
      <c r="M74" s="130"/>
      <c r="N74" s="130"/>
      <c r="O74" s="130"/>
      <c r="P74" s="130"/>
      <c r="Q74" s="130"/>
      <c r="R74" s="130"/>
      <c r="S74" s="130"/>
      <c r="T74" s="130"/>
      <c r="U74" s="130"/>
      <c r="V74" s="130"/>
      <c r="W74" s="130"/>
      <c r="X74" s="130"/>
      <c r="Y74" s="130"/>
    </row>
    <row r="75" spans="1:25" ht="15.75" customHeight="1" x14ac:dyDescent="0.2">
      <c r="A75" s="189"/>
      <c r="B75" s="182"/>
      <c r="C75" s="183"/>
      <c r="D75" s="183"/>
      <c r="E75" s="183"/>
      <c r="F75" s="130"/>
      <c r="G75" s="130"/>
      <c r="H75" s="130"/>
      <c r="I75" s="130"/>
      <c r="J75" s="181"/>
      <c r="K75" s="189"/>
      <c r="L75" s="130"/>
      <c r="M75" s="130"/>
      <c r="N75" s="130"/>
      <c r="O75" s="130"/>
      <c r="P75" s="130"/>
      <c r="Q75" s="130"/>
      <c r="R75" s="130"/>
      <c r="S75" s="130"/>
      <c r="T75" s="130"/>
      <c r="U75" s="130"/>
      <c r="V75" s="130"/>
      <c r="W75" s="130"/>
      <c r="X75" s="130"/>
      <c r="Y75" s="130"/>
    </row>
    <row r="76" spans="1:25" ht="15.75" customHeight="1" x14ac:dyDescent="0.2">
      <c r="A76" s="189"/>
      <c r="B76" s="182"/>
      <c r="C76" s="183"/>
      <c r="D76" s="183"/>
      <c r="E76" s="183"/>
      <c r="F76" s="130"/>
      <c r="G76" s="130"/>
      <c r="H76" s="130"/>
      <c r="I76" s="130"/>
      <c r="J76" s="181"/>
      <c r="K76" s="189"/>
      <c r="L76" s="130"/>
      <c r="M76" s="130"/>
      <c r="N76" s="130"/>
      <c r="O76" s="130"/>
      <c r="P76" s="130"/>
      <c r="Q76" s="130"/>
      <c r="R76" s="130"/>
      <c r="S76" s="130"/>
      <c r="T76" s="130"/>
      <c r="U76" s="130"/>
      <c r="V76" s="130"/>
      <c r="W76" s="130"/>
      <c r="X76" s="130"/>
      <c r="Y76" s="130"/>
    </row>
    <row r="77" spans="1:25" ht="15.75" customHeight="1" x14ac:dyDescent="0.2">
      <c r="A77" s="189"/>
      <c r="B77" s="182"/>
      <c r="C77" s="183"/>
      <c r="D77" s="183"/>
      <c r="E77" s="183"/>
      <c r="F77" s="130"/>
      <c r="G77" s="130"/>
      <c r="H77" s="130"/>
      <c r="I77" s="130"/>
      <c r="J77" s="181"/>
      <c r="K77" s="189"/>
      <c r="L77" s="130"/>
      <c r="M77" s="130"/>
      <c r="N77" s="130"/>
      <c r="O77" s="130"/>
      <c r="P77" s="130"/>
      <c r="Q77" s="130"/>
      <c r="R77" s="130"/>
      <c r="S77" s="130"/>
      <c r="T77" s="130"/>
      <c r="U77" s="130"/>
      <c r="V77" s="130"/>
      <c r="W77" s="130"/>
      <c r="X77" s="130"/>
      <c r="Y77" s="130"/>
    </row>
    <row r="78" spans="1:25" ht="15.75" customHeight="1" x14ac:dyDescent="0.2">
      <c r="A78" s="189"/>
      <c r="B78" s="182"/>
      <c r="C78" s="183"/>
      <c r="D78" s="183"/>
      <c r="E78" s="183"/>
      <c r="F78" s="130"/>
      <c r="G78" s="130"/>
      <c r="H78" s="130"/>
      <c r="I78" s="130"/>
      <c r="J78" s="181"/>
      <c r="K78" s="189"/>
      <c r="L78" s="130"/>
      <c r="M78" s="130"/>
      <c r="N78" s="130"/>
      <c r="O78" s="130"/>
      <c r="P78" s="130"/>
      <c r="Q78" s="130"/>
      <c r="R78" s="130"/>
      <c r="S78" s="130"/>
      <c r="T78" s="130"/>
      <c r="U78" s="130"/>
      <c r="V78" s="130"/>
      <c r="W78" s="130"/>
      <c r="X78" s="130"/>
      <c r="Y78" s="130"/>
    </row>
    <row r="79" spans="1:25" ht="15.75" customHeight="1" x14ac:dyDescent="0.2">
      <c r="A79" s="189"/>
      <c r="B79" s="182"/>
      <c r="C79" s="183"/>
      <c r="D79" s="183"/>
      <c r="E79" s="183"/>
      <c r="F79" s="130"/>
      <c r="G79" s="130"/>
      <c r="H79" s="130"/>
      <c r="I79" s="130"/>
      <c r="J79" s="181"/>
      <c r="K79" s="189"/>
      <c r="L79" s="130"/>
      <c r="M79" s="130"/>
      <c r="N79" s="130"/>
      <c r="O79" s="130"/>
      <c r="P79" s="130"/>
      <c r="Q79" s="130"/>
      <c r="R79" s="130"/>
      <c r="S79" s="130"/>
      <c r="T79" s="130"/>
      <c r="U79" s="130"/>
      <c r="V79" s="130"/>
      <c r="W79" s="130"/>
      <c r="X79" s="130"/>
      <c r="Y79" s="130"/>
    </row>
    <row r="80" spans="1:25" ht="15.75" customHeight="1" x14ac:dyDescent="0.2">
      <c r="A80" s="189"/>
      <c r="B80" s="182"/>
      <c r="C80" s="183"/>
      <c r="D80" s="183"/>
      <c r="E80" s="183"/>
      <c r="F80" s="130"/>
      <c r="G80" s="130"/>
      <c r="H80" s="130"/>
      <c r="I80" s="130"/>
      <c r="J80" s="181"/>
      <c r="K80" s="189"/>
      <c r="L80" s="130"/>
      <c r="M80" s="130"/>
      <c r="N80" s="130"/>
      <c r="O80" s="130"/>
      <c r="P80" s="130"/>
      <c r="Q80" s="130"/>
      <c r="R80" s="130"/>
      <c r="S80" s="130"/>
      <c r="T80" s="130"/>
      <c r="U80" s="130"/>
      <c r="V80" s="130"/>
      <c r="W80" s="130"/>
      <c r="X80" s="130"/>
      <c r="Y80" s="130"/>
    </row>
    <row r="81" spans="1:25" ht="15.75" customHeight="1" x14ac:dyDescent="0.2">
      <c r="A81" s="189"/>
      <c r="B81" s="182"/>
      <c r="C81" s="183"/>
      <c r="D81" s="183"/>
      <c r="E81" s="183"/>
      <c r="F81" s="130"/>
      <c r="G81" s="130"/>
      <c r="H81" s="130"/>
      <c r="I81" s="130"/>
      <c r="J81" s="181"/>
      <c r="K81" s="189"/>
      <c r="L81" s="130"/>
      <c r="M81" s="130"/>
      <c r="N81" s="130"/>
      <c r="O81" s="130"/>
      <c r="P81" s="130"/>
      <c r="Q81" s="130"/>
      <c r="R81" s="130"/>
      <c r="S81" s="130"/>
      <c r="T81" s="130"/>
      <c r="U81" s="130"/>
      <c r="V81" s="130"/>
      <c r="W81" s="130"/>
      <c r="X81" s="130"/>
      <c r="Y81" s="130"/>
    </row>
    <row r="82" spans="1:25" ht="15.75" customHeight="1" x14ac:dyDescent="0.2">
      <c r="A82" s="189"/>
      <c r="B82" s="182"/>
      <c r="C82" s="183"/>
      <c r="D82" s="183"/>
      <c r="E82" s="183"/>
      <c r="F82" s="130"/>
      <c r="G82" s="130"/>
      <c r="H82" s="130"/>
      <c r="I82" s="130"/>
      <c r="J82" s="181"/>
      <c r="K82" s="189"/>
      <c r="L82" s="130"/>
      <c r="M82" s="130"/>
      <c r="N82" s="130"/>
      <c r="O82" s="130"/>
      <c r="P82" s="130"/>
      <c r="Q82" s="130"/>
      <c r="R82" s="130"/>
      <c r="S82" s="130"/>
      <c r="T82" s="130"/>
      <c r="U82" s="130"/>
      <c r="V82" s="130"/>
      <c r="W82" s="130"/>
      <c r="X82" s="130"/>
      <c r="Y82" s="130"/>
    </row>
    <row r="83" spans="1:25" ht="15.75" customHeight="1" x14ac:dyDescent="0.2">
      <c r="A83" s="189"/>
      <c r="B83" s="182"/>
      <c r="C83" s="183"/>
      <c r="D83" s="183"/>
      <c r="E83" s="183"/>
      <c r="F83" s="130"/>
      <c r="G83" s="130"/>
      <c r="H83" s="130"/>
      <c r="I83" s="130"/>
      <c r="J83" s="181"/>
      <c r="K83" s="189"/>
      <c r="L83" s="130"/>
      <c r="M83" s="130"/>
      <c r="N83" s="130"/>
      <c r="O83" s="130"/>
      <c r="P83" s="130"/>
      <c r="Q83" s="130"/>
      <c r="R83" s="130"/>
      <c r="S83" s="130"/>
      <c r="T83" s="130"/>
      <c r="U83" s="130"/>
      <c r="V83" s="130"/>
      <c r="W83" s="130"/>
      <c r="X83" s="130"/>
      <c r="Y83" s="130"/>
    </row>
    <row r="84" spans="1:25" ht="15.75" customHeight="1" x14ac:dyDescent="0.2">
      <c r="A84" s="189"/>
      <c r="B84" s="182"/>
      <c r="C84" s="183"/>
      <c r="D84" s="183"/>
      <c r="E84" s="183"/>
      <c r="F84" s="130"/>
      <c r="G84" s="130"/>
      <c r="H84" s="130"/>
      <c r="I84" s="130"/>
      <c r="J84" s="181"/>
      <c r="K84" s="189"/>
      <c r="L84" s="130"/>
      <c r="M84" s="130"/>
      <c r="N84" s="130"/>
      <c r="O84" s="130"/>
      <c r="P84" s="130"/>
      <c r="Q84" s="130"/>
      <c r="R84" s="130"/>
      <c r="S84" s="130"/>
      <c r="T84" s="130"/>
      <c r="U84" s="130"/>
      <c r="V84" s="130"/>
      <c r="W84" s="130"/>
      <c r="X84" s="130"/>
      <c r="Y84" s="130"/>
    </row>
    <row r="85" spans="1:25" ht="15.75" customHeight="1" x14ac:dyDescent="0.2">
      <c r="A85" s="189"/>
      <c r="B85" s="182"/>
      <c r="C85" s="183"/>
      <c r="D85" s="183"/>
      <c r="E85" s="183"/>
      <c r="F85" s="130"/>
      <c r="G85" s="130"/>
      <c r="H85" s="130"/>
      <c r="I85" s="130"/>
      <c r="J85" s="181"/>
      <c r="K85" s="189"/>
      <c r="L85" s="130"/>
      <c r="M85" s="130"/>
      <c r="N85" s="130"/>
      <c r="O85" s="130"/>
      <c r="P85" s="130"/>
      <c r="Q85" s="130"/>
      <c r="R85" s="130"/>
      <c r="S85" s="130"/>
      <c r="T85" s="130"/>
      <c r="U85" s="130"/>
      <c r="V85" s="130"/>
      <c r="W85" s="130"/>
      <c r="X85" s="130"/>
      <c r="Y85" s="130"/>
    </row>
    <row r="86" spans="1:25" ht="15.75" customHeight="1" x14ac:dyDescent="0.2">
      <c r="A86" s="189"/>
      <c r="B86" s="182"/>
      <c r="C86" s="183"/>
      <c r="D86" s="183"/>
      <c r="E86" s="183"/>
      <c r="F86" s="130"/>
      <c r="G86" s="130"/>
      <c r="H86" s="130"/>
      <c r="I86" s="130"/>
      <c r="J86" s="181"/>
      <c r="K86" s="189"/>
      <c r="L86" s="130"/>
      <c r="M86" s="130"/>
      <c r="N86" s="130"/>
      <c r="O86" s="130"/>
      <c r="P86" s="130"/>
      <c r="Q86" s="130"/>
      <c r="R86" s="130"/>
      <c r="S86" s="130"/>
      <c r="T86" s="130"/>
      <c r="U86" s="130"/>
      <c r="V86" s="130"/>
      <c r="W86" s="130"/>
      <c r="X86" s="130"/>
      <c r="Y86" s="130"/>
    </row>
    <row r="87" spans="1:25" ht="15.75" customHeight="1" x14ac:dyDescent="0.2">
      <c r="A87" s="189"/>
      <c r="B87" s="182"/>
      <c r="C87" s="183"/>
      <c r="D87" s="183"/>
      <c r="E87" s="183"/>
      <c r="F87" s="130"/>
      <c r="G87" s="130"/>
      <c r="H87" s="130"/>
      <c r="I87" s="130"/>
      <c r="J87" s="181"/>
      <c r="K87" s="189"/>
      <c r="L87" s="130"/>
      <c r="M87" s="130"/>
      <c r="N87" s="130"/>
      <c r="O87" s="130"/>
      <c r="P87" s="130"/>
      <c r="Q87" s="130"/>
      <c r="R87" s="130"/>
      <c r="S87" s="130"/>
      <c r="T87" s="130"/>
      <c r="U87" s="130"/>
      <c r="V87" s="130"/>
      <c r="W87" s="130"/>
      <c r="X87" s="130"/>
      <c r="Y87" s="130"/>
    </row>
    <row r="88" spans="1:25" ht="15.75" customHeight="1" x14ac:dyDescent="0.2">
      <c r="A88" s="189"/>
      <c r="B88" s="182"/>
      <c r="C88" s="183"/>
      <c r="D88" s="183"/>
      <c r="E88" s="183"/>
      <c r="F88" s="130"/>
      <c r="G88" s="130"/>
      <c r="H88" s="130"/>
      <c r="I88" s="130"/>
      <c r="J88" s="181"/>
      <c r="K88" s="189"/>
      <c r="L88" s="130"/>
      <c r="M88" s="130"/>
      <c r="N88" s="130"/>
      <c r="O88" s="130"/>
      <c r="P88" s="130"/>
      <c r="Q88" s="130"/>
      <c r="R88" s="130"/>
      <c r="S88" s="130"/>
      <c r="T88" s="130"/>
      <c r="U88" s="130"/>
      <c r="V88" s="130"/>
      <c r="W88" s="130"/>
      <c r="X88" s="130"/>
      <c r="Y88" s="130"/>
    </row>
    <row r="89" spans="1:25" ht="15.75" customHeight="1" x14ac:dyDescent="0.2">
      <c r="A89" s="189"/>
      <c r="B89" s="182"/>
      <c r="C89" s="183"/>
      <c r="D89" s="183"/>
      <c r="E89" s="183"/>
      <c r="F89" s="130"/>
      <c r="G89" s="130"/>
      <c r="H89" s="130"/>
      <c r="I89" s="130"/>
      <c r="J89" s="181"/>
      <c r="K89" s="189"/>
      <c r="L89" s="130"/>
      <c r="M89" s="130"/>
      <c r="N89" s="130"/>
      <c r="O89" s="130"/>
      <c r="P89" s="130"/>
      <c r="Q89" s="130"/>
      <c r="R89" s="130"/>
      <c r="S89" s="130"/>
      <c r="T89" s="130"/>
      <c r="U89" s="130"/>
      <c r="V89" s="130"/>
      <c r="W89" s="130"/>
      <c r="X89" s="130"/>
      <c r="Y89" s="130"/>
    </row>
    <row r="90" spans="1:25" ht="15.75" customHeight="1" x14ac:dyDescent="0.2">
      <c r="A90" s="189"/>
      <c r="B90" s="182"/>
      <c r="C90" s="183"/>
      <c r="D90" s="183"/>
      <c r="E90" s="183"/>
      <c r="F90" s="130"/>
      <c r="G90" s="130"/>
      <c r="H90" s="130"/>
      <c r="I90" s="130"/>
      <c r="J90" s="181"/>
      <c r="K90" s="189"/>
      <c r="L90" s="130"/>
      <c r="M90" s="130"/>
      <c r="N90" s="130"/>
      <c r="O90" s="130"/>
      <c r="P90" s="130"/>
      <c r="Q90" s="130"/>
      <c r="R90" s="130"/>
      <c r="S90" s="130"/>
      <c r="T90" s="130"/>
      <c r="U90" s="130"/>
      <c r="V90" s="130"/>
      <c r="W90" s="130"/>
      <c r="X90" s="130"/>
      <c r="Y90" s="130"/>
    </row>
    <row r="91" spans="1:25" ht="15.75" customHeight="1" x14ac:dyDescent="0.2">
      <c r="A91" s="189"/>
      <c r="B91" s="182"/>
      <c r="C91" s="183"/>
      <c r="D91" s="183"/>
      <c r="E91" s="183"/>
      <c r="F91" s="130"/>
      <c r="G91" s="130"/>
      <c r="H91" s="130"/>
      <c r="I91" s="130"/>
      <c r="J91" s="181"/>
      <c r="K91" s="189"/>
      <c r="L91" s="130"/>
      <c r="M91" s="130"/>
      <c r="N91" s="130"/>
      <c r="O91" s="130"/>
      <c r="P91" s="130"/>
      <c r="Q91" s="130"/>
      <c r="R91" s="130"/>
      <c r="S91" s="130"/>
      <c r="T91" s="130"/>
      <c r="U91" s="130"/>
      <c r="V91" s="130"/>
      <c r="W91" s="130"/>
      <c r="X91" s="130"/>
      <c r="Y91" s="130"/>
    </row>
    <row r="92" spans="1:25" ht="15.75" customHeight="1" x14ac:dyDescent="0.2">
      <c r="A92" s="189"/>
      <c r="B92" s="182"/>
      <c r="C92" s="183"/>
      <c r="D92" s="183"/>
      <c r="E92" s="183"/>
      <c r="F92" s="130"/>
      <c r="G92" s="130"/>
      <c r="H92" s="130"/>
      <c r="I92" s="130"/>
      <c r="J92" s="181"/>
      <c r="K92" s="189"/>
      <c r="L92" s="130"/>
      <c r="M92" s="130"/>
      <c r="N92" s="130"/>
      <c r="O92" s="130"/>
      <c r="P92" s="130"/>
      <c r="Q92" s="130"/>
      <c r="R92" s="130"/>
      <c r="S92" s="130"/>
      <c r="T92" s="130"/>
      <c r="U92" s="130"/>
      <c r="V92" s="130"/>
      <c r="W92" s="130"/>
      <c r="X92" s="130"/>
      <c r="Y92" s="130"/>
    </row>
    <row r="93" spans="1:25" ht="15.75" customHeight="1" x14ac:dyDescent="0.2">
      <c r="A93" s="189"/>
      <c r="B93" s="182"/>
      <c r="C93" s="183"/>
      <c r="D93" s="183"/>
      <c r="E93" s="183"/>
      <c r="F93" s="130"/>
      <c r="G93" s="130"/>
      <c r="H93" s="130"/>
      <c r="I93" s="130"/>
      <c r="J93" s="181"/>
      <c r="K93" s="189"/>
      <c r="L93" s="130"/>
      <c r="M93" s="130"/>
      <c r="N93" s="130"/>
      <c r="O93" s="130"/>
      <c r="P93" s="130"/>
      <c r="Q93" s="130"/>
      <c r="R93" s="130"/>
      <c r="S93" s="130"/>
      <c r="T93" s="130"/>
      <c r="U93" s="130"/>
      <c r="V93" s="130"/>
      <c r="W93" s="130"/>
      <c r="X93" s="130"/>
      <c r="Y93" s="130"/>
    </row>
    <row r="94" spans="1:25" ht="15.75" customHeight="1" x14ac:dyDescent="0.2">
      <c r="A94" s="189"/>
      <c r="B94" s="182"/>
      <c r="C94" s="183"/>
      <c r="D94" s="183"/>
      <c r="E94" s="183"/>
      <c r="F94" s="130"/>
      <c r="G94" s="130"/>
      <c r="H94" s="130"/>
      <c r="I94" s="130"/>
      <c r="J94" s="181"/>
      <c r="K94" s="189"/>
      <c r="L94" s="130"/>
      <c r="M94" s="130"/>
      <c r="N94" s="130"/>
      <c r="O94" s="130"/>
      <c r="P94" s="130"/>
      <c r="Q94" s="130"/>
      <c r="R94" s="130"/>
      <c r="S94" s="130"/>
      <c r="T94" s="130"/>
      <c r="U94" s="130"/>
      <c r="V94" s="130"/>
      <c r="W94" s="130"/>
      <c r="X94" s="130"/>
      <c r="Y94" s="130"/>
    </row>
    <row r="95" spans="1:25" ht="15.75" customHeight="1" x14ac:dyDescent="0.2">
      <c r="A95" s="189"/>
      <c r="B95" s="182"/>
      <c r="C95" s="183"/>
      <c r="D95" s="183"/>
      <c r="E95" s="183"/>
      <c r="F95" s="130"/>
      <c r="G95" s="130"/>
      <c r="H95" s="130"/>
      <c r="I95" s="130"/>
      <c r="J95" s="181"/>
      <c r="K95" s="189"/>
      <c r="L95" s="130"/>
      <c r="M95" s="130"/>
      <c r="N95" s="130"/>
      <c r="O95" s="130"/>
      <c r="P95" s="130"/>
      <c r="Q95" s="130"/>
      <c r="R95" s="130"/>
      <c r="S95" s="130"/>
      <c r="T95" s="130"/>
      <c r="U95" s="130"/>
      <c r="V95" s="130"/>
      <c r="W95" s="130"/>
      <c r="X95" s="130"/>
      <c r="Y95" s="130"/>
    </row>
    <row r="96" spans="1:25" ht="15.75" customHeight="1" x14ac:dyDescent="0.2">
      <c r="A96" s="189"/>
      <c r="B96" s="182"/>
      <c r="C96" s="183"/>
      <c r="D96" s="183"/>
      <c r="E96" s="183"/>
      <c r="F96" s="130"/>
      <c r="G96" s="130"/>
      <c r="H96" s="130"/>
      <c r="I96" s="130"/>
      <c r="J96" s="181"/>
      <c r="K96" s="189"/>
      <c r="L96" s="130"/>
      <c r="M96" s="130"/>
      <c r="N96" s="130"/>
      <c r="O96" s="130"/>
      <c r="P96" s="130"/>
      <c r="Q96" s="130"/>
      <c r="R96" s="130"/>
      <c r="S96" s="130"/>
      <c r="T96" s="130"/>
      <c r="U96" s="130"/>
      <c r="V96" s="130"/>
      <c r="W96" s="130"/>
      <c r="X96" s="130"/>
      <c r="Y96" s="130"/>
    </row>
    <row r="97" spans="1:25" ht="15.75" customHeight="1" x14ac:dyDescent="0.2">
      <c r="A97" s="189"/>
      <c r="B97" s="182"/>
      <c r="C97" s="183"/>
      <c r="D97" s="183"/>
      <c r="E97" s="183"/>
      <c r="F97" s="130"/>
      <c r="G97" s="130"/>
      <c r="H97" s="130"/>
      <c r="I97" s="130"/>
      <c r="J97" s="181"/>
      <c r="K97" s="189"/>
      <c r="L97" s="130"/>
      <c r="M97" s="130"/>
      <c r="N97" s="130"/>
      <c r="O97" s="130"/>
      <c r="P97" s="130"/>
      <c r="Q97" s="130"/>
      <c r="R97" s="130"/>
      <c r="S97" s="130"/>
      <c r="T97" s="130"/>
      <c r="U97" s="130"/>
      <c r="V97" s="130"/>
      <c r="W97" s="130"/>
      <c r="X97" s="130"/>
      <c r="Y97" s="130"/>
    </row>
    <row r="98" spans="1:25" ht="15.75" customHeight="1" x14ac:dyDescent="0.2">
      <c r="A98" s="189"/>
      <c r="B98" s="182"/>
      <c r="C98" s="183"/>
      <c r="D98" s="183"/>
      <c r="E98" s="183"/>
      <c r="F98" s="130"/>
      <c r="G98" s="130"/>
      <c r="H98" s="130"/>
      <c r="I98" s="130"/>
      <c r="J98" s="181"/>
      <c r="K98" s="189"/>
      <c r="L98" s="130"/>
      <c r="M98" s="130"/>
      <c r="N98" s="130"/>
      <c r="O98" s="130"/>
      <c r="P98" s="130"/>
      <c r="Q98" s="130"/>
      <c r="R98" s="130"/>
      <c r="S98" s="130"/>
      <c r="T98" s="130"/>
      <c r="U98" s="130"/>
      <c r="V98" s="130"/>
      <c r="W98" s="130"/>
      <c r="X98" s="130"/>
      <c r="Y98" s="130"/>
    </row>
    <row r="99" spans="1:25" ht="15.75" customHeight="1" x14ac:dyDescent="0.2">
      <c r="A99" s="189"/>
      <c r="B99" s="182"/>
      <c r="C99" s="183"/>
      <c r="D99" s="183"/>
      <c r="E99" s="183"/>
      <c r="F99" s="130"/>
      <c r="G99" s="130"/>
      <c r="H99" s="130"/>
      <c r="I99" s="130"/>
      <c r="J99" s="181"/>
      <c r="K99" s="189"/>
      <c r="L99" s="130"/>
      <c r="M99" s="130"/>
      <c r="N99" s="130"/>
      <c r="O99" s="130"/>
      <c r="P99" s="130"/>
      <c r="Q99" s="130"/>
      <c r="R99" s="130"/>
      <c r="S99" s="130"/>
      <c r="T99" s="130"/>
      <c r="U99" s="130"/>
      <c r="V99" s="130"/>
      <c r="W99" s="130"/>
      <c r="X99" s="130"/>
      <c r="Y99" s="130"/>
    </row>
    <row r="100" spans="1:25" ht="15.75" customHeight="1" x14ac:dyDescent="0.2">
      <c r="A100" s="189"/>
      <c r="B100" s="182"/>
      <c r="C100" s="183"/>
      <c r="D100" s="183"/>
      <c r="E100" s="183"/>
      <c r="F100" s="130"/>
      <c r="G100" s="130"/>
      <c r="H100" s="130"/>
      <c r="I100" s="130"/>
      <c r="J100" s="181"/>
      <c r="K100" s="189"/>
      <c r="L100" s="130"/>
      <c r="M100" s="130"/>
      <c r="N100" s="130"/>
      <c r="O100" s="130"/>
      <c r="P100" s="130"/>
      <c r="Q100" s="130"/>
      <c r="R100" s="130"/>
      <c r="S100" s="130"/>
      <c r="T100" s="130"/>
      <c r="U100" s="130"/>
      <c r="V100" s="130"/>
      <c r="W100" s="130"/>
      <c r="X100" s="130"/>
      <c r="Y100" s="130"/>
    </row>
    <row r="101" spans="1:25" ht="15.75" customHeight="1" x14ac:dyDescent="0.2">
      <c r="A101" s="189"/>
      <c r="B101" s="182"/>
      <c r="C101" s="183"/>
      <c r="D101" s="183"/>
      <c r="E101" s="183"/>
      <c r="F101" s="130"/>
      <c r="G101" s="130"/>
      <c r="H101" s="130"/>
      <c r="I101" s="130"/>
      <c r="J101" s="181"/>
      <c r="K101" s="189"/>
      <c r="L101" s="130"/>
      <c r="M101" s="130"/>
      <c r="N101" s="130"/>
      <c r="O101" s="130"/>
      <c r="P101" s="130"/>
      <c r="Q101" s="130"/>
      <c r="R101" s="130"/>
      <c r="S101" s="130"/>
      <c r="T101" s="130"/>
      <c r="U101" s="130"/>
      <c r="V101" s="130"/>
      <c r="W101" s="130"/>
      <c r="X101" s="130"/>
      <c r="Y101" s="130"/>
    </row>
    <row r="102" spans="1:25" ht="15.75" customHeight="1" x14ac:dyDescent="0.2">
      <c r="A102" s="189"/>
      <c r="B102" s="182"/>
      <c r="C102" s="183"/>
      <c r="D102" s="183"/>
      <c r="E102" s="183"/>
      <c r="F102" s="130"/>
      <c r="G102" s="130"/>
      <c r="H102" s="130"/>
      <c r="I102" s="130"/>
      <c r="J102" s="181"/>
      <c r="K102" s="189"/>
      <c r="L102" s="130"/>
      <c r="M102" s="130"/>
      <c r="N102" s="130"/>
      <c r="O102" s="130"/>
      <c r="P102" s="130"/>
      <c r="Q102" s="130"/>
      <c r="R102" s="130"/>
      <c r="S102" s="130"/>
      <c r="T102" s="130"/>
      <c r="U102" s="130"/>
      <c r="V102" s="130"/>
      <c r="W102" s="130"/>
      <c r="X102" s="130"/>
      <c r="Y102" s="130"/>
    </row>
    <row r="103" spans="1:25" ht="15.75" customHeight="1" x14ac:dyDescent="0.2">
      <c r="A103" s="189"/>
      <c r="B103" s="182"/>
      <c r="C103" s="183"/>
      <c r="D103" s="183"/>
      <c r="E103" s="183"/>
      <c r="F103" s="130"/>
      <c r="G103" s="130"/>
      <c r="H103" s="130"/>
      <c r="I103" s="130"/>
      <c r="J103" s="181"/>
      <c r="K103" s="189"/>
      <c r="L103" s="130"/>
      <c r="M103" s="130"/>
      <c r="N103" s="130"/>
      <c r="O103" s="130"/>
      <c r="P103" s="130"/>
      <c r="Q103" s="130"/>
      <c r="R103" s="130"/>
      <c r="S103" s="130"/>
      <c r="T103" s="130"/>
      <c r="U103" s="130"/>
      <c r="V103" s="130"/>
      <c r="W103" s="130"/>
      <c r="X103" s="130"/>
      <c r="Y103" s="130"/>
    </row>
    <row r="104" spans="1:25" ht="15.75" customHeight="1" x14ac:dyDescent="0.2">
      <c r="A104" s="189"/>
      <c r="B104" s="182"/>
      <c r="C104" s="183"/>
      <c r="D104" s="183"/>
      <c r="E104" s="183"/>
      <c r="F104" s="130"/>
      <c r="G104" s="130"/>
      <c r="H104" s="130"/>
      <c r="I104" s="130"/>
      <c r="J104" s="181"/>
      <c r="K104" s="189"/>
      <c r="L104" s="130"/>
      <c r="M104" s="130"/>
      <c r="N104" s="130"/>
      <c r="O104" s="130"/>
      <c r="P104" s="130"/>
      <c r="Q104" s="130"/>
      <c r="R104" s="130"/>
      <c r="S104" s="130"/>
      <c r="T104" s="130"/>
      <c r="U104" s="130"/>
      <c r="V104" s="130"/>
      <c r="W104" s="130"/>
      <c r="X104" s="130"/>
      <c r="Y104" s="130"/>
    </row>
    <row r="105" spans="1:25" ht="15.75" customHeight="1" x14ac:dyDescent="0.2">
      <c r="A105" s="189"/>
      <c r="B105" s="182"/>
      <c r="C105" s="183"/>
      <c r="D105" s="183"/>
      <c r="E105" s="183"/>
      <c r="F105" s="130"/>
      <c r="G105" s="130"/>
      <c r="H105" s="130"/>
      <c r="I105" s="130"/>
      <c r="J105" s="181"/>
      <c r="K105" s="189"/>
      <c r="L105" s="130"/>
      <c r="M105" s="130"/>
      <c r="N105" s="130"/>
      <c r="O105" s="130"/>
      <c r="P105" s="130"/>
      <c r="Q105" s="130"/>
      <c r="R105" s="130"/>
      <c r="S105" s="130"/>
      <c r="T105" s="130"/>
      <c r="U105" s="130"/>
      <c r="V105" s="130"/>
      <c r="W105" s="130"/>
      <c r="X105" s="130"/>
      <c r="Y105" s="130"/>
    </row>
    <row r="106" spans="1:25" ht="15.75" customHeight="1" x14ac:dyDescent="0.2">
      <c r="A106" s="189"/>
      <c r="B106" s="182"/>
      <c r="C106" s="183"/>
      <c r="D106" s="183"/>
      <c r="E106" s="183"/>
      <c r="F106" s="130"/>
      <c r="G106" s="130"/>
      <c r="H106" s="130"/>
      <c r="I106" s="130"/>
      <c r="J106" s="181"/>
      <c r="K106" s="189"/>
      <c r="L106" s="130"/>
      <c r="M106" s="130"/>
      <c r="N106" s="130"/>
      <c r="O106" s="130"/>
      <c r="P106" s="130"/>
      <c r="Q106" s="130"/>
      <c r="R106" s="130"/>
      <c r="S106" s="130"/>
      <c r="T106" s="130"/>
      <c r="U106" s="130"/>
      <c r="V106" s="130"/>
      <c r="W106" s="130"/>
      <c r="X106" s="130"/>
      <c r="Y106" s="130"/>
    </row>
    <row r="107" spans="1:25" ht="15.75" customHeight="1" x14ac:dyDescent="0.2">
      <c r="A107" s="189"/>
      <c r="B107" s="182"/>
      <c r="C107" s="183"/>
      <c r="D107" s="183"/>
      <c r="E107" s="183"/>
      <c r="F107" s="130"/>
      <c r="G107" s="130"/>
      <c r="H107" s="130"/>
      <c r="I107" s="130"/>
      <c r="J107" s="181"/>
      <c r="K107" s="189"/>
      <c r="L107" s="130"/>
      <c r="M107" s="130"/>
      <c r="N107" s="130"/>
      <c r="O107" s="130"/>
      <c r="P107" s="130"/>
      <c r="Q107" s="130"/>
      <c r="R107" s="130"/>
      <c r="S107" s="130"/>
      <c r="T107" s="130"/>
      <c r="U107" s="130"/>
      <c r="V107" s="130"/>
      <c r="W107" s="130"/>
      <c r="X107" s="130"/>
      <c r="Y107" s="130"/>
    </row>
    <row r="108" spans="1:25" ht="15.75" customHeight="1" x14ac:dyDescent="0.2">
      <c r="A108" s="189"/>
      <c r="B108" s="182"/>
      <c r="C108" s="183"/>
      <c r="D108" s="183"/>
      <c r="E108" s="183"/>
      <c r="F108" s="130"/>
      <c r="G108" s="130"/>
      <c r="H108" s="130"/>
      <c r="I108" s="130"/>
      <c r="J108" s="181"/>
      <c r="K108" s="189"/>
      <c r="L108" s="130"/>
      <c r="M108" s="130"/>
      <c r="N108" s="130"/>
      <c r="O108" s="130"/>
      <c r="P108" s="130"/>
      <c r="Q108" s="130"/>
      <c r="R108" s="130"/>
      <c r="S108" s="130"/>
      <c r="T108" s="130"/>
      <c r="U108" s="130"/>
      <c r="V108" s="130"/>
      <c r="W108" s="130"/>
      <c r="X108" s="130"/>
      <c r="Y108" s="130"/>
    </row>
    <row r="109" spans="1:25" ht="15.75" customHeight="1" x14ac:dyDescent="0.2">
      <c r="A109" s="189"/>
      <c r="B109" s="182"/>
      <c r="C109" s="183"/>
      <c r="D109" s="183"/>
      <c r="E109" s="183"/>
      <c r="F109" s="130"/>
      <c r="G109" s="130"/>
      <c r="H109" s="130"/>
      <c r="I109" s="130"/>
      <c r="J109" s="181"/>
      <c r="K109" s="189"/>
      <c r="L109" s="130"/>
      <c r="M109" s="130"/>
      <c r="N109" s="130"/>
      <c r="O109" s="130"/>
      <c r="P109" s="130"/>
      <c r="Q109" s="130"/>
      <c r="R109" s="130"/>
      <c r="S109" s="130"/>
      <c r="T109" s="130"/>
      <c r="U109" s="130"/>
      <c r="V109" s="130"/>
      <c r="W109" s="130"/>
      <c r="X109" s="130"/>
      <c r="Y109" s="130"/>
    </row>
    <row r="110" spans="1:25" ht="15.75" customHeight="1" x14ac:dyDescent="0.2">
      <c r="A110" s="189"/>
      <c r="B110" s="182"/>
      <c r="C110" s="183"/>
      <c r="D110" s="183"/>
      <c r="E110" s="183"/>
      <c r="F110" s="130"/>
      <c r="G110" s="130"/>
      <c r="H110" s="130"/>
      <c r="I110" s="130"/>
      <c r="J110" s="181"/>
      <c r="K110" s="189"/>
      <c r="L110" s="130"/>
      <c r="M110" s="130"/>
      <c r="N110" s="130"/>
      <c r="O110" s="130"/>
      <c r="P110" s="130"/>
      <c r="Q110" s="130"/>
      <c r="R110" s="130"/>
      <c r="S110" s="130"/>
      <c r="T110" s="130"/>
      <c r="U110" s="130"/>
      <c r="V110" s="130"/>
      <c r="W110" s="130"/>
      <c r="X110" s="130"/>
      <c r="Y110" s="130"/>
    </row>
    <row r="111" spans="1:25" ht="15.75" customHeight="1" x14ac:dyDescent="0.2">
      <c r="A111" s="189"/>
      <c r="B111" s="182"/>
      <c r="C111" s="183"/>
      <c r="D111" s="183"/>
      <c r="E111" s="183"/>
      <c r="F111" s="130"/>
      <c r="G111" s="130"/>
      <c r="H111" s="130"/>
      <c r="I111" s="130"/>
      <c r="J111" s="181"/>
      <c r="K111" s="189"/>
      <c r="L111" s="130"/>
      <c r="M111" s="130"/>
      <c r="N111" s="130"/>
      <c r="O111" s="130"/>
      <c r="P111" s="130"/>
      <c r="Q111" s="130"/>
      <c r="R111" s="130"/>
      <c r="S111" s="130"/>
      <c r="T111" s="130"/>
      <c r="U111" s="130"/>
      <c r="V111" s="130"/>
      <c r="W111" s="130"/>
      <c r="X111" s="130"/>
      <c r="Y111" s="130"/>
    </row>
    <row r="112" spans="1:25" ht="15.75" customHeight="1" x14ac:dyDescent="0.2">
      <c r="A112" s="189"/>
      <c r="B112" s="182"/>
      <c r="C112" s="183"/>
      <c r="D112" s="183"/>
      <c r="E112" s="183"/>
      <c r="F112" s="130"/>
      <c r="G112" s="130"/>
      <c r="H112" s="130"/>
      <c r="I112" s="130"/>
      <c r="J112" s="181"/>
      <c r="K112" s="189"/>
      <c r="L112" s="130"/>
      <c r="M112" s="130"/>
      <c r="N112" s="130"/>
      <c r="O112" s="130"/>
      <c r="P112" s="130"/>
      <c r="Q112" s="130"/>
      <c r="R112" s="130"/>
      <c r="S112" s="130"/>
      <c r="T112" s="130"/>
      <c r="U112" s="130"/>
      <c r="V112" s="130"/>
      <c r="W112" s="130"/>
      <c r="X112" s="130"/>
      <c r="Y112" s="130"/>
    </row>
    <row r="113" spans="1:25" ht="15.75" customHeight="1" x14ac:dyDescent="0.2">
      <c r="A113" s="189"/>
      <c r="B113" s="182"/>
      <c r="C113" s="183"/>
      <c r="D113" s="183"/>
      <c r="E113" s="183"/>
      <c r="F113" s="130"/>
      <c r="G113" s="130"/>
      <c r="H113" s="130"/>
      <c r="I113" s="130"/>
      <c r="J113" s="181"/>
      <c r="K113" s="189"/>
      <c r="L113" s="130"/>
      <c r="M113" s="130"/>
      <c r="N113" s="130"/>
      <c r="O113" s="130"/>
      <c r="P113" s="130"/>
      <c r="Q113" s="130"/>
      <c r="R113" s="130"/>
      <c r="S113" s="130"/>
      <c r="T113" s="130"/>
      <c r="U113" s="130"/>
      <c r="V113" s="130"/>
      <c r="W113" s="130"/>
      <c r="X113" s="130"/>
      <c r="Y113" s="130"/>
    </row>
    <row r="114" spans="1:25" ht="15.75" customHeight="1" x14ac:dyDescent="0.2">
      <c r="A114" s="189"/>
      <c r="B114" s="182"/>
      <c r="C114" s="183"/>
      <c r="D114" s="183"/>
      <c r="E114" s="183"/>
      <c r="F114" s="130"/>
      <c r="G114" s="130"/>
      <c r="H114" s="130"/>
      <c r="I114" s="130"/>
      <c r="J114" s="181"/>
      <c r="K114" s="189"/>
      <c r="L114" s="130"/>
      <c r="M114" s="130"/>
      <c r="N114" s="130"/>
      <c r="O114" s="130"/>
      <c r="P114" s="130"/>
      <c r="Q114" s="130"/>
      <c r="R114" s="130"/>
      <c r="S114" s="130"/>
      <c r="T114" s="130"/>
      <c r="U114" s="130"/>
      <c r="V114" s="130"/>
      <c r="W114" s="130"/>
      <c r="X114" s="130"/>
      <c r="Y114" s="130"/>
    </row>
    <row r="115" spans="1:25" ht="15.75" customHeight="1" x14ac:dyDescent="0.2">
      <c r="A115" s="189"/>
      <c r="B115" s="182"/>
      <c r="C115" s="183"/>
      <c r="D115" s="183"/>
      <c r="E115" s="183"/>
      <c r="F115" s="130"/>
      <c r="G115" s="130"/>
      <c r="H115" s="130"/>
      <c r="I115" s="130"/>
      <c r="J115" s="181"/>
      <c r="K115" s="189"/>
      <c r="L115" s="130"/>
      <c r="M115" s="130"/>
      <c r="N115" s="130"/>
      <c r="O115" s="130"/>
      <c r="P115" s="130"/>
      <c r="Q115" s="130"/>
      <c r="R115" s="130"/>
      <c r="S115" s="130"/>
      <c r="T115" s="130"/>
      <c r="U115" s="130"/>
      <c r="V115" s="130"/>
      <c r="W115" s="130"/>
      <c r="X115" s="130"/>
      <c r="Y115" s="130"/>
    </row>
    <row r="116" spans="1:25" ht="15.75" customHeight="1" x14ac:dyDescent="0.2">
      <c r="A116" s="189"/>
      <c r="B116" s="182"/>
      <c r="C116" s="183"/>
      <c r="D116" s="183"/>
      <c r="E116" s="183"/>
      <c r="F116" s="130"/>
      <c r="G116" s="130"/>
      <c r="H116" s="130"/>
      <c r="I116" s="130"/>
      <c r="J116" s="181"/>
      <c r="K116" s="189"/>
      <c r="L116" s="130"/>
      <c r="M116" s="130"/>
      <c r="N116" s="130"/>
      <c r="O116" s="130"/>
      <c r="P116" s="130"/>
      <c r="Q116" s="130"/>
      <c r="R116" s="130"/>
      <c r="S116" s="130"/>
      <c r="T116" s="130"/>
      <c r="U116" s="130"/>
      <c r="V116" s="130"/>
      <c r="W116" s="130"/>
      <c r="X116" s="130"/>
      <c r="Y116" s="130"/>
    </row>
    <row r="117" spans="1:25" ht="15.75" customHeight="1" x14ac:dyDescent="0.2">
      <c r="A117" s="189"/>
      <c r="B117" s="182"/>
      <c r="C117" s="183"/>
      <c r="D117" s="183"/>
      <c r="E117" s="183"/>
      <c r="F117" s="130"/>
      <c r="G117" s="130"/>
      <c r="H117" s="130"/>
      <c r="I117" s="130"/>
      <c r="J117" s="181"/>
      <c r="K117" s="189"/>
      <c r="L117" s="130"/>
      <c r="M117" s="130"/>
      <c r="N117" s="130"/>
      <c r="O117" s="130"/>
      <c r="P117" s="130"/>
      <c r="Q117" s="130"/>
      <c r="R117" s="130"/>
      <c r="S117" s="130"/>
      <c r="T117" s="130"/>
      <c r="U117" s="130"/>
      <c r="V117" s="130"/>
      <c r="W117" s="130"/>
      <c r="X117" s="130"/>
      <c r="Y117" s="130"/>
    </row>
    <row r="118" spans="1:25" ht="15.75" customHeight="1" x14ac:dyDescent="0.2">
      <c r="A118" s="189"/>
      <c r="B118" s="182"/>
      <c r="C118" s="183"/>
      <c r="D118" s="183"/>
      <c r="E118" s="183"/>
      <c r="F118" s="130"/>
      <c r="G118" s="130"/>
      <c r="H118" s="130"/>
      <c r="I118" s="130"/>
      <c r="J118" s="181"/>
      <c r="K118" s="189"/>
      <c r="L118" s="130"/>
      <c r="M118" s="130"/>
      <c r="N118" s="130"/>
      <c r="O118" s="130"/>
      <c r="P118" s="130"/>
      <c r="Q118" s="130"/>
      <c r="R118" s="130"/>
      <c r="S118" s="130"/>
      <c r="T118" s="130"/>
      <c r="U118" s="130"/>
      <c r="V118" s="130"/>
      <c r="W118" s="130"/>
      <c r="X118" s="130"/>
      <c r="Y118" s="130"/>
    </row>
    <row r="119" spans="1:25" ht="15.75" customHeight="1" x14ac:dyDescent="0.2">
      <c r="A119" s="189"/>
      <c r="B119" s="182"/>
      <c r="C119" s="183"/>
      <c r="D119" s="183"/>
      <c r="E119" s="183"/>
      <c r="F119" s="130"/>
      <c r="G119" s="130"/>
      <c r="H119" s="130"/>
      <c r="I119" s="130"/>
      <c r="J119" s="181"/>
      <c r="K119" s="189"/>
      <c r="L119" s="130"/>
      <c r="M119" s="130"/>
      <c r="N119" s="130"/>
      <c r="O119" s="130"/>
      <c r="P119" s="130"/>
      <c r="Q119" s="130"/>
      <c r="R119" s="130"/>
      <c r="S119" s="130"/>
      <c r="T119" s="130"/>
      <c r="U119" s="130"/>
      <c r="V119" s="130"/>
      <c r="W119" s="130"/>
      <c r="X119" s="130"/>
      <c r="Y119" s="130"/>
    </row>
    <row r="120" spans="1:25" ht="15.75" customHeight="1" x14ac:dyDescent="0.2">
      <c r="A120" s="189"/>
      <c r="B120" s="182"/>
      <c r="C120" s="183"/>
      <c r="D120" s="183"/>
      <c r="E120" s="183"/>
      <c r="F120" s="130"/>
      <c r="G120" s="130"/>
      <c r="H120" s="130"/>
      <c r="I120" s="130"/>
      <c r="J120" s="181"/>
      <c r="K120" s="189"/>
      <c r="L120" s="130"/>
      <c r="M120" s="130"/>
      <c r="N120" s="130"/>
      <c r="O120" s="130"/>
      <c r="P120" s="130"/>
      <c r="Q120" s="130"/>
      <c r="R120" s="130"/>
      <c r="S120" s="130"/>
      <c r="T120" s="130"/>
      <c r="U120" s="130"/>
      <c r="V120" s="130"/>
      <c r="W120" s="130"/>
      <c r="X120" s="130"/>
      <c r="Y120" s="130"/>
    </row>
    <row r="121" spans="1:25" ht="15.75" customHeight="1" x14ac:dyDescent="0.2">
      <c r="A121" s="189"/>
      <c r="B121" s="182"/>
      <c r="C121" s="183"/>
      <c r="D121" s="183"/>
      <c r="E121" s="183"/>
      <c r="F121" s="130"/>
      <c r="G121" s="130"/>
      <c r="H121" s="130"/>
      <c r="I121" s="130"/>
      <c r="J121" s="181"/>
      <c r="K121" s="189"/>
      <c r="L121" s="130"/>
      <c r="M121" s="130"/>
      <c r="N121" s="130"/>
      <c r="O121" s="130"/>
      <c r="P121" s="130"/>
      <c r="Q121" s="130"/>
      <c r="R121" s="130"/>
      <c r="S121" s="130"/>
      <c r="T121" s="130"/>
      <c r="U121" s="130"/>
      <c r="V121" s="130"/>
      <c r="W121" s="130"/>
      <c r="X121" s="130"/>
      <c r="Y121" s="130"/>
    </row>
    <row r="122" spans="1:25" ht="15.75" customHeight="1" x14ac:dyDescent="0.2">
      <c r="A122" s="189"/>
      <c r="B122" s="182"/>
      <c r="C122" s="183"/>
      <c r="D122" s="183"/>
      <c r="E122" s="183"/>
      <c r="F122" s="130"/>
      <c r="G122" s="130"/>
      <c r="H122" s="130"/>
      <c r="I122" s="130"/>
      <c r="J122" s="181"/>
      <c r="K122" s="189"/>
      <c r="L122" s="130"/>
      <c r="M122" s="130"/>
      <c r="N122" s="130"/>
      <c r="O122" s="130"/>
      <c r="P122" s="130"/>
      <c r="Q122" s="130"/>
      <c r="R122" s="130"/>
      <c r="S122" s="130"/>
      <c r="T122" s="130"/>
      <c r="U122" s="130"/>
      <c r="V122" s="130"/>
      <c r="W122" s="130"/>
      <c r="X122" s="130"/>
      <c r="Y122" s="130"/>
    </row>
    <row r="123" spans="1:25" ht="15.75" customHeight="1" x14ac:dyDescent="0.2">
      <c r="A123" s="189"/>
      <c r="B123" s="182"/>
      <c r="C123" s="183"/>
      <c r="D123" s="183"/>
      <c r="E123" s="183"/>
      <c r="F123" s="130"/>
      <c r="G123" s="130"/>
      <c r="H123" s="130"/>
      <c r="I123" s="130"/>
      <c r="J123" s="181"/>
      <c r="K123" s="189"/>
      <c r="L123" s="130"/>
      <c r="M123" s="130"/>
      <c r="N123" s="130"/>
      <c r="O123" s="130"/>
      <c r="P123" s="130"/>
      <c r="Q123" s="130"/>
      <c r="R123" s="130"/>
      <c r="S123" s="130"/>
      <c r="T123" s="130"/>
      <c r="U123" s="130"/>
      <c r="V123" s="130"/>
      <c r="W123" s="130"/>
      <c r="X123" s="130"/>
      <c r="Y123" s="130"/>
    </row>
    <row r="124" spans="1:25" ht="15.75" customHeight="1" x14ac:dyDescent="0.2">
      <c r="A124" s="189"/>
      <c r="B124" s="182"/>
      <c r="C124" s="183"/>
      <c r="D124" s="183"/>
      <c r="E124" s="183"/>
      <c r="F124" s="130"/>
      <c r="G124" s="130"/>
      <c r="H124" s="130"/>
      <c r="I124" s="130"/>
      <c r="J124" s="181"/>
      <c r="K124" s="189"/>
      <c r="L124" s="130"/>
      <c r="M124" s="130"/>
      <c r="N124" s="130"/>
      <c r="O124" s="130"/>
      <c r="P124" s="130"/>
      <c r="Q124" s="130"/>
      <c r="R124" s="130"/>
      <c r="S124" s="130"/>
      <c r="T124" s="130"/>
      <c r="U124" s="130"/>
      <c r="V124" s="130"/>
      <c r="W124" s="130"/>
      <c r="X124" s="130"/>
      <c r="Y124" s="130"/>
    </row>
    <row r="125" spans="1:25" ht="15.75" customHeight="1" x14ac:dyDescent="0.2">
      <c r="A125" s="189"/>
      <c r="B125" s="182"/>
      <c r="C125" s="183"/>
      <c r="D125" s="183"/>
      <c r="E125" s="183"/>
      <c r="F125" s="130"/>
      <c r="G125" s="130"/>
      <c r="H125" s="130"/>
      <c r="I125" s="130"/>
      <c r="J125" s="181"/>
      <c r="K125" s="189"/>
      <c r="L125" s="130"/>
      <c r="M125" s="130"/>
      <c r="N125" s="130"/>
      <c r="O125" s="130"/>
      <c r="P125" s="130"/>
      <c r="Q125" s="130"/>
      <c r="R125" s="130"/>
      <c r="S125" s="130"/>
      <c r="T125" s="130"/>
      <c r="U125" s="130"/>
      <c r="V125" s="130"/>
      <c r="W125" s="130"/>
      <c r="X125" s="130"/>
      <c r="Y125" s="130"/>
    </row>
    <row r="126" spans="1:25" ht="15.75" customHeight="1" x14ac:dyDescent="0.2">
      <c r="A126" s="189"/>
      <c r="B126" s="182"/>
      <c r="C126" s="183"/>
      <c r="D126" s="183"/>
      <c r="E126" s="183"/>
      <c r="F126" s="130"/>
      <c r="G126" s="130"/>
      <c r="H126" s="130"/>
      <c r="I126" s="130"/>
      <c r="J126" s="181"/>
      <c r="K126" s="189"/>
      <c r="L126" s="130"/>
      <c r="M126" s="130"/>
      <c r="N126" s="130"/>
      <c r="O126" s="130"/>
      <c r="P126" s="130"/>
      <c r="Q126" s="130"/>
      <c r="R126" s="130"/>
      <c r="S126" s="130"/>
      <c r="T126" s="130"/>
      <c r="U126" s="130"/>
      <c r="V126" s="130"/>
      <c r="W126" s="130"/>
      <c r="X126" s="130"/>
      <c r="Y126" s="130"/>
    </row>
    <row r="127" spans="1:25" ht="15.75" customHeight="1" x14ac:dyDescent="0.2">
      <c r="A127" s="189"/>
      <c r="B127" s="182"/>
      <c r="C127" s="183"/>
      <c r="D127" s="183"/>
      <c r="E127" s="183"/>
      <c r="F127" s="130"/>
      <c r="G127" s="130"/>
      <c r="H127" s="130"/>
      <c r="I127" s="130"/>
      <c r="J127" s="181"/>
      <c r="K127" s="189"/>
      <c r="L127" s="130"/>
      <c r="M127" s="130"/>
      <c r="N127" s="130"/>
      <c r="O127" s="130"/>
      <c r="P127" s="130"/>
      <c r="Q127" s="130"/>
      <c r="R127" s="130"/>
      <c r="S127" s="130"/>
      <c r="T127" s="130"/>
      <c r="U127" s="130"/>
      <c r="V127" s="130"/>
      <c r="W127" s="130"/>
      <c r="X127" s="130"/>
      <c r="Y127" s="130"/>
    </row>
    <row r="128" spans="1:25" ht="15.75" customHeight="1" x14ac:dyDescent="0.2">
      <c r="A128" s="189"/>
      <c r="B128" s="182"/>
      <c r="C128" s="183"/>
      <c r="D128" s="183"/>
      <c r="E128" s="183"/>
      <c r="F128" s="130"/>
      <c r="G128" s="130"/>
      <c r="H128" s="130"/>
      <c r="I128" s="130"/>
      <c r="J128" s="181"/>
      <c r="K128" s="189"/>
      <c r="L128" s="130"/>
      <c r="M128" s="130"/>
      <c r="N128" s="130"/>
      <c r="O128" s="130"/>
      <c r="P128" s="130"/>
      <c r="Q128" s="130"/>
      <c r="R128" s="130"/>
      <c r="S128" s="130"/>
      <c r="T128" s="130"/>
      <c r="U128" s="130"/>
      <c r="V128" s="130"/>
      <c r="W128" s="130"/>
      <c r="X128" s="130"/>
      <c r="Y128" s="130"/>
    </row>
    <row r="129" spans="1:25" ht="15.75" customHeight="1" x14ac:dyDescent="0.2">
      <c r="A129" s="189"/>
      <c r="B129" s="182"/>
      <c r="C129" s="183"/>
      <c r="D129" s="183"/>
      <c r="E129" s="183"/>
      <c r="F129" s="130"/>
      <c r="G129" s="130"/>
      <c r="H129" s="130"/>
      <c r="I129" s="130"/>
      <c r="J129" s="181"/>
      <c r="K129" s="189"/>
      <c r="L129" s="130"/>
      <c r="M129" s="130"/>
      <c r="N129" s="130"/>
      <c r="O129" s="130"/>
      <c r="P129" s="130"/>
      <c r="Q129" s="130"/>
      <c r="R129" s="130"/>
      <c r="S129" s="130"/>
      <c r="T129" s="130"/>
      <c r="U129" s="130"/>
      <c r="V129" s="130"/>
      <c r="W129" s="130"/>
      <c r="X129" s="130"/>
      <c r="Y129" s="130"/>
    </row>
    <row r="130" spans="1:25" ht="15.75" customHeight="1" x14ac:dyDescent="0.2">
      <c r="A130" s="189"/>
      <c r="B130" s="182"/>
      <c r="C130" s="183"/>
      <c r="D130" s="183"/>
      <c r="E130" s="183"/>
      <c r="F130" s="130"/>
      <c r="G130" s="130"/>
      <c r="H130" s="130"/>
      <c r="I130" s="130"/>
      <c r="J130" s="181"/>
      <c r="K130" s="189"/>
      <c r="L130" s="130"/>
      <c r="M130" s="130"/>
      <c r="N130" s="130"/>
      <c r="O130" s="130"/>
      <c r="P130" s="130"/>
      <c r="Q130" s="130"/>
      <c r="R130" s="130"/>
      <c r="S130" s="130"/>
      <c r="T130" s="130"/>
      <c r="U130" s="130"/>
      <c r="V130" s="130"/>
      <c r="W130" s="130"/>
      <c r="X130" s="130"/>
      <c r="Y130" s="130"/>
    </row>
    <row r="131" spans="1:25" ht="15.75" customHeight="1" x14ac:dyDescent="0.2">
      <c r="A131" s="189"/>
      <c r="B131" s="182"/>
      <c r="C131" s="183"/>
      <c r="D131" s="183"/>
      <c r="E131" s="183"/>
      <c r="F131" s="130"/>
      <c r="G131" s="130"/>
      <c r="H131" s="130"/>
      <c r="I131" s="130"/>
      <c r="J131" s="181"/>
      <c r="K131" s="189"/>
      <c r="L131" s="130"/>
      <c r="M131" s="130"/>
      <c r="N131" s="130"/>
      <c r="O131" s="130"/>
      <c r="P131" s="130"/>
      <c r="Q131" s="130"/>
      <c r="R131" s="130"/>
      <c r="S131" s="130"/>
      <c r="T131" s="130"/>
      <c r="U131" s="130"/>
      <c r="V131" s="130"/>
      <c r="W131" s="130"/>
      <c r="X131" s="130"/>
      <c r="Y131" s="130"/>
    </row>
    <row r="132" spans="1:25" ht="15.75" customHeight="1" x14ac:dyDescent="0.2">
      <c r="A132" s="189"/>
      <c r="B132" s="182"/>
      <c r="C132" s="183"/>
      <c r="D132" s="183"/>
      <c r="E132" s="183"/>
      <c r="F132" s="130"/>
      <c r="G132" s="130"/>
      <c r="H132" s="130"/>
      <c r="I132" s="130"/>
      <c r="J132" s="181"/>
      <c r="K132" s="189"/>
      <c r="L132" s="130"/>
      <c r="M132" s="130"/>
      <c r="N132" s="130"/>
      <c r="O132" s="130"/>
      <c r="P132" s="130"/>
      <c r="Q132" s="130"/>
      <c r="R132" s="130"/>
      <c r="S132" s="130"/>
      <c r="T132" s="130"/>
      <c r="U132" s="130"/>
      <c r="V132" s="130"/>
      <c r="W132" s="130"/>
      <c r="X132" s="130"/>
      <c r="Y132" s="130"/>
    </row>
    <row r="133" spans="1:25" ht="15.75" customHeight="1" x14ac:dyDescent="0.2">
      <c r="A133" s="189"/>
      <c r="B133" s="182"/>
      <c r="C133" s="183"/>
      <c r="D133" s="183"/>
      <c r="E133" s="183"/>
      <c r="F133" s="130"/>
      <c r="G133" s="130"/>
      <c r="H133" s="130"/>
      <c r="I133" s="130"/>
      <c r="J133" s="181"/>
      <c r="K133" s="189"/>
      <c r="L133" s="130"/>
      <c r="M133" s="130"/>
      <c r="N133" s="130"/>
      <c r="O133" s="130"/>
      <c r="P133" s="130"/>
      <c r="Q133" s="130"/>
      <c r="R133" s="130"/>
      <c r="S133" s="130"/>
      <c r="T133" s="130"/>
      <c r="U133" s="130"/>
      <c r="V133" s="130"/>
      <c r="W133" s="130"/>
      <c r="X133" s="130"/>
      <c r="Y133" s="130"/>
    </row>
    <row r="134" spans="1:25" ht="15.75" customHeight="1" x14ac:dyDescent="0.2">
      <c r="A134" s="189"/>
      <c r="B134" s="182"/>
      <c r="C134" s="183"/>
      <c r="D134" s="183"/>
      <c r="E134" s="183"/>
      <c r="F134" s="130"/>
      <c r="G134" s="130"/>
      <c r="H134" s="130"/>
      <c r="I134" s="130"/>
      <c r="J134" s="181"/>
      <c r="K134" s="189"/>
      <c r="L134" s="130"/>
      <c r="M134" s="130"/>
      <c r="N134" s="130"/>
      <c r="O134" s="130"/>
      <c r="P134" s="130"/>
      <c r="Q134" s="130"/>
      <c r="R134" s="130"/>
      <c r="S134" s="130"/>
      <c r="T134" s="130"/>
      <c r="U134" s="130"/>
      <c r="V134" s="130"/>
      <c r="W134" s="130"/>
      <c r="X134" s="130"/>
      <c r="Y134" s="130"/>
    </row>
    <row r="135" spans="1:25" ht="15.75" customHeight="1" x14ac:dyDescent="0.2">
      <c r="A135" s="189"/>
      <c r="B135" s="182"/>
      <c r="C135" s="183"/>
      <c r="D135" s="183"/>
      <c r="E135" s="183"/>
      <c r="F135" s="130"/>
      <c r="G135" s="130"/>
      <c r="H135" s="130"/>
      <c r="I135" s="130"/>
      <c r="J135" s="181"/>
      <c r="K135" s="189"/>
      <c r="L135" s="130"/>
      <c r="M135" s="130"/>
      <c r="N135" s="130"/>
      <c r="O135" s="130"/>
      <c r="P135" s="130"/>
      <c r="Q135" s="130"/>
      <c r="R135" s="130"/>
      <c r="S135" s="130"/>
      <c r="T135" s="130"/>
      <c r="U135" s="130"/>
      <c r="V135" s="130"/>
      <c r="W135" s="130"/>
      <c r="X135" s="130"/>
      <c r="Y135" s="130"/>
    </row>
    <row r="136" spans="1:25" ht="15.75" customHeight="1" x14ac:dyDescent="0.2">
      <c r="A136" s="189"/>
      <c r="B136" s="182"/>
      <c r="C136" s="183"/>
      <c r="D136" s="183"/>
      <c r="E136" s="183"/>
      <c r="F136" s="130"/>
      <c r="G136" s="130"/>
      <c r="H136" s="130"/>
      <c r="I136" s="130"/>
      <c r="J136" s="181"/>
      <c r="K136" s="189"/>
      <c r="L136" s="130"/>
      <c r="M136" s="130"/>
      <c r="N136" s="130"/>
      <c r="O136" s="130"/>
      <c r="P136" s="130"/>
      <c r="Q136" s="130"/>
      <c r="R136" s="130"/>
      <c r="S136" s="130"/>
      <c r="T136" s="130"/>
      <c r="U136" s="130"/>
      <c r="V136" s="130"/>
      <c r="W136" s="130"/>
      <c r="X136" s="130"/>
      <c r="Y136" s="130"/>
    </row>
    <row r="137" spans="1:25" ht="15.75" customHeight="1" x14ac:dyDescent="0.2">
      <c r="A137" s="189"/>
      <c r="B137" s="182"/>
      <c r="C137" s="183"/>
      <c r="D137" s="183"/>
      <c r="E137" s="183"/>
      <c r="F137" s="130"/>
      <c r="G137" s="130"/>
      <c r="H137" s="130"/>
      <c r="I137" s="130"/>
      <c r="J137" s="181"/>
      <c r="K137" s="189"/>
      <c r="L137" s="130"/>
      <c r="M137" s="130"/>
      <c r="N137" s="130"/>
      <c r="O137" s="130"/>
      <c r="P137" s="130"/>
      <c r="Q137" s="130"/>
      <c r="R137" s="130"/>
      <c r="S137" s="130"/>
      <c r="T137" s="130"/>
      <c r="U137" s="130"/>
      <c r="V137" s="130"/>
      <c r="W137" s="130"/>
      <c r="X137" s="130"/>
      <c r="Y137" s="130"/>
    </row>
    <row r="138" spans="1:25" ht="15.75" customHeight="1" x14ac:dyDescent="0.2">
      <c r="A138" s="189"/>
      <c r="B138" s="182"/>
      <c r="C138" s="183"/>
      <c r="D138" s="183"/>
      <c r="E138" s="183"/>
      <c r="F138" s="130"/>
      <c r="G138" s="130"/>
      <c r="H138" s="130"/>
      <c r="I138" s="130"/>
      <c r="J138" s="181"/>
      <c r="K138" s="189"/>
      <c r="L138" s="130"/>
      <c r="M138" s="130"/>
      <c r="N138" s="130"/>
      <c r="O138" s="130"/>
      <c r="P138" s="130"/>
      <c r="Q138" s="130"/>
      <c r="R138" s="130"/>
      <c r="S138" s="130"/>
      <c r="T138" s="130"/>
      <c r="U138" s="130"/>
      <c r="V138" s="130"/>
      <c r="W138" s="130"/>
      <c r="X138" s="130"/>
      <c r="Y138" s="130"/>
    </row>
    <row r="139" spans="1:25" ht="15.75" customHeight="1" x14ac:dyDescent="0.2">
      <c r="A139" s="189"/>
      <c r="B139" s="182"/>
      <c r="C139" s="183"/>
      <c r="D139" s="183"/>
      <c r="E139" s="183"/>
      <c r="F139" s="130"/>
      <c r="G139" s="130"/>
      <c r="H139" s="130"/>
      <c r="I139" s="130"/>
      <c r="J139" s="181"/>
      <c r="K139" s="189"/>
      <c r="L139" s="130"/>
      <c r="M139" s="130"/>
      <c r="N139" s="130"/>
      <c r="O139" s="130"/>
      <c r="P139" s="130"/>
      <c r="Q139" s="130"/>
      <c r="R139" s="130"/>
      <c r="S139" s="130"/>
      <c r="T139" s="130"/>
      <c r="U139" s="130"/>
      <c r="V139" s="130"/>
      <c r="W139" s="130"/>
      <c r="X139" s="130"/>
      <c r="Y139" s="130"/>
    </row>
    <row r="140" spans="1:25" ht="15.75" customHeight="1" x14ac:dyDescent="0.2">
      <c r="A140" s="189"/>
      <c r="B140" s="182"/>
      <c r="C140" s="183"/>
      <c r="D140" s="183"/>
      <c r="E140" s="183"/>
      <c r="F140" s="130"/>
      <c r="G140" s="130"/>
      <c r="H140" s="130"/>
      <c r="I140" s="130"/>
      <c r="J140" s="181"/>
      <c r="K140" s="189"/>
      <c r="L140" s="130"/>
      <c r="M140" s="130"/>
      <c r="N140" s="130"/>
      <c r="O140" s="130"/>
      <c r="P140" s="130"/>
      <c r="Q140" s="130"/>
      <c r="R140" s="130"/>
      <c r="S140" s="130"/>
      <c r="T140" s="130"/>
      <c r="U140" s="130"/>
      <c r="V140" s="130"/>
      <c r="W140" s="130"/>
      <c r="X140" s="130"/>
      <c r="Y140" s="130"/>
    </row>
    <row r="141" spans="1:25" ht="15.75" customHeight="1" x14ac:dyDescent="0.2">
      <c r="A141" s="189"/>
      <c r="B141" s="182"/>
      <c r="C141" s="183"/>
      <c r="D141" s="183"/>
      <c r="E141" s="183"/>
      <c r="F141" s="130"/>
      <c r="G141" s="130"/>
      <c r="H141" s="130"/>
      <c r="I141" s="130"/>
      <c r="J141" s="181"/>
      <c r="K141" s="189"/>
      <c r="L141" s="130"/>
      <c r="M141" s="130"/>
      <c r="N141" s="130"/>
      <c r="O141" s="130"/>
      <c r="P141" s="130"/>
      <c r="Q141" s="130"/>
      <c r="R141" s="130"/>
      <c r="S141" s="130"/>
      <c r="T141" s="130"/>
      <c r="U141" s="130"/>
      <c r="V141" s="130"/>
      <c r="W141" s="130"/>
      <c r="X141" s="130"/>
      <c r="Y141" s="130"/>
    </row>
    <row r="142" spans="1:25" ht="15.75" customHeight="1" x14ac:dyDescent="0.2">
      <c r="A142" s="189"/>
      <c r="B142" s="182"/>
      <c r="C142" s="183"/>
      <c r="D142" s="183"/>
      <c r="E142" s="183"/>
      <c r="F142" s="130"/>
      <c r="G142" s="130"/>
      <c r="H142" s="130"/>
      <c r="I142" s="130"/>
      <c r="J142" s="181"/>
      <c r="K142" s="189"/>
      <c r="L142" s="130"/>
      <c r="M142" s="130"/>
      <c r="N142" s="130"/>
      <c r="O142" s="130"/>
      <c r="P142" s="130"/>
      <c r="Q142" s="130"/>
      <c r="R142" s="130"/>
      <c r="S142" s="130"/>
      <c r="T142" s="130"/>
      <c r="U142" s="130"/>
      <c r="V142" s="130"/>
      <c r="W142" s="130"/>
      <c r="X142" s="130"/>
      <c r="Y142" s="130"/>
    </row>
    <row r="143" spans="1:25" ht="15.75" customHeight="1" x14ac:dyDescent="0.2">
      <c r="A143" s="189"/>
      <c r="B143" s="182"/>
      <c r="C143" s="183"/>
      <c r="D143" s="183"/>
      <c r="E143" s="183"/>
      <c r="F143" s="130"/>
      <c r="G143" s="130"/>
      <c r="H143" s="130"/>
      <c r="I143" s="130"/>
      <c r="J143" s="181"/>
      <c r="K143" s="189"/>
      <c r="L143" s="130"/>
      <c r="M143" s="130"/>
      <c r="N143" s="130"/>
      <c r="O143" s="130"/>
      <c r="P143" s="130"/>
      <c r="Q143" s="130"/>
      <c r="R143" s="130"/>
      <c r="S143" s="130"/>
      <c r="T143" s="130"/>
      <c r="U143" s="130"/>
      <c r="V143" s="130"/>
      <c r="W143" s="130"/>
      <c r="X143" s="130"/>
      <c r="Y143" s="130"/>
    </row>
    <row r="144" spans="1:25" ht="15.75" customHeight="1" x14ac:dyDescent="0.2">
      <c r="A144" s="189"/>
      <c r="B144" s="182"/>
      <c r="C144" s="183"/>
      <c r="D144" s="183"/>
      <c r="E144" s="183"/>
      <c r="F144" s="130"/>
      <c r="G144" s="130"/>
      <c r="H144" s="130"/>
      <c r="I144" s="130"/>
      <c r="J144" s="181"/>
      <c r="K144" s="189"/>
      <c r="L144" s="130"/>
      <c r="M144" s="130"/>
      <c r="N144" s="130"/>
      <c r="O144" s="130"/>
      <c r="P144" s="130"/>
      <c r="Q144" s="130"/>
      <c r="R144" s="130"/>
      <c r="S144" s="130"/>
      <c r="T144" s="130"/>
      <c r="U144" s="130"/>
      <c r="V144" s="130"/>
      <c r="W144" s="130"/>
      <c r="X144" s="130"/>
      <c r="Y144" s="130"/>
    </row>
    <row r="145" spans="1:25" ht="15.75" customHeight="1" x14ac:dyDescent="0.2">
      <c r="A145" s="189"/>
      <c r="B145" s="182"/>
      <c r="C145" s="183"/>
      <c r="D145" s="183"/>
      <c r="E145" s="183"/>
      <c r="F145" s="130"/>
      <c r="G145" s="130"/>
      <c r="H145" s="130"/>
      <c r="I145" s="130"/>
      <c r="J145" s="181"/>
      <c r="K145" s="189"/>
      <c r="L145" s="130"/>
      <c r="M145" s="130"/>
      <c r="N145" s="130"/>
      <c r="O145" s="130"/>
      <c r="P145" s="130"/>
      <c r="Q145" s="130"/>
      <c r="R145" s="130"/>
      <c r="S145" s="130"/>
      <c r="T145" s="130"/>
      <c r="U145" s="130"/>
      <c r="V145" s="130"/>
      <c r="W145" s="130"/>
      <c r="X145" s="130"/>
      <c r="Y145" s="130"/>
    </row>
    <row r="146" spans="1:25" ht="15.75" customHeight="1" x14ac:dyDescent="0.2">
      <c r="A146" s="189"/>
      <c r="B146" s="182"/>
      <c r="C146" s="183"/>
      <c r="D146" s="183"/>
      <c r="E146" s="183"/>
      <c r="F146" s="130"/>
      <c r="G146" s="130"/>
      <c r="H146" s="130"/>
      <c r="I146" s="130"/>
      <c r="J146" s="181"/>
      <c r="K146" s="189"/>
      <c r="L146" s="130"/>
      <c r="M146" s="130"/>
      <c r="N146" s="130"/>
      <c r="O146" s="130"/>
      <c r="P146" s="130"/>
      <c r="Q146" s="130"/>
      <c r="R146" s="130"/>
      <c r="S146" s="130"/>
      <c r="T146" s="130"/>
      <c r="U146" s="130"/>
      <c r="V146" s="130"/>
      <c r="W146" s="130"/>
      <c r="X146" s="130"/>
      <c r="Y146" s="130"/>
    </row>
    <row r="147" spans="1:25" ht="15.75" customHeight="1" x14ac:dyDescent="0.2">
      <c r="A147" s="189"/>
      <c r="B147" s="182"/>
      <c r="C147" s="183"/>
      <c r="D147" s="183"/>
      <c r="E147" s="183"/>
      <c r="F147" s="130"/>
      <c r="G147" s="130"/>
      <c r="H147" s="130"/>
      <c r="I147" s="130"/>
      <c r="J147" s="181"/>
      <c r="K147" s="189"/>
      <c r="L147" s="130"/>
      <c r="M147" s="130"/>
      <c r="N147" s="130"/>
      <c r="O147" s="130"/>
      <c r="P147" s="130"/>
      <c r="Q147" s="130"/>
      <c r="R147" s="130"/>
      <c r="S147" s="130"/>
      <c r="T147" s="130"/>
      <c r="U147" s="130"/>
      <c r="V147" s="130"/>
      <c r="W147" s="130"/>
      <c r="X147" s="130"/>
      <c r="Y147" s="130"/>
    </row>
    <row r="148" spans="1:25" ht="15.75" customHeight="1" x14ac:dyDescent="0.2">
      <c r="A148" s="189"/>
      <c r="B148" s="182"/>
      <c r="C148" s="183"/>
      <c r="D148" s="183"/>
      <c r="E148" s="183"/>
      <c r="F148" s="130"/>
      <c r="G148" s="130"/>
      <c r="H148" s="130"/>
      <c r="I148" s="130"/>
      <c r="J148" s="181"/>
      <c r="K148" s="189"/>
      <c r="L148" s="130"/>
      <c r="M148" s="130"/>
      <c r="N148" s="130"/>
      <c r="O148" s="130"/>
      <c r="P148" s="130"/>
      <c r="Q148" s="130"/>
      <c r="R148" s="130"/>
      <c r="S148" s="130"/>
      <c r="T148" s="130"/>
      <c r="U148" s="130"/>
      <c r="V148" s="130"/>
      <c r="W148" s="130"/>
      <c r="X148" s="130"/>
      <c r="Y148" s="130"/>
    </row>
    <row r="149" spans="1:25" ht="15.75" customHeight="1" x14ac:dyDescent="0.2">
      <c r="A149" s="189"/>
      <c r="B149" s="182"/>
      <c r="C149" s="183"/>
      <c r="D149" s="183"/>
      <c r="E149" s="183"/>
      <c r="F149" s="130"/>
      <c r="G149" s="130"/>
      <c r="H149" s="130"/>
      <c r="I149" s="130"/>
      <c r="J149" s="181"/>
      <c r="K149" s="189"/>
      <c r="L149" s="130"/>
      <c r="M149" s="130"/>
      <c r="N149" s="130"/>
      <c r="O149" s="130"/>
      <c r="P149" s="130"/>
      <c r="Q149" s="130"/>
      <c r="R149" s="130"/>
      <c r="S149" s="130"/>
      <c r="T149" s="130"/>
      <c r="U149" s="130"/>
      <c r="V149" s="130"/>
      <c r="W149" s="130"/>
      <c r="X149" s="130"/>
      <c r="Y149" s="130"/>
    </row>
    <row r="150" spans="1:25" ht="15.75" customHeight="1" x14ac:dyDescent="0.2">
      <c r="A150" s="189"/>
      <c r="B150" s="182"/>
      <c r="C150" s="183"/>
      <c r="D150" s="183"/>
      <c r="E150" s="183"/>
      <c r="F150" s="130"/>
      <c r="G150" s="130"/>
      <c r="H150" s="130"/>
      <c r="I150" s="130"/>
      <c r="J150" s="181"/>
      <c r="K150" s="189"/>
      <c r="L150" s="130"/>
      <c r="M150" s="130"/>
      <c r="N150" s="130"/>
      <c r="O150" s="130"/>
      <c r="P150" s="130"/>
      <c r="Q150" s="130"/>
      <c r="R150" s="130"/>
      <c r="S150" s="130"/>
      <c r="T150" s="130"/>
      <c r="U150" s="130"/>
      <c r="V150" s="130"/>
      <c r="W150" s="130"/>
      <c r="X150" s="130"/>
      <c r="Y150" s="130"/>
    </row>
    <row r="151" spans="1:25" ht="15.75" customHeight="1" x14ac:dyDescent="0.2">
      <c r="A151" s="189"/>
      <c r="B151" s="182"/>
      <c r="C151" s="183"/>
      <c r="D151" s="183"/>
      <c r="E151" s="183"/>
      <c r="F151" s="130"/>
      <c r="G151" s="130"/>
      <c r="H151" s="130"/>
      <c r="I151" s="130"/>
      <c r="J151" s="181"/>
      <c r="K151" s="189"/>
      <c r="L151" s="130"/>
      <c r="M151" s="130"/>
      <c r="N151" s="130"/>
      <c r="O151" s="130"/>
      <c r="P151" s="130"/>
      <c r="Q151" s="130"/>
      <c r="R151" s="130"/>
      <c r="S151" s="130"/>
      <c r="T151" s="130"/>
      <c r="U151" s="130"/>
      <c r="V151" s="130"/>
      <c r="W151" s="130"/>
      <c r="X151" s="130"/>
      <c r="Y151" s="130"/>
    </row>
    <row r="152" spans="1:25" ht="15.75" customHeight="1" x14ac:dyDescent="0.2">
      <c r="A152" s="189"/>
      <c r="B152" s="182"/>
      <c r="C152" s="183"/>
      <c r="D152" s="183"/>
      <c r="E152" s="183"/>
      <c r="F152" s="130"/>
      <c r="G152" s="130"/>
      <c r="H152" s="130"/>
      <c r="I152" s="130"/>
      <c r="J152" s="181"/>
      <c r="K152" s="189"/>
      <c r="L152" s="130"/>
      <c r="M152" s="130"/>
      <c r="N152" s="130"/>
      <c r="O152" s="130"/>
      <c r="P152" s="130"/>
      <c r="Q152" s="130"/>
      <c r="R152" s="130"/>
      <c r="S152" s="130"/>
      <c r="T152" s="130"/>
      <c r="U152" s="130"/>
      <c r="V152" s="130"/>
      <c r="W152" s="130"/>
      <c r="X152" s="130"/>
      <c r="Y152" s="130"/>
    </row>
    <row r="153" spans="1:25" ht="15.75" customHeight="1" x14ac:dyDescent="0.2">
      <c r="A153" s="189"/>
      <c r="B153" s="182"/>
      <c r="C153" s="183"/>
      <c r="D153" s="183"/>
      <c r="E153" s="183"/>
      <c r="F153" s="130"/>
      <c r="G153" s="130"/>
      <c r="H153" s="130"/>
      <c r="I153" s="130"/>
      <c r="J153" s="181"/>
      <c r="K153" s="189"/>
      <c r="L153" s="130"/>
      <c r="M153" s="130"/>
      <c r="N153" s="130"/>
      <c r="O153" s="130"/>
      <c r="P153" s="130"/>
      <c r="Q153" s="130"/>
      <c r="R153" s="130"/>
      <c r="S153" s="130"/>
      <c r="T153" s="130"/>
      <c r="U153" s="130"/>
      <c r="V153" s="130"/>
      <c r="W153" s="130"/>
      <c r="X153" s="130"/>
      <c r="Y153" s="130"/>
    </row>
    <row r="154" spans="1:25" ht="15.75" customHeight="1" x14ac:dyDescent="0.2">
      <c r="A154" s="189"/>
      <c r="B154" s="182"/>
      <c r="C154" s="183"/>
      <c r="D154" s="183"/>
      <c r="E154" s="183"/>
      <c r="F154" s="130"/>
      <c r="G154" s="130"/>
      <c r="H154" s="130"/>
      <c r="I154" s="130"/>
      <c r="J154" s="181"/>
      <c r="K154" s="189"/>
      <c r="L154" s="130"/>
      <c r="M154" s="130"/>
      <c r="N154" s="130"/>
      <c r="O154" s="130"/>
      <c r="P154" s="130"/>
      <c r="Q154" s="130"/>
      <c r="R154" s="130"/>
      <c r="S154" s="130"/>
      <c r="T154" s="130"/>
      <c r="U154" s="130"/>
      <c r="V154" s="130"/>
      <c r="W154" s="130"/>
      <c r="X154" s="130"/>
      <c r="Y154" s="130"/>
    </row>
    <row r="155" spans="1:25" ht="15.75" customHeight="1" x14ac:dyDescent="0.2">
      <c r="A155" s="189"/>
      <c r="B155" s="182"/>
      <c r="C155" s="183"/>
      <c r="D155" s="183"/>
      <c r="E155" s="183"/>
      <c r="F155" s="130"/>
      <c r="G155" s="130"/>
      <c r="H155" s="130"/>
      <c r="I155" s="130"/>
      <c r="J155" s="181"/>
      <c r="K155" s="189"/>
      <c r="L155" s="130"/>
      <c r="M155" s="130"/>
      <c r="N155" s="130"/>
      <c r="O155" s="130"/>
      <c r="P155" s="130"/>
      <c r="Q155" s="130"/>
      <c r="R155" s="130"/>
      <c r="S155" s="130"/>
      <c r="T155" s="130"/>
      <c r="U155" s="130"/>
      <c r="V155" s="130"/>
      <c r="W155" s="130"/>
      <c r="X155" s="130"/>
      <c r="Y155" s="130"/>
    </row>
    <row r="156" spans="1:25" ht="15.75" customHeight="1" x14ac:dyDescent="0.2">
      <c r="A156" s="189"/>
      <c r="B156" s="182"/>
      <c r="C156" s="183"/>
      <c r="D156" s="183"/>
      <c r="E156" s="183"/>
      <c r="F156" s="130"/>
      <c r="G156" s="130"/>
      <c r="H156" s="130"/>
      <c r="I156" s="130"/>
      <c r="J156" s="181"/>
      <c r="K156" s="189"/>
      <c r="L156" s="130"/>
      <c r="M156" s="130"/>
      <c r="N156" s="130"/>
      <c r="O156" s="130"/>
      <c r="P156" s="130"/>
      <c r="Q156" s="130"/>
      <c r="R156" s="130"/>
      <c r="S156" s="130"/>
      <c r="T156" s="130"/>
      <c r="U156" s="130"/>
      <c r="V156" s="130"/>
      <c r="W156" s="130"/>
      <c r="X156" s="130"/>
      <c r="Y156" s="130"/>
    </row>
    <row r="157" spans="1:25" ht="15.75" customHeight="1" x14ac:dyDescent="0.2">
      <c r="A157" s="189"/>
      <c r="B157" s="182"/>
      <c r="C157" s="183"/>
      <c r="D157" s="183"/>
      <c r="E157" s="183"/>
      <c r="F157" s="130"/>
      <c r="G157" s="130"/>
      <c r="H157" s="130"/>
      <c r="I157" s="130"/>
      <c r="J157" s="181"/>
      <c r="K157" s="189"/>
      <c r="L157" s="130"/>
      <c r="M157" s="130"/>
      <c r="N157" s="130"/>
      <c r="O157" s="130"/>
      <c r="P157" s="130"/>
      <c r="Q157" s="130"/>
      <c r="R157" s="130"/>
      <c r="S157" s="130"/>
      <c r="T157" s="130"/>
      <c r="U157" s="130"/>
      <c r="V157" s="130"/>
      <c r="W157" s="130"/>
      <c r="X157" s="130"/>
      <c r="Y157" s="130"/>
    </row>
    <row r="158" spans="1:25" ht="15.75" customHeight="1" x14ac:dyDescent="0.2">
      <c r="A158" s="189"/>
      <c r="B158" s="182"/>
      <c r="C158" s="183"/>
      <c r="D158" s="183"/>
      <c r="E158" s="183"/>
      <c r="F158" s="130"/>
      <c r="G158" s="130"/>
      <c r="H158" s="130"/>
      <c r="I158" s="130"/>
      <c r="J158" s="181"/>
      <c r="K158" s="189"/>
      <c r="L158" s="130"/>
      <c r="M158" s="130"/>
      <c r="N158" s="130"/>
      <c r="O158" s="130"/>
      <c r="P158" s="130"/>
      <c r="Q158" s="130"/>
      <c r="R158" s="130"/>
      <c r="S158" s="130"/>
      <c r="T158" s="130"/>
      <c r="U158" s="130"/>
      <c r="V158" s="130"/>
      <c r="W158" s="130"/>
      <c r="X158" s="130"/>
      <c r="Y158" s="130"/>
    </row>
    <row r="159" spans="1:25" ht="15.75" customHeight="1" x14ac:dyDescent="0.2">
      <c r="A159" s="189"/>
      <c r="B159" s="182"/>
      <c r="C159" s="183"/>
      <c r="D159" s="183"/>
      <c r="E159" s="183"/>
      <c r="F159" s="130"/>
      <c r="G159" s="130"/>
      <c r="H159" s="130"/>
      <c r="I159" s="130"/>
      <c r="J159" s="181"/>
      <c r="K159" s="189"/>
      <c r="L159" s="130"/>
      <c r="M159" s="130"/>
      <c r="N159" s="130"/>
      <c r="O159" s="130"/>
      <c r="P159" s="130"/>
      <c r="Q159" s="130"/>
      <c r="R159" s="130"/>
      <c r="S159" s="130"/>
      <c r="T159" s="130"/>
      <c r="U159" s="130"/>
      <c r="V159" s="130"/>
      <c r="W159" s="130"/>
      <c r="X159" s="130"/>
      <c r="Y159" s="130"/>
    </row>
    <row r="160" spans="1:25" ht="15.75" customHeight="1" x14ac:dyDescent="0.2">
      <c r="A160" s="189"/>
      <c r="B160" s="182"/>
      <c r="C160" s="183"/>
      <c r="D160" s="183"/>
      <c r="E160" s="183"/>
      <c r="F160" s="130"/>
      <c r="G160" s="130"/>
      <c r="H160" s="130"/>
      <c r="I160" s="130"/>
      <c r="J160" s="181"/>
      <c r="K160" s="189"/>
      <c r="L160" s="130"/>
      <c r="M160" s="130"/>
      <c r="N160" s="130"/>
      <c r="O160" s="130"/>
      <c r="P160" s="130"/>
      <c r="Q160" s="130"/>
      <c r="R160" s="130"/>
      <c r="S160" s="130"/>
      <c r="T160" s="130"/>
      <c r="U160" s="130"/>
      <c r="V160" s="130"/>
      <c r="W160" s="130"/>
      <c r="X160" s="130"/>
      <c r="Y160" s="130"/>
    </row>
    <row r="161" spans="1:25" ht="15.75" customHeight="1" x14ac:dyDescent="0.2">
      <c r="A161" s="189"/>
      <c r="B161" s="182"/>
      <c r="C161" s="183"/>
      <c r="D161" s="183"/>
      <c r="E161" s="183"/>
      <c r="F161" s="130"/>
      <c r="G161" s="130"/>
      <c r="H161" s="130"/>
      <c r="I161" s="130"/>
      <c r="J161" s="181"/>
      <c r="K161" s="189"/>
      <c r="L161" s="130"/>
      <c r="M161" s="130"/>
      <c r="N161" s="130"/>
      <c r="O161" s="130"/>
      <c r="P161" s="130"/>
      <c r="Q161" s="130"/>
      <c r="R161" s="130"/>
      <c r="S161" s="130"/>
      <c r="T161" s="130"/>
      <c r="U161" s="130"/>
      <c r="V161" s="130"/>
      <c r="W161" s="130"/>
      <c r="X161" s="130"/>
      <c r="Y161" s="130"/>
    </row>
    <row r="162" spans="1:25" ht="15.75" customHeight="1" x14ac:dyDescent="0.2">
      <c r="A162" s="189"/>
      <c r="B162" s="182"/>
      <c r="C162" s="183"/>
      <c r="D162" s="183"/>
      <c r="E162" s="183"/>
      <c r="F162" s="130"/>
      <c r="G162" s="130"/>
      <c r="H162" s="130"/>
      <c r="I162" s="130"/>
      <c r="J162" s="181"/>
      <c r="K162" s="189"/>
      <c r="L162" s="130"/>
      <c r="M162" s="130"/>
      <c r="N162" s="130"/>
      <c r="O162" s="130"/>
      <c r="P162" s="130"/>
      <c r="Q162" s="130"/>
      <c r="R162" s="130"/>
      <c r="S162" s="130"/>
      <c r="T162" s="130"/>
      <c r="U162" s="130"/>
      <c r="V162" s="130"/>
      <c r="W162" s="130"/>
      <c r="X162" s="130"/>
      <c r="Y162" s="130"/>
    </row>
    <row r="163" spans="1:25" ht="15.75" customHeight="1" x14ac:dyDescent="0.2">
      <c r="A163" s="189"/>
      <c r="B163" s="182"/>
      <c r="C163" s="183"/>
      <c r="D163" s="183"/>
      <c r="E163" s="183"/>
      <c r="F163" s="130"/>
      <c r="G163" s="130"/>
      <c r="H163" s="130"/>
      <c r="I163" s="130"/>
      <c r="J163" s="181"/>
      <c r="K163" s="189"/>
      <c r="L163" s="130"/>
      <c r="M163" s="130"/>
      <c r="N163" s="130"/>
      <c r="O163" s="130"/>
      <c r="P163" s="130"/>
      <c r="Q163" s="130"/>
      <c r="R163" s="130"/>
      <c r="S163" s="130"/>
      <c r="T163" s="130"/>
      <c r="U163" s="130"/>
      <c r="V163" s="130"/>
      <c r="W163" s="130"/>
      <c r="X163" s="130"/>
      <c r="Y163" s="130"/>
    </row>
    <row r="164" spans="1:25" ht="15.75" customHeight="1" x14ac:dyDescent="0.2">
      <c r="A164" s="189"/>
      <c r="B164" s="182"/>
      <c r="C164" s="183"/>
      <c r="D164" s="183"/>
      <c r="E164" s="183"/>
      <c r="F164" s="130"/>
      <c r="G164" s="130"/>
      <c r="H164" s="130"/>
      <c r="I164" s="130"/>
      <c r="J164" s="181"/>
      <c r="K164" s="189"/>
      <c r="L164" s="130"/>
      <c r="M164" s="130"/>
      <c r="N164" s="130"/>
      <c r="O164" s="130"/>
      <c r="P164" s="130"/>
      <c r="Q164" s="130"/>
      <c r="R164" s="130"/>
      <c r="S164" s="130"/>
      <c r="T164" s="130"/>
      <c r="U164" s="130"/>
      <c r="V164" s="130"/>
      <c r="W164" s="130"/>
      <c r="X164" s="130"/>
      <c r="Y164" s="130"/>
    </row>
    <row r="165" spans="1:25" ht="15.75" customHeight="1" x14ac:dyDescent="0.2">
      <c r="A165" s="189"/>
      <c r="B165" s="182"/>
      <c r="C165" s="183"/>
      <c r="D165" s="183"/>
      <c r="E165" s="183"/>
      <c r="F165" s="130"/>
      <c r="G165" s="130"/>
      <c r="H165" s="130"/>
      <c r="I165" s="130"/>
      <c r="J165" s="181"/>
      <c r="K165" s="189"/>
      <c r="L165" s="130"/>
      <c r="M165" s="130"/>
      <c r="N165" s="130"/>
      <c r="O165" s="130"/>
      <c r="P165" s="130"/>
      <c r="Q165" s="130"/>
      <c r="R165" s="130"/>
      <c r="S165" s="130"/>
      <c r="T165" s="130"/>
      <c r="U165" s="130"/>
      <c r="V165" s="130"/>
      <c r="W165" s="130"/>
      <c r="X165" s="130"/>
      <c r="Y165" s="130"/>
    </row>
    <row r="166" spans="1:25" ht="15.75" customHeight="1" x14ac:dyDescent="0.2">
      <c r="A166" s="189"/>
      <c r="B166" s="182"/>
      <c r="C166" s="183"/>
      <c r="D166" s="183"/>
      <c r="E166" s="183"/>
      <c r="F166" s="130"/>
      <c r="G166" s="130"/>
      <c r="H166" s="130"/>
      <c r="I166" s="130"/>
      <c r="J166" s="181"/>
      <c r="K166" s="189"/>
      <c r="L166" s="130"/>
      <c r="M166" s="130"/>
      <c r="N166" s="130"/>
      <c r="O166" s="130"/>
      <c r="P166" s="130"/>
      <c r="Q166" s="130"/>
      <c r="R166" s="130"/>
      <c r="S166" s="130"/>
      <c r="T166" s="130"/>
      <c r="U166" s="130"/>
      <c r="V166" s="130"/>
      <c r="W166" s="130"/>
      <c r="X166" s="130"/>
      <c r="Y166" s="130"/>
    </row>
    <row r="167" spans="1:25" ht="15.75" customHeight="1" x14ac:dyDescent="0.2">
      <c r="A167" s="189"/>
      <c r="B167" s="182"/>
      <c r="C167" s="183"/>
      <c r="D167" s="183"/>
      <c r="E167" s="183"/>
      <c r="F167" s="130"/>
      <c r="G167" s="130"/>
      <c r="H167" s="130"/>
      <c r="I167" s="130"/>
      <c r="J167" s="181"/>
      <c r="K167" s="189"/>
      <c r="L167" s="130"/>
      <c r="M167" s="130"/>
      <c r="N167" s="130"/>
      <c r="O167" s="130"/>
      <c r="P167" s="130"/>
      <c r="Q167" s="130"/>
      <c r="R167" s="130"/>
      <c r="S167" s="130"/>
      <c r="T167" s="130"/>
      <c r="U167" s="130"/>
      <c r="V167" s="130"/>
      <c r="W167" s="130"/>
      <c r="X167" s="130"/>
      <c r="Y167" s="130"/>
    </row>
    <row r="168" spans="1:25" ht="15.75" customHeight="1" x14ac:dyDescent="0.2">
      <c r="A168" s="189"/>
      <c r="B168" s="182"/>
      <c r="C168" s="183"/>
      <c r="D168" s="183"/>
      <c r="E168" s="183"/>
      <c r="F168" s="130"/>
      <c r="G168" s="130"/>
      <c r="H168" s="130"/>
      <c r="I168" s="130"/>
      <c r="J168" s="181"/>
      <c r="K168" s="189"/>
      <c r="L168" s="130"/>
      <c r="M168" s="130"/>
      <c r="N168" s="130"/>
      <c r="O168" s="130"/>
      <c r="P168" s="130"/>
      <c r="Q168" s="130"/>
      <c r="R168" s="130"/>
      <c r="S168" s="130"/>
      <c r="T168" s="130"/>
      <c r="U168" s="130"/>
      <c r="V168" s="130"/>
      <c r="W168" s="130"/>
      <c r="X168" s="130"/>
      <c r="Y168" s="130"/>
    </row>
    <row r="169" spans="1:25" ht="15.75" customHeight="1" x14ac:dyDescent="0.2">
      <c r="A169" s="189"/>
      <c r="B169" s="182"/>
      <c r="C169" s="183"/>
      <c r="D169" s="183"/>
      <c r="E169" s="183"/>
      <c r="F169" s="130"/>
      <c r="G169" s="130"/>
      <c r="H169" s="130"/>
      <c r="I169" s="130"/>
      <c r="J169" s="181"/>
      <c r="K169" s="189"/>
      <c r="L169" s="130"/>
      <c r="M169" s="130"/>
      <c r="N169" s="130"/>
      <c r="O169" s="130"/>
      <c r="P169" s="130"/>
      <c r="Q169" s="130"/>
      <c r="R169" s="130"/>
      <c r="S169" s="130"/>
      <c r="T169" s="130"/>
      <c r="U169" s="130"/>
      <c r="V169" s="130"/>
      <c r="W169" s="130"/>
      <c r="X169" s="130"/>
      <c r="Y169" s="130"/>
    </row>
    <row r="170" spans="1:25" ht="15.75" customHeight="1" x14ac:dyDescent="0.2">
      <c r="A170" s="189"/>
      <c r="B170" s="182"/>
      <c r="C170" s="183"/>
      <c r="D170" s="183"/>
      <c r="E170" s="183"/>
      <c r="F170" s="130"/>
      <c r="G170" s="130"/>
      <c r="H170" s="130"/>
      <c r="I170" s="130"/>
      <c r="J170" s="181"/>
      <c r="K170" s="189"/>
      <c r="L170" s="130"/>
      <c r="M170" s="130"/>
      <c r="N170" s="130"/>
      <c r="O170" s="130"/>
      <c r="P170" s="130"/>
      <c r="Q170" s="130"/>
      <c r="R170" s="130"/>
      <c r="S170" s="130"/>
      <c r="T170" s="130"/>
      <c r="U170" s="130"/>
      <c r="V170" s="130"/>
      <c r="W170" s="130"/>
      <c r="X170" s="130"/>
      <c r="Y170" s="130"/>
    </row>
    <row r="171" spans="1:25" ht="15.75" customHeight="1" x14ac:dyDescent="0.2">
      <c r="A171" s="189"/>
      <c r="B171" s="182"/>
      <c r="C171" s="183"/>
      <c r="D171" s="183"/>
      <c r="E171" s="183"/>
      <c r="F171" s="130"/>
      <c r="G171" s="130"/>
      <c r="H171" s="130"/>
      <c r="I171" s="130"/>
      <c r="J171" s="181"/>
      <c r="K171" s="189"/>
      <c r="L171" s="130"/>
      <c r="M171" s="130"/>
      <c r="N171" s="130"/>
      <c r="O171" s="130"/>
      <c r="P171" s="130"/>
      <c r="Q171" s="130"/>
      <c r="R171" s="130"/>
      <c r="S171" s="130"/>
      <c r="T171" s="130"/>
      <c r="U171" s="130"/>
      <c r="V171" s="130"/>
      <c r="W171" s="130"/>
      <c r="X171" s="130"/>
      <c r="Y171" s="130"/>
    </row>
    <row r="172" spans="1:25" ht="15.75" customHeight="1" x14ac:dyDescent="0.2">
      <c r="A172" s="189"/>
      <c r="B172" s="182"/>
      <c r="C172" s="183"/>
      <c r="D172" s="183"/>
      <c r="E172" s="183"/>
      <c r="F172" s="130"/>
      <c r="G172" s="130"/>
      <c r="H172" s="130"/>
      <c r="I172" s="130"/>
      <c r="J172" s="181"/>
      <c r="K172" s="189"/>
      <c r="L172" s="130"/>
      <c r="M172" s="130"/>
      <c r="N172" s="130"/>
      <c r="O172" s="130"/>
      <c r="P172" s="130"/>
      <c r="Q172" s="130"/>
      <c r="R172" s="130"/>
      <c r="S172" s="130"/>
      <c r="T172" s="130"/>
      <c r="U172" s="130"/>
      <c r="V172" s="130"/>
      <c r="W172" s="130"/>
      <c r="X172" s="130"/>
      <c r="Y172" s="130"/>
    </row>
    <row r="173" spans="1:25" ht="15.75" customHeight="1" x14ac:dyDescent="0.2">
      <c r="A173" s="189"/>
      <c r="B173" s="182"/>
      <c r="C173" s="183"/>
      <c r="D173" s="183"/>
      <c r="E173" s="183"/>
      <c r="F173" s="130"/>
      <c r="G173" s="130"/>
      <c r="H173" s="130"/>
      <c r="I173" s="130"/>
      <c r="J173" s="181"/>
      <c r="K173" s="189"/>
      <c r="L173" s="130"/>
      <c r="M173" s="130"/>
      <c r="N173" s="130"/>
      <c r="O173" s="130"/>
      <c r="P173" s="130"/>
      <c r="Q173" s="130"/>
      <c r="R173" s="130"/>
      <c r="S173" s="130"/>
      <c r="T173" s="130"/>
      <c r="U173" s="130"/>
      <c r="V173" s="130"/>
      <c r="W173" s="130"/>
      <c r="X173" s="130"/>
      <c r="Y173" s="130"/>
    </row>
    <row r="174" spans="1:25" ht="15.75" customHeight="1" x14ac:dyDescent="0.2">
      <c r="A174" s="189"/>
      <c r="B174" s="182"/>
      <c r="C174" s="183"/>
      <c r="D174" s="183"/>
      <c r="E174" s="183"/>
      <c r="F174" s="130"/>
      <c r="G174" s="130"/>
      <c r="H174" s="130"/>
      <c r="I174" s="130"/>
      <c r="J174" s="181"/>
      <c r="K174" s="189"/>
      <c r="L174" s="130"/>
      <c r="M174" s="130"/>
      <c r="N174" s="130"/>
      <c r="O174" s="130"/>
      <c r="P174" s="130"/>
      <c r="Q174" s="130"/>
      <c r="R174" s="130"/>
      <c r="S174" s="130"/>
      <c r="T174" s="130"/>
      <c r="U174" s="130"/>
      <c r="V174" s="130"/>
      <c r="W174" s="130"/>
      <c r="X174" s="130"/>
      <c r="Y174" s="130"/>
    </row>
    <row r="175" spans="1:25" ht="15.75" customHeight="1" x14ac:dyDescent="0.2">
      <c r="A175" s="189"/>
      <c r="B175" s="182"/>
      <c r="C175" s="183"/>
      <c r="D175" s="183"/>
      <c r="E175" s="183"/>
      <c r="F175" s="130"/>
      <c r="G175" s="130"/>
      <c r="H175" s="130"/>
      <c r="I175" s="130"/>
      <c r="J175" s="181"/>
      <c r="K175" s="189"/>
      <c r="L175" s="130"/>
      <c r="M175" s="130"/>
      <c r="N175" s="130"/>
      <c r="O175" s="130"/>
      <c r="P175" s="130"/>
      <c r="Q175" s="130"/>
      <c r="R175" s="130"/>
      <c r="S175" s="130"/>
      <c r="T175" s="130"/>
      <c r="U175" s="130"/>
      <c r="V175" s="130"/>
      <c r="W175" s="130"/>
      <c r="X175" s="130"/>
      <c r="Y175" s="130"/>
    </row>
    <row r="176" spans="1:25" ht="15.75" customHeight="1" x14ac:dyDescent="0.2">
      <c r="A176" s="189"/>
      <c r="B176" s="182"/>
      <c r="C176" s="183"/>
      <c r="D176" s="183"/>
      <c r="E176" s="183"/>
      <c r="F176" s="130"/>
      <c r="G176" s="130"/>
      <c r="H176" s="130"/>
      <c r="I176" s="130"/>
      <c r="J176" s="181"/>
      <c r="K176" s="189"/>
      <c r="L176" s="130"/>
      <c r="M176" s="130"/>
      <c r="N176" s="130"/>
      <c r="O176" s="130"/>
      <c r="P176" s="130"/>
      <c r="Q176" s="130"/>
      <c r="R176" s="130"/>
      <c r="S176" s="130"/>
      <c r="T176" s="130"/>
      <c r="U176" s="130"/>
      <c r="V176" s="130"/>
      <c r="W176" s="130"/>
      <c r="X176" s="130"/>
      <c r="Y176" s="130"/>
    </row>
    <row r="177" spans="1:25" ht="15.75" customHeight="1" x14ac:dyDescent="0.2">
      <c r="A177" s="189"/>
      <c r="B177" s="182"/>
      <c r="C177" s="183"/>
      <c r="D177" s="183"/>
      <c r="E177" s="183"/>
      <c r="F177" s="130"/>
      <c r="G177" s="130"/>
      <c r="H177" s="130"/>
      <c r="I177" s="130"/>
      <c r="J177" s="181"/>
      <c r="K177" s="189"/>
      <c r="L177" s="130"/>
      <c r="M177" s="130"/>
      <c r="N177" s="130"/>
      <c r="O177" s="130"/>
      <c r="P177" s="130"/>
      <c r="Q177" s="130"/>
      <c r="R177" s="130"/>
      <c r="S177" s="130"/>
      <c r="T177" s="130"/>
      <c r="U177" s="130"/>
      <c r="V177" s="130"/>
      <c r="W177" s="130"/>
      <c r="X177" s="130"/>
      <c r="Y177" s="130"/>
    </row>
    <row r="178" spans="1:25" ht="15.75" customHeight="1" x14ac:dyDescent="0.2">
      <c r="A178" s="189"/>
      <c r="B178" s="182"/>
      <c r="C178" s="183"/>
      <c r="D178" s="183"/>
      <c r="E178" s="183"/>
      <c r="F178" s="130"/>
      <c r="G178" s="130"/>
      <c r="H178" s="130"/>
      <c r="I178" s="130"/>
      <c r="J178" s="181"/>
      <c r="K178" s="189"/>
      <c r="L178" s="130"/>
      <c r="M178" s="130"/>
      <c r="N178" s="130"/>
      <c r="O178" s="130"/>
      <c r="P178" s="130"/>
      <c r="Q178" s="130"/>
      <c r="R178" s="130"/>
      <c r="S178" s="130"/>
      <c r="T178" s="130"/>
      <c r="U178" s="130"/>
      <c r="V178" s="130"/>
      <c r="W178" s="130"/>
      <c r="X178" s="130"/>
      <c r="Y178" s="130"/>
    </row>
    <row r="179" spans="1:25" ht="15.75" customHeight="1" x14ac:dyDescent="0.2">
      <c r="A179" s="189"/>
      <c r="B179" s="182"/>
      <c r="C179" s="183"/>
      <c r="D179" s="183"/>
      <c r="E179" s="183"/>
      <c r="F179" s="130"/>
      <c r="G179" s="130"/>
      <c r="H179" s="130"/>
      <c r="I179" s="130"/>
      <c r="J179" s="181"/>
      <c r="K179" s="189"/>
      <c r="L179" s="130"/>
      <c r="M179" s="130"/>
      <c r="N179" s="130"/>
      <c r="O179" s="130"/>
      <c r="P179" s="130"/>
      <c r="Q179" s="130"/>
      <c r="R179" s="130"/>
      <c r="S179" s="130"/>
      <c r="T179" s="130"/>
      <c r="U179" s="130"/>
      <c r="V179" s="130"/>
      <c r="W179" s="130"/>
      <c r="X179" s="130"/>
      <c r="Y179" s="130"/>
    </row>
    <row r="180" spans="1:25" ht="15.75" customHeight="1" x14ac:dyDescent="0.2">
      <c r="A180" s="189"/>
      <c r="B180" s="182"/>
      <c r="C180" s="183"/>
      <c r="D180" s="183"/>
      <c r="E180" s="183"/>
      <c r="F180" s="130"/>
      <c r="G180" s="130"/>
      <c r="H180" s="130"/>
      <c r="I180" s="130"/>
      <c r="J180" s="181"/>
      <c r="K180" s="189"/>
      <c r="L180" s="130"/>
      <c r="M180" s="130"/>
      <c r="N180" s="130"/>
      <c r="O180" s="130"/>
      <c r="P180" s="130"/>
      <c r="Q180" s="130"/>
      <c r="R180" s="130"/>
      <c r="S180" s="130"/>
      <c r="T180" s="130"/>
      <c r="U180" s="130"/>
      <c r="V180" s="130"/>
      <c r="W180" s="130"/>
      <c r="X180" s="130"/>
      <c r="Y180" s="130"/>
    </row>
    <row r="181" spans="1:25" ht="15.75" customHeight="1" x14ac:dyDescent="0.2">
      <c r="A181" s="189"/>
      <c r="B181" s="182"/>
      <c r="C181" s="183"/>
      <c r="D181" s="183"/>
      <c r="E181" s="183"/>
      <c r="F181" s="130"/>
      <c r="G181" s="130"/>
      <c r="H181" s="130"/>
      <c r="I181" s="130"/>
      <c r="J181" s="181"/>
      <c r="K181" s="189"/>
      <c r="L181" s="130"/>
      <c r="M181" s="130"/>
      <c r="N181" s="130"/>
      <c r="O181" s="130"/>
      <c r="P181" s="130"/>
      <c r="Q181" s="130"/>
      <c r="R181" s="130"/>
      <c r="S181" s="130"/>
      <c r="T181" s="130"/>
      <c r="U181" s="130"/>
      <c r="V181" s="130"/>
      <c r="W181" s="130"/>
      <c r="X181" s="130"/>
      <c r="Y181" s="130"/>
    </row>
    <row r="182" spans="1:25" ht="15.75" customHeight="1" x14ac:dyDescent="0.2">
      <c r="A182" s="189"/>
      <c r="B182" s="182"/>
      <c r="C182" s="183"/>
      <c r="D182" s="183"/>
      <c r="E182" s="183"/>
      <c r="F182" s="130"/>
      <c r="G182" s="130"/>
      <c r="H182" s="130"/>
      <c r="I182" s="130"/>
      <c r="J182" s="181"/>
      <c r="K182" s="189"/>
      <c r="L182" s="130"/>
      <c r="M182" s="130"/>
      <c r="N182" s="130"/>
      <c r="O182" s="130"/>
      <c r="P182" s="130"/>
      <c r="Q182" s="130"/>
      <c r="R182" s="130"/>
      <c r="S182" s="130"/>
      <c r="T182" s="130"/>
      <c r="U182" s="130"/>
      <c r="V182" s="130"/>
      <c r="W182" s="130"/>
      <c r="X182" s="130"/>
      <c r="Y182" s="130"/>
    </row>
    <row r="183" spans="1:25" ht="15.75" customHeight="1" x14ac:dyDescent="0.2">
      <c r="A183" s="189"/>
      <c r="B183" s="182"/>
      <c r="C183" s="183"/>
      <c r="D183" s="183"/>
      <c r="E183" s="183"/>
      <c r="F183" s="130"/>
      <c r="G183" s="130"/>
      <c r="H183" s="130"/>
      <c r="I183" s="130"/>
      <c r="J183" s="181"/>
      <c r="K183" s="189"/>
      <c r="L183" s="130"/>
      <c r="M183" s="130"/>
      <c r="N183" s="130"/>
      <c r="O183" s="130"/>
      <c r="P183" s="130"/>
      <c r="Q183" s="130"/>
      <c r="R183" s="130"/>
      <c r="S183" s="130"/>
      <c r="T183" s="130"/>
      <c r="U183" s="130"/>
      <c r="V183" s="130"/>
      <c r="W183" s="130"/>
      <c r="X183" s="130"/>
      <c r="Y183" s="130"/>
    </row>
    <row r="184" spans="1:25" ht="15.75" customHeight="1" x14ac:dyDescent="0.2">
      <c r="A184" s="189"/>
      <c r="B184" s="182"/>
      <c r="C184" s="183"/>
      <c r="D184" s="183"/>
      <c r="E184" s="183"/>
      <c r="F184" s="130"/>
      <c r="G184" s="130"/>
      <c r="H184" s="130"/>
      <c r="I184" s="130"/>
      <c r="J184" s="181"/>
      <c r="K184" s="189"/>
      <c r="L184" s="130"/>
      <c r="M184" s="130"/>
      <c r="N184" s="130"/>
      <c r="O184" s="130"/>
      <c r="P184" s="130"/>
      <c r="Q184" s="130"/>
      <c r="R184" s="130"/>
      <c r="S184" s="130"/>
      <c r="T184" s="130"/>
      <c r="U184" s="130"/>
      <c r="V184" s="130"/>
      <c r="W184" s="130"/>
      <c r="X184" s="130"/>
      <c r="Y184" s="130"/>
    </row>
    <row r="185" spans="1:25" ht="15.75" customHeight="1" x14ac:dyDescent="0.2">
      <c r="A185" s="189"/>
      <c r="B185" s="182"/>
      <c r="C185" s="183"/>
      <c r="D185" s="183"/>
      <c r="E185" s="183"/>
      <c r="F185" s="130"/>
      <c r="G185" s="130"/>
      <c r="H185" s="130"/>
      <c r="I185" s="130"/>
      <c r="J185" s="181"/>
      <c r="K185" s="189"/>
      <c r="L185" s="130"/>
      <c r="M185" s="130"/>
      <c r="N185" s="130"/>
      <c r="O185" s="130"/>
      <c r="P185" s="130"/>
      <c r="Q185" s="130"/>
      <c r="R185" s="130"/>
      <c r="S185" s="130"/>
      <c r="T185" s="130"/>
      <c r="U185" s="130"/>
      <c r="V185" s="130"/>
      <c r="W185" s="130"/>
      <c r="X185" s="130"/>
      <c r="Y185" s="130"/>
    </row>
    <row r="186" spans="1:25" ht="15.75" customHeight="1" x14ac:dyDescent="0.2">
      <c r="A186" s="189"/>
      <c r="B186" s="182"/>
      <c r="C186" s="183"/>
      <c r="D186" s="183"/>
      <c r="E186" s="183"/>
      <c r="F186" s="130"/>
      <c r="G186" s="130"/>
      <c r="H186" s="130"/>
      <c r="I186" s="130"/>
      <c r="J186" s="181"/>
      <c r="K186" s="189"/>
      <c r="L186" s="130"/>
      <c r="M186" s="130"/>
      <c r="N186" s="130"/>
      <c r="O186" s="130"/>
      <c r="P186" s="130"/>
      <c r="Q186" s="130"/>
      <c r="R186" s="130"/>
      <c r="S186" s="130"/>
      <c r="T186" s="130"/>
      <c r="U186" s="130"/>
      <c r="V186" s="130"/>
      <c r="W186" s="130"/>
      <c r="X186" s="130"/>
      <c r="Y186" s="130"/>
    </row>
    <row r="187" spans="1:25" ht="15.75" customHeight="1" x14ac:dyDescent="0.2">
      <c r="A187" s="189"/>
      <c r="B187" s="182"/>
      <c r="C187" s="183"/>
      <c r="D187" s="183"/>
      <c r="E187" s="183"/>
      <c r="F187" s="130"/>
      <c r="G187" s="130"/>
      <c r="H187" s="130"/>
      <c r="I187" s="130"/>
      <c r="J187" s="181"/>
      <c r="K187" s="189"/>
      <c r="L187" s="130"/>
      <c r="M187" s="130"/>
      <c r="N187" s="130"/>
      <c r="O187" s="130"/>
      <c r="P187" s="130"/>
      <c r="Q187" s="130"/>
      <c r="R187" s="130"/>
      <c r="S187" s="130"/>
      <c r="T187" s="130"/>
      <c r="U187" s="130"/>
      <c r="V187" s="130"/>
      <c r="W187" s="130"/>
      <c r="X187" s="130"/>
      <c r="Y187" s="130"/>
    </row>
    <row r="188" spans="1:25" ht="15.75" customHeight="1" x14ac:dyDescent="0.2">
      <c r="A188" s="189"/>
      <c r="B188" s="182"/>
      <c r="C188" s="183"/>
      <c r="D188" s="183"/>
      <c r="E188" s="183"/>
      <c r="F188" s="130"/>
      <c r="G188" s="130"/>
      <c r="H188" s="130"/>
      <c r="I188" s="130"/>
      <c r="J188" s="181"/>
      <c r="K188" s="189"/>
      <c r="L188" s="130"/>
      <c r="M188" s="130"/>
      <c r="N188" s="130"/>
      <c r="O188" s="130"/>
      <c r="P188" s="130"/>
      <c r="Q188" s="130"/>
      <c r="R188" s="130"/>
      <c r="S188" s="130"/>
      <c r="T188" s="130"/>
      <c r="U188" s="130"/>
      <c r="V188" s="130"/>
      <c r="W188" s="130"/>
      <c r="X188" s="130"/>
      <c r="Y188" s="130"/>
    </row>
    <row r="189" spans="1:25" ht="15.75" customHeight="1" x14ac:dyDescent="0.2">
      <c r="A189" s="189"/>
      <c r="B189" s="182"/>
      <c r="C189" s="183"/>
      <c r="D189" s="183"/>
      <c r="E189" s="183"/>
      <c r="F189" s="130"/>
      <c r="G189" s="130"/>
      <c r="H189" s="130"/>
      <c r="I189" s="130"/>
      <c r="J189" s="181"/>
      <c r="K189" s="189"/>
      <c r="L189" s="130"/>
      <c r="M189" s="130"/>
      <c r="N189" s="130"/>
      <c r="O189" s="130"/>
      <c r="P189" s="130"/>
      <c r="Q189" s="130"/>
      <c r="R189" s="130"/>
      <c r="S189" s="130"/>
      <c r="T189" s="130"/>
      <c r="U189" s="130"/>
      <c r="V189" s="130"/>
      <c r="W189" s="130"/>
      <c r="X189" s="130"/>
      <c r="Y189" s="130"/>
    </row>
    <row r="190" spans="1:25" ht="15.75" customHeight="1" x14ac:dyDescent="0.2">
      <c r="A190" s="189"/>
      <c r="B190" s="182"/>
      <c r="C190" s="183"/>
      <c r="D190" s="183"/>
      <c r="E190" s="183"/>
      <c r="F190" s="130"/>
      <c r="G190" s="130"/>
      <c r="H190" s="130"/>
      <c r="I190" s="130"/>
      <c r="J190" s="181"/>
      <c r="K190" s="189"/>
      <c r="L190" s="130"/>
      <c r="M190" s="130"/>
      <c r="N190" s="130"/>
      <c r="O190" s="130"/>
      <c r="P190" s="130"/>
      <c r="Q190" s="130"/>
      <c r="R190" s="130"/>
      <c r="S190" s="130"/>
      <c r="T190" s="130"/>
      <c r="U190" s="130"/>
      <c r="V190" s="130"/>
      <c r="W190" s="130"/>
      <c r="X190" s="130"/>
      <c r="Y190" s="130"/>
    </row>
    <row r="191" spans="1:25" ht="15.75" customHeight="1" x14ac:dyDescent="0.2">
      <c r="A191" s="189"/>
      <c r="B191" s="182"/>
      <c r="C191" s="183"/>
      <c r="D191" s="183"/>
      <c r="E191" s="183"/>
      <c r="F191" s="130"/>
      <c r="G191" s="130"/>
      <c r="H191" s="130"/>
      <c r="I191" s="130"/>
      <c r="J191" s="181"/>
      <c r="K191" s="189"/>
      <c r="L191" s="130"/>
      <c r="M191" s="130"/>
      <c r="N191" s="130"/>
      <c r="O191" s="130"/>
      <c r="P191" s="130"/>
      <c r="Q191" s="130"/>
      <c r="R191" s="130"/>
      <c r="S191" s="130"/>
      <c r="T191" s="130"/>
      <c r="U191" s="130"/>
      <c r="V191" s="130"/>
      <c r="W191" s="130"/>
      <c r="X191" s="130"/>
      <c r="Y191" s="130"/>
    </row>
    <row r="192" spans="1:25" ht="15.75" customHeight="1" x14ac:dyDescent="0.2">
      <c r="A192" s="189"/>
      <c r="B192" s="182"/>
      <c r="C192" s="183"/>
      <c r="D192" s="183"/>
      <c r="E192" s="183"/>
      <c r="F192" s="130"/>
      <c r="G192" s="130"/>
      <c r="H192" s="130"/>
      <c r="I192" s="130"/>
      <c r="J192" s="181"/>
      <c r="K192" s="189"/>
      <c r="L192" s="130"/>
      <c r="M192" s="130"/>
      <c r="N192" s="130"/>
      <c r="O192" s="130"/>
      <c r="P192" s="130"/>
      <c r="Q192" s="130"/>
      <c r="R192" s="130"/>
      <c r="S192" s="130"/>
      <c r="T192" s="130"/>
      <c r="U192" s="130"/>
      <c r="V192" s="130"/>
      <c r="W192" s="130"/>
      <c r="X192" s="130"/>
      <c r="Y192" s="130"/>
    </row>
    <row r="193" spans="1:25" ht="15.75" customHeight="1" x14ac:dyDescent="0.2">
      <c r="A193" s="189"/>
      <c r="B193" s="182"/>
      <c r="C193" s="183"/>
      <c r="D193" s="183"/>
      <c r="E193" s="183"/>
      <c r="F193" s="130"/>
      <c r="G193" s="130"/>
      <c r="H193" s="130"/>
      <c r="I193" s="130"/>
      <c r="J193" s="181"/>
      <c r="K193" s="189"/>
      <c r="L193" s="130"/>
      <c r="M193" s="130"/>
      <c r="N193" s="130"/>
      <c r="O193" s="130"/>
      <c r="P193" s="130"/>
      <c r="Q193" s="130"/>
      <c r="R193" s="130"/>
      <c r="S193" s="130"/>
      <c r="T193" s="130"/>
      <c r="U193" s="130"/>
      <c r="V193" s="130"/>
      <c r="W193" s="130"/>
      <c r="X193" s="130"/>
      <c r="Y193" s="130"/>
    </row>
    <row r="194" spans="1:25" ht="15.75" customHeight="1" x14ac:dyDescent="0.2">
      <c r="A194" s="189"/>
      <c r="B194" s="182"/>
      <c r="C194" s="183"/>
      <c r="D194" s="183"/>
      <c r="E194" s="183"/>
      <c r="F194" s="130"/>
      <c r="G194" s="130"/>
      <c r="H194" s="130"/>
      <c r="I194" s="130"/>
      <c r="J194" s="181"/>
      <c r="K194" s="189"/>
      <c r="L194" s="130"/>
      <c r="M194" s="130"/>
      <c r="N194" s="130"/>
      <c r="O194" s="130"/>
      <c r="P194" s="130"/>
      <c r="Q194" s="130"/>
      <c r="R194" s="130"/>
      <c r="S194" s="130"/>
      <c r="T194" s="130"/>
      <c r="U194" s="130"/>
      <c r="V194" s="130"/>
      <c r="W194" s="130"/>
      <c r="X194" s="130"/>
      <c r="Y194" s="130"/>
    </row>
    <row r="195" spans="1:25" ht="15.75" customHeight="1" x14ac:dyDescent="0.2">
      <c r="A195" s="189"/>
      <c r="B195" s="182"/>
      <c r="C195" s="183"/>
      <c r="D195" s="183"/>
      <c r="E195" s="183"/>
      <c r="F195" s="130"/>
      <c r="G195" s="130"/>
      <c r="H195" s="130"/>
      <c r="I195" s="130"/>
      <c r="J195" s="181"/>
      <c r="K195" s="189"/>
      <c r="L195" s="130"/>
      <c r="M195" s="130"/>
      <c r="N195" s="130"/>
      <c r="O195" s="130"/>
      <c r="P195" s="130"/>
      <c r="Q195" s="130"/>
      <c r="R195" s="130"/>
      <c r="S195" s="130"/>
      <c r="T195" s="130"/>
      <c r="U195" s="130"/>
      <c r="V195" s="130"/>
      <c r="W195" s="130"/>
      <c r="X195" s="130"/>
      <c r="Y195" s="130"/>
    </row>
    <row r="196" spans="1:25" ht="15.75" customHeight="1" x14ac:dyDescent="0.2">
      <c r="A196" s="189"/>
      <c r="B196" s="182"/>
      <c r="C196" s="183"/>
      <c r="D196" s="183"/>
      <c r="E196" s="183"/>
      <c r="F196" s="130"/>
      <c r="G196" s="130"/>
      <c r="H196" s="130"/>
      <c r="I196" s="130"/>
      <c r="J196" s="181"/>
      <c r="K196" s="189"/>
      <c r="L196" s="130"/>
      <c r="M196" s="130"/>
      <c r="N196" s="130"/>
      <c r="O196" s="130"/>
      <c r="P196" s="130"/>
      <c r="Q196" s="130"/>
      <c r="R196" s="130"/>
      <c r="S196" s="130"/>
      <c r="T196" s="130"/>
      <c r="U196" s="130"/>
      <c r="V196" s="130"/>
      <c r="W196" s="130"/>
      <c r="X196" s="130"/>
      <c r="Y196" s="130"/>
    </row>
    <row r="197" spans="1:25" ht="15.75" customHeight="1" x14ac:dyDescent="0.2">
      <c r="A197" s="189"/>
      <c r="B197" s="182"/>
      <c r="C197" s="183"/>
      <c r="D197" s="183"/>
      <c r="E197" s="183"/>
      <c r="F197" s="130"/>
      <c r="G197" s="130"/>
      <c r="H197" s="130"/>
      <c r="I197" s="130"/>
      <c r="J197" s="181"/>
      <c r="K197" s="189"/>
      <c r="L197" s="130"/>
      <c r="M197" s="130"/>
      <c r="N197" s="130"/>
      <c r="O197" s="130"/>
      <c r="P197" s="130"/>
      <c r="Q197" s="130"/>
      <c r="R197" s="130"/>
      <c r="S197" s="130"/>
      <c r="T197" s="130"/>
      <c r="U197" s="130"/>
      <c r="V197" s="130"/>
      <c r="W197" s="130"/>
      <c r="X197" s="130"/>
      <c r="Y197" s="130"/>
    </row>
    <row r="198" spans="1:25" ht="15.75" customHeight="1" x14ac:dyDescent="0.2">
      <c r="A198" s="189"/>
      <c r="B198" s="182"/>
      <c r="C198" s="183"/>
      <c r="D198" s="183"/>
      <c r="E198" s="183"/>
      <c r="F198" s="130"/>
      <c r="G198" s="130"/>
      <c r="H198" s="130"/>
      <c r="I198" s="130"/>
      <c r="J198" s="181"/>
      <c r="K198" s="189"/>
      <c r="L198" s="130"/>
      <c r="M198" s="130"/>
      <c r="N198" s="130"/>
      <c r="O198" s="130"/>
      <c r="P198" s="130"/>
      <c r="Q198" s="130"/>
      <c r="R198" s="130"/>
      <c r="S198" s="130"/>
      <c r="T198" s="130"/>
      <c r="U198" s="130"/>
      <c r="V198" s="130"/>
      <c r="W198" s="130"/>
      <c r="X198" s="130"/>
      <c r="Y198" s="130"/>
    </row>
    <row r="199" spans="1:25" ht="15.75" customHeight="1" x14ac:dyDescent="0.2">
      <c r="A199" s="189"/>
      <c r="B199" s="182"/>
      <c r="C199" s="183"/>
      <c r="D199" s="183"/>
      <c r="E199" s="183"/>
      <c r="F199" s="130"/>
      <c r="G199" s="130"/>
      <c r="H199" s="130"/>
      <c r="I199" s="130"/>
      <c r="J199" s="181"/>
      <c r="K199" s="189"/>
      <c r="L199" s="130"/>
      <c r="M199" s="130"/>
      <c r="N199" s="130"/>
      <c r="O199" s="130"/>
      <c r="P199" s="130"/>
      <c r="Q199" s="130"/>
      <c r="R199" s="130"/>
      <c r="S199" s="130"/>
      <c r="T199" s="130"/>
      <c r="U199" s="130"/>
      <c r="V199" s="130"/>
      <c r="W199" s="130"/>
      <c r="X199" s="130"/>
      <c r="Y199" s="130"/>
    </row>
    <row r="200" spans="1:25" ht="15.75" customHeight="1" x14ac:dyDescent="0.2">
      <c r="A200" s="189"/>
      <c r="B200" s="182"/>
      <c r="C200" s="183"/>
      <c r="D200" s="183"/>
      <c r="E200" s="183"/>
      <c r="F200" s="130"/>
      <c r="G200" s="130"/>
      <c r="H200" s="130"/>
      <c r="I200" s="130"/>
      <c r="J200" s="181"/>
      <c r="K200" s="189"/>
      <c r="L200" s="130"/>
      <c r="M200" s="130"/>
      <c r="N200" s="130"/>
      <c r="O200" s="130"/>
      <c r="P200" s="130"/>
      <c r="Q200" s="130"/>
      <c r="R200" s="130"/>
      <c r="S200" s="130"/>
      <c r="T200" s="130"/>
      <c r="U200" s="130"/>
      <c r="V200" s="130"/>
      <c r="W200" s="130"/>
      <c r="X200" s="130"/>
      <c r="Y200" s="130"/>
    </row>
    <row r="201" spans="1:25" ht="15.75" customHeight="1" x14ac:dyDescent="0.2">
      <c r="A201" s="189"/>
      <c r="B201" s="182"/>
      <c r="C201" s="183"/>
      <c r="D201" s="183"/>
      <c r="E201" s="183"/>
      <c r="F201" s="130"/>
      <c r="G201" s="130"/>
      <c r="H201" s="130"/>
      <c r="I201" s="130"/>
      <c r="J201" s="181"/>
      <c r="K201" s="189"/>
      <c r="L201" s="130"/>
      <c r="M201" s="130"/>
      <c r="N201" s="130"/>
      <c r="O201" s="130"/>
      <c r="P201" s="130"/>
      <c r="Q201" s="130"/>
      <c r="R201" s="130"/>
      <c r="S201" s="130"/>
      <c r="T201" s="130"/>
      <c r="U201" s="130"/>
      <c r="V201" s="130"/>
      <c r="W201" s="130"/>
      <c r="X201" s="130"/>
      <c r="Y201" s="130"/>
    </row>
    <row r="202" spans="1:25" ht="15.75" customHeight="1" x14ac:dyDescent="0.2">
      <c r="A202" s="189"/>
      <c r="B202" s="182"/>
      <c r="C202" s="183"/>
      <c r="D202" s="183"/>
      <c r="E202" s="183"/>
      <c r="F202" s="130"/>
      <c r="G202" s="130"/>
      <c r="H202" s="130"/>
      <c r="I202" s="130"/>
      <c r="J202" s="181"/>
      <c r="K202" s="189"/>
      <c r="L202" s="130"/>
      <c r="M202" s="130"/>
      <c r="N202" s="130"/>
      <c r="O202" s="130"/>
      <c r="P202" s="130"/>
      <c r="Q202" s="130"/>
      <c r="R202" s="130"/>
      <c r="S202" s="130"/>
      <c r="T202" s="130"/>
      <c r="U202" s="130"/>
      <c r="V202" s="130"/>
      <c r="W202" s="130"/>
      <c r="X202" s="130"/>
      <c r="Y202" s="130"/>
    </row>
    <row r="203" spans="1:25" ht="15.75" customHeight="1" x14ac:dyDescent="0.2">
      <c r="A203" s="189"/>
      <c r="B203" s="182"/>
      <c r="C203" s="183"/>
      <c r="D203" s="183"/>
      <c r="E203" s="183"/>
      <c r="F203" s="130"/>
      <c r="G203" s="130"/>
      <c r="H203" s="130"/>
      <c r="I203" s="130"/>
      <c r="J203" s="181"/>
      <c r="K203" s="189"/>
      <c r="L203" s="130"/>
      <c r="M203" s="130"/>
      <c r="N203" s="130"/>
      <c r="O203" s="130"/>
      <c r="P203" s="130"/>
      <c r="Q203" s="130"/>
      <c r="R203" s="130"/>
      <c r="S203" s="130"/>
      <c r="T203" s="130"/>
      <c r="U203" s="130"/>
      <c r="V203" s="130"/>
      <c r="W203" s="130"/>
      <c r="X203" s="130"/>
      <c r="Y203" s="130"/>
    </row>
    <row r="204" spans="1:25" ht="15.75" customHeight="1" x14ac:dyDescent="0.2">
      <c r="A204" s="189"/>
      <c r="B204" s="182"/>
      <c r="C204" s="183"/>
      <c r="D204" s="183"/>
      <c r="E204" s="183"/>
      <c r="F204" s="130"/>
      <c r="G204" s="130"/>
      <c r="H204" s="130"/>
      <c r="I204" s="130"/>
      <c r="J204" s="181"/>
      <c r="K204" s="189"/>
      <c r="L204" s="130"/>
      <c r="M204" s="130"/>
      <c r="N204" s="130"/>
      <c r="O204" s="130"/>
      <c r="P204" s="130"/>
      <c r="Q204" s="130"/>
      <c r="R204" s="130"/>
      <c r="S204" s="130"/>
      <c r="T204" s="130"/>
      <c r="U204" s="130"/>
      <c r="V204" s="130"/>
      <c r="W204" s="130"/>
      <c r="X204" s="130"/>
      <c r="Y204" s="130"/>
    </row>
    <row r="205" spans="1:25" ht="15.75" customHeight="1" x14ac:dyDescent="0.2">
      <c r="A205" s="189"/>
      <c r="B205" s="182"/>
      <c r="C205" s="183"/>
      <c r="D205" s="183"/>
      <c r="E205" s="183"/>
      <c r="F205" s="130"/>
      <c r="G205" s="130"/>
      <c r="H205" s="130"/>
      <c r="I205" s="130"/>
      <c r="J205" s="181"/>
      <c r="K205" s="189"/>
      <c r="L205" s="130"/>
      <c r="M205" s="130"/>
      <c r="N205" s="130"/>
      <c r="O205" s="130"/>
      <c r="P205" s="130"/>
      <c r="Q205" s="130"/>
      <c r="R205" s="130"/>
      <c r="S205" s="130"/>
      <c r="T205" s="130"/>
      <c r="U205" s="130"/>
      <c r="V205" s="130"/>
      <c r="W205" s="130"/>
      <c r="X205" s="130"/>
      <c r="Y205" s="130"/>
    </row>
    <row r="206" spans="1:25" ht="15.75" customHeight="1" x14ac:dyDescent="0.2">
      <c r="A206" s="189"/>
      <c r="B206" s="182"/>
      <c r="C206" s="183"/>
      <c r="D206" s="183"/>
      <c r="E206" s="183"/>
      <c r="F206" s="130"/>
      <c r="G206" s="130"/>
      <c r="H206" s="130"/>
      <c r="I206" s="130"/>
      <c r="J206" s="181"/>
      <c r="K206" s="189"/>
      <c r="L206" s="130"/>
      <c r="M206" s="130"/>
      <c r="N206" s="130"/>
      <c r="O206" s="130"/>
      <c r="P206" s="130"/>
      <c r="Q206" s="130"/>
      <c r="R206" s="130"/>
      <c r="S206" s="130"/>
      <c r="T206" s="130"/>
      <c r="U206" s="130"/>
      <c r="V206" s="130"/>
      <c r="W206" s="130"/>
      <c r="X206" s="130"/>
      <c r="Y206" s="130"/>
    </row>
    <row r="207" spans="1:25" ht="15.75" customHeight="1" x14ac:dyDescent="0.2">
      <c r="A207" s="189"/>
      <c r="B207" s="182"/>
      <c r="C207" s="183"/>
      <c r="D207" s="183"/>
      <c r="E207" s="183"/>
      <c r="F207" s="130"/>
      <c r="G207" s="130"/>
      <c r="H207" s="130"/>
      <c r="I207" s="130"/>
      <c r="J207" s="181"/>
      <c r="K207" s="189"/>
      <c r="L207" s="130"/>
      <c r="M207" s="130"/>
      <c r="N207" s="130"/>
      <c r="O207" s="130"/>
      <c r="P207" s="130"/>
      <c r="Q207" s="130"/>
      <c r="R207" s="130"/>
      <c r="S207" s="130"/>
      <c r="T207" s="130"/>
      <c r="U207" s="130"/>
      <c r="V207" s="130"/>
      <c r="W207" s="130"/>
      <c r="X207" s="130"/>
      <c r="Y207" s="130"/>
    </row>
    <row r="208" spans="1:25" ht="15.75" customHeight="1" x14ac:dyDescent="0.2">
      <c r="A208" s="189"/>
      <c r="B208" s="182"/>
      <c r="C208" s="183"/>
      <c r="D208" s="183"/>
      <c r="E208" s="183"/>
      <c r="F208" s="130"/>
      <c r="G208" s="130"/>
      <c r="H208" s="130"/>
      <c r="I208" s="130"/>
      <c r="J208" s="181"/>
      <c r="K208" s="189"/>
      <c r="L208" s="130"/>
      <c r="M208" s="130"/>
      <c r="N208" s="130"/>
      <c r="O208" s="130"/>
      <c r="P208" s="130"/>
      <c r="Q208" s="130"/>
      <c r="R208" s="130"/>
      <c r="S208" s="130"/>
      <c r="T208" s="130"/>
      <c r="U208" s="130"/>
      <c r="V208" s="130"/>
      <c r="W208" s="130"/>
      <c r="X208" s="130"/>
      <c r="Y208" s="130"/>
    </row>
    <row r="209" spans="1:25" ht="15.75" customHeight="1" x14ac:dyDescent="0.2">
      <c r="A209" s="189"/>
      <c r="B209" s="182"/>
      <c r="C209" s="183"/>
      <c r="D209" s="183"/>
      <c r="E209" s="183"/>
      <c r="F209" s="130"/>
      <c r="G209" s="130"/>
      <c r="H209" s="130"/>
      <c r="I209" s="130"/>
      <c r="J209" s="181"/>
      <c r="K209" s="189"/>
      <c r="L209" s="130"/>
      <c r="M209" s="130"/>
      <c r="N209" s="130"/>
      <c r="O209" s="130"/>
      <c r="P209" s="130"/>
      <c r="Q209" s="130"/>
      <c r="R209" s="130"/>
      <c r="S209" s="130"/>
      <c r="T209" s="130"/>
      <c r="U209" s="130"/>
      <c r="V209" s="130"/>
      <c r="W209" s="130"/>
      <c r="X209" s="130"/>
      <c r="Y209" s="130"/>
    </row>
    <row r="210" spans="1:25" ht="15.75" customHeight="1" x14ac:dyDescent="0.2">
      <c r="A210" s="189"/>
      <c r="B210" s="182"/>
      <c r="C210" s="183"/>
      <c r="D210" s="183"/>
      <c r="E210" s="183"/>
      <c r="F210" s="130"/>
      <c r="G210" s="130"/>
      <c r="H210" s="130"/>
      <c r="I210" s="130"/>
      <c r="J210" s="181"/>
      <c r="K210" s="189"/>
      <c r="L210" s="130"/>
      <c r="M210" s="130"/>
      <c r="N210" s="130"/>
      <c r="O210" s="130"/>
      <c r="P210" s="130"/>
      <c r="Q210" s="130"/>
      <c r="R210" s="130"/>
      <c r="S210" s="130"/>
      <c r="T210" s="130"/>
      <c r="U210" s="130"/>
      <c r="V210" s="130"/>
      <c r="W210" s="130"/>
      <c r="X210" s="130"/>
      <c r="Y210" s="130"/>
    </row>
    <row r="211" spans="1:25" ht="15.75" customHeight="1" x14ac:dyDescent="0.2">
      <c r="A211" s="189"/>
      <c r="B211" s="182"/>
      <c r="C211" s="183"/>
      <c r="D211" s="183"/>
      <c r="E211" s="183"/>
      <c r="F211" s="130"/>
      <c r="G211" s="130"/>
      <c r="H211" s="130"/>
      <c r="I211" s="130"/>
      <c r="J211" s="181"/>
      <c r="K211" s="189"/>
      <c r="L211" s="130"/>
      <c r="M211" s="130"/>
      <c r="N211" s="130"/>
      <c r="O211" s="130"/>
      <c r="P211" s="130"/>
      <c r="Q211" s="130"/>
      <c r="R211" s="130"/>
      <c r="S211" s="130"/>
      <c r="T211" s="130"/>
      <c r="U211" s="130"/>
      <c r="V211" s="130"/>
      <c r="W211" s="130"/>
      <c r="X211" s="130"/>
      <c r="Y211" s="130"/>
    </row>
    <row r="212" spans="1:25" ht="15.75" customHeight="1" x14ac:dyDescent="0.2">
      <c r="A212" s="189"/>
      <c r="B212" s="182"/>
      <c r="C212" s="183"/>
      <c r="D212" s="183"/>
      <c r="E212" s="183"/>
      <c r="F212" s="130"/>
      <c r="G212" s="130"/>
      <c r="H212" s="130"/>
      <c r="I212" s="130"/>
      <c r="J212" s="181"/>
      <c r="K212" s="189"/>
      <c r="L212" s="130"/>
      <c r="M212" s="130"/>
      <c r="N212" s="130"/>
      <c r="O212" s="130"/>
      <c r="P212" s="130"/>
      <c r="Q212" s="130"/>
      <c r="R212" s="130"/>
      <c r="S212" s="130"/>
      <c r="T212" s="130"/>
      <c r="U212" s="130"/>
      <c r="V212" s="130"/>
      <c r="W212" s="130"/>
      <c r="X212" s="130"/>
      <c r="Y212" s="130"/>
    </row>
    <row r="213" spans="1:25" ht="15.75" customHeight="1" x14ac:dyDescent="0.2">
      <c r="A213" s="189"/>
      <c r="B213" s="182"/>
      <c r="C213" s="183"/>
      <c r="D213" s="183"/>
      <c r="E213" s="183"/>
      <c r="F213" s="130"/>
      <c r="G213" s="130"/>
      <c r="H213" s="130"/>
      <c r="I213" s="130"/>
      <c r="J213" s="181"/>
      <c r="K213" s="189"/>
      <c r="L213" s="130"/>
      <c r="M213" s="130"/>
      <c r="N213" s="130"/>
      <c r="O213" s="130"/>
      <c r="P213" s="130"/>
      <c r="Q213" s="130"/>
      <c r="R213" s="130"/>
      <c r="S213" s="130"/>
      <c r="T213" s="130"/>
      <c r="U213" s="130"/>
      <c r="V213" s="130"/>
      <c r="W213" s="130"/>
      <c r="X213" s="130"/>
      <c r="Y213" s="130"/>
    </row>
    <row r="214" spans="1:25" ht="15.75" customHeight="1" x14ac:dyDescent="0.2">
      <c r="A214" s="189"/>
      <c r="B214" s="182"/>
      <c r="C214" s="183"/>
      <c r="D214" s="183"/>
      <c r="E214" s="183"/>
      <c r="F214" s="130"/>
      <c r="G214" s="130"/>
      <c r="H214" s="130"/>
      <c r="I214" s="130"/>
      <c r="J214" s="181"/>
      <c r="K214" s="189"/>
      <c r="L214" s="130"/>
      <c r="M214" s="130"/>
      <c r="N214" s="130"/>
      <c r="O214" s="130"/>
      <c r="P214" s="130"/>
      <c r="Q214" s="130"/>
      <c r="R214" s="130"/>
      <c r="S214" s="130"/>
      <c r="T214" s="130"/>
      <c r="U214" s="130"/>
      <c r="V214" s="130"/>
      <c r="W214" s="130"/>
      <c r="X214" s="130"/>
      <c r="Y214" s="130"/>
    </row>
    <row r="215" spans="1:25" ht="15.75" customHeight="1" x14ac:dyDescent="0.2">
      <c r="A215" s="189"/>
      <c r="B215" s="182"/>
      <c r="C215" s="183"/>
      <c r="D215" s="183"/>
      <c r="E215" s="183"/>
      <c r="F215" s="130"/>
      <c r="G215" s="130"/>
      <c r="H215" s="130"/>
      <c r="I215" s="130"/>
      <c r="J215" s="181"/>
      <c r="K215" s="189"/>
      <c r="L215" s="130"/>
      <c r="M215" s="130"/>
      <c r="N215" s="130"/>
      <c r="O215" s="130"/>
      <c r="P215" s="130"/>
      <c r="Q215" s="130"/>
      <c r="R215" s="130"/>
      <c r="S215" s="130"/>
      <c r="T215" s="130"/>
      <c r="U215" s="130"/>
      <c r="V215" s="130"/>
      <c r="W215" s="130"/>
      <c r="X215" s="130"/>
      <c r="Y215" s="130"/>
    </row>
    <row r="216" spans="1:25" ht="15.75" customHeight="1" x14ac:dyDescent="0.2">
      <c r="A216" s="189"/>
      <c r="B216" s="182"/>
      <c r="C216" s="183"/>
      <c r="D216" s="183"/>
      <c r="E216" s="183"/>
      <c r="F216" s="130"/>
      <c r="G216" s="130"/>
      <c r="H216" s="130"/>
      <c r="I216" s="130"/>
      <c r="J216" s="181"/>
      <c r="K216" s="189"/>
      <c r="L216" s="130"/>
      <c r="M216" s="130"/>
      <c r="N216" s="130"/>
      <c r="O216" s="130"/>
      <c r="P216" s="130"/>
      <c r="Q216" s="130"/>
      <c r="R216" s="130"/>
      <c r="S216" s="130"/>
      <c r="T216" s="130"/>
      <c r="U216" s="130"/>
      <c r="V216" s="130"/>
      <c r="W216" s="130"/>
      <c r="X216" s="130"/>
      <c r="Y216" s="130"/>
    </row>
    <row r="217" spans="1:25" ht="15.75" customHeight="1" x14ac:dyDescent="0.2">
      <c r="A217" s="189"/>
      <c r="B217" s="182"/>
      <c r="C217" s="183"/>
      <c r="D217" s="183"/>
      <c r="E217" s="183"/>
      <c r="F217" s="130"/>
      <c r="G217" s="130"/>
      <c r="H217" s="130"/>
      <c r="I217" s="130"/>
      <c r="J217" s="181"/>
      <c r="K217" s="189"/>
      <c r="L217" s="130"/>
      <c r="M217" s="130"/>
      <c r="N217" s="130"/>
      <c r="O217" s="130"/>
      <c r="P217" s="130"/>
      <c r="Q217" s="130"/>
      <c r="R217" s="130"/>
      <c r="S217" s="130"/>
      <c r="T217" s="130"/>
      <c r="U217" s="130"/>
      <c r="V217" s="130"/>
      <c r="W217" s="130"/>
      <c r="X217" s="130"/>
      <c r="Y217" s="130"/>
    </row>
    <row r="218" spans="1:25" ht="15.75" customHeight="1" x14ac:dyDescent="0.2">
      <c r="A218" s="189"/>
      <c r="B218" s="182"/>
      <c r="C218" s="183"/>
      <c r="D218" s="183"/>
      <c r="E218" s="183"/>
      <c r="F218" s="130"/>
      <c r="G218" s="130"/>
      <c r="H218" s="130"/>
      <c r="I218" s="130"/>
      <c r="J218" s="181"/>
      <c r="K218" s="189"/>
      <c r="L218" s="130"/>
      <c r="M218" s="130"/>
      <c r="N218" s="130"/>
      <c r="O218" s="130"/>
      <c r="P218" s="130"/>
      <c r="Q218" s="130"/>
      <c r="R218" s="130"/>
      <c r="S218" s="130"/>
      <c r="T218" s="130"/>
      <c r="U218" s="130"/>
      <c r="V218" s="130"/>
      <c r="W218" s="130"/>
      <c r="X218" s="130"/>
      <c r="Y218" s="130"/>
    </row>
    <row r="219" spans="1:25" ht="15.75" customHeight="1" x14ac:dyDescent="0.2">
      <c r="A219" s="189"/>
      <c r="B219" s="182"/>
      <c r="C219" s="183"/>
      <c r="D219" s="183"/>
      <c r="E219" s="183"/>
      <c r="F219" s="130"/>
      <c r="G219" s="130"/>
      <c r="H219" s="130"/>
      <c r="I219" s="130"/>
      <c r="J219" s="181"/>
      <c r="K219" s="189"/>
      <c r="L219" s="130"/>
      <c r="M219" s="130"/>
      <c r="N219" s="130"/>
      <c r="O219" s="130"/>
      <c r="P219" s="130"/>
      <c r="Q219" s="130"/>
      <c r="R219" s="130"/>
      <c r="S219" s="130"/>
      <c r="T219" s="130"/>
      <c r="U219" s="130"/>
      <c r="V219" s="130"/>
      <c r="W219" s="130"/>
      <c r="X219" s="130"/>
      <c r="Y219" s="130"/>
    </row>
    <row r="220" spans="1:25" ht="15.75" customHeight="1" x14ac:dyDescent="0.2">
      <c r="A220" s="189"/>
      <c r="B220" s="182"/>
      <c r="C220" s="183"/>
      <c r="D220" s="183"/>
      <c r="E220" s="183"/>
      <c r="F220" s="130"/>
      <c r="G220" s="130"/>
      <c r="H220" s="130"/>
      <c r="I220" s="130"/>
      <c r="J220" s="181"/>
      <c r="K220" s="189"/>
      <c r="L220" s="130"/>
      <c r="M220" s="130"/>
      <c r="N220" s="130"/>
      <c r="O220" s="130"/>
      <c r="P220" s="130"/>
      <c r="Q220" s="130"/>
      <c r="R220" s="130"/>
      <c r="S220" s="130"/>
      <c r="T220" s="130"/>
      <c r="U220" s="130"/>
      <c r="V220" s="130"/>
      <c r="W220" s="130"/>
      <c r="X220" s="130"/>
      <c r="Y220" s="130"/>
    </row>
    <row r="221" spans="1:25" ht="15.75" customHeight="1" x14ac:dyDescent="0.2">
      <c r="A221" s="189"/>
      <c r="B221" s="182"/>
      <c r="C221" s="183"/>
      <c r="D221" s="183"/>
      <c r="E221" s="183"/>
      <c r="F221" s="130"/>
      <c r="G221" s="130"/>
      <c r="H221" s="130"/>
      <c r="I221" s="130"/>
      <c r="J221" s="181"/>
      <c r="K221" s="189"/>
      <c r="L221" s="130"/>
      <c r="M221" s="130"/>
      <c r="N221" s="130"/>
      <c r="O221" s="130"/>
      <c r="P221" s="130"/>
      <c r="Q221" s="130"/>
      <c r="R221" s="130"/>
      <c r="S221" s="130"/>
      <c r="T221" s="130"/>
      <c r="U221" s="130"/>
      <c r="V221" s="130"/>
      <c r="W221" s="130"/>
      <c r="X221" s="130"/>
      <c r="Y221" s="130"/>
    </row>
    <row r="222" spans="1:25" ht="15.75" customHeight="1" x14ac:dyDescent="0.2">
      <c r="A222" s="189"/>
      <c r="B222" s="182"/>
      <c r="C222" s="183"/>
      <c r="D222" s="183"/>
      <c r="E222" s="183"/>
      <c r="F222" s="130"/>
      <c r="G222" s="130"/>
      <c r="H222" s="130"/>
      <c r="I222" s="130"/>
      <c r="J222" s="181"/>
      <c r="K222" s="189"/>
      <c r="L222" s="130"/>
      <c r="M222" s="130"/>
      <c r="N222" s="130"/>
      <c r="O222" s="130"/>
      <c r="P222" s="130"/>
      <c r="Q222" s="130"/>
      <c r="R222" s="130"/>
      <c r="S222" s="130"/>
      <c r="T222" s="130"/>
      <c r="U222" s="130"/>
      <c r="V222" s="130"/>
      <c r="W222" s="130"/>
      <c r="X222" s="130"/>
      <c r="Y222" s="130"/>
    </row>
    <row r="223" spans="1:25" ht="15.75" customHeight="1" x14ac:dyDescent="0.2">
      <c r="A223" s="189"/>
      <c r="B223" s="182"/>
      <c r="C223" s="183"/>
      <c r="D223" s="183"/>
      <c r="E223" s="183"/>
      <c r="F223" s="130"/>
      <c r="G223" s="130"/>
      <c r="H223" s="130"/>
      <c r="I223" s="130"/>
      <c r="J223" s="181"/>
      <c r="K223" s="189"/>
      <c r="L223" s="130"/>
      <c r="M223" s="130"/>
      <c r="N223" s="130"/>
      <c r="O223" s="130"/>
      <c r="P223" s="130"/>
      <c r="Q223" s="130"/>
      <c r="R223" s="130"/>
      <c r="S223" s="130"/>
      <c r="T223" s="130"/>
      <c r="U223" s="130"/>
      <c r="V223" s="130"/>
      <c r="W223" s="130"/>
      <c r="X223" s="130"/>
      <c r="Y223" s="130"/>
    </row>
    <row r="224" spans="1:25" ht="15.75" customHeight="1" x14ac:dyDescent="0.2">
      <c r="A224" s="189"/>
      <c r="B224" s="182"/>
      <c r="C224" s="183"/>
      <c r="D224" s="183"/>
      <c r="E224" s="183"/>
      <c r="F224" s="130"/>
      <c r="G224" s="130"/>
      <c r="H224" s="130"/>
      <c r="I224" s="130"/>
      <c r="J224" s="181"/>
      <c r="K224" s="189"/>
      <c r="L224" s="130"/>
      <c r="M224" s="130"/>
      <c r="N224" s="130"/>
      <c r="O224" s="130"/>
      <c r="P224" s="130"/>
      <c r="Q224" s="130"/>
      <c r="R224" s="130"/>
      <c r="S224" s="130"/>
      <c r="T224" s="130"/>
      <c r="U224" s="130"/>
      <c r="V224" s="130"/>
      <c r="W224" s="130"/>
      <c r="X224" s="130"/>
      <c r="Y224" s="130"/>
    </row>
    <row r="225" spans="1:25" ht="15.75" customHeight="1" x14ac:dyDescent="0.2">
      <c r="A225" s="189"/>
      <c r="B225" s="182"/>
      <c r="C225" s="183"/>
      <c r="D225" s="183"/>
      <c r="E225" s="183"/>
      <c r="F225" s="130"/>
      <c r="G225" s="130"/>
      <c r="H225" s="130"/>
      <c r="I225" s="130"/>
      <c r="J225" s="181"/>
      <c r="K225" s="189"/>
      <c r="L225" s="130"/>
      <c r="M225" s="130"/>
      <c r="N225" s="130"/>
      <c r="O225" s="130"/>
      <c r="P225" s="130"/>
      <c r="Q225" s="130"/>
      <c r="R225" s="130"/>
      <c r="S225" s="130"/>
      <c r="T225" s="130"/>
      <c r="U225" s="130"/>
      <c r="V225" s="130"/>
      <c r="W225" s="130"/>
      <c r="X225" s="130"/>
      <c r="Y225" s="130"/>
    </row>
    <row r="226" spans="1:25" ht="15.75" customHeight="1" x14ac:dyDescent="0.2">
      <c r="A226" s="189"/>
      <c r="B226" s="182"/>
      <c r="C226" s="183"/>
      <c r="D226" s="183"/>
      <c r="E226" s="183"/>
      <c r="F226" s="130"/>
      <c r="G226" s="130"/>
      <c r="H226" s="130"/>
      <c r="I226" s="130"/>
      <c r="J226" s="181"/>
      <c r="K226" s="189"/>
      <c r="L226" s="130"/>
      <c r="M226" s="130"/>
      <c r="N226" s="130"/>
      <c r="O226" s="130"/>
      <c r="P226" s="130"/>
      <c r="Q226" s="130"/>
      <c r="R226" s="130"/>
      <c r="S226" s="130"/>
      <c r="T226" s="130"/>
      <c r="U226" s="130"/>
      <c r="V226" s="130"/>
      <c r="W226" s="130"/>
      <c r="X226" s="130"/>
      <c r="Y226" s="130"/>
    </row>
    <row r="227" spans="1:25" ht="15.75" customHeight="1" x14ac:dyDescent="0.2">
      <c r="A227" s="189"/>
      <c r="B227" s="182"/>
      <c r="C227" s="183"/>
      <c r="D227" s="183"/>
      <c r="E227" s="183"/>
      <c r="F227" s="130"/>
      <c r="G227" s="130"/>
      <c r="H227" s="130"/>
      <c r="I227" s="130"/>
      <c r="J227" s="181"/>
      <c r="K227" s="189"/>
      <c r="L227" s="130"/>
      <c r="M227" s="130"/>
      <c r="N227" s="130"/>
      <c r="O227" s="130"/>
      <c r="P227" s="130"/>
      <c r="Q227" s="130"/>
      <c r="R227" s="130"/>
      <c r="S227" s="130"/>
      <c r="T227" s="130"/>
      <c r="U227" s="130"/>
      <c r="V227" s="130"/>
      <c r="W227" s="130"/>
      <c r="X227" s="130"/>
      <c r="Y227" s="130"/>
    </row>
    <row r="228" spans="1:25" ht="15.75" customHeight="1" x14ac:dyDescent="0.2">
      <c r="A228" s="189"/>
      <c r="B228" s="182"/>
      <c r="C228" s="183"/>
      <c r="D228" s="183"/>
      <c r="E228" s="183"/>
      <c r="F228" s="130"/>
      <c r="G228" s="130"/>
      <c r="H228" s="130"/>
      <c r="I228" s="130"/>
      <c r="J228" s="181"/>
      <c r="K228" s="189"/>
      <c r="L228" s="130"/>
      <c r="M228" s="130"/>
      <c r="N228" s="130"/>
      <c r="O228" s="130"/>
      <c r="P228" s="130"/>
      <c r="Q228" s="130"/>
      <c r="R228" s="130"/>
      <c r="S228" s="130"/>
      <c r="T228" s="130"/>
      <c r="U228" s="130"/>
      <c r="V228" s="130"/>
      <c r="W228" s="130"/>
      <c r="X228" s="130"/>
      <c r="Y228" s="130"/>
    </row>
    <row r="229" spans="1:25" ht="15.75" customHeight="1" x14ac:dyDescent="0.2">
      <c r="A229" s="189"/>
      <c r="B229" s="182"/>
      <c r="C229" s="183"/>
      <c r="D229" s="183"/>
      <c r="E229" s="183"/>
      <c r="F229" s="130"/>
      <c r="G229" s="130"/>
      <c r="H229" s="130"/>
      <c r="I229" s="130"/>
      <c r="J229" s="181"/>
      <c r="K229" s="189"/>
      <c r="L229" s="130"/>
      <c r="M229" s="130"/>
      <c r="N229" s="130"/>
      <c r="O229" s="130"/>
      <c r="P229" s="130"/>
      <c r="Q229" s="130"/>
      <c r="R229" s="130"/>
      <c r="S229" s="130"/>
      <c r="T229" s="130"/>
      <c r="U229" s="130"/>
      <c r="V229" s="130"/>
      <c r="W229" s="130"/>
      <c r="X229" s="130"/>
      <c r="Y229" s="130"/>
    </row>
    <row r="230" spans="1:25" ht="15.75" customHeight="1" x14ac:dyDescent="0.2">
      <c r="A230" s="189"/>
      <c r="B230" s="182"/>
      <c r="C230" s="183"/>
      <c r="D230" s="183"/>
      <c r="E230" s="183"/>
      <c r="F230" s="130"/>
      <c r="G230" s="130"/>
      <c r="H230" s="130"/>
      <c r="I230" s="130"/>
      <c r="J230" s="181"/>
      <c r="K230" s="189"/>
      <c r="L230" s="130"/>
      <c r="M230" s="130"/>
      <c r="N230" s="130"/>
      <c r="O230" s="130"/>
      <c r="P230" s="130"/>
      <c r="Q230" s="130"/>
      <c r="R230" s="130"/>
      <c r="S230" s="130"/>
      <c r="T230" s="130"/>
      <c r="U230" s="130"/>
      <c r="V230" s="130"/>
      <c r="W230" s="130"/>
      <c r="X230" s="130"/>
      <c r="Y230" s="130"/>
    </row>
    <row r="231" spans="1:25" ht="15.75" customHeight="1" x14ac:dyDescent="0.2">
      <c r="A231" s="189"/>
      <c r="B231" s="182"/>
      <c r="C231" s="183"/>
      <c r="D231" s="183"/>
      <c r="E231" s="183"/>
      <c r="F231" s="130"/>
      <c r="G231" s="130"/>
      <c r="H231" s="130"/>
      <c r="I231" s="130"/>
      <c r="J231" s="181"/>
      <c r="K231" s="189"/>
      <c r="L231" s="130"/>
      <c r="M231" s="130"/>
      <c r="N231" s="130"/>
      <c r="O231" s="130"/>
      <c r="P231" s="130"/>
      <c r="Q231" s="130"/>
      <c r="R231" s="130"/>
      <c r="S231" s="130"/>
      <c r="T231" s="130"/>
      <c r="U231" s="130"/>
      <c r="V231" s="130"/>
      <c r="W231" s="130"/>
      <c r="X231" s="130"/>
      <c r="Y231" s="130"/>
    </row>
    <row r="232" spans="1:25" ht="15.75" customHeight="1" x14ac:dyDescent="0.2">
      <c r="A232" s="189"/>
      <c r="B232" s="182"/>
      <c r="C232" s="183"/>
      <c r="D232" s="183"/>
      <c r="E232" s="183"/>
      <c r="F232" s="130"/>
      <c r="G232" s="130"/>
      <c r="H232" s="130"/>
      <c r="I232" s="130"/>
      <c r="J232" s="181"/>
      <c r="K232" s="189"/>
      <c r="L232" s="130"/>
      <c r="M232" s="130"/>
      <c r="N232" s="130"/>
      <c r="O232" s="130"/>
      <c r="P232" s="130"/>
      <c r="Q232" s="130"/>
      <c r="R232" s="130"/>
      <c r="S232" s="130"/>
      <c r="T232" s="130"/>
      <c r="U232" s="130"/>
      <c r="V232" s="130"/>
      <c r="W232" s="130"/>
      <c r="X232" s="130"/>
      <c r="Y232" s="130"/>
    </row>
    <row r="233" spans="1:25" ht="15.75" customHeight="1" x14ac:dyDescent="0.2">
      <c r="A233" s="189"/>
      <c r="B233" s="182"/>
      <c r="C233" s="183"/>
      <c r="D233" s="183"/>
      <c r="E233" s="183"/>
      <c r="F233" s="130"/>
      <c r="G233" s="130"/>
      <c r="H233" s="130"/>
      <c r="I233" s="130"/>
      <c r="J233" s="181"/>
      <c r="K233" s="189"/>
      <c r="L233" s="130"/>
      <c r="M233" s="130"/>
      <c r="N233" s="130"/>
      <c r="O233" s="130"/>
      <c r="P233" s="130"/>
      <c r="Q233" s="130"/>
      <c r="R233" s="130"/>
      <c r="S233" s="130"/>
      <c r="T233" s="130"/>
      <c r="U233" s="130"/>
      <c r="V233" s="130"/>
      <c r="W233" s="130"/>
      <c r="X233" s="130"/>
      <c r="Y233" s="130"/>
    </row>
    <row r="234" spans="1:25" ht="15.75" customHeight="1" x14ac:dyDescent="0.2">
      <c r="A234" s="189"/>
      <c r="B234" s="182"/>
      <c r="C234" s="183"/>
      <c r="D234" s="183"/>
      <c r="E234" s="183"/>
      <c r="F234" s="130"/>
      <c r="G234" s="130"/>
      <c r="H234" s="130"/>
      <c r="I234" s="130"/>
      <c r="J234" s="181"/>
      <c r="K234" s="189"/>
      <c r="L234" s="130"/>
      <c r="M234" s="130"/>
      <c r="N234" s="130"/>
      <c r="O234" s="130"/>
      <c r="P234" s="130"/>
      <c r="Q234" s="130"/>
      <c r="R234" s="130"/>
      <c r="S234" s="130"/>
      <c r="T234" s="130"/>
      <c r="U234" s="130"/>
      <c r="V234" s="130"/>
      <c r="W234" s="130"/>
      <c r="X234" s="130"/>
      <c r="Y234" s="130"/>
    </row>
    <row r="235" spans="1:25" ht="15.75" customHeight="1" x14ac:dyDescent="0.2">
      <c r="A235" s="189"/>
      <c r="B235" s="182"/>
      <c r="C235" s="183"/>
      <c r="D235" s="183"/>
      <c r="E235" s="183"/>
      <c r="F235" s="130"/>
      <c r="G235" s="130"/>
      <c r="H235" s="130"/>
      <c r="I235" s="130"/>
      <c r="J235" s="181"/>
      <c r="K235" s="189"/>
      <c r="L235" s="130"/>
      <c r="M235" s="130"/>
      <c r="N235" s="130"/>
      <c r="O235" s="130"/>
      <c r="P235" s="130"/>
      <c r="Q235" s="130"/>
      <c r="R235" s="130"/>
      <c r="S235" s="130"/>
      <c r="T235" s="130"/>
      <c r="U235" s="130"/>
      <c r="V235" s="130"/>
      <c r="W235" s="130"/>
      <c r="X235" s="130"/>
      <c r="Y235" s="130"/>
    </row>
    <row r="236" spans="1:25" ht="15.75" customHeight="1" x14ac:dyDescent="0.2">
      <c r="A236" s="189"/>
      <c r="B236" s="182"/>
      <c r="C236" s="183"/>
      <c r="D236" s="183"/>
      <c r="E236" s="183"/>
      <c r="F236" s="130"/>
      <c r="G236" s="130"/>
      <c r="H236" s="130"/>
      <c r="I236" s="130"/>
      <c r="J236" s="181"/>
      <c r="K236" s="189"/>
      <c r="L236" s="130"/>
      <c r="M236" s="130"/>
      <c r="N236" s="130"/>
      <c r="O236" s="130"/>
      <c r="P236" s="130"/>
      <c r="Q236" s="130"/>
      <c r="R236" s="130"/>
      <c r="S236" s="130"/>
      <c r="T236" s="130"/>
      <c r="U236" s="130"/>
      <c r="V236" s="130"/>
      <c r="W236" s="130"/>
      <c r="X236" s="130"/>
      <c r="Y236" s="130"/>
    </row>
    <row r="237" spans="1:25" ht="15.75" customHeight="1" x14ac:dyDescent="0.2">
      <c r="A237" s="189"/>
      <c r="B237" s="182"/>
      <c r="C237" s="183"/>
      <c r="D237" s="183"/>
      <c r="E237" s="183"/>
      <c r="F237" s="130"/>
      <c r="G237" s="130"/>
      <c r="H237" s="130"/>
      <c r="I237" s="130"/>
      <c r="J237" s="181"/>
      <c r="K237" s="189"/>
      <c r="L237" s="130"/>
      <c r="M237" s="130"/>
      <c r="N237" s="130"/>
      <c r="O237" s="130"/>
      <c r="P237" s="130"/>
      <c r="Q237" s="130"/>
      <c r="R237" s="130"/>
      <c r="S237" s="130"/>
      <c r="T237" s="130"/>
      <c r="U237" s="130"/>
      <c r="V237" s="130"/>
      <c r="W237" s="130"/>
      <c r="X237" s="130"/>
      <c r="Y237" s="130"/>
    </row>
    <row r="238" spans="1:25" ht="15.75" customHeight="1" x14ac:dyDescent="0.2">
      <c r="A238" s="189"/>
      <c r="B238" s="182"/>
      <c r="C238" s="183"/>
      <c r="D238" s="183"/>
      <c r="E238" s="183"/>
      <c r="F238" s="130"/>
      <c r="G238" s="130"/>
      <c r="H238" s="130"/>
      <c r="I238" s="130"/>
      <c r="J238" s="181"/>
      <c r="K238" s="189"/>
      <c r="L238" s="130"/>
      <c r="M238" s="130"/>
      <c r="N238" s="130"/>
      <c r="O238" s="130"/>
      <c r="P238" s="130"/>
      <c r="Q238" s="130"/>
      <c r="R238" s="130"/>
      <c r="S238" s="130"/>
      <c r="T238" s="130"/>
      <c r="U238" s="130"/>
      <c r="V238" s="130"/>
      <c r="W238" s="130"/>
      <c r="X238" s="130"/>
      <c r="Y238" s="130"/>
    </row>
    <row r="239" spans="1:25" ht="15.75" customHeight="1" x14ac:dyDescent="0.2">
      <c r="A239" s="189"/>
      <c r="B239" s="182"/>
      <c r="C239" s="183"/>
      <c r="D239" s="183"/>
      <c r="E239" s="183"/>
      <c r="F239" s="130"/>
      <c r="G239" s="130"/>
      <c r="H239" s="130"/>
      <c r="I239" s="130"/>
      <c r="J239" s="181"/>
      <c r="K239" s="189"/>
      <c r="L239" s="130"/>
      <c r="M239" s="130"/>
      <c r="N239" s="130"/>
      <c r="O239" s="130"/>
      <c r="P239" s="130"/>
      <c r="Q239" s="130"/>
      <c r="R239" s="130"/>
      <c r="S239" s="130"/>
      <c r="T239" s="130"/>
      <c r="U239" s="130"/>
      <c r="V239" s="130"/>
      <c r="W239" s="130"/>
      <c r="X239" s="130"/>
      <c r="Y239" s="130"/>
    </row>
    <row r="240" spans="1:25" ht="15.75" customHeight="1" x14ac:dyDescent="0.2">
      <c r="A240" s="189"/>
      <c r="B240" s="182"/>
      <c r="C240" s="183"/>
      <c r="D240" s="183"/>
      <c r="E240" s="183"/>
      <c r="F240" s="130"/>
      <c r="G240" s="130"/>
      <c r="H240" s="130"/>
      <c r="I240" s="130"/>
      <c r="J240" s="181"/>
      <c r="K240" s="189"/>
      <c r="L240" s="130"/>
      <c r="M240" s="130"/>
      <c r="N240" s="130"/>
      <c r="O240" s="130"/>
      <c r="P240" s="130"/>
      <c r="Q240" s="130"/>
      <c r="R240" s="130"/>
      <c r="S240" s="130"/>
      <c r="T240" s="130"/>
      <c r="U240" s="130"/>
      <c r="V240" s="130"/>
      <c r="W240" s="130"/>
      <c r="X240" s="130"/>
      <c r="Y240" s="130"/>
    </row>
    <row r="241" spans="1:25" ht="15.75" customHeight="1" x14ac:dyDescent="0.2">
      <c r="A241" s="189"/>
      <c r="B241" s="182"/>
      <c r="C241" s="183"/>
      <c r="D241" s="183"/>
      <c r="E241" s="183"/>
      <c r="F241" s="130"/>
      <c r="G241" s="130"/>
      <c r="H241" s="130"/>
      <c r="I241" s="130"/>
      <c r="J241" s="181"/>
      <c r="K241" s="189"/>
      <c r="L241" s="130"/>
      <c r="M241" s="130"/>
      <c r="N241" s="130"/>
      <c r="O241" s="130"/>
      <c r="P241" s="130"/>
      <c r="Q241" s="130"/>
      <c r="R241" s="130"/>
      <c r="S241" s="130"/>
      <c r="T241" s="130"/>
      <c r="U241" s="130"/>
      <c r="V241" s="130"/>
      <c r="W241" s="130"/>
      <c r="X241" s="130"/>
      <c r="Y241" s="130"/>
    </row>
    <row r="242" spans="1:25" ht="15.75" customHeight="1" x14ac:dyDescent="0.2">
      <c r="A242" s="189"/>
      <c r="B242" s="182"/>
      <c r="C242" s="183"/>
      <c r="D242" s="183"/>
      <c r="E242" s="183"/>
      <c r="F242" s="130"/>
      <c r="G242" s="130"/>
      <c r="H242" s="130"/>
      <c r="I242" s="130"/>
      <c r="J242" s="181"/>
      <c r="K242" s="189"/>
      <c r="L242" s="130"/>
      <c r="M242" s="130"/>
      <c r="N242" s="130"/>
      <c r="O242" s="130"/>
      <c r="P242" s="130"/>
      <c r="Q242" s="130"/>
      <c r="R242" s="130"/>
      <c r="S242" s="130"/>
      <c r="T242" s="130"/>
      <c r="U242" s="130"/>
      <c r="V242" s="130"/>
      <c r="W242" s="130"/>
      <c r="X242" s="130"/>
      <c r="Y242" s="130"/>
    </row>
    <row r="243" spans="1:25" ht="15.75" customHeight="1" x14ac:dyDescent="0.2">
      <c r="A243" s="189"/>
      <c r="B243" s="182"/>
      <c r="C243" s="183"/>
      <c r="D243" s="183"/>
      <c r="E243" s="183"/>
      <c r="F243" s="130"/>
      <c r="G243" s="130"/>
      <c r="H243" s="130"/>
      <c r="I243" s="130"/>
      <c r="J243" s="181"/>
      <c r="K243" s="189"/>
      <c r="L243" s="130"/>
      <c r="M243" s="130"/>
      <c r="N243" s="130"/>
      <c r="O243" s="130"/>
      <c r="P243" s="130"/>
      <c r="Q243" s="130"/>
      <c r="R243" s="130"/>
      <c r="S243" s="130"/>
      <c r="T243" s="130"/>
      <c r="U243" s="130"/>
      <c r="V243" s="130"/>
      <c r="W243" s="130"/>
      <c r="X243" s="130"/>
      <c r="Y243" s="130"/>
    </row>
    <row r="244" spans="1:25" ht="15.75" customHeight="1" x14ac:dyDescent="0.2">
      <c r="A244" s="189"/>
      <c r="B244" s="182"/>
      <c r="C244" s="183"/>
      <c r="D244" s="183"/>
      <c r="E244" s="183"/>
      <c r="F244" s="130"/>
      <c r="G244" s="130"/>
      <c r="H244" s="130"/>
      <c r="I244" s="130"/>
      <c r="J244" s="181"/>
      <c r="K244" s="189"/>
      <c r="L244" s="130"/>
      <c r="M244" s="130"/>
      <c r="N244" s="130"/>
      <c r="O244" s="130"/>
      <c r="P244" s="130"/>
      <c r="Q244" s="130"/>
      <c r="R244" s="130"/>
      <c r="S244" s="130"/>
      <c r="T244" s="130"/>
      <c r="U244" s="130"/>
      <c r="V244" s="130"/>
      <c r="W244" s="130"/>
      <c r="X244" s="130"/>
      <c r="Y244" s="130"/>
    </row>
    <row r="245" spans="1:25" ht="15.75" customHeight="1" x14ac:dyDescent="0.2">
      <c r="A245" s="189"/>
      <c r="B245" s="182"/>
      <c r="C245" s="183"/>
      <c r="D245" s="183"/>
      <c r="E245" s="183"/>
      <c r="F245" s="130"/>
      <c r="G245" s="130"/>
      <c r="H245" s="130"/>
      <c r="I245" s="130"/>
      <c r="J245" s="181"/>
      <c r="K245" s="189"/>
      <c r="L245" s="130"/>
      <c r="M245" s="130"/>
      <c r="N245" s="130"/>
      <c r="O245" s="130"/>
      <c r="P245" s="130"/>
      <c r="Q245" s="130"/>
      <c r="R245" s="130"/>
      <c r="S245" s="130"/>
      <c r="T245" s="130"/>
      <c r="U245" s="130"/>
      <c r="V245" s="130"/>
      <c r="W245" s="130"/>
      <c r="X245" s="130"/>
      <c r="Y245" s="130"/>
    </row>
    <row r="246" spans="1:25" ht="15.75" customHeight="1" x14ac:dyDescent="0.2">
      <c r="A246" s="189"/>
      <c r="B246" s="182"/>
      <c r="C246" s="183"/>
      <c r="D246" s="183"/>
      <c r="E246" s="183"/>
      <c r="F246" s="130"/>
      <c r="G246" s="130"/>
      <c r="H246" s="130"/>
      <c r="I246" s="130"/>
      <c r="J246" s="181"/>
      <c r="K246" s="189"/>
      <c r="L246" s="130"/>
      <c r="M246" s="130"/>
      <c r="N246" s="130"/>
      <c r="O246" s="130"/>
      <c r="P246" s="130"/>
      <c r="Q246" s="130"/>
      <c r="R246" s="130"/>
      <c r="S246" s="130"/>
      <c r="T246" s="130"/>
      <c r="U246" s="130"/>
      <c r="V246" s="130"/>
      <c r="W246" s="130"/>
      <c r="X246" s="130"/>
      <c r="Y246" s="130"/>
    </row>
    <row r="247" spans="1:25" ht="15.75" customHeight="1" x14ac:dyDescent="0.2">
      <c r="A247" s="189"/>
      <c r="B247" s="182"/>
      <c r="C247" s="183"/>
      <c r="D247" s="183"/>
      <c r="E247" s="183"/>
      <c r="F247" s="130"/>
      <c r="G247" s="130"/>
      <c r="H247" s="130"/>
      <c r="I247" s="130"/>
      <c r="J247" s="181"/>
      <c r="K247" s="189"/>
      <c r="L247" s="130"/>
      <c r="M247" s="130"/>
      <c r="N247" s="130"/>
      <c r="O247" s="130"/>
      <c r="P247" s="130"/>
      <c r="Q247" s="130"/>
      <c r="R247" s="130"/>
      <c r="S247" s="130"/>
      <c r="T247" s="130"/>
      <c r="U247" s="130"/>
      <c r="V247" s="130"/>
      <c r="W247" s="130"/>
      <c r="X247" s="130"/>
      <c r="Y247" s="130"/>
    </row>
    <row r="248" spans="1:25" ht="15.75" customHeight="1" x14ac:dyDescent="0.2">
      <c r="A248" s="189"/>
      <c r="B248" s="182"/>
      <c r="C248" s="183"/>
      <c r="D248" s="183"/>
      <c r="E248" s="183"/>
      <c r="F248" s="130"/>
      <c r="G248" s="130"/>
      <c r="H248" s="130"/>
      <c r="I248" s="130"/>
      <c r="J248" s="181"/>
      <c r="K248" s="189"/>
      <c r="L248" s="130"/>
      <c r="M248" s="130"/>
      <c r="N248" s="130"/>
      <c r="O248" s="130"/>
      <c r="P248" s="130"/>
      <c r="Q248" s="130"/>
      <c r="R248" s="130"/>
      <c r="S248" s="130"/>
      <c r="T248" s="130"/>
      <c r="U248" s="130"/>
      <c r="V248" s="130"/>
      <c r="W248" s="130"/>
      <c r="X248" s="130"/>
      <c r="Y248" s="130"/>
    </row>
    <row r="249" spans="1:25" ht="15.75" customHeight="1" x14ac:dyDescent="0.2">
      <c r="A249" s="189"/>
      <c r="B249" s="182"/>
      <c r="C249" s="183"/>
      <c r="D249" s="183"/>
      <c r="E249" s="183"/>
      <c r="F249" s="130"/>
      <c r="G249" s="130"/>
      <c r="H249" s="130"/>
      <c r="I249" s="130"/>
      <c r="J249" s="181"/>
      <c r="K249" s="189"/>
      <c r="L249" s="130"/>
      <c r="M249" s="130"/>
      <c r="N249" s="130"/>
      <c r="O249" s="130"/>
      <c r="P249" s="130"/>
      <c r="Q249" s="130"/>
      <c r="R249" s="130"/>
      <c r="S249" s="130"/>
      <c r="T249" s="130"/>
      <c r="U249" s="130"/>
      <c r="V249" s="130"/>
      <c r="W249" s="130"/>
      <c r="X249" s="130"/>
      <c r="Y249" s="130"/>
    </row>
    <row r="250" spans="1:25" ht="15.75" customHeight="1" x14ac:dyDescent="0.2">
      <c r="A250" s="189"/>
      <c r="B250" s="182"/>
      <c r="C250" s="183"/>
      <c r="D250" s="183"/>
      <c r="E250" s="183"/>
      <c r="F250" s="130"/>
      <c r="G250" s="130"/>
      <c r="H250" s="130"/>
      <c r="I250" s="130"/>
      <c r="J250" s="181"/>
      <c r="K250" s="189"/>
      <c r="L250" s="130"/>
      <c r="M250" s="130"/>
      <c r="N250" s="130"/>
      <c r="O250" s="130"/>
      <c r="P250" s="130"/>
      <c r="Q250" s="130"/>
      <c r="R250" s="130"/>
      <c r="S250" s="130"/>
      <c r="T250" s="130"/>
      <c r="U250" s="130"/>
      <c r="V250" s="130"/>
      <c r="W250" s="130"/>
      <c r="X250" s="130"/>
      <c r="Y250" s="130"/>
    </row>
    <row r="251" spans="1:25" ht="15.75" customHeight="1" x14ac:dyDescent="0.2">
      <c r="A251" s="189"/>
      <c r="B251" s="182"/>
      <c r="C251" s="183"/>
      <c r="D251" s="183"/>
      <c r="E251" s="183"/>
      <c r="F251" s="130"/>
      <c r="G251" s="130"/>
      <c r="H251" s="130"/>
      <c r="I251" s="130"/>
      <c r="J251" s="181"/>
      <c r="K251" s="189"/>
      <c r="L251" s="130"/>
      <c r="M251" s="130"/>
      <c r="N251" s="130"/>
      <c r="O251" s="130"/>
      <c r="P251" s="130"/>
      <c r="Q251" s="130"/>
      <c r="R251" s="130"/>
      <c r="S251" s="130"/>
      <c r="T251" s="130"/>
      <c r="U251" s="130"/>
      <c r="V251" s="130"/>
      <c r="W251" s="130"/>
      <c r="X251" s="130"/>
      <c r="Y251" s="130"/>
    </row>
    <row r="252" spans="1:25" ht="15.75" customHeight="1" x14ac:dyDescent="0.2">
      <c r="A252" s="189"/>
      <c r="B252" s="182"/>
      <c r="C252" s="183"/>
      <c r="D252" s="183"/>
      <c r="E252" s="183"/>
      <c r="F252" s="130"/>
      <c r="G252" s="130"/>
      <c r="H252" s="130"/>
      <c r="I252" s="130"/>
      <c r="J252" s="181"/>
      <c r="K252" s="189"/>
      <c r="L252" s="130"/>
      <c r="M252" s="130"/>
      <c r="N252" s="130"/>
      <c r="O252" s="130"/>
      <c r="P252" s="130"/>
      <c r="Q252" s="130"/>
      <c r="R252" s="130"/>
      <c r="S252" s="130"/>
      <c r="T252" s="130"/>
      <c r="U252" s="130"/>
      <c r="V252" s="130"/>
      <c r="W252" s="130"/>
      <c r="X252" s="130"/>
      <c r="Y252" s="130"/>
    </row>
    <row r="253" spans="1:25" ht="15.75" customHeight="1" x14ac:dyDescent="0.2">
      <c r="A253" s="189"/>
      <c r="B253" s="182"/>
      <c r="C253" s="183"/>
      <c r="D253" s="183"/>
      <c r="E253" s="183"/>
      <c r="F253" s="130"/>
      <c r="G253" s="130"/>
      <c r="H253" s="130"/>
      <c r="I253" s="130"/>
      <c r="J253" s="181"/>
      <c r="K253" s="189"/>
      <c r="L253" s="130"/>
      <c r="M253" s="130"/>
      <c r="N253" s="130"/>
      <c r="O253" s="130"/>
      <c r="P253" s="130"/>
      <c r="Q253" s="130"/>
      <c r="R253" s="130"/>
      <c r="S253" s="130"/>
      <c r="T253" s="130"/>
      <c r="U253" s="130"/>
      <c r="V253" s="130"/>
      <c r="W253" s="130"/>
      <c r="X253" s="130"/>
      <c r="Y253" s="130"/>
    </row>
    <row r="254" spans="1:25" ht="15.75" customHeight="1" x14ac:dyDescent="0.2">
      <c r="A254" s="189"/>
      <c r="B254" s="182"/>
      <c r="C254" s="183"/>
      <c r="D254" s="183"/>
      <c r="E254" s="183"/>
      <c r="F254" s="130"/>
      <c r="G254" s="130"/>
      <c r="H254" s="130"/>
      <c r="I254" s="130"/>
      <c r="J254" s="181"/>
      <c r="K254" s="189"/>
      <c r="L254" s="130"/>
      <c r="M254" s="130"/>
      <c r="N254" s="130"/>
      <c r="O254" s="130"/>
      <c r="P254" s="130"/>
      <c r="Q254" s="130"/>
      <c r="R254" s="130"/>
      <c r="S254" s="130"/>
      <c r="T254" s="130"/>
      <c r="U254" s="130"/>
      <c r="V254" s="130"/>
      <c r="W254" s="130"/>
      <c r="X254" s="130"/>
      <c r="Y254" s="130"/>
    </row>
    <row r="255" spans="1:25" ht="15.75" customHeight="1" x14ac:dyDescent="0.2">
      <c r="A255" s="189"/>
      <c r="B255" s="182"/>
      <c r="C255" s="183"/>
      <c r="D255" s="183"/>
      <c r="E255" s="183"/>
      <c r="F255" s="130"/>
      <c r="G255" s="130"/>
      <c r="H255" s="130"/>
      <c r="I255" s="130"/>
      <c r="J255" s="181"/>
      <c r="K255" s="189"/>
      <c r="L255" s="130"/>
      <c r="M255" s="130"/>
      <c r="N255" s="130"/>
      <c r="O255" s="130"/>
      <c r="P255" s="130"/>
      <c r="Q255" s="130"/>
      <c r="R255" s="130"/>
      <c r="S255" s="130"/>
      <c r="T255" s="130"/>
      <c r="U255" s="130"/>
      <c r="V255" s="130"/>
      <c r="W255" s="130"/>
      <c r="X255" s="130"/>
      <c r="Y255" s="130"/>
    </row>
    <row r="256" spans="1:25" ht="15.75" customHeight="1" x14ac:dyDescent="0.2">
      <c r="A256" s="189"/>
      <c r="B256" s="182"/>
      <c r="C256" s="183"/>
      <c r="D256" s="183"/>
      <c r="E256" s="183"/>
      <c r="F256" s="130"/>
      <c r="G256" s="130"/>
      <c r="H256" s="130"/>
      <c r="I256" s="130"/>
      <c r="J256" s="181"/>
      <c r="K256" s="189"/>
      <c r="L256" s="130"/>
      <c r="M256" s="130"/>
      <c r="N256" s="130"/>
      <c r="O256" s="130"/>
      <c r="P256" s="130"/>
      <c r="Q256" s="130"/>
      <c r="R256" s="130"/>
      <c r="S256" s="130"/>
      <c r="T256" s="130"/>
      <c r="U256" s="130"/>
      <c r="V256" s="130"/>
      <c r="W256" s="130"/>
      <c r="X256" s="130"/>
      <c r="Y256" s="130"/>
    </row>
    <row r="257" spans="1:25" ht="15.75" customHeight="1" x14ac:dyDescent="0.2">
      <c r="A257" s="189"/>
      <c r="B257" s="182"/>
      <c r="C257" s="183"/>
      <c r="D257" s="183"/>
      <c r="E257" s="183"/>
      <c r="F257" s="130"/>
      <c r="G257" s="130"/>
      <c r="H257" s="130"/>
      <c r="I257" s="130"/>
      <c r="J257" s="181"/>
      <c r="K257" s="189"/>
      <c r="L257" s="130"/>
      <c r="M257" s="130"/>
      <c r="N257" s="130"/>
      <c r="O257" s="130"/>
      <c r="P257" s="130"/>
      <c r="Q257" s="130"/>
      <c r="R257" s="130"/>
      <c r="S257" s="130"/>
      <c r="T257" s="130"/>
      <c r="U257" s="130"/>
      <c r="V257" s="130"/>
      <c r="W257" s="130"/>
      <c r="X257" s="130"/>
      <c r="Y257" s="130"/>
    </row>
    <row r="258" spans="1:25" ht="15.75" customHeight="1" x14ac:dyDescent="0.2">
      <c r="A258" s="189"/>
      <c r="B258" s="182"/>
      <c r="C258" s="183"/>
      <c r="D258" s="183"/>
      <c r="E258" s="183"/>
      <c r="F258" s="130"/>
      <c r="G258" s="130"/>
      <c r="H258" s="130"/>
      <c r="I258" s="130"/>
      <c r="J258" s="181"/>
      <c r="K258" s="189"/>
      <c r="L258" s="130"/>
      <c r="M258" s="130"/>
      <c r="N258" s="130"/>
      <c r="O258" s="130"/>
      <c r="P258" s="130"/>
      <c r="Q258" s="130"/>
      <c r="R258" s="130"/>
      <c r="S258" s="130"/>
      <c r="T258" s="130"/>
      <c r="U258" s="130"/>
      <c r="V258" s="130"/>
      <c r="W258" s="130"/>
      <c r="X258" s="130"/>
      <c r="Y258" s="130"/>
    </row>
    <row r="259" spans="1:25" ht="15.75" customHeight="1" x14ac:dyDescent="0.2">
      <c r="A259" s="189"/>
      <c r="B259" s="182"/>
      <c r="C259" s="183"/>
      <c r="D259" s="183"/>
      <c r="E259" s="183"/>
      <c r="F259" s="130"/>
      <c r="G259" s="130"/>
      <c r="H259" s="130"/>
      <c r="I259" s="130"/>
      <c r="J259" s="181"/>
      <c r="K259" s="189"/>
      <c r="L259" s="130"/>
      <c r="M259" s="130"/>
      <c r="N259" s="130"/>
      <c r="O259" s="130"/>
      <c r="P259" s="130"/>
      <c r="Q259" s="130"/>
      <c r="R259" s="130"/>
      <c r="S259" s="130"/>
      <c r="T259" s="130"/>
      <c r="U259" s="130"/>
      <c r="V259" s="130"/>
      <c r="W259" s="130"/>
      <c r="X259" s="130"/>
      <c r="Y259" s="130"/>
    </row>
    <row r="260" spans="1:25" ht="15.75" customHeight="1" x14ac:dyDescent="0.2">
      <c r="A260" s="189"/>
      <c r="B260" s="182"/>
      <c r="C260" s="183"/>
      <c r="D260" s="183"/>
      <c r="E260" s="183"/>
      <c r="F260" s="130"/>
      <c r="G260" s="130"/>
      <c r="H260" s="130"/>
      <c r="I260" s="130"/>
      <c r="J260" s="181"/>
      <c r="K260" s="189"/>
      <c r="L260" s="130"/>
      <c r="M260" s="130"/>
      <c r="N260" s="130"/>
      <c r="O260" s="130"/>
      <c r="P260" s="130"/>
      <c r="Q260" s="130"/>
      <c r="R260" s="130"/>
      <c r="S260" s="130"/>
      <c r="T260" s="130"/>
      <c r="U260" s="130"/>
      <c r="V260" s="130"/>
      <c r="W260" s="130"/>
      <c r="X260" s="130"/>
      <c r="Y260" s="130"/>
    </row>
    <row r="261" spans="1:25" ht="15.75" customHeight="1" x14ac:dyDescent="0.2">
      <c r="A261" s="189"/>
      <c r="B261" s="182"/>
      <c r="C261" s="183"/>
      <c r="D261" s="183"/>
      <c r="E261" s="183"/>
      <c r="F261" s="130"/>
      <c r="G261" s="130"/>
      <c r="H261" s="130"/>
      <c r="I261" s="130"/>
      <c r="J261" s="181"/>
      <c r="K261" s="189"/>
      <c r="L261" s="130"/>
      <c r="M261" s="130"/>
      <c r="N261" s="130"/>
      <c r="O261" s="130"/>
      <c r="P261" s="130"/>
      <c r="Q261" s="130"/>
      <c r="R261" s="130"/>
      <c r="S261" s="130"/>
      <c r="T261" s="130"/>
      <c r="U261" s="130"/>
      <c r="V261" s="130"/>
      <c r="W261" s="130"/>
      <c r="X261" s="130"/>
      <c r="Y261" s="130"/>
    </row>
    <row r="262" spans="1:25" ht="15.75" customHeight="1" x14ac:dyDescent="0.2">
      <c r="A262" s="189"/>
      <c r="B262" s="182"/>
      <c r="C262" s="183"/>
      <c r="D262" s="183"/>
      <c r="E262" s="183"/>
      <c r="F262" s="130"/>
      <c r="G262" s="130"/>
      <c r="H262" s="130"/>
      <c r="I262" s="130"/>
      <c r="J262" s="181"/>
      <c r="K262" s="189"/>
      <c r="L262" s="130"/>
      <c r="M262" s="130"/>
      <c r="N262" s="130"/>
      <c r="O262" s="130"/>
      <c r="P262" s="130"/>
      <c r="Q262" s="130"/>
      <c r="R262" s="130"/>
      <c r="S262" s="130"/>
      <c r="T262" s="130"/>
      <c r="U262" s="130"/>
      <c r="V262" s="130"/>
      <c r="W262" s="130"/>
      <c r="X262" s="130"/>
      <c r="Y262" s="130"/>
    </row>
    <row r="263" spans="1:25" ht="15.75" customHeight="1" x14ac:dyDescent="0.2">
      <c r="A263" s="189"/>
      <c r="B263" s="182"/>
      <c r="C263" s="183"/>
      <c r="D263" s="183"/>
      <c r="E263" s="183"/>
      <c r="F263" s="130"/>
      <c r="G263" s="130"/>
      <c r="H263" s="130"/>
      <c r="I263" s="130"/>
      <c r="J263" s="181"/>
      <c r="K263" s="189"/>
      <c r="L263" s="130"/>
      <c r="M263" s="130"/>
      <c r="N263" s="130"/>
      <c r="O263" s="130"/>
      <c r="P263" s="130"/>
      <c r="Q263" s="130"/>
      <c r="R263" s="130"/>
      <c r="S263" s="130"/>
      <c r="T263" s="130"/>
      <c r="U263" s="130"/>
      <c r="V263" s="130"/>
      <c r="W263" s="130"/>
      <c r="X263" s="130"/>
      <c r="Y263" s="130"/>
    </row>
    <row r="264" spans="1:25" ht="15.75" customHeight="1" x14ac:dyDescent="0.2">
      <c r="A264" s="189"/>
      <c r="B264" s="182"/>
      <c r="C264" s="183"/>
      <c r="D264" s="183"/>
      <c r="E264" s="183"/>
      <c r="F264" s="130"/>
      <c r="G264" s="130"/>
      <c r="H264" s="130"/>
      <c r="I264" s="130"/>
      <c r="J264" s="181"/>
      <c r="K264" s="189"/>
      <c r="L264" s="130"/>
      <c r="M264" s="130"/>
      <c r="N264" s="130"/>
      <c r="O264" s="130"/>
      <c r="P264" s="130"/>
      <c r="Q264" s="130"/>
      <c r="R264" s="130"/>
      <c r="S264" s="130"/>
      <c r="T264" s="130"/>
      <c r="U264" s="130"/>
      <c r="V264" s="130"/>
      <c r="W264" s="130"/>
      <c r="X264" s="130"/>
      <c r="Y264" s="130"/>
    </row>
    <row r="265" spans="1:25" ht="15.75" customHeight="1" x14ac:dyDescent="0.2">
      <c r="A265" s="189"/>
      <c r="B265" s="182"/>
      <c r="C265" s="183"/>
      <c r="D265" s="183"/>
      <c r="E265" s="183"/>
      <c r="F265" s="130"/>
      <c r="G265" s="130"/>
      <c r="H265" s="130"/>
      <c r="I265" s="130"/>
      <c r="J265" s="181"/>
      <c r="K265" s="189"/>
      <c r="L265" s="130"/>
      <c r="M265" s="130"/>
      <c r="N265" s="130"/>
      <c r="O265" s="130"/>
      <c r="P265" s="130"/>
      <c r="Q265" s="130"/>
      <c r="R265" s="130"/>
      <c r="S265" s="130"/>
      <c r="T265" s="130"/>
      <c r="U265" s="130"/>
      <c r="V265" s="130"/>
      <c r="W265" s="130"/>
      <c r="X265" s="130"/>
      <c r="Y265" s="130"/>
    </row>
    <row r="266" spans="1:25" ht="15.75" customHeight="1" x14ac:dyDescent="0.2">
      <c r="A266" s="189"/>
      <c r="B266" s="182"/>
      <c r="C266" s="183"/>
      <c r="D266" s="183"/>
      <c r="E266" s="183"/>
      <c r="F266" s="130"/>
      <c r="G266" s="130"/>
      <c r="H266" s="130"/>
      <c r="I266" s="130"/>
      <c r="J266" s="181"/>
      <c r="K266" s="189"/>
      <c r="L266" s="130"/>
      <c r="M266" s="130"/>
      <c r="N266" s="130"/>
      <c r="O266" s="130"/>
      <c r="P266" s="130"/>
      <c r="Q266" s="130"/>
      <c r="R266" s="130"/>
      <c r="S266" s="130"/>
      <c r="T266" s="130"/>
      <c r="U266" s="130"/>
      <c r="V266" s="130"/>
      <c r="W266" s="130"/>
      <c r="X266" s="130"/>
      <c r="Y266" s="130"/>
    </row>
    <row r="267" spans="1:25" ht="15.75" customHeight="1" x14ac:dyDescent="0.2">
      <c r="A267" s="189"/>
      <c r="B267" s="182"/>
      <c r="C267" s="183"/>
      <c r="D267" s="183"/>
      <c r="E267" s="183"/>
      <c r="F267" s="130"/>
      <c r="G267" s="130"/>
      <c r="H267" s="130"/>
      <c r="I267" s="130"/>
      <c r="J267" s="181"/>
      <c r="K267" s="189"/>
      <c r="L267" s="130"/>
      <c r="M267" s="130"/>
      <c r="N267" s="130"/>
      <c r="O267" s="130"/>
      <c r="P267" s="130"/>
      <c r="Q267" s="130"/>
      <c r="R267" s="130"/>
      <c r="S267" s="130"/>
      <c r="T267" s="130"/>
      <c r="U267" s="130"/>
      <c r="V267" s="130"/>
      <c r="W267" s="130"/>
      <c r="X267" s="130"/>
      <c r="Y267" s="130"/>
    </row>
    <row r="268" spans="1:25" ht="15.75" customHeight="1" x14ac:dyDescent="0.2">
      <c r="A268" s="189"/>
      <c r="B268" s="182"/>
      <c r="C268" s="183"/>
      <c r="D268" s="183"/>
      <c r="E268" s="183"/>
      <c r="F268" s="130"/>
      <c r="G268" s="130"/>
      <c r="H268" s="130"/>
      <c r="I268" s="130"/>
      <c r="J268" s="181"/>
      <c r="K268" s="189"/>
      <c r="L268" s="130"/>
      <c r="M268" s="130"/>
      <c r="N268" s="130"/>
      <c r="O268" s="130"/>
      <c r="P268" s="130"/>
      <c r="Q268" s="130"/>
      <c r="R268" s="130"/>
      <c r="S268" s="130"/>
      <c r="T268" s="130"/>
      <c r="U268" s="130"/>
      <c r="V268" s="130"/>
      <c r="W268" s="130"/>
      <c r="X268" s="130"/>
      <c r="Y268" s="130"/>
    </row>
    <row r="269" spans="1:25" ht="15.75" customHeight="1" x14ac:dyDescent="0.2">
      <c r="A269" s="189"/>
      <c r="B269" s="182"/>
      <c r="C269" s="183"/>
      <c r="D269" s="183"/>
      <c r="E269" s="183"/>
      <c r="F269" s="130"/>
      <c r="G269" s="130"/>
      <c r="H269" s="130"/>
      <c r="I269" s="130"/>
      <c r="J269" s="181"/>
      <c r="K269" s="189"/>
      <c r="L269" s="130"/>
      <c r="M269" s="130"/>
      <c r="N269" s="130"/>
      <c r="O269" s="130"/>
      <c r="P269" s="130"/>
      <c r="Q269" s="130"/>
      <c r="R269" s="130"/>
      <c r="S269" s="130"/>
      <c r="T269" s="130"/>
      <c r="U269" s="130"/>
      <c r="V269" s="130"/>
      <c r="W269" s="130"/>
      <c r="X269" s="130"/>
      <c r="Y269" s="130"/>
    </row>
    <row r="270" spans="1:25" ht="15.75" customHeight="1" x14ac:dyDescent="0.2">
      <c r="A270" s="189"/>
      <c r="B270" s="182"/>
      <c r="C270" s="183"/>
      <c r="D270" s="183"/>
      <c r="E270" s="183"/>
      <c r="F270" s="130"/>
      <c r="G270" s="130"/>
      <c r="H270" s="130"/>
      <c r="I270" s="130"/>
      <c r="J270" s="181"/>
      <c r="K270" s="189"/>
      <c r="L270" s="130"/>
      <c r="M270" s="130"/>
      <c r="N270" s="130"/>
      <c r="O270" s="130"/>
      <c r="P270" s="130"/>
      <c r="Q270" s="130"/>
      <c r="R270" s="130"/>
      <c r="S270" s="130"/>
      <c r="T270" s="130"/>
      <c r="U270" s="130"/>
      <c r="V270" s="130"/>
      <c r="W270" s="130"/>
      <c r="X270" s="130"/>
      <c r="Y270" s="130"/>
    </row>
    <row r="271" spans="1:25" ht="15.75" customHeight="1" x14ac:dyDescent="0.2">
      <c r="A271" s="189"/>
      <c r="B271" s="182"/>
      <c r="C271" s="183"/>
      <c r="D271" s="183"/>
      <c r="E271" s="183"/>
      <c r="F271" s="130"/>
      <c r="G271" s="130"/>
      <c r="H271" s="130"/>
      <c r="I271" s="130"/>
      <c r="J271" s="181"/>
      <c r="K271" s="189"/>
      <c r="L271" s="130"/>
      <c r="M271" s="130"/>
      <c r="N271" s="130"/>
      <c r="O271" s="130"/>
      <c r="P271" s="130"/>
      <c r="Q271" s="130"/>
      <c r="R271" s="130"/>
      <c r="S271" s="130"/>
      <c r="T271" s="130"/>
      <c r="U271" s="130"/>
      <c r="V271" s="130"/>
      <c r="W271" s="130"/>
      <c r="X271" s="130"/>
      <c r="Y271" s="130"/>
    </row>
    <row r="272" spans="1:25" ht="15.75" customHeight="1" x14ac:dyDescent="0.2">
      <c r="A272" s="189"/>
      <c r="B272" s="182"/>
      <c r="C272" s="183"/>
      <c r="D272" s="183"/>
      <c r="E272" s="183"/>
      <c r="F272" s="130"/>
      <c r="G272" s="130"/>
      <c r="H272" s="130"/>
      <c r="I272" s="130"/>
      <c r="J272" s="181"/>
      <c r="K272" s="189"/>
      <c r="L272" s="130"/>
      <c r="M272" s="130"/>
      <c r="N272" s="130"/>
      <c r="O272" s="130"/>
      <c r="P272" s="130"/>
      <c r="Q272" s="130"/>
      <c r="R272" s="130"/>
      <c r="S272" s="130"/>
      <c r="T272" s="130"/>
      <c r="U272" s="130"/>
      <c r="V272" s="130"/>
      <c r="W272" s="130"/>
      <c r="X272" s="130"/>
      <c r="Y272" s="130"/>
    </row>
    <row r="273" spans="1:25" ht="15.75" customHeight="1" x14ac:dyDescent="0.2">
      <c r="A273" s="189"/>
      <c r="B273" s="182"/>
      <c r="C273" s="183"/>
      <c r="D273" s="183"/>
      <c r="E273" s="183"/>
      <c r="F273" s="130"/>
      <c r="G273" s="130"/>
      <c r="H273" s="130"/>
      <c r="I273" s="130"/>
      <c r="J273" s="181"/>
      <c r="K273" s="189"/>
      <c r="L273" s="130"/>
      <c r="M273" s="130"/>
      <c r="N273" s="130"/>
      <c r="O273" s="130"/>
      <c r="P273" s="130"/>
      <c r="Q273" s="130"/>
      <c r="R273" s="130"/>
      <c r="S273" s="130"/>
      <c r="T273" s="130"/>
      <c r="U273" s="130"/>
      <c r="V273" s="130"/>
      <c r="W273" s="130"/>
      <c r="X273" s="130"/>
      <c r="Y273" s="130"/>
    </row>
    <row r="274" spans="1:25" ht="15.75" customHeight="1" x14ac:dyDescent="0.2">
      <c r="A274" s="189"/>
      <c r="B274" s="182"/>
      <c r="C274" s="183"/>
      <c r="D274" s="183"/>
      <c r="E274" s="183"/>
      <c r="F274" s="130"/>
      <c r="G274" s="130"/>
      <c r="H274" s="130"/>
      <c r="I274" s="130"/>
      <c r="J274" s="181"/>
      <c r="K274" s="189"/>
      <c r="L274" s="130"/>
      <c r="M274" s="130"/>
      <c r="N274" s="130"/>
      <c r="O274" s="130"/>
      <c r="P274" s="130"/>
      <c r="Q274" s="130"/>
      <c r="R274" s="130"/>
      <c r="S274" s="130"/>
      <c r="T274" s="130"/>
      <c r="U274" s="130"/>
      <c r="V274" s="130"/>
      <c r="W274" s="130"/>
      <c r="X274" s="130"/>
      <c r="Y274" s="130"/>
    </row>
    <row r="275" spans="1:25" ht="15.75" customHeight="1" x14ac:dyDescent="0.2">
      <c r="A275" s="189"/>
      <c r="B275" s="182"/>
      <c r="C275" s="183"/>
      <c r="D275" s="183"/>
      <c r="E275" s="183"/>
      <c r="F275" s="130"/>
      <c r="G275" s="130"/>
      <c r="H275" s="130"/>
      <c r="I275" s="130"/>
      <c r="J275" s="181"/>
      <c r="K275" s="189"/>
      <c r="L275" s="130"/>
      <c r="M275" s="130"/>
      <c r="N275" s="130"/>
      <c r="O275" s="130"/>
      <c r="P275" s="130"/>
      <c r="Q275" s="130"/>
      <c r="R275" s="130"/>
      <c r="S275" s="130"/>
      <c r="T275" s="130"/>
      <c r="U275" s="130"/>
      <c r="V275" s="130"/>
      <c r="W275" s="130"/>
      <c r="X275" s="130"/>
      <c r="Y275" s="130"/>
    </row>
    <row r="276" spans="1:25" ht="15.75" customHeight="1" x14ac:dyDescent="0.2">
      <c r="A276" s="189"/>
      <c r="B276" s="182"/>
      <c r="C276" s="183"/>
      <c r="D276" s="183"/>
      <c r="E276" s="183"/>
      <c r="F276" s="130"/>
      <c r="G276" s="130"/>
      <c r="H276" s="130"/>
      <c r="I276" s="130"/>
      <c r="J276" s="181"/>
      <c r="K276" s="189"/>
      <c r="L276" s="130"/>
      <c r="M276" s="130"/>
      <c r="N276" s="130"/>
      <c r="O276" s="130"/>
      <c r="P276" s="130"/>
      <c r="Q276" s="130"/>
      <c r="R276" s="130"/>
      <c r="S276" s="130"/>
      <c r="T276" s="130"/>
      <c r="U276" s="130"/>
      <c r="V276" s="130"/>
      <c r="W276" s="130"/>
      <c r="X276" s="130"/>
      <c r="Y276" s="130"/>
    </row>
    <row r="277" spans="1:25" ht="15.75" customHeight="1" x14ac:dyDescent="0.2">
      <c r="A277" s="189"/>
      <c r="B277" s="182"/>
      <c r="C277" s="183"/>
      <c r="D277" s="183"/>
      <c r="E277" s="183"/>
      <c r="F277" s="130"/>
      <c r="G277" s="130"/>
      <c r="H277" s="130"/>
      <c r="I277" s="130"/>
      <c r="J277" s="181"/>
      <c r="K277" s="189"/>
      <c r="L277" s="130"/>
      <c r="M277" s="130"/>
      <c r="N277" s="130"/>
      <c r="O277" s="130"/>
      <c r="P277" s="130"/>
      <c r="Q277" s="130"/>
      <c r="R277" s="130"/>
      <c r="S277" s="130"/>
      <c r="T277" s="130"/>
      <c r="U277" s="130"/>
      <c r="V277" s="130"/>
      <c r="W277" s="130"/>
      <c r="X277" s="130"/>
      <c r="Y277" s="130"/>
    </row>
    <row r="278" spans="1:25" ht="15.75" customHeight="1" x14ac:dyDescent="0.2">
      <c r="A278" s="189"/>
      <c r="B278" s="182"/>
      <c r="C278" s="183"/>
      <c r="D278" s="183"/>
      <c r="E278" s="183"/>
      <c r="F278" s="130"/>
      <c r="G278" s="130"/>
      <c r="H278" s="130"/>
      <c r="I278" s="130"/>
      <c r="J278" s="181"/>
      <c r="K278" s="189"/>
      <c r="L278" s="130"/>
      <c r="M278" s="130"/>
      <c r="N278" s="130"/>
      <c r="O278" s="130"/>
      <c r="P278" s="130"/>
      <c r="Q278" s="130"/>
      <c r="R278" s="130"/>
      <c r="S278" s="130"/>
      <c r="T278" s="130"/>
      <c r="U278" s="130"/>
      <c r="V278" s="130"/>
      <c r="W278" s="130"/>
      <c r="X278" s="130"/>
      <c r="Y278" s="130"/>
    </row>
    <row r="279" spans="1:25" ht="15.75" customHeight="1" x14ac:dyDescent="0.2">
      <c r="A279" s="189"/>
      <c r="B279" s="182"/>
      <c r="C279" s="183"/>
      <c r="D279" s="183"/>
      <c r="E279" s="183"/>
      <c r="F279" s="130"/>
      <c r="G279" s="130"/>
      <c r="H279" s="130"/>
      <c r="I279" s="130"/>
      <c r="J279" s="181"/>
      <c r="K279" s="189"/>
      <c r="L279" s="130"/>
      <c r="M279" s="130"/>
      <c r="N279" s="130"/>
      <c r="O279" s="130"/>
      <c r="P279" s="130"/>
      <c r="Q279" s="130"/>
      <c r="R279" s="130"/>
      <c r="S279" s="130"/>
      <c r="T279" s="130"/>
      <c r="U279" s="130"/>
      <c r="V279" s="130"/>
      <c r="W279" s="130"/>
      <c r="X279" s="130"/>
      <c r="Y279" s="130"/>
    </row>
    <row r="280" spans="1:25" ht="15.75" customHeight="1" x14ac:dyDescent="0.2">
      <c r="A280" s="189"/>
      <c r="B280" s="182"/>
      <c r="C280" s="183"/>
      <c r="D280" s="183"/>
      <c r="E280" s="183"/>
      <c r="F280" s="130"/>
      <c r="G280" s="130"/>
      <c r="H280" s="130"/>
      <c r="I280" s="130"/>
      <c r="J280" s="181"/>
      <c r="K280" s="189"/>
      <c r="L280" s="130"/>
      <c r="M280" s="130"/>
      <c r="N280" s="130"/>
      <c r="O280" s="130"/>
      <c r="P280" s="130"/>
      <c r="Q280" s="130"/>
      <c r="R280" s="130"/>
      <c r="S280" s="130"/>
      <c r="T280" s="130"/>
      <c r="U280" s="130"/>
      <c r="V280" s="130"/>
      <c r="W280" s="130"/>
      <c r="X280" s="130"/>
      <c r="Y280" s="130"/>
    </row>
    <row r="281" spans="1:25" ht="15.75" customHeight="1" x14ac:dyDescent="0.2">
      <c r="A281" s="189"/>
      <c r="B281" s="182"/>
      <c r="C281" s="183"/>
      <c r="D281" s="183"/>
      <c r="E281" s="183"/>
      <c r="F281" s="130"/>
      <c r="G281" s="130"/>
      <c r="H281" s="130"/>
      <c r="I281" s="130"/>
      <c r="J281" s="181"/>
      <c r="K281" s="189"/>
      <c r="L281" s="130"/>
      <c r="M281" s="130"/>
      <c r="N281" s="130"/>
      <c r="O281" s="130"/>
      <c r="P281" s="130"/>
      <c r="Q281" s="130"/>
      <c r="R281" s="130"/>
      <c r="S281" s="130"/>
      <c r="T281" s="130"/>
      <c r="U281" s="130"/>
      <c r="V281" s="130"/>
      <c r="W281" s="130"/>
      <c r="X281" s="130"/>
      <c r="Y281" s="130"/>
    </row>
    <row r="282" spans="1:25" ht="15.75" customHeight="1" x14ac:dyDescent="0.2">
      <c r="A282" s="189"/>
      <c r="B282" s="182"/>
      <c r="C282" s="183"/>
      <c r="D282" s="183"/>
      <c r="E282" s="183"/>
      <c r="F282" s="130"/>
      <c r="G282" s="130"/>
      <c r="H282" s="130"/>
      <c r="I282" s="130"/>
      <c r="J282" s="181"/>
      <c r="K282" s="189"/>
      <c r="L282" s="130"/>
      <c r="M282" s="130"/>
      <c r="N282" s="130"/>
      <c r="O282" s="130"/>
      <c r="P282" s="130"/>
      <c r="Q282" s="130"/>
      <c r="R282" s="130"/>
      <c r="S282" s="130"/>
      <c r="T282" s="130"/>
      <c r="U282" s="130"/>
      <c r="V282" s="130"/>
      <c r="W282" s="130"/>
      <c r="X282" s="130"/>
      <c r="Y282" s="130"/>
    </row>
    <row r="283" spans="1:25" ht="15.75" customHeight="1" x14ac:dyDescent="0.2">
      <c r="A283" s="189"/>
      <c r="B283" s="182"/>
      <c r="C283" s="183"/>
      <c r="D283" s="183"/>
      <c r="E283" s="183"/>
      <c r="F283" s="130"/>
      <c r="G283" s="130"/>
      <c r="H283" s="130"/>
      <c r="I283" s="130"/>
      <c r="J283" s="181"/>
      <c r="K283" s="189"/>
      <c r="L283" s="130"/>
      <c r="M283" s="130"/>
      <c r="N283" s="130"/>
      <c r="O283" s="130"/>
      <c r="P283" s="130"/>
      <c r="Q283" s="130"/>
      <c r="R283" s="130"/>
      <c r="S283" s="130"/>
      <c r="T283" s="130"/>
      <c r="U283" s="130"/>
      <c r="V283" s="130"/>
      <c r="W283" s="130"/>
      <c r="X283" s="130"/>
      <c r="Y283" s="130"/>
    </row>
    <row r="284" spans="1:25" ht="15.75" customHeight="1" x14ac:dyDescent="0.2">
      <c r="A284" s="189"/>
      <c r="B284" s="182"/>
      <c r="C284" s="183"/>
      <c r="D284" s="183"/>
      <c r="E284" s="183"/>
      <c r="F284" s="130"/>
      <c r="G284" s="130"/>
      <c r="H284" s="130"/>
      <c r="I284" s="130"/>
      <c r="J284" s="181"/>
      <c r="K284" s="189"/>
      <c r="L284" s="130"/>
      <c r="M284" s="130"/>
      <c r="N284" s="130"/>
      <c r="O284" s="130"/>
      <c r="P284" s="130"/>
      <c r="Q284" s="130"/>
      <c r="R284" s="130"/>
      <c r="S284" s="130"/>
      <c r="T284" s="130"/>
      <c r="U284" s="130"/>
      <c r="V284" s="130"/>
      <c r="W284" s="130"/>
      <c r="X284" s="130"/>
      <c r="Y284" s="130"/>
    </row>
    <row r="285" spans="1:25" ht="15.75" customHeight="1" x14ac:dyDescent="0.2">
      <c r="A285" s="189"/>
      <c r="B285" s="182"/>
      <c r="C285" s="183"/>
      <c r="D285" s="183"/>
      <c r="E285" s="183"/>
      <c r="F285" s="130"/>
      <c r="G285" s="130"/>
      <c r="H285" s="130"/>
      <c r="I285" s="130"/>
      <c r="J285" s="181"/>
      <c r="K285" s="189"/>
      <c r="L285" s="130"/>
      <c r="M285" s="130"/>
      <c r="N285" s="130"/>
      <c r="O285" s="130"/>
      <c r="P285" s="130"/>
      <c r="Q285" s="130"/>
      <c r="R285" s="130"/>
      <c r="S285" s="130"/>
      <c r="T285" s="130"/>
      <c r="U285" s="130"/>
      <c r="V285" s="130"/>
      <c r="W285" s="130"/>
      <c r="X285" s="130"/>
      <c r="Y285" s="130"/>
    </row>
    <row r="286" spans="1:25" ht="15.75" customHeight="1" x14ac:dyDescent="0.2">
      <c r="A286" s="189"/>
      <c r="B286" s="182"/>
      <c r="C286" s="183"/>
      <c r="D286" s="183"/>
      <c r="E286" s="183"/>
      <c r="F286" s="130"/>
      <c r="G286" s="130"/>
      <c r="H286" s="130"/>
      <c r="I286" s="130"/>
      <c r="J286" s="181"/>
      <c r="K286" s="189"/>
      <c r="L286" s="130"/>
      <c r="M286" s="130"/>
      <c r="N286" s="130"/>
      <c r="O286" s="130"/>
      <c r="P286" s="130"/>
      <c r="Q286" s="130"/>
      <c r="R286" s="130"/>
      <c r="S286" s="130"/>
      <c r="T286" s="130"/>
      <c r="U286" s="130"/>
      <c r="V286" s="130"/>
      <c r="W286" s="130"/>
      <c r="X286" s="130"/>
      <c r="Y286" s="130"/>
    </row>
    <row r="287" spans="1:25" ht="15.75" customHeight="1" x14ac:dyDescent="0.2">
      <c r="A287" s="189"/>
      <c r="B287" s="182"/>
      <c r="C287" s="183"/>
      <c r="D287" s="183"/>
      <c r="E287" s="183"/>
      <c r="F287" s="130"/>
      <c r="G287" s="130"/>
      <c r="H287" s="130"/>
      <c r="I287" s="130"/>
      <c r="J287" s="181"/>
      <c r="K287" s="189"/>
      <c r="L287" s="130"/>
      <c r="M287" s="130"/>
      <c r="N287" s="130"/>
      <c r="O287" s="130"/>
      <c r="P287" s="130"/>
      <c r="Q287" s="130"/>
      <c r="R287" s="130"/>
      <c r="S287" s="130"/>
      <c r="T287" s="130"/>
      <c r="U287" s="130"/>
      <c r="V287" s="130"/>
      <c r="W287" s="130"/>
      <c r="X287" s="130"/>
      <c r="Y287" s="130"/>
    </row>
    <row r="288" spans="1:25" ht="15.75" customHeight="1" x14ac:dyDescent="0.2">
      <c r="A288" s="189"/>
      <c r="B288" s="182"/>
      <c r="C288" s="183"/>
      <c r="D288" s="183"/>
      <c r="E288" s="183"/>
      <c r="F288" s="130"/>
      <c r="G288" s="130"/>
      <c r="H288" s="130"/>
      <c r="I288" s="130"/>
      <c r="J288" s="181"/>
      <c r="K288" s="189"/>
      <c r="L288" s="130"/>
      <c r="M288" s="130"/>
      <c r="N288" s="130"/>
      <c r="O288" s="130"/>
      <c r="P288" s="130"/>
      <c r="Q288" s="130"/>
      <c r="R288" s="130"/>
      <c r="S288" s="130"/>
      <c r="T288" s="130"/>
      <c r="U288" s="130"/>
      <c r="V288" s="130"/>
      <c r="W288" s="130"/>
      <c r="X288" s="130"/>
      <c r="Y288" s="130"/>
    </row>
    <row r="289" spans="1:25" ht="15.75" customHeight="1" x14ac:dyDescent="0.2">
      <c r="A289" s="189"/>
      <c r="B289" s="182"/>
      <c r="C289" s="183"/>
      <c r="D289" s="183"/>
      <c r="E289" s="183"/>
      <c r="F289" s="130"/>
      <c r="G289" s="130"/>
      <c r="H289" s="130"/>
      <c r="I289" s="130"/>
      <c r="J289" s="181"/>
      <c r="K289" s="189"/>
      <c r="L289" s="130"/>
      <c r="M289" s="130"/>
      <c r="N289" s="130"/>
      <c r="O289" s="130"/>
      <c r="P289" s="130"/>
      <c r="Q289" s="130"/>
      <c r="R289" s="130"/>
      <c r="S289" s="130"/>
      <c r="T289" s="130"/>
      <c r="U289" s="130"/>
      <c r="V289" s="130"/>
      <c r="W289" s="130"/>
      <c r="X289" s="130"/>
      <c r="Y289" s="130"/>
    </row>
    <row r="290" spans="1:25" ht="15.75" customHeight="1" x14ac:dyDescent="0.2">
      <c r="A290" s="189"/>
      <c r="B290" s="182"/>
      <c r="C290" s="183"/>
      <c r="D290" s="183"/>
      <c r="E290" s="183"/>
      <c r="F290" s="130"/>
      <c r="G290" s="130"/>
      <c r="H290" s="130"/>
      <c r="I290" s="130"/>
      <c r="J290" s="181"/>
      <c r="K290" s="189"/>
      <c r="L290" s="130"/>
      <c r="M290" s="130"/>
      <c r="N290" s="130"/>
      <c r="O290" s="130"/>
      <c r="P290" s="130"/>
      <c r="Q290" s="130"/>
      <c r="R290" s="130"/>
      <c r="S290" s="130"/>
      <c r="T290" s="130"/>
      <c r="U290" s="130"/>
      <c r="V290" s="130"/>
      <c r="W290" s="130"/>
      <c r="X290" s="130"/>
      <c r="Y290" s="130"/>
    </row>
    <row r="291" spans="1:25" ht="15.75" customHeight="1" x14ac:dyDescent="0.2">
      <c r="A291" s="189"/>
      <c r="B291" s="182"/>
      <c r="C291" s="183"/>
      <c r="D291" s="183"/>
      <c r="E291" s="183"/>
      <c r="F291" s="130"/>
      <c r="G291" s="130"/>
      <c r="H291" s="130"/>
      <c r="I291" s="130"/>
      <c r="J291" s="181"/>
      <c r="K291" s="189"/>
      <c r="L291" s="130"/>
      <c r="M291" s="130"/>
      <c r="N291" s="130"/>
      <c r="O291" s="130"/>
      <c r="P291" s="130"/>
      <c r="Q291" s="130"/>
      <c r="R291" s="130"/>
      <c r="S291" s="130"/>
      <c r="T291" s="130"/>
      <c r="U291" s="130"/>
      <c r="V291" s="130"/>
      <c r="W291" s="130"/>
      <c r="X291" s="130"/>
      <c r="Y291" s="130"/>
    </row>
    <row r="292" spans="1:25" ht="15.75" customHeight="1" x14ac:dyDescent="0.2">
      <c r="A292" s="189"/>
      <c r="B292" s="182"/>
      <c r="C292" s="183"/>
      <c r="D292" s="183"/>
      <c r="E292" s="183"/>
      <c r="F292" s="130"/>
      <c r="G292" s="130"/>
      <c r="H292" s="130"/>
      <c r="I292" s="130"/>
      <c r="J292" s="181"/>
      <c r="K292" s="189"/>
      <c r="L292" s="130"/>
      <c r="M292" s="130"/>
      <c r="N292" s="130"/>
      <c r="O292" s="130"/>
      <c r="P292" s="130"/>
      <c r="Q292" s="130"/>
      <c r="R292" s="130"/>
      <c r="S292" s="130"/>
      <c r="T292" s="130"/>
      <c r="U292" s="130"/>
      <c r="V292" s="130"/>
      <c r="W292" s="130"/>
      <c r="X292" s="130"/>
      <c r="Y292" s="130"/>
    </row>
    <row r="293" spans="1:25" ht="15.75" customHeight="1" x14ac:dyDescent="0.2">
      <c r="A293" s="189"/>
      <c r="B293" s="182"/>
      <c r="C293" s="183"/>
      <c r="D293" s="183"/>
      <c r="E293" s="183"/>
      <c r="F293" s="130"/>
      <c r="G293" s="130"/>
      <c r="H293" s="130"/>
      <c r="I293" s="130"/>
      <c r="J293" s="181"/>
      <c r="K293" s="189"/>
      <c r="L293" s="130"/>
      <c r="M293" s="130"/>
      <c r="N293" s="130"/>
      <c r="O293" s="130"/>
      <c r="P293" s="130"/>
      <c r="Q293" s="130"/>
      <c r="R293" s="130"/>
      <c r="S293" s="130"/>
      <c r="T293" s="130"/>
      <c r="U293" s="130"/>
      <c r="V293" s="130"/>
      <c r="W293" s="130"/>
      <c r="X293" s="130"/>
      <c r="Y293" s="130"/>
    </row>
    <row r="294" spans="1:25" ht="15.75" customHeight="1" x14ac:dyDescent="0.2">
      <c r="A294" s="189"/>
      <c r="B294" s="182"/>
      <c r="C294" s="183"/>
      <c r="D294" s="183"/>
      <c r="E294" s="183"/>
      <c r="F294" s="130"/>
      <c r="G294" s="130"/>
      <c r="H294" s="130"/>
      <c r="I294" s="130"/>
      <c r="J294" s="181"/>
      <c r="K294" s="189"/>
      <c r="L294" s="130"/>
      <c r="M294" s="130"/>
      <c r="N294" s="130"/>
      <c r="O294" s="130"/>
      <c r="P294" s="130"/>
      <c r="Q294" s="130"/>
      <c r="R294" s="130"/>
      <c r="S294" s="130"/>
      <c r="T294" s="130"/>
      <c r="U294" s="130"/>
      <c r="V294" s="130"/>
      <c r="W294" s="130"/>
      <c r="X294" s="130"/>
      <c r="Y294" s="130"/>
    </row>
    <row r="295" spans="1:25" ht="15.75" customHeight="1" x14ac:dyDescent="0.2">
      <c r="A295" s="189"/>
      <c r="B295" s="182"/>
      <c r="C295" s="183"/>
      <c r="D295" s="183"/>
      <c r="E295" s="183"/>
      <c r="F295" s="130"/>
      <c r="G295" s="130"/>
      <c r="H295" s="130"/>
      <c r="I295" s="130"/>
      <c r="J295" s="181"/>
      <c r="K295" s="189"/>
      <c r="L295" s="130"/>
      <c r="M295" s="130"/>
      <c r="N295" s="130"/>
      <c r="O295" s="130"/>
      <c r="P295" s="130"/>
      <c r="Q295" s="130"/>
      <c r="R295" s="130"/>
      <c r="S295" s="130"/>
      <c r="T295" s="130"/>
      <c r="U295" s="130"/>
      <c r="V295" s="130"/>
      <c r="W295" s="130"/>
      <c r="X295" s="130"/>
      <c r="Y295" s="130"/>
    </row>
    <row r="296" spans="1:25" ht="15.75" customHeight="1" x14ac:dyDescent="0.2">
      <c r="A296" s="189"/>
      <c r="B296" s="182"/>
      <c r="C296" s="183"/>
      <c r="D296" s="183"/>
      <c r="E296" s="183"/>
      <c r="F296" s="130"/>
      <c r="G296" s="130"/>
      <c r="H296" s="130"/>
      <c r="I296" s="130"/>
      <c r="J296" s="181"/>
      <c r="K296" s="189"/>
      <c r="L296" s="130"/>
      <c r="M296" s="130"/>
      <c r="N296" s="130"/>
      <c r="O296" s="130"/>
      <c r="P296" s="130"/>
      <c r="Q296" s="130"/>
      <c r="R296" s="130"/>
      <c r="S296" s="130"/>
      <c r="T296" s="130"/>
      <c r="U296" s="130"/>
      <c r="V296" s="130"/>
      <c r="W296" s="130"/>
      <c r="X296" s="130"/>
      <c r="Y296" s="130"/>
    </row>
    <row r="297" spans="1:25" ht="15.75" customHeight="1" x14ac:dyDescent="0.2">
      <c r="A297" s="189"/>
      <c r="B297" s="182"/>
      <c r="C297" s="183"/>
      <c r="D297" s="183"/>
      <c r="E297" s="183"/>
      <c r="F297" s="130"/>
      <c r="G297" s="130"/>
      <c r="H297" s="130"/>
      <c r="I297" s="130"/>
      <c r="J297" s="181"/>
      <c r="K297" s="189"/>
      <c r="L297" s="130"/>
      <c r="M297" s="130"/>
      <c r="N297" s="130"/>
      <c r="O297" s="130"/>
      <c r="P297" s="130"/>
      <c r="Q297" s="130"/>
      <c r="R297" s="130"/>
      <c r="S297" s="130"/>
      <c r="T297" s="130"/>
      <c r="U297" s="130"/>
      <c r="V297" s="130"/>
      <c r="W297" s="130"/>
      <c r="X297" s="130"/>
      <c r="Y297" s="130"/>
    </row>
    <row r="298" spans="1:25" ht="15.75" customHeight="1" x14ac:dyDescent="0.2">
      <c r="A298" s="189"/>
      <c r="B298" s="182"/>
      <c r="C298" s="183"/>
      <c r="D298" s="183"/>
      <c r="E298" s="183"/>
      <c r="F298" s="130"/>
      <c r="G298" s="130"/>
      <c r="H298" s="130"/>
      <c r="I298" s="130"/>
      <c r="J298" s="181"/>
      <c r="K298" s="189"/>
      <c r="L298" s="130"/>
      <c r="M298" s="130"/>
      <c r="N298" s="130"/>
      <c r="O298" s="130"/>
      <c r="P298" s="130"/>
      <c r="Q298" s="130"/>
      <c r="R298" s="130"/>
      <c r="S298" s="130"/>
      <c r="T298" s="130"/>
      <c r="U298" s="130"/>
      <c r="V298" s="130"/>
      <c r="W298" s="130"/>
      <c r="X298" s="130"/>
      <c r="Y298" s="130"/>
    </row>
    <row r="299" spans="1:25" ht="15.75" customHeight="1" x14ac:dyDescent="0.2">
      <c r="A299" s="189"/>
      <c r="B299" s="182"/>
      <c r="C299" s="183"/>
      <c r="D299" s="183"/>
      <c r="E299" s="183"/>
      <c r="F299" s="130"/>
      <c r="G299" s="130"/>
      <c r="H299" s="130"/>
      <c r="I299" s="130"/>
      <c r="J299" s="181"/>
      <c r="K299" s="189"/>
      <c r="L299" s="130"/>
      <c r="M299" s="130"/>
      <c r="N299" s="130"/>
      <c r="O299" s="130"/>
      <c r="P299" s="130"/>
      <c r="Q299" s="130"/>
      <c r="R299" s="130"/>
      <c r="S299" s="130"/>
      <c r="T299" s="130"/>
      <c r="U299" s="130"/>
      <c r="V299" s="130"/>
      <c r="W299" s="130"/>
      <c r="X299" s="130"/>
      <c r="Y299" s="130"/>
    </row>
    <row r="300" spans="1:25" ht="15.75" customHeight="1" x14ac:dyDescent="0.2">
      <c r="A300" s="189"/>
      <c r="B300" s="182"/>
      <c r="C300" s="183"/>
      <c r="D300" s="183"/>
      <c r="E300" s="183"/>
      <c r="F300" s="130"/>
      <c r="G300" s="130"/>
      <c r="H300" s="130"/>
      <c r="I300" s="130"/>
      <c r="J300" s="181"/>
      <c r="K300" s="189"/>
      <c r="L300" s="130"/>
      <c r="M300" s="130"/>
      <c r="N300" s="130"/>
      <c r="O300" s="130"/>
      <c r="P300" s="130"/>
      <c r="Q300" s="130"/>
      <c r="R300" s="130"/>
      <c r="S300" s="130"/>
      <c r="T300" s="130"/>
      <c r="U300" s="130"/>
      <c r="V300" s="130"/>
      <c r="W300" s="130"/>
      <c r="X300" s="130"/>
      <c r="Y300" s="130"/>
    </row>
    <row r="301" spans="1:25" ht="15.75" customHeight="1" x14ac:dyDescent="0.2">
      <c r="A301" s="189"/>
      <c r="B301" s="182"/>
      <c r="C301" s="183"/>
      <c r="D301" s="183"/>
      <c r="E301" s="183"/>
      <c r="F301" s="130"/>
      <c r="G301" s="130"/>
      <c r="H301" s="130"/>
      <c r="I301" s="130"/>
      <c r="J301" s="181"/>
      <c r="K301" s="189"/>
      <c r="L301" s="130"/>
      <c r="M301" s="130"/>
      <c r="N301" s="130"/>
      <c r="O301" s="130"/>
      <c r="P301" s="130"/>
      <c r="Q301" s="130"/>
      <c r="R301" s="130"/>
      <c r="S301" s="130"/>
      <c r="T301" s="130"/>
      <c r="U301" s="130"/>
      <c r="V301" s="130"/>
      <c r="W301" s="130"/>
      <c r="X301" s="130"/>
      <c r="Y301" s="130"/>
    </row>
    <row r="302" spans="1:25" ht="15.75" customHeight="1" x14ac:dyDescent="0.2">
      <c r="A302" s="189"/>
      <c r="B302" s="182"/>
      <c r="C302" s="183"/>
      <c r="D302" s="183"/>
      <c r="E302" s="183"/>
      <c r="F302" s="130"/>
      <c r="G302" s="130"/>
      <c r="H302" s="130"/>
      <c r="I302" s="130"/>
      <c r="J302" s="181"/>
      <c r="K302" s="189"/>
      <c r="L302" s="130"/>
      <c r="M302" s="130"/>
      <c r="N302" s="130"/>
      <c r="O302" s="130"/>
      <c r="P302" s="130"/>
      <c r="Q302" s="130"/>
      <c r="R302" s="130"/>
      <c r="S302" s="130"/>
      <c r="T302" s="130"/>
      <c r="U302" s="130"/>
      <c r="V302" s="130"/>
      <c r="W302" s="130"/>
      <c r="X302" s="130"/>
      <c r="Y302" s="130"/>
    </row>
    <row r="303" spans="1:25" ht="15.75" customHeight="1" x14ac:dyDescent="0.2">
      <c r="A303" s="189"/>
      <c r="B303" s="182"/>
      <c r="C303" s="183"/>
      <c r="D303" s="183"/>
      <c r="E303" s="183"/>
      <c r="F303" s="130"/>
      <c r="G303" s="130"/>
      <c r="H303" s="130"/>
      <c r="I303" s="130"/>
      <c r="J303" s="181"/>
      <c r="K303" s="189"/>
      <c r="L303" s="130"/>
      <c r="M303" s="130"/>
      <c r="N303" s="130"/>
      <c r="O303" s="130"/>
      <c r="P303" s="130"/>
      <c r="Q303" s="130"/>
      <c r="R303" s="130"/>
      <c r="S303" s="130"/>
      <c r="T303" s="130"/>
      <c r="U303" s="130"/>
      <c r="V303" s="130"/>
      <c r="W303" s="130"/>
      <c r="X303" s="130"/>
      <c r="Y303" s="130"/>
    </row>
    <row r="304" spans="1:25" ht="15.75" customHeight="1" x14ac:dyDescent="0.2">
      <c r="A304" s="189"/>
      <c r="B304" s="182"/>
      <c r="C304" s="183"/>
      <c r="D304" s="183"/>
      <c r="E304" s="183"/>
      <c r="F304" s="130"/>
      <c r="G304" s="130"/>
      <c r="H304" s="130"/>
      <c r="I304" s="130"/>
      <c r="J304" s="181"/>
      <c r="K304" s="189"/>
      <c r="L304" s="130"/>
      <c r="M304" s="130"/>
      <c r="N304" s="130"/>
      <c r="O304" s="130"/>
      <c r="P304" s="130"/>
      <c r="Q304" s="130"/>
      <c r="R304" s="130"/>
      <c r="S304" s="130"/>
      <c r="T304" s="130"/>
      <c r="U304" s="130"/>
      <c r="V304" s="130"/>
      <c r="W304" s="130"/>
      <c r="X304" s="130"/>
      <c r="Y304" s="130"/>
    </row>
    <row r="305" spans="1:25" ht="15.75" customHeight="1" x14ac:dyDescent="0.2">
      <c r="A305" s="189"/>
      <c r="B305" s="182"/>
      <c r="C305" s="183"/>
      <c r="D305" s="183"/>
      <c r="E305" s="183"/>
      <c r="F305" s="130"/>
      <c r="G305" s="130"/>
      <c r="H305" s="130"/>
      <c r="I305" s="130"/>
      <c r="J305" s="181"/>
      <c r="K305" s="189"/>
      <c r="L305" s="130"/>
      <c r="M305" s="130"/>
      <c r="N305" s="130"/>
      <c r="O305" s="130"/>
      <c r="P305" s="130"/>
      <c r="Q305" s="130"/>
      <c r="R305" s="130"/>
      <c r="S305" s="130"/>
      <c r="T305" s="130"/>
      <c r="U305" s="130"/>
      <c r="V305" s="130"/>
      <c r="W305" s="130"/>
      <c r="X305" s="130"/>
      <c r="Y305" s="130"/>
    </row>
    <row r="306" spans="1:25" ht="15.75" customHeight="1" x14ac:dyDescent="0.2">
      <c r="A306" s="189"/>
      <c r="B306" s="182"/>
      <c r="C306" s="183"/>
      <c r="D306" s="183"/>
      <c r="E306" s="183"/>
      <c r="F306" s="130"/>
      <c r="G306" s="130"/>
      <c r="H306" s="130"/>
      <c r="I306" s="130"/>
      <c r="J306" s="181"/>
      <c r="K306" s="189"/>
      <c r="L306" s="130"/>
      <c r="M306" s="130"/>
      <c r="N306" s="130"/>
      <c r="O306" s="130"/>
      <c r="P306" s="130"/>
      <c r="Q306" s="130"/>
      <c r="R306" s="130"/>
      <c r="S306" s="130"/>
      <c r="T306" s="130"/>
      <c r="U306" s="130"/>
      <c r="V306" s="130"/>
      <c r="W306" s="130"/>
      <c r="X306" s="130"/>
      <c r="Y306" s="130"/>
    </row>
    <row r="307" spans="1:25" ht="15.75" customHeight="1" x14ac:dyDescent="0.2">
      <c r="A307" s="189"/>
      <c r="B307" s="182"/>
      <c r="C307" s="183"/>
      <c r="D307" s="183"/>
      <c r="E307" s="183"/>
      <c r="F307" s="130"/>
      <c r="G307" s="130"/>
      <c r="H307" s="130"/>
      <c r="I307" s="130"/>
      <c r="J307" s="181"/>
      <c r="K307" s="189"/>
      <c r="L307" s="130"/>
      <c r="M307" s="130"/>
      <c r="N307" s="130"/>
      <c r="O307" s="130"/>
      <c r="P307" s="130"/>
      <c r="Q307" s="130"/>
      <c r="R307" s="130"/>
      <c r="S307" s="130"/>
      <c r="T307" s="130"/>
      <c r="U307" s="130"/>
      <c r="V307" s="130"/>
      <c r="W307" s="130"/>
      <c r="X307" s="130"/>
      <c r="Y307" s="130"/>
    </row>
    <row r="308" spans="1:25" ht="15.75" customHeight="1" x14ac:dyDescent="0.2">
      <c r="A308" s="189"/>
      <c r="B308" s="182"/>
      <c r="C308" s="183"/>
      <c r="D308" s="183"/>
      <c r="E308" s="183"/>
      <c r="F308" s="130"/>
      <c r="G308" s="130"/>
      <c r="H308" s="130"/>
      <c r="I308" s="130"/>
      <c r="J308" s="181"/>
      <c r="K308" s="189"/>
      <c r="L308" s="130"/>
      <c r="M308" s="130"/>
      <c r="N308" s="130"/>
      <c r="O308" s="130"/>
      <c r="P308" s="130"/>
      <c r="Q308" s="130"/>
      <c r="R308" s="130"/>
      <c r="S308" s="130"/>
      <c r="T308" s="130"/>
      <c r="U308" s="130"/>
      <c r="V308" s="130"/>
      <c r="W308" s="130"/>
      <c r="X308" s="130"/>
      <c r="Y308" s="130"/>
    </row>
    <row r="309" spans="1:25" ht="15.75" customHeight="1" x14ac:dyDescent="0.2">
      <c r="A309" s="189"/>
      <c r="B309" s="182"/>
      <c r="C309" s="183"/>
      <c r="D309" s="183"/>
      <c r="E309" s="183"/>
      <c r="F309" s="130"/>
      <c r="G309" s="130"/>
      <c r="H309" s="130"/>
      <c r="I309" s="130"/>
      <c r="J309" s="181"/>
      <c r="K309" s="189"/>
      <c r="L309" s="130"/>
      <c r="M309" s="130"/>
      <c r="N309" s="130"/>
      <c r="O309" s="130"/>
      <c r="P309" s="130"/>
      <c r="Q309" s="130"/>
      <c r="R309" s="130"/>
      <c r="S309" s="130"/>
      <c r="T309" s="130"/>
      <c r="U309" s="130"/>
      <c r="V309" s="130"/>
      <c r="W309" s="130"/>
      <c r="X309" s="130"/>
      <c r="Y309" s="130"/>
    </row>
    <row r="310" spans="1:25" ht="15.75" customHeight="1" x14ac:dyDescent="0.2">
      <c r="A310" s="189"/>
      <c r="B310" s="182"/>
      <c r="C310" s="183"/>
      <c r="D310" s="183"/>
      <c r="E310" s="183"/>
      <c r="F310" s="130"/>
      <c r="G310" s="130"/>
      <c r="H310" s="130"/>
      <c r="I310" s="130"/>
      <c r="J310" s="181"/>
      <c r="K310" s="189"/>
      <c r="L310" s="130"/>
      <c r="M310" s="130"/>
      <c r="N310" s="130"/>
      <c r="O310" s="130"/>
      <c r="P310" s="130"/>
      <c r="Q310" s="130"/>
      <c r="R310" s="130"/>
      <c r="S310" s="130"/>
      <c r="T310" s="130"/>
      <c r="U310" s="130"/>
      <c r="V310" s="130"/>
      <c r="W310" s="130"/>
      <c r="X310" s="130"/>
      <c r="Y310" s="130"/>
    </row>
    <row r="311" spans="1:25" ht="15.75" customHeight="1" x14ac:dyDescent="0.2">
      <c r="A311" s="189"/>
      <c r="B311" s="182"/>
      <c r="C311" s="183"/>
      <c r="D311" s="183"/>
      <c r="E311" s="183"/>
      <c r="F311" s="130"/>
      <c r="G311" s="130"/>
      <c r="H311" s="130"/>
      <c r="I311" s="130"/>
      <c r="J311" s="181"/>
      <c r="K311" s="189"/>
      <c r="L311" s="130"/>
      <c r="M311" s="130"/>
      <c r="N311" s="130"/>
      <c r="O311" s="130"/>
      <c r="P311" s="130"/>
      <c r="Q311" s="130"/>
      <c r="R311" s="130"/>
      <c r="S311" s="130"/>
      <c r="T311" s="130"/>
      <c r="U311" s="130"/>
      <c r="V311" s="130"/>
      <c r="W311" s="130"/>
      <c r="X311" s="130"/>
      <c r="Y311" s="130"/>
    </row>
    <row r="312" spans="1:25" ht="15.75" customHeight="1" x14ac:dyDescent="0.2">
      <c r="A312" s="189"/>
      <c r="B312" s="182"/>
      <c r="C312" s="183"/>
      <c r="D312" s="183"/>
      <c r="E312" s="183"/>
      <c r="F312" s="130"/>
      <c r="G312" s="130"/>
      <c r="H312" s="130"/>
      <c r="I312" s="130"/>
      <c r="J312" s="181"/>
      <c r="K312" s="189"/>
      <c r="L312" s="130"/>
      <c r="M312" s="130"/>
      <c r="N312" s="130"/>
      <c r="O312" s="130"/>
      <c r="P312" s="130"/>
      <c r="Q312" s="130"/>
      <c r="R312" s="130"/>
      <c r="S312" s="130"/>
      <c r="T312" s="130"/>
      <c r="U312" s="130"/>
      <c r="V312" s="130"/>
      <c r="W312" s="130"/>
      <c r="X312" s="130"/>
      <c r="Y312" s="130"/>
    </row>
    <row r="313" spans="1:25" ht="15.75" customHeight="1" x14ac:dyDescent="0.2">
      <c r="A313" s="189"/>
      <c r="B313" s="182"/>
      <c r="C313" s="183"/>
      <c r="D313" s="183"/>
      <c r="E313" s="183"/>
      <c r="F313" s="130"/>
      <c r="G313" s="130"/>
      <c r="H313" s="130"/>
      <c r="I313" s="130"/>
      <c r="J313" s="181"/>
      <c r="K313" s="189"/>
      <c r="L313" s="130"/>
      <c r="M313" s="130"/>
      <c r="N313" s="130"/>
      <c r="O313" s="130"/>
      <c r="P313" s="130"/>
      <c r="Q313" s="130"/>
      <c r="R313" s="130"/>
      <c r="S313" s="130"/>
      <c r="T313" s="130"/>
      <c r="U313" s="130"/>
      <c r="V313" s="130"/>
      <c r="W313" s="130"/>
      <c r="X313" s="130"/>
      <c r="Y313" s="130"/>
    </row>
    <row r="314" spans="1:25" ht="15.75" customHeight="1" x14ac:dyDescent="0.2">
      <c r="A314" s="189"/>
      <c r="B314" s="182"/>
      <c r="C314" s="183"/>
      <c r="D314" s="183"/>
      <c r="E314" s="183"/>
      <c r="F314" s="130"/>
      <c r="G314" s="130"/>
      <c r="H314" s="130"/>
      <c r="I314" s="130"/>
      <c r="J314" s="181"/>
      <c r="K314" s="189"/>
      <c r="L314" s="130"/>
      <c r="M314" s="130"/>
      <c r="N314" s="130"/>
      <c r="O314" s="130"/>
      <c r="P314" s="130"/>
      <c r="Q314" s="130"/>
      <c r="R314" s="130"/>
      <c r="S314" s="130"/>
      <c r="T314" s="130"/>
      <c r="U314" s="130"/>
      <c r="V314" s="130"/>
      <c r="W314" s="130"/>
      <c r="X314" s="130"/>
      <c r="Y314" s="130"/>
    </row>
    <row r="315" spans="1:25" ht="15.75" customHeight="1" x14ac:dyDescent="0.2">
      <c r="A315" s="189"/>
      <c r="B315" s="182"/>
      <c r="C315" s="183"/>
      <c r="D315" s="183"/>
      <c r="E315" s="183"/>
      <c r="F315" s="130"/>
      <c r="G315" s="130"/>
      <c r="H315" s="130"/>
      <c r="I315" s="130"/>
      <c r="J315" s="181"/>
      <c r="K315" s="189"/>
      <c r="L315" s="130"/>
      <c r="M315" s="130"/>
      <c r="N315" s="130"/>
      <c r="O315" s="130"/>
      <c r="P315" s="130"/>
      <c r="Q315" s="130"/>
      <c r="R315" s="130"/>
      <c r="S315" s="130"/>
      <c r="T315" s="130"/>
      <c r="U315" s="130"/>
      <c r="V315" s="130"/>
      <c r="W315" s="130"/>
      <c r="X315" s="130"/>
      <c r="Y315" s="130"/>
    </row>
    <row r="316" spans="1:25" ht="15.75" customHeight="1" x14ac:dyDescent="0.2">
      <c r="A316" s="189"/>
      <c r="B316" s="182"/>
      <c r="C316" s="183"/>
      <c r="D316" s="183"/>
      <c r="E316" s="183"/>
      <c r="F316" s="130"/>
      <c r="G316" s="130"/>
      <c r="H316" s="130"/>
      <c r="I316" s="130"/>
      <c r="J316" s="181"/>
      <c r="K316" s="189"/>
      <c r="L316" s="130"/>
      <c r="M316" s="130"/>
      <c r="N316" s="130"/>
      <c r="O316" s="130"/>
      <c r="P316" s="130"/>
      <c r="Q316" s="130"/>
      <c r="R316" s="130"/>
      <c r="S316" s="130"/>
      <c r="T316" s="130"/>
      <c r="U316" s="130"/>
      <c r="V316" s="130"/>
      <c r="W316" s="130"/>
      <c r="X316" s="130"/>
      <c r="Y316" s="130"/>
    </row>
    <row r="317" spans="1:25" ht="15.75" customHeight="1" x14ac:dyDescent="0.2">
      <c r="A317" s="189"/>
      <c r="B317" s="182"/>
      <c r="C317" s="183"/>
      <c r="D317" s="183"/>
      <c r="E317" s="183"/>
      <c r="F317" s="130"/>
      <c r="G317" s="130"/>
      <c r="H317" s="130"/>
      <c r="I317" s="130"/>
      <c r="J317" s="181"/>
      <c r="K317" s="189"/>
      <c r="L317" s="130"/>
      <c r="M317" s="130"/>
      <c r="N317" s="130"/>
      <c r="O317" s="130"/>
      <c r="P317" s="130"/>
      <c r="Q317" s="130"/>
      <c r="R317" s="130"/>
      <c r="S317" s="130"/>
      <c r="T317" s="130"/>
      <c r="U317" s="130"/>
      <c r="V317" s="130"/>
      <c r="W317" s="130"/>
      <c r="X317" s="130"/>
      <c r="Y317" s="130"/>
    </row>
    <row r="318" spans="1:25" ht="15.75" customHeight="1" x14ac:dyDescent="0.2">
      <c r="A318" s="189"/>
      <c r="B318" s="182"/>
      <c r="C318" s="183"/>
      <c r="D318" s="183"/>
      <c r="E318" s="183"/>
      <c r="F318" s="130"/>
      <c r="G318" s="130"/>
      <c r="H318" s="130"/>
      <c r="I318" s="130"/>
      <c r="J318" s="181"/>
      <c r="K318" s="189"/>
      <c r="L318" s="130"/>
      <c r="M318" s="130"/>
      <c r="N318" s="130"/>
      <c r="O318" s="130"/>
      <c r="P318" s="130"/>
      <c r="Q318" s="130"/>
      <c r="R318" s="130"/>
      <c r="S318" s="130"/>
      <c r="T318" s="130"/>
      <c r="U318" s="130"/>
      <c r="V318" s="130"/>
      <c r="W318" s="130"/>
      <c r="X318" s="130"/>
      <c r="Y318" s="130"/>
    </row>
    <row r="319" spans="1:25" ht="15.75" customHeight="1" x14ac:dyDescent="0.2">
      <c r="A319" s="189"/>
      <c r="B319" s="182"/>
      <c r="C319" s="183"/>
      <c r="D319" s="183"/>
      <c r="E319" s="183"/>
      <c r="F319" s="130"/>
      <c r="G319" s="130"/>
      <c r="H319" s="130"/>
      <c r="I319" s="130"/>
      <c r="J319" s="181"/>
      <c r="K319" s="189"/>
      <c r="L319" s="130"/>
      <c r="M319" s="130"/>
      <c r="N319" s="130"/>
      <c r="O319" s="130"/>
      <c r="P319" s="130"/>
      <c r="Q319" s="130"/>
      <c r="R319" s="130"/>
      <c r="S319" s="130"/>
      <c r="T319" s="130"/>
      <c r="U319" s="130"/>
      <c r="V319" s="130"/>
      <c r="W319" s="130"/>
      <c r="X319" s="130"/>
      <c r="Y319" s="130"/>
    </row>
    <row r="320" spans="1:25" ht="15.75" customHeight="1" x14ac:dyDescent="0.2">
      <c r="A320" s="189"/>
      <c r="B320" s="182"/>
      <c r="C320" s="183"/>
      <c r="D320" s="183"/>
      <c r="E320" s="183"/>
      <c r="F320" s="130"/>
      <c r="G320" s="130"/>
      <c r="H320" s="130"/>
      <c r="I320" s="130"/>
      <c r="J320" s="181"/>
      <c r="K320" s="189"/>
      <c r="L320" s="130"/>
      <c r="M320" s="130"/>
      <c r="N320" s="130"/>
      <c r="O320" s="130"/>
      <c r="P320" s="130"/>
      <c r="Q320" s="130"/>
      <c r="R320" s="130"/>
      <c r="S320" s="130"/>
      <c r="T320" s="130"/>
      <c r="U320" s="130"/>
      <c r="V320" s="130"/>
      <c r="W320" s="130"/>
      <c r="X320" s="130"/>
      <c r="Y320" s="130"/>
    </row>
    <row r="321" spans="1:25" ht="15.75" customHeight="1" x14ac:dyDescent="0.2">
      <c r="A321" s="189"/>
      <c r="B321" s="182"/>
      <c r="C321" s="183"/>
      <c r="D321" s="183"/>
      <c r="E321" s="183"/>
      <c r="F321" s="130"/>
      <c r="G321" s="130"/>
      <c r="H321" s="130"/>
      <c r="I321" s="130"/>
      <c r="J321" s="181"/>
      <c r="K321" s="189"/>
      <c r="L321" s="130"/>
      <c r="M321" s="130"/>
      <c r="N321" s="130"/>
      <c r="O321" s="130"/>
      <c r="P321" s="130"/>
      <c r="Q321" s="130"/>
      <c r="R321" s="130"/>
      <c r="S321" s="130"/>
      <c r="T321" s="130"/>
      <c r="U321" s="130"/>
      <c r="V321" s="130"/>
      <c r="W321" s="130"/>
      <c r="X321" s="130"/>
      <c r="Y321" s="130"/>
    </row>
    <row r="322" spans="1:25" ht="15.75" customHeight="1" x14ac:dyDescent="0.2">
      <c r="A322" s="189"/>
      <c r="B322" s="182"/>
      <c r="C322" s="183"/>
      <c r="D322" s="183"/>
      <c r="E322" s="183"/>
      <c r="F322" s="130"/>
      <c r="G322" s="130"/>
      <c r="H322" s="130"/>
      <c r="I322" s="130"/>
      <c r="J322" s="181"/>
      <c r="K322" s="189"/>
      <c r="L322" s="130"/>
      <c r="M322" s="130"/>
      <c r="N322" s="130"/>
      <c r="O322" s="130"/>
      <c r="P322" s="130"/>
      <c r="Q322" s="130"/>
      <c r="R322" s="130"/>
      <c r="S322" s="130"/>
      <c r="T322" s="130"/>
      <c r="U322" s="130"/>
      <c r="V322" s="130"/>
      <c r="W322" s="130"/>
      <c r="X322" s="130"/>
      <c r="Y322" s="130"/>
    </row>
    <row r="323" spans="1:25" ht="15.75" customHeight="1" x14ac:dyDescent="0.2">
      <c r="A323" s="189"/>
      <c r="B323" s="182"/>
      <c r="C323" s="183"/>
      <c r="D323" s="183"/>
      <c r="E323" s="183"/>
      <c r="F323" s="130"/>
      <c r="G323" s="130"/>
      <c r="H323" s="130"/>
      <c r="I323" s="130"/>
      <c r="J323" s="181"/>
      <c r="K323" s="189"/>
      <c r="L323" s="130"/>
      <c r="M323" s="130"/>
      <c r="N323" s="130"/>
      <c r="O323" s="130"/>
      <c r="P323" s="130"/>
      <c r="Q323" s="130"/>
      <c r="R323" s="130"/>
      <c r="S323" s="130"/>
      <c r="T323" s="130"/>
      <c r="U323" s="130"/>
      <c r="V323" s="130"/>
      <c r="W323" s="130"/>
      <c r="X323" s="130"/>
      <c r="Y323" s="130"/>
    </row>
    <row r="324" spans="1:25" ht="15.75" customHeight="1" x14ac:dyDescent="0.2">
      <c r="A324" s="189"/>
      <c r="B324" s="182"/>
      <c r="C324" s="183"/>
      <c r="D324" s="183"/>
      <c r="E324" s="183"/>
      <c r="F324" s="130"/>
      <c r="G324" s="130"/>
      <c r="H324" s="130"/>
      <c r="I324" s="130"/>
      <c r="J324" s="181"/>
      <c r="K324" s="189"/>
      <c r="L324" s="130"/>
      <c r="M324" s="130"/>
      <c r="N324" s="130"/>
      <c r="O324" s="130"/>
      <c r="P324" s="130"/>
      <c r="Q324" s="130"/>
      <c r="R324" s="130"/>
      <c r="S324" s="130"/>
      <c r="T324" s="130"/>
      <c r="U324" s="130"/>
      <c r="V324" s="130"/>
      <c r="W324" s="130"/>
      <c r="X324" s="130"/>
      <c r="Y324" s="130"/>
    </row>
    <row r="325" spans="1:25" ht="15.75" customHeight="1" x14ac:dyDescent="0.2">
      <c r="A325" s="189"/>
      <c r="B325" s="182"/>
      <c r="C325" s="183"/>
      <c r="D325" s="183"/>
      <c r="E325" s="183"/>
      <c r="F325" s="130"/>
      <c r="G325" s="130"/>
      <c r="H325" s="130"/>
      <c r="I325" s="130"/>
      <c r="J325" s="181"/>
      <c r="K325" s="189"/>
      <c r="L325" s="130"/>
      <c r="M325" s="130"/>
      <c r="N325" s="130"/>
      <c r="O325" s="130"/>
      <c r="P325" s="130"/>
      <c r="Q325" s="130"/>
      <c r="R325" s="130"/>
      <c r="S325" s="130"/>
      <c r="T325" s="130"/>
      <c r="U325" s="130"/>
      <c r="V325" s="130"/>
      <c r="W325" s="130"/>
      <c r="X325" s="130"/>
      <c r="Y325" s="130"/>
    </row>
    <row r="326" spans="1:25" ht="15.75" customHeight="1" x14ac:dyDescent="0.2">
      <c r="A326" s="189"/>
      <c r="B326" s="182"/>
      <c r="C326" s="183"/>
      <c r="D326" s="183"/>
      <c r="E326" s="183"/>
      <c r="F326" s="130"/>
      <c r="G326" s="130"/>
      <c r="H326" s="130"/>
      <c r="I326" s="130"/>
      <c r="J326" s="181"/>
      <c r="K326" s="189"/>
      <c r="L326" s="130"/>
      <c r="M326" s="130"/>
      <c r="N326" s="130"/>
      <c r="O326" s="130"/>
      <c r="P326" s="130"/>
      <c r="Q326" s="130"/>
      <c r="R326" s="130"/>
      <c r="S326" s="130"/>
      <c r="T326" s="130"/>
      <c r="U326" s="130"/>
      <c r="V326" s="130"/>
      <c r="W326" s="130"/>
      <c r="X326" s="130"/>
      <c r="Y326" s="130"/>
    </row>
    <row r="327" spans="1:25" ht="15.75" customHeight="1" x14ac:dyDescent="0.2">
      <c r="A327" s="189"/>
      <c r="B327" s="182"/>
      <c r="C327" s="183"/>
      <c r="D327" s="183"/>
      <c r="E327" s="183"/>
      <c r="F327" s="130"/>
      <c r="G327" s="130"/>
      <c r="H327" s="130"/>
      <c r="I327" s="130"/>
      <c r="J327" s="181"/>
      <c r="K327" s="189"/>
      <c r="L327" s="130"/>
      <c r="M327" s="130"/>
      <c r="N327" s="130"/>
      <c r="O327" s="130"/>
      <c r="P327" s="130"/>
      <c r="Q327" s="130"/>
      <c r="R327" s="130"/>
      <c r="S327" s="130"/>
      <c r="T327" s="130"/>
      <c r="U327" s="130"/>
      <c r="V327" s="130"/>
      <c r="W327" s="130"/>
      <c r="X327" s="130"/>
      <c r="Y327" s="130"/>
    </row>
    <row r="328" spans="1:25" ht="15.75" customHeight="1" x14ac:dyDescent="0.2">
      <c r="A328" s="189"/>
      <c r="B328" s="182"/>
      <c r="C328" s="183"/>
      <c r="D328" s="183"/>
      <c r="E328" s="183"/>
      <c r="F328" s="130"/>
      <c r="G328" s="130"/>
      <c r="H328" s="130"/>
      <c r="I328" s="130"/>
      <c r="J328" s="181"/>
      <c r="K328" s="189"/>
      <c r="L328" s="130"/>
      <c r="M328" s="130"/>
      <c r="N328" s="130"/>
      <c r="O328" s="130"/>
      <c r="P328" s="130"/>
      <c r="Q328" s="130"/>
      <c r="R328" s="130"/>
      <c r="S328" s="130"/>
      <c r="T328" s="130"/>
      <c r="U328" s="130"/>
      <c r="V328" s="130"/>
      <c r="W328" s="130"/>
      <c r="X328" s="130"/>
      <c r="Y328" s="130"/>
    </row>
    <row r="329" spans="1:25" ht="15.75" customHeight="1" x14ac:dyDescent="0.2">
      <c r="A329" s="189"/>
      <c r="B329" s="182"/>
      <c r="C329" s="183"/>
      <c r="D329" s="183"/>
      <c r="E329" s="183"/>
      <c r="F329" s="130"/>
      <c r="G329" s="130"/>
      <c r="H329" s="130"/>
      <c r="I329" s="130"/>
      <c r="J329" s="181"/>
      <c r="K329" s="189"/>
      <c r="L329" s="130"/>
      <c r="M329" s="130"/>
      <c r="N329" s="130"/>
      <c r="O329" s="130"/>
      <c r="P329" s="130"/>
      <c r="Q329" s="130"/>
      <c r="R329" s="130"/>
      <c r="S329" s="130"/>
      <c r="T329" s="130"/>
      <c r="U329" s="130"/>
      <c r="V329" s="130"/>
      <c r="W329" s="130"/>
      <c r="X329" s="130"/>
      <c r="Y329" s="130"/>
    </row>
    <row r="330" spans="1:25" ht="15.75" customHeight="1" x14ac:dyDescent="0.2">
      <c r="A330" s="189"/>
      <c r="B330" s="182"/>
      <c r="C330" s="183"/>
      <c r="D330" s="183"/>
      <c r="E330" s="183"/>
      <c r="F330" s="130"/>
      <c r="G330" s="130"/>
      <c r="H330" s="130"/>
      <c r="I330" s="130"/>
      <c r="J330" s="181"/>
      <c r="K330" s="189"/>
      <c r="L330" s="130"/>
      <c r="M330" s="130"/>
      <c r="N330" s="130"/>
      <c r="O330" s="130"/>
      <c r="P330" s="130"/>
      <c r="Q330" s="130"/>
      <c r="R330" s="130"/>
      <c r="S330" s="130"/>
      <c r="T330" s="130"/>
      <c r="U330" s="130"/>
      <c r="V330" s="130"/>
      <c r="W330" s="130"/>
      <c r="X330" s="130"/>
      <c r="Y330" s="130"/>
    </row>
    <row r="331" spans="1:25" ht="15.75" customHeight="1" x14ac:dyDescent="0.2">
      <c r="A331" s="189"/>
      <c r="B331" s="182"/>
      <c r="C331" s="183"/>
      <c r="D331" s="183"/>
      <c r="E331" s="183"/>
      <c r="F331" s="130"/>
      <c r="G331" s="130"/>
      <c r="H331" s="130"/>
      <c r="I331" s="130"/>
      <c r="J331" s="181"/>
      <c r="K331" s="189"/>
      <c r="L331" s="130"/>
      <c r="M331" s="130"/>
      <c r="N331" s="130"/>
      <c r="O331" s="130"/>
      <c r="P331" s="130"/>
      <c r="Q331" s="130"/>
      <c r="R331" s="130"/>
      <c r="S331" s="130"/>
      <c r="T331" s="130"/>
      <c r="U331" s="130"/>
      <c r="V331" s="130"/>
      <c r="W331" s="130"/>
      <c r="X331" s="130"/>
      <c r="Y331" s="130"/>
    </row>
    <row r="332" spans="1:25" ht="15.75" customHeight="1" x14ac:dyDescent="0.2">
      <c r="A332" s="189"/>
      <c r="B332" s="182"/>
      <c r="C332" s="183"/>
      <c r="D332" s="183"/>
      <c r="E332" s="183"/>
      <c r="F332" s="130"/>
      <c r="G332" s="130"/>
      <c r="H332" s="130"/>
      <c r="I332" s="130"/>
      <c r="J332" s="181"/>
      <c r="K332" s="189"/>
      <c r="L332" s="130"/>
      <c r="M332" s="130"/>
      <c r="N332" s="130"/>
      <c r="O332" s="130"/>
      <c r="P332" s="130"/>
      <c r="Q332" s="130"/>
      <c r="R332" s="130"/>
      <c r="S332" s="130"/>
      <c r="T332" s="130"/>
      <c r="U332" s="130"/>
      <c r="V332" s="130"/>
      <c r="W332" s="130"/>
      <c r="X332" s="130"/>
      <c r="Y332" s="130"/>
    </row>
    <row r="333" spans="1:25" ht="15.75" customHeight="1" x14ac:dyDescent="0.2">
      <c r="A333" s="189"/>
      <c r="B333" s="182"/>
      <c r="C333" s="183"/>
      <c r="D333" s="183"/>
      <c r="E333" s="183"/>
      <c r="F333" s="130"/>
      <c r="G333" s="130"/>
      <c r="H333" s="130"/>
      <c r="I333" s="130"/>
      <c r="J333" s="181"/>
      <c r="K333" s="189"/>
      <c r="L333" s="130"/>
      <c r="M333" s="130"/>
      <c r="N333" s="130"/>
      <c r="O333" s="130"/>
      <c r="P333" s="130"/>
      <c r="Q333" s="130"/>
      <c r="R333" s="130"/>
      <c r="S333" s="130"/>
      <c r="T333" s="130"/>
      <c r="U333" s="130"/>
      <c r="V333" s="130"/>
      <c r="W333" s="130"/>
      <c r="X333" s="130"/>
      <c r="Y333" s="130"/>
    </row>
    <row r="334" spans="1:25" ht="15.75" customHeight="1" x14ac:dyDescent="0.2">
      <c r="A334" s="189"/>
      <c r="B334" s="182"/>
      <c r="C334" s="183"/>
      <c r="D334" s="183"/>
      <c r="E334" s="183"/>
      <c r="F334" s="130"/>
      <c r="G334" s="130"/>
      <c r="H334" s="130"/>
      <c r="I334" s="130"/>
      <c r="J334" s="181"/>
      <c r="K334" s="189"/>
      <c r="L334" s="130"/>
      <c r="M334" s="130"/>
      <c r="N334" s="130"/>
      <c r="O334" s="130"/>
      <c r="P334" s="130"/>
      <c r="Q334" s="130"/>
      <c r="R334" s="130"/>
      <c r="S334" s="130"/>
      <c r="T334" s="130"/>
      <c r="U334" s="130"/>
      <c r="V334" s="130"/>
      <c r="W334" s="130"/>
      <c r="X334" s="130"/>
      <c r="Y334" s="130"/>
    </row>
    <row r="335" spans="1:25" ht="15.75" customHeight="1" x14ac:dyDescent="0.2">
      <c r="A335" s="189"/>
      <c r="B335" s="182"/>
      <c r="C335" s="183"/>
      <c r="D335" s="183"/>
      <c r="E335" s="183"/>
      <c r="F335" s="130"/>
      <c r="G335" s="130"/>
      <c r="H335" s="130"/>
      <c r="I335" s="130"/>
      <c r="J335" s="181"/>
      <c r="K335" s="189"/>
      <c r="L335" s="130"/>
      <c r="M335" s="130"/>
      <c r="N335" s="130"/>
      <c r="O335" s="130"/>
      <c r="P335" s="130"/>
      <c r="Q335" s="130"/>
      <c r="R335" s="130"/>
      <c r="S335" s="130"/>
      <c r="T335" s="130"/>
      <c r="U335" s="130"/>
      <c r="V335" s="130"/>
      <c r="W335" s="130"/>
      <c r="X335" s="130"/>
      <c r="Y335" s="130"/>
    </row>
    <row r="336" spans="1:25" ht="15.75" customHeight="1" x14ac:dyDescent="0.2">
      <c r="A336" s="189"/>
      <c r="B336" s="182"/>
      <c r="C336" s="183"/>
      <c r="D336" s="183"/>
      <c r="E336" s="183"/>
      <c r="F336" s="130"/>
      <c r="G336" s="130"/>
      <c r="H336" s="130"/>
      <c r="I336" s="130"/>
      <c r="J336" s="181"/>
      <c r="K336" s="189"/>
      <c r="L336" s="130"/>
      <c r="M336" s="130"/>
      <c r="N336" s="130"/>
      <c r="O336" s="130"/>
      <c r="P336" s="130"/>
      <c r="Q336" s="130"/>
      <c r="R336" s="130"/>
      <c r="S336" s="130"/>
      <c r="T336" s="130"/>
      <c r="U336" s="130"/>
      <c r="V336" s="130"/>
      <c r="W336" s="130"/>
      <c r="X336" s="130"/>
      <c r="Y336" s="130"/>
    </row>
    <row r="337" spans="1:25" ht="15.75" customHeight="1" x14ac:dyDescent="0.2">
      <c r="A337" s="189"/>
      <c r="B337" s="182"/>
      <c r="C337" s="183"/>
      <c r="D337" s="183"/>
      <c r="E337" s="183"/>
      <c r="F337" s="130"/>
      <c r="G337" s="130"/>
      <c r="H337" s="130"/>
      <c r="I337" s="130"/>
      <c r="J337" s="181"/>
      <c r="K337" s="189"/>
      <c r="L337" s="130"/>
      <c r="M337" s="130"/>
      <c r="N337" s="130"/>
      <c r="O337" s="130"/>
      <c r="P337" s="130"/>
      <c r="Q337" s="130"/>
      <c r="R337" s="130"/>
      <c r="S337" s="130"/>
      <c r="T337" s="130"/>
      <c r="U337" s="130"/>
      <c r="V337" s="130"/>
      <c r="W337" s="130"/>
      <c r="X337" s="130"/>
      <c r="Y337" s="130"/>
    </row>
    <row r="338" spans="1:25" ht="15.75" customHeight="1" x14ac:dyDescent="0.2">
      <c r="A338" s="189"/>
      <c r="B338" s="182"/>
      <c r="C338" s="183"/>
      <c r="D338" s="183"/>
      <c r="E338" s="183"/>
      <c r="F338" s="130"/>
      <c r="G338" s="130"/>
      <c r="H338" s="130"/>
      <c r="I338" s="130"/>
      <c r="J338" s="181"/>
      <c r="K338" s="189"/>
      <c r="L338" s="130"/>
      <c r="M338" s="130"/>
      <c r="N338" s="130"/>
      <c r="O338" s="130"/>
      <c r="P338" s="130"/>
      <c r="Q338" s="130"/>
      <c r="R338" s="130"/>
      <c r="S338" s="130"/>
      <c r="T338" s="130"/>
      <c r="U338" s="130"/>
      <c r="V338" s="130"/>
      <c r="W338" s="130"/>
      <c r="X338" s="130"/>
      <c r="Y338" s="130"/>
    </row>
    <row r="339" spans="1:25" ht="15.75" customHeight="1" x14ac:dyDescent="0.2">
      <c r="A339" s="189"/>
      <c r="B339" s="182"/>
      <c r="C339" s="183"/>
      <c r="D339" s="183"/>
      <c r="E339" s="183"/>
      <c r="F339" s="130"/>
      <c r="G339" s="130"/>
      <c r="H339" s="130"/>
      <c r="I339" s="130"/>
      <c r="J339" s="181"/>
      <c r="K339" s="189"/>
      <c r="L339" s="130"/>
      <c r="M339" s="130"/>
      <c r="N339" s="130"/>
      <c r="O339" s="130"/>
      <c r="P339" s="130"/>
      <c r="Q339" s="130"/>
      <c r="R339" s="130"/>
      <c r="S339" s="130"/>
      <c r="T339" s="130"/>
      <c r="U339" s="130"/>
      <c r="V339" s="130"/>
      <c r="W339" s="130"/>
      <c r="X339" s="130"/>
      <c r="Y339" s="130"/>
    </row>
    <row r="340" spans="1:25" ht="15.75" customHeight="1" x14ac:dyDescent="0.2">
      <c r="A340" s="189"/>
      <c r="B340" s="182"/>
      <c r="C340" s="183"/>
      <c r="D340" s="183"/>
      <c r="E340" s="183"/>
      <c r="F340" s="130"/>
      <c r="G340" s="130"/>
      <c r="H340" s="130"/>
      <c r="I340" s="130"/>
      <c r="J340" s="181"/>
      <c r="K340" s="189"/>
      <c r="L340" s="130"/>
      <c r="M340" s="130"/>
      <c r="N340" s="130"/>
      <c r="O340" s="130"/>
      <c r="P340" s="130"/>
      <c r="Q340" s="130"/>
      <c r="R340" s="130"/>
      <c r="S340" s="130"/>
      <c r="T340" s="130"/>
      <c r="U340" s="130"/>
      <c r="V340" s="130"/>
      <c r="W340" s="130"/>
      <c r="X340" s="130"/>
      <c r="Y340" s="130"/>
    </row>
    <row r="341" spans="1:25" ht="15.75" customHeight="1" x14ac:dyDescent="0.2">
      <c r="A341" s="189"/>
      <c r="B341" s="182"/>
      <c r="C341" s="183"/>
      <c r="D341" s="183"/>
      <c r="E341" s="183"/>
      <c r="F341" s="130"/>
      <c r="G341" s="130"/>
      <c r="H341" s="130"/>
      <c r="I341" s="130"/>
      <c r="J341" s="181"/>
      <c r="K341" s="189"/>
      <c r="L341" s="130"/>
      <c r="M341" s="130"/>
      <c r="N341" s="130"/>
      <c r="O341" s="130"/>
      <c r="P341" s="130"/>
      <c r="Q341" s="130"/>
      <c r="R341" s="130"/>
      <c r="S341" s="130"/>
      <c r="T341" s="130"/>
      <c r="U341" s="130"/>
      <c r="V341" s="130"/>
      <c r="W341" s="130"/>
      <c r="X341" s="130"/>
      <c r="Y341" s="130"/>
    </row>
    <row r="342" spans="1:25" ht="15.75" customHeight="1" x14ac:dyDescent="0.2">
      <c r="A342" s="189"/>
      <c r="B342" s="182"/>
      <c r="C342" s="183"/>
      <c r="D342" s="183"/>
      <c r="E342" s="183"/>
      <c r="F342" s="130"/>
      <c r="G342" s="130"/>
      <c r="H342" s="130"/>
      <c r="I342" s="130"/>
      <c r="J342" s="181"/>
      <c r="K342" s="189"/>
      <c r="L342" s="130"/>
      <c r="M342" s="130"/>
      <c r="N342" s="130"/>
      <c r="O342" s="130"/>
      <c r="P342" s="130"/>
      <c r="Q342" s="130"/>
      <c r="R342" s="130"/>
      <c r="S342" s="130"/>
      <c r="T342" s="130"/>
      <c r="U342" s="130"/>
      <c r="V342" s="130"/>
      <c r="W342" s="130"/>
      <c r="X342" s="130"/>
      <c r="Y342" s="130"/>
    </row>
    <row r="343" spans="1:25" ht="15.75" customHeight="1" x14ac:dyDescent="0.2">
      <c r="A343" s="189"/>
      <c r="B343" s="182"/>
      <c r="C343" s="183"/>
      <c r="D343" s="183"/>
      <c r="E343" s="183"/>
      <c r="F343" s="130"/>
      <c r="G343" s="130"/>
      <c r="H343" s="130"/>
      <c r="I343" s="130"/>
      <c r="J343" s="181"/>
      <c r="K343" s="189"/>
      <c r="L343" s="130"/>
      <c r="M343" s="130"/>
      <c r="N343" s="130"/>
      <c r="O343" s="130"/>
      <c r="P343" s="130"/>
      <c r="Q343" s="130"/>
      <c r="R343" s="130"/>
      <c r="S343" s="130"/>
      <c r="T343" s="130"/>
      <c r="U343" s="130"/>
      <c r="V343" s="130"/>
      <c r="W343" s="130"/>
      <c r="X343" s="130"/>
      <c r="Y343" s="130"/>
    </row>
    <row r="344" spans="1:25" ht="15.75" customHeight="1" x14ac:dyDescent="0.2">
      <c r="A344" s="189"/>
      <c r="B344" s="182"/>
      <c r="C344" s="183"/>
      <c r="D344" s="183"/>
      <c r="E344" s="183"/>
      <c r="F344" s="130"/>
      <c r="G344" s="130"/>
      <c r="H344" s="130"/>
      <c r="I344" s="130"/>
      <c r="J344" s="181"/>
      <c r="K344" s="189"/>
      <c r="L344" s="130"/>
      <c r="M344" s="130"/>
      <c r="N344" s="130"/>
      <c r="O344" s="130"/>
      <c r="P344" s="130"/>
      <c r="Q344" s="130"/>
      <c r="R344" s="130"/>
      <c r="S344" s="130"/>
      <c r="T344" s="130"/>
      <c r="U344" s="130"/>
      <c r="V344" s="130"/>
      <c r="W344" s="130"/>
      <c r="X344" s="130"/>
      <c r="Y344" s="130"/>
    </row>
    <row r="345" spans="1:25" ht="15.75" customHeight="1" x14ac:dyDescent="0.2">
      <c r="A345" s="189"/>
      <c r="B345" s="182"/>
      <c r="C345" s="183"/>
      <c r="D345" s="183"/>
      <c r="E345" s="183"/>
      <c r="F345" s="130"/>
      <c r="G345" s="130"/>
      <c r="H345" s="130"/>
      <c r="I345" s="130"/>
      <c r="J345" s="181"/>
      <c r="K345" s="189"/>
      <c r="L345" s="130"/>
      <c r="M345" s="130"/>
      <c r="N345" s="130"/>
      <c r="O345" s="130"/>
      <c r="P345" s="130"/>
      <c r="Q345" s="130"/>
      <c r="R345" s="130"/>
      <c r="S345" s="130"/>
      <c r="T345" s="130"/>
      <c r="U345" s="130"/>
      <c r="V345" s="130"/>
      <c r="W345" s="130"/>
      <c r="X345" s="130"/>
      <c r="Y345" s="130"/>
    </row>
    <row r="346" spans="1:25" ht="15.75" customHeight="1" x14ac:dyDescent="0.2">
      <c r="A346" s="189"/>
      <c r="B346" s="182"/>
      <c r="C346" s="183"/>
      <c r="D346" s="183"/>
      <c r="E346" s="183"/>
      <c r="F346" s="130"/>
      <c r="G346" s="130"/>
      <c r="H346" s="130"/>
      <c r="I346" s="130"/>
      <c r="J346" s="181"/>
      <c r="K346" s="189"/>
      <c r="L346" s="130"/>
      <c r="M346" s="130"/>
      <c r="N346" s="130"/>
      <c r="O346" s="130"/>
      <c r="P346" s="130"/>
      <c r="Q346" s="130"/>
      <c r="R346" s="130"/>
      <c r="S346" s="130"/>
      <c r="T346" s="130"/>
      <c r="U346" s="130"/>
      <c r="V346" s="130"/>
      <c r="W346" s="130"/>
      <c r="X346" s="130"/>
      <c r="Y346" s="130"/>
    </row>
    <row r="347" spans="1:25" ht="15.75" customHeight="1" x14ac:dyDescent="0.2">
      <c r="A347" s="189"/>
      <c r="B347" s="182"/>
      <c r="C347" s="183"/>
      <c r="D347" s="183"/>
      <c r="E347" s="183"/>
      <c r="F347" s="130"/>
      <c r="G347" s="130"/>
      <c r="H347" s="130"/>
      <c r="I347" s="130"/>
      <c r="J347" s="181"/>
      <c r="K347" s="189"/>
      <c r="L347" s="130"/>
      <c r="M347" s="130"/>
      <c r="N347" s="130"/>
      <c r="O347" s="130"/>
      <c r="P347" s="130"/>
      <c r="Q347" s="130"/>
      <c r="R347" s="130"/>
      <c r="S347" s="130"/>
      <c r="T347" s="130"/>
      <c r="U347" s="130"/>
      <c r="V347" s="130"/>
      <c r="W347" s="130"/>
      <c r="X347" s="130"/>
      <c r="Y347" s="130"/>
    </row>
    <row r="348" spans="1:25" ht="15.75" customHeight="1" x14ac:dyDescent="0.2">
      <c r="A348" s="189"/>
      <c r="B348" s="182"/>
      <c r="C348" s="183"/>
      <c r="D348" s="183"/>
      <c r="E348" s="183"/>
      <c r="F348" s="130"/>
      <c r="G348" s="130"/>
      <c r="H348" s="130"/>
      <c r="I348" s="130"/>
      <c r="J348" s="181"/>
      <c r="K348" s="189"/>
      <c r="L348" s="130"/>
      <c r="M348" s="130"/>
      <c r="N348" s="130"/>
      <c r="O348" s="130"/>
      <c r="P348" s="130"/>
      <c r="Q348" s="130"/>
      <c r="R348" s="130"/>
      <c r="S348" s="130"/>
      <c r="T348" s="130"/>
      <c r="U348" s="130"/>
      <c r="V348" s="130"/>
      <c r="W348" s="130"/>
      <c r="X348" s="130"/>
      <c r="Y348" s="130"/>
    </row>
    <row r="349" spans="1:25" ht="15.75" customHeight="1" x14ac:dyDescent="0.2">
      <c r="A349" s="189"/>
      <c r="B349" s="182"/>
      <c r="C349" s="183"/>
      <c r="D349" s="183"/>
      <c r="E349" s="183"/>
      <c r="F349" s="130"/>
      <c r="G349" s="130"/>
      <c r="H349" s="130"/>
      <c r="I349" s="130"/>
      <c r="J349" s="181"/>
      <c r="K349" s="189"/>
      <c r="L349" s="130"/>
      <c r="M349" s="130"/>
      <c r="N349" s="130"/>
      <c r="O349" s="130"/>
      <c r="P349" s="130"/>
      <c r="Q349" s="130"/>
      <c r="R349" s="130"/>
      <c r="S349" s="130"/>
      <c r="T349" s="130"/>
      <c r="U349" s="130"/>
      <c r="V349" s="130"/>
      <c r="W349" s="130"/>
      <c r="X349" s="130"/>
      <c r="Y349" s="130"/>
    </row>
    <row r="350" spans="1:25" ht="15.75" customHeight="1" x14ac:dyDescent="0.2">
      <c r="A350" s="189"/>
      <c r="B350" s="182"/>
      <c r="C350" s="183"/>
      <c r="D350" s="183"/>
      <c r="E350" s="183"/>
      <c r="F350" s="130"/>
      <c r="G350" s="130"/>
      <c r="H350" s="130"/>
      <c r="I350" s="130"/>
      <c r="J350" s="181"/>
      <c r="K350" s="189"/>
      <c r="L350" s="130"/>
      <c r="M350" s="130"/>
      <c r="N350" s="130"/>
      <c r="O350" s="130"/>
      <c r="P350" s="130"/>
      <c r="Q350" s="130"/>
      <c r="R350" s="130"/>
      <c r="S350" s="130"/>
      <c r="T350" s="130"/>
      <c r="U350" s="130"/>
      <c r="V350" s="130"/>
      <c r="W350" s="130"/>
      <c r="X350" s="130"/>
      <c r="Y350" s="130"/>
    </row>
    <row r="351" spans="1:25" ht="15.75" customHeight="1" x14ac:dyDescent="0.2">
      <c r="A351" s="189"/>
      <c r="B351" s="182"/>
      <c r="C351" s="183"/>
      <c r="D351" s="183"/>
      <c r="E351" s="183"/>
      <c r="F351" s="130"/>
      <c r="G351" s="130"/>
      <c r="H351" s="130"/>
      <c r="I351" s="130"/>
      <c r="J351" s="181"/>
      <c r="K351" s="189"/>
      <c r="L351" s="130"/>
      <c r="M351" s="130"/>
      <c r="N351" s="130"/>
      <c r="O351" s="130"/>
      <c r="P351" s="130"/>
      <c r="Q351" s="130"/>
      <c r="R351" s="130"/>
      <c r="S351" s="130"/>
      <c r="T351" s="130"/>
      <c r="U351" s="130"/>
      <c r="V351" s="130"/>
      <c r="W351" s="130"/>
      <c r="X351" s="130"/>
      <c r="Y351" s="130"/>
    </row>
    <row r="352" spans="1:25" ht="15.75" customHeight="1" x14ac:dyDescent="0.2">
      <c r="A352" s="189"/>
      <c r="B352" s="182"/>
      <c r="C352" s="183"/>
      <c r="D352" s="183"/>
      <c r="E352" s="183"/>
      <c r="F352" s="130"/>
      <c r="G352" s="130"/>
      <c r="H352" s="130"/>
      <c r="I352" s="130"/>
      <c r="J352" s="181"/>
      <c r="K352" s="189"/>
      <c r="L352" s="130"/>
      <c r="M352" s="130"/>
      <c r="N352" s="130"/>
      <c r="O352" s="130"/>
      <c r="P352" s="130"/>
      <c r="Q352" s="130"/>
      <c r="R352" s="130"/>
      <c r="S352" s="130"/>
      <c r="T352" s="130"/>
      <c r="U352" s="130"/>
      <c r="V352" s="130"/>
      <c r="W352" s="130"/>
      <c r="X352" s="130"/>
      <c r="Y352" s="130"/>
    </row>
    <row r="353" spans="1:25" ht="15.75" customHeight="1" x14ac:dyDescent="0.2">
      <c r="A353" s="189"/>
      <c r="B353" s="182"/>
      <c r="C353" s="183"/>
      <c r="D353" s="183"/>
      <c r="E353" s="183"/>
      <c r="F353" s="130"/>
      <c r="G353" s="130"/>
      <c r="H353" s="130"/>
      <c r="I353" s="130"/>
      <c r="J353" s="181"/>
      <c r="K353" s="189"/>
      <c r="L353" s="130"/>
      <c r="M353" s="130"/>
      <c r="N353" s="130"/>
      <c r="O353" s="130"/>
      <c r="P353" s="130"/>
      <c r="Q353" s="130"/>
      <c r="R353" s="130"/>
      <c r="S353" s="130"/>
      <c r="T353" s="130"/>
      <c r="U353" s="130"/>
      <c r="V353" s="130"/>
      <c r="W353" s="130"/>
      <c r="X353" s="130"/>
      <c r="Y353" s="130"/>
    </row>
    <row r="354" spans="1:25" ht="15.75" customHeight="1" x14ac:dyDescent="0.2">
      <c r="A354" s="189"/>
      <c r="B354" s="182"/>
      <c r="C354" s="183"/>
      <c r="D354" s="183"/>
      <c r="E354" s="183"/>
      <c r="F354" s="130"/>
      <c r="G354" s="130"/>
      <c r="H354" s="130"/>
      <c r="I354" s="130"/>
      <c r="J354" s="181"/>
      <c r="K354" s="189"/>
      <c r="L354" s="130"/>
      <c r="M354" s="130"/>
      <c r="N354" s="130"/>
      <c r="O354" s="130"/>
      <c r="P354" s="130"/>
      <c r="Q354" s="130"/>
      <c r="R354" s="130"/>
      <c r="S354" s="130"/>
      <c r="T354" s="130"/>
      <c r="U354" s="130"/>
      <c r="V354" s="130"/>
      <c r="W354" s="130"/>
      <c r="X354" s="130"/>
      <c r="Y354" s="130"/>
    </row>
    <row r="355" spans="1:25" ht="15.75" customHeight="1" x14ac:dyDescent="0.2">
      <c r="A355" s="189"/>
      <c r="B355" s="182"/>
      <c r="C355" s="183"/>
      <c r="D355" s="183"/>
      <c r="E355" s="183"/>
      <c r="F355" s="130"/>
      <c r="G355" s="130"/>
      <c r="H355" s="130"/>
      <c r="I355" s="130"/>
      <c r="J355" s="181"/>
      <c r="K355" s="189"/>
      <c r="L355" s="130"/>
      <c r="M355" s="130"/>
      <c r="N355" s="130"/>
      <c r="O355" s="130"/>
      <c r="P355" s="130"/>
      <c r="Q355" s="130"/>
      <c r="R355" s="130"/>
      <c r="S355" s="130"/>
      <c r="T355" s="130"/>
      <c r="U355" s="130"/>
      <c r="V355" s="130"/>
      <c r="W355" s="130"/>
      <c r="X355" s="130"/>
      <c r="Y355" s="130"/>
    </row>
    <row r="356" spans="1:25" ht="15.75" customHeight="1" x14ac:dyDescent="0.2">
      <c r="A356" s="189"/>
      <c r="B356" s="182"/>
      <c r="C356" s="183"/>
      <c r="D356" s="183"/>
      <c r="E356" s="183"/>
      <c r="F356" s="130"/>
      <c r="G356" s="130"/>
      <c r="H356" s="130"/>
      <c r="I356" s="130"/>
      <c r="J356" s="181"/>
      <c r="K356" s="189"/>
      <c r="L356" s="130"/>
      <c r="M356" s="130"/>
      <c r="N356" s="130"/>
      <c r="O356" s="130"/>
      <c r="P356" s="130"/>
      <c r="Q356" s="130"/>
      <c r="R356" s="130"/>
      <c r="S356" s="130"/>
      <c r="T356" s="130"/>
      <c r="U356" s="130"/>
      <c r="V356" s="130"/>
      <c r="W356" s="130"/>
      <c r="X356" s="130"/>
      <c r="Y356" s="130"/>
    </row>
    <row r="357" spans="1:25" ht="15.75" customHeight="1" x14ac:dyDescent="0.2">
      <c r="A357" s="189"/>
      <c r="B357" s="182"/>
      <c r="C357" s="183"/>
      <c r="D357" s="183"/>
      <c r="E357" s="183"/>
      <c r="F357" s="130"/>
      <c r="G357" s="130"/>
      <c r="H357" s="130"/>
      <c r="I357" s="130"/>
      <c r="J357" s="181"/>
      <c r="K357" s="189"/>
      <c r="L357" s="130"/>
      <c r="M357" s="130"/>
      <c r="N357" s="130"/>
      <c r="O357" s="130"/>
      <c r="P357" s="130"/>
      <c r="Q357" s="130"/>
      <c r="R357" s="130"/>
      <c r="S357" s="130"/>
      <c r="T357" s="130"/>
      <c r="U357" s="130"/>
      <c r="V357" s="130"/>
      <c r="W357" s="130"/>
      <c r="X357" s="130"/>
      <c r="Y357" s="130"/>
    </row>
    <row r="358" spans="1:25" ht="15.75" customHeight="1" x14ac:dyDescent="0.2">
      <c r="A358" s="189"/>
      <c r="B358" s="182"/>
      <c r="C358" s="183"/>
      <c r="D358" s="183"/>
      <c r="E358" s="183"/>
      <c r="F358" s="130"/>
      <c r="G358" s="130"/>
      <c r="H358" s="130"/>
      <c r="I358" s="130"/>
      <c r="J358" s="181"/>
      <c r="K358" s="189"/>
      <c r="L358" s="130"/>
      <c r="M358" s="130"/>
      <c r="N358" s="130"/>
      <c r="O358" s="130"/>
      <c r="P358" s="130"/>
      <c r="Q358" s="130"/>
      <c r="R358" s="130"/>
      <c r="S358" s="130"/>
      <c r="T358" s="130"/>
      <c r="U358" s="130"/>
      <c r="V358" s="130"/>
      <c r="W358" s="130"/>
      <c r="X358" s="130"/>
      <c r="Y358" s="130"/>
    </row>
    <row r="359" spans="1:25" ht="15.75" customHeight="1" x14ac:dyDescent="0.2">
      <c r="A359" s="189"/>
      <c r="B359" s="182"/>
      <c r="C359" s="183"/>
      <c r="D359" s="183"/>
      <c r="E359" s="183"/>
      <c r="F359" s="130"/>
      <c r="G359" s="130"/>
      <c r="H359" s="130"/>
      <c r="I359" s="130"/>
      <c r="J359" s="181"/>
      <c r="K359" s="189"/>
      <c r="L359" s="130"/>
      <c r="M359" s="130"/>
      <c r="N359" s="130"/>
      <c r="O359" s="130"/>
      <c r="P359" s="130"/>
      <c r="Q359" s="130"/>
      <c r="R359" s="130"/>
      <c r="S359" s="130"/>
      <c r="T359" s="130"/>
      <c r="U359" s="130"/>
      <c r="V359" s="130"/>
      <c r="W359" s="130"/>
      <c r="X359" s="130"/>
      <c r="Y359" s="130"/>
    </row>
    <row r="360" spans="1:25" ht="15.75" customHeight="1" x14ac:dyDescent="0.2">
      <c r="A360" s="189"/>
      <c r="B360" s="182"/>
      <c r="C360" s="183"/>
      <c r="D360" s="183"/>
      <c r="E360" s="183"/>
      <c r="F360" s="130"/>
      <c r="G360" s="130"/>
      <c r="H360" s="130"/>
      <c r="I360" s="130"/>
      <c r="J360" s="181"/>
      <c r="K360" s="189"/>
      <c r="L360" s="130"/>
      <c r="M360" s="130"/>
      <c r="N360" s="130"/>
      <c r="O360" s="130"/>
      <c r="P360" s="130"/>
      <c r="Q360" s="130"/>
      <c r="R360" s="130"/>
      <c r="S360" s="130"/>
      <c r="T360" s="130"/>
      <c r="U360" s="130"/>
      <c r="V360" s="130"/>
      <c r="W360" s="130"/>
      <c r="X360" s="130"/>
      <c r="Y360" s="130"/>
    </row>
    <row r="361" spans="1:25" ht="15.75" customHeight="1" x14ac:dyDescent="0.2">
      <c r="A361" s="189"/>
      <c r="B361" s="182"/>
      <c r="C361" s="183"/>
      <c r="D361" s="183"/>
      <c r="E361" s="183"/>
      <c r="F361" s="130"/>
      <c r="G361" s="130"/>
      <c r="H361" s="130"/>
      <c r="I361" s="130"/>
      <c r="J361" s="181"/>
      <c r="K361" s="189"/>
      <c r="L361" s="130"/>
      <c r="M361" s="130"/>
      <c r="N361" s="130"/>
      <c r="O361" s="130"/>
      <c r="P361" s="130"/>
      <c r="Q361" s="130"/>
      <c r="R361" s="130"/>
      <c r="S361" s="130"/>
      <c r="T361" s="130"/>
      <c r="U361" s="130"/>
      <c r="V361" s="130"/>
      <c r="W361" s="130"/>
      <c r="X361" s="130"/>
      <c r="Y361" s="130"/>
    </row>
    <row r="362" spans="1:25" ht="15.75" customHeight="1" x14ac:dyDescent="0.2">
      <c r="A362" s="189"/>
      <c r="B362" s="182"/>
      <c r="C362" s="183"/>
      <c r="D362" s="183"/>
      <c r="E362" s="183"/>
      <c r="F362" s="130"/>
      <c r="G362" s="130"/>
      <c r="H362" s="130"/>
      <c r="I362" s="130"/>
      <c r="J362" s="181"/>
      <c r="K362" s="189"/>
      <c r="L362" s="130"/>
      <c r="M362" s="130"/>
      <c r="N362" s="130"/>
      <c r="O362" s="130"/>
      <c r="P362" s="130"/>
      <c r="Q362" s="130"/>
      <c r="R362" s="130"/>
      <c r="S362" s="130"/>
      <c r="T362" s="130"/>
      <c r="U362" s="130"/>
      <c r="V362" s="130"/>
      <c r="W362" s="130"/>
      <c r="X362" s="130"/>
      <c r="Y362" s="130"/>
    </row>
    <row r="363" spans="1:25" ht="15.75" customHeight="1" x14ac:dyDescent="0.2">
      <c r="A363" s="189"/>
      <c r="B363" s="182"/>
      <c r="C363" s="183"/>
      <c r="D363" s="183"/>
      <c r="E363" s="183"/>
      <c r="F363" s="130"/>
      <c r="G363" s="130"/>
      <c r="H363" s="130"/>
      <c r="I363" s="130"/>
      <c r="J363" s="181"/>
      <c r="K363" s="189"/>
      <c r="L363" s="130"/>
      <c r="M363" s="130"/>
      <c r="N363" s="130"/>
      <c r="O363" s="130"/>
      <c r="P363" s="130"/>
      <c r="Q363" s="130"/>
      <c r="R363" s="130"/>
      <c r="S363" s="130"/>
      <c r="T363" s="130"/>
      <c r="U363" s="130"/>
      <c r="V363" s="130"/>
      <c r="W363" s="130"/>
      <c r="X363" s="130"/>
      <c r="Y363" s="130"/>
    </row>
    <row r="364" spans="1:25" ht="15.75" customHeight="1" x14ac:dyDescent="0.2">
      <c r="A364" s="189"/>
      <c r="B364" s="182"/>
      <c r="C364" s="183"/>
      <c r="D364" s="183"/>
      <c r="E364" s="183"/>
      <c r="F364" s="130"/>
      <c r="G364" s="130"/>
      <c r="H364" s="130"/>
      <c r="I364" s="130"/>
      <c r="J364" s="181"/>
      <c r="K364" s="189"/>
      <c r="L364" s="130"/>
      <c r="M364" s="130"/>
      <c r="N364" s="130"/>
      <c r="O364" s="130"/>
      <c r="P364" s="130"/>
      <c r="Q364" s="130"/>
      <c r="R364" s="130"/>
      <c r="S364" s="130"/>
      <c r="T364" s="130"/>
      <c r="U364" s="130"/>
      <c r="V364" s="130"/>
      <c r="W364" s="130"/>
      <c r="X364" s="130"/>
      <c r="Y364" s="130"/>
    </row>
    <row r="365" spans="1:25" ht="15.75" customHeight="1" x14ac:dyDescent="0.2">
      <c r="A365" s="189"/>
      <c r="B365" s="182"/>
      <c r="C365" s="183"/>
      <c r="D365" s="183"/>
      <c r="E365" s="183"/>
      <c r="F365" s="130"/>
      <c r="G365" s="130"/>
      <c r="H365" s="130"/>
      <c r="I365" s="130"/>
      <c r="J365" s="181"/>
      <c r="K365" s="189"/>
      <c r="L365" s="130"/>
      <c r="M365" s="130"/>
      <c r="N365" s="130"/>
      <c r="O365" s="130"/>
      <c r="P365" s="130"/>
      <c r="Q365" s="130"/>
      <c r="R365" s="130"/>
      <c r="S365" s="130"/>
      <c r="T365" s="130"/>
      <c r="U365" s="130"/>
      <c r="V365" s="130"/>
      <c r="W365" s="130"/>
      <c r="X365" s="130"/>
      <c r="Y365" s="130"/>
    </row>
    <row r="366" spans="1:25" ht="15.75" customHeight="1" x14ac:dyDescent="0.2">
      <c r="A366" s="189"/>
      <c r="B366" s="182"/>
      <c r="C366" s="183"/>
      <c r="D366" s="183"/>
      <c r="E366" s="183"/>
      <c r="F366" s="130"/>
      <c r="G366" s="130"/>
      <c r="H366" s="130"/>
      <c r="I366" s="130"/>
      <c r="J366" s="181"/>
      <c r="K366" s="189"/>
      <c r="L366" s="130"/>
      <c r="M366" s="130"/>
      <c r="N366" s="130"/>
      <c r="O366" s="130"/>
      <c r="P366" s="130"/>
      <c r="Q366" s="130"/>
      <c r="R366" s="130"/>
      <c r="S366" s="130"/>
      <c r="T366" s="130"/>
      <c r="U366" s="130"/>
      <c r="V366" s="130"/>
      <c r="W366" s="130"/>
      <c r="X366" s="130"/>
      <c r="Y366" s="130"/>
    </row>
    <row r="367" spans="1:25" ht="15.75" customHeight="1" x14ac:dyDescent="0.2">
      <c r="A367" s="189"/>
      <c r="B367" s="182"/>
      <c r="C367" s="183"/>
      <c r="D367" s="183"/>
      <c r="E367" s="183"/>
      <c r="F367" s="130"/>
      <c r="G367" s="130"/>
      <c r="H367" s="130"/>
      <c r="I367" s="130"/>
      <c r="J367" s="181"/>
      <c r="K367" s="189"/>
      <c r="L367" s="130"/>
      <c r="M367" s="130"/>
      <c r="N367" s="130"/>
      <c r="O367" s="130"/>
      <c r="P367" s="130"/>
      <c r="Q367" s="130"/>
      <c r="R367" s="130"/>
      <c r="S367" s="130"/>
      <c r="T367" s="130"/>
      <c r="U367" s="130"/>
      <c r="V367" s="130"/>
      <c r="W367" s="130"/>
      <c r="X367" s="130"/>
      <c r="Y367" s="130"/>
    </row>
    <row r="368" spans="1:25" ht="15.75" customHeight="1" x14ac:dyDescent="0.2">
      <c r="A368" s="189"/>
      <c r="B368" s="182"/>
      <c r="C368" s="183"/>
      <c r="D368" s="183"/>
      <c r="E368" s="183"/>
      <c r="F368" s="130"/>
      <c r="G368" s="130"/>
      <c r="H368" s="130"/>
      <c r="I368" s="130"/>
      <c r="J368" s="181"/>
      <c r="K368" s="189"/>
      <c r="L368" s="130"/>
      <c r="M368" s="130"/>
      <c r="N368" s="130"/>
      <c r="O368" s="130"/>
      <c r="P368" s="130"/>
      <c r="Q368" s="130"/>
      <c r="R368" s="130"/>
      <c r="S368" s="130"/>
      <c r="T368" s="130"/>
      <c r="U368" s="130"/>
      <c r="V368" s="130"/>
      <c r="W368" s="130"/>
      <c r="X368" s="130"/>
      <c r="Y368" s="130"/>
    </row>
    <row r="369" spans="1:25" ht="15.75" customHeight="1" x14ac:dyDescent="0.2">
      <c r="A369" s="189"/>
      <c r="B369" s="182"/>
      <c r="C369" s="183"/>
      <c r="D369" s="183"/>
      <c r="E369" s="183"/>
      <c r="F369" s="130"/>
      <c r="G369" s="130"/>
      <c r="H369" s="130"/>
      <c r="I369" s="130"/>
      <c r="J369" s="181"/>
      <c r="K369" s="189"/>
      <c r="L369" s="130"/>
      <c r="M369" s="130"/>
      <c r="N369" s="130"/>
      <c r="O369" s="130"/>
      <c r="P369" s="130"/>
      <c r="Q369" s="130"/>
      <c r="R369" s="130"/>
      <c r="S369" s="130"/>
      <c r="T369" s="130"/>
      <c r="U369" s="130"/>
      <c r="V369" s="130"/>
      <c r="W369" s="130"/>
      <c r="X369" s="130"/>
      <c r="Y369" s="130"/>
    </row>
    <row r="370" spans="1:25" ht="15.75" customHeight="1" x14ac:dyDescent="0.2">
      <c r="A370" s="189"/>
      <c r="B370" s="182"/>
      <c r="C370" s="183"/>
      <c r="D370" s="183"/>
      <c r="E370" s="183"/>
      <c r="F370" s="130"/>
      <c r="G370" s="130"/>
      <c r="H370" s="130"/>
      <c r="I370" s="130"/>
      <c r="J370" s="181"/>
      <c r="K370" s="189"/>
      <c r="L370" s="130"/>
      <c r="M370" s="130"/>
      <c r="N370" s="130"/>
      <c r="O370" s="130"/>
      <c r="P370" s="130"/>
      <c r="Q370" s="130"/>
      <c r="R370" s="130"/>
      <c r="S370" s="130"/>
      <c r="T370" s="130"/>
      <c r="U370" s="130"/>
      <c r="V370" s="130"/>
      <c r="W370" s="130"/>
      <c r="X370" s="130"/>
      <c r="Y370" s="130"/>
    </row>
    <row r="371" spans="1:25" ht="15.75" customHeight="1" x14ac:dyDescent="0.2">
      <c r="A371" s="189"/>
      <c r="B371" s="182"/>
      <c r="C371" s="183"/>
      <c r="D371" s="183"/>
      <c r="E371" s="183"/>
      <c r="F371" s="130"/>
      <c r="G371" s="130"/>
      <c r="H371" s="130"/>
      <c r="I371" s="130"/>
      <c r="J371" s="181"/>
      <c r="K371" s="189"/>
      <c r="L371" s="130"/>
      <c r="M371" s="130"/>
      <c r="N371" s="130"/>
      <c r="O371" s="130"/>
      <c r="P371" s="130"/>
      <c r="Q371" s="130"/>
      <c r="R371" s="130"/>
      <c r="S371" s="130"/>
      <c r="T371" s="130"/>
      <c r="U371" s="130"/>
      <c r="V371" s="130"/>
      <c r="W371" s="130"/>
      <c r="X371" s="130"/>
      <c r="Y371" s="130"/>
    </row>
    <row r="372" spans="1:25" ht="15.75" customHeight="1" x14ac:dyDescent="0.2">
      <c r="A372" s="189"/>
      <c r="B372" s="182"/>
      <c r="C372" s="183"/>
      <c r="D372" s="183"/>
      <c r="E372" s="183"/>
      <c r="F372" s="130"/>
      <c r="G372" s="130"/>
      <c r="H372" s="130"/>
      <c r="I372" s="130"/>
      <c r="J372" s="181"/>
      <c r="K372" s="189"/>
      <c r="L372" s="130"/>
      <c r="M372" s="130"/>
      <c r="N372" s="130"/>
      <c r="O372" s="130"/>
      <c r="P372" s="130"/>
      <c r="Q372" s="130"/>
      <c r="R372" s="130"/>
      <c r="S372" s="130"/>
      <c r="T372" s="130"/>
      <c r="U372" s="130"/>
      <c r="V372" s="130"/>
      <c r="W372" s="130"/>
      <c r="X372" s="130"/>
      <c r="Y372" s="130"/>
    </row>
    <row r="373" spans="1:25" ht="15.75" customHeight="1" x14ac:dyDescent="0.2">
      <c r="A373" s="189"/>
      <c r="B373" s="182"/>
      <c r="C373" s="183"/>
      <c r="D373" s="183"/>
      <c r="E373" s="183"/>
      <c r="F373" s="130"/>
      <c r="G373" s="130"/>
      <c r="H373" s="130"/>
      <c r="I373" s="130"/>
      <c r="J373" s="181"/>
      <c r="K373" s="189"/>
      <c r="L373" s="130"/>
      <c r="M373" s="130"/>
      <c r="N373" s="130"/>
      <c r="O373" s="130"/>
      <c r="P373" s="130"/>
      <c r="Q373" s="130"/>
      <c r="R373" s="130"/>
      <c r="S373" s="130"/>
      <c r="T373" s="130"/>
      <c r="U373" s="130"/>
      <c r="V373" s="130"/>
      <c r="W373" s="130"/>
      <c r="X373" s="130"/>
      <c r="Y373" s="130"/>
    </row>
    <row r="374" spans="1:25" ht="15.75" customHeight="1" x14ac:dyDescent="0.2">
      <c r="A374" s="189"/>
      <c r="B374" s="182"/>
      <c r="C374" s="183"/>
      <c r="D374" s="183"/>
      <c r="E374" s="183"/>
      <c r="F374" s="130"/>
      <c r="G374" s="130"/>
      <c r="H374" s="130"/>
      <c r="I374" s="130"/>
      <c r="J374" s="181"/>
      <c r="K374" s="189"/>
      <c r="L374" s="130"/>
      <c r="M374" s="130"/>
      <c r="N374" s="130"/>
      <c r="O374" s="130"/>
      <c r="P374" s="130"/>
      <c r="Q374" s="130"/>
      <c r="R374" s="130"/>
      <c r="S374" s="130"/>
      <c r="T374" s="130"/>
      <c r="U374" s="130"/>
      <c r="V374" s="130"/>
      <c r="W374" s="130"/>
      <c r="X374" s="130"/>
      <c r="Y374" s="130"/>
    </row>
    <row r="375" spans="1:25" ht="15.75" customHeight="1" x14ac:dyDescent="0.2">
      <c r="A375" s="189"/>
      <c r="B375" s="182"/>
      <c r="C375" s="183"/>
      <c r="D375" s="183"/>
      <c r="E375" s="183"/>
      <c r="F375" s="130"/>
      <c r="G375" s="130"/>
      <c r="H375" s="130"/>
      <c r="I375" s="130"/>
      <c r="J375" s="181"/>
      <c r="K375" s="189"/>
      <c r="L375" s="130"/>
      <c r="M375" s="130"/>
      <c r="N375" s="130"/>
      <c r="O375" s="130"/>
      <c r="P375" s="130"/>
      <c r="Q375" s="130"/>
      <c r="R375" s="130"/>
      <c r="S375" s="130"/>
      <c r="T375" s="130"/>
      <c r="U375" s="130"/>
      <c r="V375" s="130"/>
      <c r="W375" s="130"/>
      <c r="X375" s="130"/>
      <c r="Y375" s="130"/>
    </row>
    <row r="376" spans="1:25" ht="15.75" customHeight="1" x14ac:dyDescent="0.2">
      <c r="A376" s="189"/>
      <c r="B376" s="182"/>
      <c r="C376" s="183"/>
      <c r="D376" s="183"/>
      <c r="E376" s="183"/>
      <c r="F376" s="130"/>
      <c r="G376" s="130"/>
      <c r="H376" s="130"/>
      <c r="I376" s="130"/>
      <c r="J376" s="181"/>
      <c r="K376" s="189"/>
      <c r="L376" s="130"/>
      <c r="M376" s="130"/>
      <c r="N376" s="130"/>
      <c r="O376" s="130"/>
      <c r="P376" s="130"/>
      <c r="Q376" s="130"/>
      <c r="R376" s="130"/>
      <c r="S376" s="130"/>
      <c r="T376" s="130"/>
      <c r="U376" s="130"/>
      <c r="V376" s="130"/>
      <c r="W376" s="130"/>
      <c r="X376" s="130"/>
      <c r="Y376" s="130"/>
    </row>
    <row r="377" spans="1:25" ht="15.75" customHeight="1" x14ac:dyDescent="0.2">
      <c r="A377" s="189"/>
      <c r="B377" s="182"/>
      <c r="C377" s="183"/>
      <c r="D377" s="183"/>
      <c r="E377" s="183"/>
      <c r="F377" s="130"/>
      <c r="G377" s="130"/>
      <c r="H377" s="130"/>
      <c r="I377" s="130"/>
      <c r="J377" s="181"/>
      <c r="K377" s="189"/>
      <c r="L377" s="130"/>
      <c r="M377" s="130"/>
      <c r="N377" s="130"/>
      <c r="O377" s="130"/>
      <c r="P377" s="130"/>
      <c r="Q377" s="130"/>
      <c r="R377" s="130"/>
      <c r="S377" s="130"/>
      <c r="T377" s="130"/>
      <c r="U377" s="130"/>
      <c r="V377" s="130"/>
      <c r="W377" s="130"/>
      <c r="X377" s="130"/>
      <c r="Y377" s="130"/>
    </row>
    <row r="378" spans="1:25" ht="15.75" customHeight="1" x14ac:dyDescent="0.2">
      <c r="A378" s="189"/>
      <c r="B378" s="182"/>
      <c r="C378" s="183"/>
      <c r="D378" s="183"/>
      <c r="E378" s="183"/>
      <c r="F378" s="130"/>
      <c r="G378" s="130"/>
      <c r="H378" s="130"/>
      <c r="I378" s="130"/>
      <c r="J378" s="181"/>
      <c r="K378" s="189"/>
      <c r="L378" s="130"/>
      <c r="M378" s="130"/>
      <c r="N378" s="130"/>
      <c r="O378" s="130"/>
      <c r="P378" s="130"/>
      <c r="Q378" s="130"/>
      <c r="R378" s="130"/>
      <c r="S378" s="130"/>
      <c r="T378" s="130"/>
      <c r="U378" s="130"/>
      <c r="V378" s="130"/>
      <c r="W378" s="130"/>
      <c r="X378" s="130"/>
      <c r="Y378" s="130"/>
    </row>
    <row r="379" spans="1:25" ht="15.75" customHeight="1" x14ac:dyDescent="0.2">
      <c r="A379" s="189"/>
      <c r="B379" s="182"/>
      <c r="C379" s="183"/>
      <c r="D379" s="183"/>
      <c r="E379" s="183"/>
      <c r="F379" s="130"/>
      <c r="G379" s="130"/>
      <c r="H379" s="130"/>
      <c r="I379" s="130"/>
      <c r="J379" s="181"/>
      <c r="K379" s="189"/>
      <c r="L379" s="130"/>
      <c r="M379" s="130"/>
      <c r="N379" s="130"/>
      <c r="O379" s="130"/>
      <c r="P379" s="130"/>
      <c r="Q379" s="130"/>
      <c r="R379" s="130"/>
      <c r="S379" s="130"/>
      <c r="T379" s="130"/>
      <c r="U379" s="130"/>
      <c r="V379" s="130"/>
      <c r="W379" s="130"/>
      <c r="X379" s="130"/>
      <c r="Y379" s="130"/>
    </row>
    <row r="380" spans="1:25" ht="15.75" customHeight="1" x14ac:dyDescent="0.2">
      <c r="A380" s="189"/>
      <c r="B380" s="182"/>
      <c r="C380" s="183"/>
      <c r="D380" s="183"/>
      <c r="E380" s="183"/>
      <c r="F380" s="130"/>
      <c r="G380" s="130"/>
      <c r="H380" s="130"/>
      <c r="I380" s="130"/>
      <c r="J380" s="181"/>
      <c r="K380" s="189"/>
      <c r="L380" s="130"/>
      <c r="M380" s="130"/>
      <c r="N380" s="130"/>
      <c r="O380" s="130"/>
      <c r="P380" s="130"/>
      <c r="Q380" s="130"/>
      <c r="R380" s="130"/>
      <c r="S380" s="130"/>
      <c r="T380" s="130"/>
      <c r="U380" s="130"/>
      <c r="V380" s="130"/>
      <c r="W380" s="130"/>
      <c r="X380" s="130"/>
      <c r="Y380" s="130"/>
    </row>
    <row r="381" spans="1:25" ht="15.75" customHeight="1" x14ac:dyDescent="0.2">
      <c r="A381" s="189"/>
      <c r="B381" s="182"/>
      <c r="C381" s="183"/>
      <c r="D381" s="183"/>
      <c r="E381" s="183"/>
      <c r="F381" s="130"/>
      <c r="G381" s="130"/>
      <c r="H381" s="130"/>
      <c r="I381" s="130"/>
      <c r="J381" s="181"/>
      <c r="K381" s="189"/>
      <c r="L381" s="130"/>
      <c r="M381" s="130"/>
      <c r="N381" s="130"/>
      <c r="O381" s="130"/>
      <c r="P381" s="130"/>
      <c r="Q381" s="130"/>
      <c r="R381" s="130"/>
      <c r="S381" s="130"/>
      <c r="T381" s="130"/>
      <c r="U381" s="130"/>
      <c r="V381" s="130"/>
      <c r="W381" s="130"/>
      <c r="X381" s="130"/>
      <c r="Y381" s="130"/>
    </row>
    <row r="382" spans="1:25" ht="15.75" customHeight="1" x14ac:dyDescent="0.2">
      <c r="A382" s="189"/>
      <c r="B382" s="182"/>
      <c r="C382" s="183"/>
      <c r="D382" s="183"/>
      <c r="E382" s="183"/>
      <c r="F382" s="130"/>
      <c r="G382" s="130"/>
      <c r="H382" s="130"/>
      <c r="I382" s="130"/>
      <c r="J382" s="181"/>
      <c r="K382" s="189"/>
      <c r="L382" s="130"/>
      <c r="M382" s="130"/>
      <c r="N382" s="130"/>
      <c r="O382" s="130"/>
      <c r="P382" s="130"/>
      <c r="Q382" s="130"/>
      <c r="R382" s="130"/>
      <c r="S382" s="130"/>
      <c r="T382" s="130"/>
      <c r="U382" s="130"/>
      <c r="V382" s="130"/>
      <c r="W382" s="130"/>
      <c r="X382" s="130"/>
      <c r="Y382" s="130"/>
    </row>
    <row r="383" spans="1:25" ht="15.75" customHeight="1" x14ac:dyDescent="0.2">
      <c r="A383" s="189"/>
      <c r="B383" s="182"/>
      <c r="C383" s="183"/>
      <c r="D383" s="183"/>
      <c r="E383" s="183"/>
      <c r="F383" s="130"/>
      <c r="G383" s="130"/>
      <c r="H383" s="130"/>
      <c r="I383" s="130"/>
      <c r="J383" s="181"/>
      <c r="K383" s="189"/>
      <c r="L383" s="130"/>
      <c r="M383" s="130"/>
      <c r="N383" s="130"/>
      <c r="O383" s="130"/>
      <c r="P383" s="130"/>
      <c r="Q383" s="130"/>
      <c r="R383" s="130"/>
      <c r="S383" s="130"/>
      <c r="T383" s="130"/>
      <c r="U383" s="130"/>
      <c r="V383" s="130"/>
      <c r="W383" s="130"/>
      <c r="X383" s="130"/>
      <c r="Y383" s="130"/>
    </row>
    <row r="384" spans="1:25" ht="15.75" customHeight="1" x14ac:dyDescent="0.2">
      <c r="A384" s="189"/>
      <c r="B384" s="182"/>
      <c r="C384" s="183"/>
      <c r="D384" s="183"/>
      <c r="E384" s="183"/>
      <c r="F384" s="130"/>
      <c r="G384" s="130"/>
      <c r="H384" s="130"/>
      <c r="I384" s="130"/>
      <c r="J384" s="181"/>
      <c r="K384" s="189"/>
      <c r="L384" s="130"/>
      <c r="M384" s="130"/>
      <c r="N384" s="130"/>
      <c r="O384" s="130"/>
      <c r="P384" s="130"/>
      <c r="Q384" s="130"/>
      <c r="R384" s="130"/>
      <c r="S384" s="130"/>
      <c r="T384" s="130"/>
      <c r="U384" s="130"/>
      <c r="V384" s="130"/>
      <c r="W384" s="130"/>
      <c r="X384" s="130"/>
      <c r="Y384" s="130"/>
    </row>
    <row r="385" spans="1:25" ht="15.75" customHeight="1" x14ac:dyDescent="0.2">
      <c r="A385" s="189"/>
      <c r="B385" s="182"/>
      <c r="C385" s="183"/>
      <c r="D385" s="183"/>
      <c r="E385" s="183"/>
      <c r="F385" s="130"/>
      <c r="G385" s="130"/>
      <c r="H385" s="130"/>
      <c r="I385" s="130"/>
      <c r="J385" s="181"/>
      <c r="K385" s="189"/>
      <c r="L385" s="130"/>
      <c r="M385" s="130"/>
      <c r="N385" s="130"/>
      <c r="O385" s="130"/>
      <c r="P385" s="130"/>
      <c r="Q385" s="130"/>
      <c r="R385" s="130"/>
      <c r="S385" s="130"/>
      <c r="T385" s="130"/>
      <c r="U385" s="130"/>
      <c r="V385" s="130"/>
      <c r="W385" s="130"/>
      <c r="X385" s="130"/>
      <c r="Y385" s="130"/>
    </row>
    <row r="386" spans="1:25" ht="15.75" customHeight="1" x14ac:dyDescent="0.2">
      <c r="A386" s="189"/>
      <c r="B386" s="182"/>
      <c r="C386" s="183"/>
      <c r="D386" s="183"/>
      <c r="E386" s="183"/>
      <c r="F386" s="130"/>
      <c r="G386" s="130"/>
      <c r="H386" s="130"/>
      <c r="I386" s="130"/>
      <c r="J386" s="181"/>
      <c r="K386" s="189"/>
      <c r="L386" s="130"/>
      <c r="M386" s="130"/>
      <c r="N386" s="130"/>
      <c r="O386" s="130"/>
      <c r="P386" s="130"/>
      <c r="Q386" s="130"/>
      <c r="R386" s="130"/>
      <c r="S386" s="130"/>
      <c r="T386" s="130"/>
      <c r="U386" s="130"/>
      <c r="V386" s="130"/>
      <c r="W386" s="130"/>
      <c r="X386" s="130"/>
      <c r="Y386" s="130"/>
    </row>
    <row r="387" spans="1:25" ht="15.75" customHeight="1" x14ac:dyDescent="0.2">
      <c r="A387" s="189"/>
      <c r="B387" s="182"/>
      <c r="C387" s="183"/>
      <c r="D387" s="183"/>
      <c r="E387" s="183"/>
      <c r="F387" s="130"/>
      <c r="G387" s="130"/>
      <c r="H387" s="130"/>
      <c r="I387" s="130"/>
      <c r="J387" s="181"/>
      <c r="K387" s="189"/>
      <c r="L387" s="130"/>
      <c r="M387" s="130"/>
      <c r="N387" s="130"/>
      <c r="O387" s="130"/>
      <c r="P387" s="130"/>
      <c r="Q387" s="130"/>
      <c r="R387" s="130"/>
      <c r="S387" s="130"/>
      <c r="T387" s="130"/>
      <c r="U387" s="130"/>
      <c r="V387" s="130"/>
      <c r="W387" s="130"/>
      <c r="X387" s="130"/>
      <c r="Y387" s="130"/>
    </row>
    <row r="388" spans="1:25" ht="15.75" customHeight="1" x14ac:dyDescent="0.2">
      <c r="A388" s="189"/>
      <c r="B388" s="182"/>
      <c r="C388" s="183"/>
      <c r="D388" s="183"/>
      <c r="E388" s="183"/>
      <c r="F388" s="130"/>
      <c r="G388" s="130"/>
      <c r="H388" s="130"/>
      <c r="I388" s="130"/>
      <c r="J388" s="181"/>
      <c r="K388" s="189"/>
      <c r="L388" s="130"/>
      <c r="M388" s="130"/>
      <c r="N388" s="130"/>
      <c r="O388" s="130"/>
      <c r="P388" s="130"/>
      <c r="Q388" s="130"/>
      <c r="R388" s="130"/>
      <c r="S388" s="130"/>
      <c r="T388" s="130"/>
      <c r="U388" s="130"/>
      <c r="V388" s="130"/>
      <c r="W388" s="130"/>
      <c r="X388" s="130"/>
      <c r="Y388" s="130"/>
    </row>
    <row r="389" spans="1:25" ht="15.75" customHeight="1" x14ac:dyDescent="0.2">
      <c r="A389" s="189"/>
      <c r="B389" s="182"/>
      <c r="C389" s="183"/>
      <c r="D389" s="183"/>
      <c r="E389" s="183"/>
      <c r="F389" s="130"/>
      <c r="G389" s="130"/>
      <c r="H389" s="130"/>
      <c r="I389" s="130"/>
      <c r="J389" s="181"/>
      <c r="K389" s="189"/>
      <c r="L389" s="130"/>
      <c r="M389" s="130"/>
      <c r="N389" s="130"/>
      <c r="O389" s="130"/>
      <c r="P389" s="130"/>
      <c r="Q389" s="130"/>
      <c r="R389" s="130"/>
      <c r="S389" s="130"/>
      <c r="T389" s="130"/>
      <c r="U389" s="130"/>
      <c r="V389" s="130"/>
      <c r="W389" s="130"/>
      <c r="X389" s="130"/>
      <c r="Y389" s="130"/>
    </row>
    <row r="390" spans="1:25" ht="15.75" customHeight="1" x14ac:dyDescent="0.2">
      <c r="A390" s="189"/>
      <c r="B390" s="182"/>
      <c r="C390" s="183"/>
      <c r="D390" s="183"/>
      <c r="E390" s="183"/>
      <c r="F390" s="130"/>
      <c r="G390" s="130"/>
      <c r="H390" s="130"/>
      <c r="I390" s="130"/>
      <c r="J390" s="181"/>
      <c r="K390" s="189"/>
      <c r="L390" s="130"/>
      <c r="M390" s="130"/>
      <c r="N390" s="130"/>
      <c r="O390" s="130"/>
      <c r="P390" s="130"/>
      <c r="Q390" s="130"/>
      <c r="R390" s="130"/>
      <c r="S390" s="130"/>
      <c r="T390" s="130"/>
      <c r="U390" s="130"/>
      <c r="V390" s="130"/>
      <c r="W390" s="130"/>
      <c r="X390" s="130"/>
      <c r="Y390" s="130"/>
    </row>
    <row r="391" spans="1:25" ht="15.75" customHeight="1" x14ac:dyDescent="0.2">
      <c r="A391" s="189"/>
      <c r="B391" s="182"/>
      <c r="C391" s="183"/>
      <c r="D391" s="183"/>
      <c r="E391" s="183"/>
      <c r="F391" s="130"/>
      <c r="G391" s="130"/>
      <c r="H391" s="130"/>
      <c r="I391" s="130"/>
      <c r="J391" s="181"/>
      <c r="K391" s="189"/>
      <c r="L391" s="130"/>
      <c r="M391" s="130"/>
      <c r="N391" s="130"/>
      <c r="O391" s="130"/>
      <c r="P391" s="130"/>
      <c r="Q391" s="130"/>
      <c r="R391" s="130"/>
      <c r="S391" s="130"/>
      <c r="T391" s="130"/>
      <c r="U391" s="130"/>
      <c r="V391" s="130"/>
      <c r="W391" s="130"/>
      <c r="X391" s="130"/>
      <c r="Y391" s="130"/>
    </row>
    <row r="392" spans="1:25" ht="15.75" customHeight="1" x14ac:dyDescent="0.2">
      <c r="A392" s="189"/>
      <c r="B392" s="182"/>
      <c r="C392" s="183"/>
      <c r="D392" s="183"/>
      <c r="E392" s="183"/>
      <c r="F392" s="130"/>
      <c r="G392" s="130"/>
      <c r="H392" s="130"/>
      <c r="I392" s="130"/>
      <c r="J392" s="181"/>
      <c r="K392" s="189"/>
      <c r="L392" s="130"/>
      <c r="M392" s="130"/>
      <c r="N392" s="130"/>
      <c r="O392" s="130"/>
      <c r="P392" s="130"/>
      <c r="Q392" s="130"/>
      <c r="R392" s="130"/>
      <c r="S392" s="130"/>
      <c r="T392" s="130"/>
      <c r="U392" s="130"/>
      <c r="V392" s="130"/>
      <c r="W392" s="130"/>
      <c r="X392" s="130"/>
      <c r="Y392" s="130"/>
    </row>
    <row r="393" spans="1:25" ht="15.75" customHeight="1" x14ac:dyDescent="0.2">
      <c r="A393" s="189"/>
      <c r="B393" s="182"/>
      <c r="C393" s="183"/>
      <c r="D393" s="183"/>
      <c r="E393" s="183"/>
      <c r="F393" s="130"/>
      <c r="G393" s="130"/>
      <c r="H393" s="130"/>
      <c r="I393" s="130"/>
      <c r="J393" s="181"/>
      <c r="K393" s="189"/>
      <c r="L393" s="130"/>
      <c r="M393" s="130"/>
      <c r="N393" s="130"/>
      <c r="O393" s="130"/>
      <c r="P393" s="130"/>
      <c r="Q393" s="130"/>
      <c r="R393" s="130"/>
      <c r="S393" s="130"/>
      <c r="T393" s="130"/>
      <c r="U393" s="130"/>
      <c r="V393" s="130"/>
      <c r="W393" s="130"/>
      <c r="X393" s="130"/>
      <c r="Y393" s="130"/>
    </row>
    <row r="394" spans="1:25" ht="15.75" customHeight="1" x14ac:dyDescent="0.2">
      <c r="A394" s="189"/>
      <c r="B394" s="182"/>
      <c r="C394" s="183"/>
      <c r="D394" s="183"/>
      <c r="E394" s="183"/>
      <c r="F394" s="130"/>
      <c r="G394" s="130"/>
      <c r="H394" s="130"/>
      <c r="I394" s="130"/>
      <c r="J394" s="181"/>
      <c r="K394" s="189"/>
      <c r="L394" s="130"/>
      <c r="M394" s="130"/>
      <c r="N394" s="130"/>
      <c r="O394" s="130"/>
      <c r="P394" s="130"/>
      <c r="Q394" s="130"/>
      <c r="R394" s="130"/>
      <c r="S394" s="130"/>
      <c r="T394" s="130"/>
      <c r="U394" s="130"/>
      <c r="V394" s="130"/>
      <c r="W394" s="130"/>
      <c r="X394" s="130"/>
      <c r="Y394" s="130"/>
    </row>
    <row r="395" spans="1:25" ht="15.75" customHeight="1" x14ac:dyDescent="0.2">
      <c r="A395" s="189"/>
      <c r="B395" s="182"/>
      <c r="C395" s="183"/>
      <c r="D395" s="183"/>
      <c r="E395" s="183"/>
      <c r="F395" s="130"/>
      <c r="G395" s="130"/>
      <c r="H395" s="130"/>
      <c r="I395" s="130"/>
      <c r="J395" s="181"/>
      <c r="K395" s="189"/>
      <c r="L395" s="130"/>
      <c r="M395" s="130"/>
      <c r="N395" s="130"/>
      <c r="O395" s="130"/>
      <c r="P395" s="130"/>
      <c r="Q395" s="130"/>
      <c r="R395" s="130"/>
      <c r="S395" s="130"/>
      <c r="T395" s="130"/>
      <c r="U395" s="130"/>
      <c r="V395" s="130"/>
      <c r="W395" s="130"/>
      <c r="X395" s="130"/>
      <c r="Y395" s="130"/>
    </row>
    <row r="396" spans="1:25" ht="15.75" customHeight="1" x14ac:dyDescent="0.2">
      <c r="A396" s="189"/>
      <c r="B396" s="182"/>
      <c r="C396" s="183"/>
      <c r="D396" s="183"/>
      <c r="E396" s="183"/>
      <c r="F396" s="130"/>
      <c r="G396" s="130"/>
      <c r="H396" s="130"/>
      <c r="I396" s="130"/>
      <c r="J396" s="181"/>
      <c r="K396" s="189"/>
      <c r="L396" s="130"/>
      <c r="M396" s="130"/>
      <c r="N396" s="130"/>
      <c r="O396" s="130"/>
      <c r="P396" s="130"/>
      <c r="Q396" s="130"/>
      <c r="R396" s="130"/>
      <c r="S396" s="130"/>
      <c r="T396" s="130"/>
      <c r="U396" s="130"/>
      <c r="V396" s="130"/>
      <c r="W396" s="130"/>
      <c r="X396" s="130"/>
      <c r="Y396" s="130"/>
    </row>
    <row r="397" spans="1:25" ht="15.75" customHeight="1" x14ac:dyDescent="0.2">
      <c r="A397" s="189"/>
      <c r="B397" s="182"/>
      <c r="C397" s="183"/>
      <c r="D397" s="183"/>
      <c r="E397" s="183"/>
      <c r="F397" s="130"/>
      <c r="G397" s="130"/>
      <c r="H397" s="130"/>
      <c r="I397" s="130"/>
      <c r="J397" s="181"/>
      <c r="K397" s="189"/>
      <c r="L397" s="130"/>
      <c r="M397" s="130"/>
      <c r="N397" s="130"/>
      <c r="O397" s="130"/>
      <c r="P397" s="130"/>
      <c r="Q397" s="130"/>
      <c r="R397" s="130"/>
      <c r="S397" s="130"/>
      <c r="T397" s="130"/>
      <c r="U397" s="130"/>
      <c r="V397" s="130"/>
      <c r="W397" s="130"/>
      <c r="X397" s="130"/>
      <c r="Y397" s="130"/>
    </row>
    <row r="398" spans="1:25" ht="15.75" customHeight="1" x14ac:dyDescent="0.2">
      <c r="A398" s="189"/>
      <c r="B398" s="182"/>
      <c r="C398" s="183"/>
      <c r="D398" s="183"/>
      <c r="E398" s="183"/>
      <c r="F398" s="130"/>
      <c r="G398" s="130"/>
      <c r="H398" s="130"/>
      <c r="I398" s="130"/>
      <c r="J398" s="181"/>
      <c r="K398" s="189"/>
      <c r="L398" s="130"/>
      <c r="M398" s="130"/>
      <c r="N398" s="130"/>
      <c r="O398" s="130"/>
      <c r="P398" s="130"/>
      <c r="Q398" s="130"/>
      <c r="R398" s="130"/>
      <c r="S398" s="130"/>
      <c r="T398" s="130"/>
      <c r="U398" s="130"/>
      <c r="V398" s="130"/>
      <c r="W398" s="130"/>
      <c r="X398" s="130"/>
      <c r="Y398" s="130"/>
    </row>
    <row r="399" spans="1:25" ht="15.75" customHeight="1" x14ac:dyDescent="0.2">
      <c r="A399" s="189"/>
      <c r="B399" s="182"/>
      <c r="C399" s="183"/>
      <c r="D399" s="183"/>
      <c r="E399" s="183"/>
      <c r="F399" s="130"/>
      <c r="G399" s="130"/>
      <c r="H399" s="130"/>
      <c r="I399" s="130"/>
      <c r="J399" s="181"/>
      <c r="K399" s="189"/>
      <c r="L399" s="130"/>
      <c r="M399" s="130"/>
      <c r="N399" s="130"/>
      <c r="O399" s="130"/>
      <c r="P399" s="130"/>
      <c r="Q399" s="130"/>
      <c r="R399" s="130"/>
      <c r="S399" s="130"/>
      <c r="T399" s="130"/>
      <c r="U399" s="130"/>
      <c r="V399" s="130"/>
      <c r="W399" s="130"/>
      <c r="X399" s="130"/>
      <c r="Y399" s="130"/>
    </row>
    <row r="400" spans="1:25" ht="15.75" customHeight="1" x14ac:dyDescent="0.2">
      <c r="A400" s="189"/>
      <c r="B400" s="182"/>
      <c r="C400" s="183"/>
      <c r="D400" s="183"/>
      <c r="E400" s="183"/>
      <c r="F400" s="130"/>
      <c r="G400" s="130"/>
      <c r="H400" s="130"/>
      <c r="I400" s="130"/>
      <c r="J400" s="181"/>
      <c r="K400" s="189"/>
      <c r="L400" s="130"/>
      <c r="M400" s="130"/>
      <c r="N400" s="130"/>
      <c r="O400" s="130"/>
      <c r="P400" s="130"/>
      <c r="Q400" s="130"/>
      <c r="R400" s="130"/>
      <c r="S400" s="130"/>
      <c r="T400" s="130"/>
      <c r="U400" s="130"/>
      <c r="V400" s="130"/>
      <c r="W400" s="130"/>
      <c r="X400" s="130"/>
      <c r="Y400" s="130"/>
    </row>
    <row r="401" spans="1:25" ht="15.75" customHeight="1" x14ac:dyDescent="0.2">
      <c r="A401" s="189"/>
      <c r="B401" s="182"/>
      <c r="C401" s="183"/>
      <c r="D401" s="183"/>
      <c r="E401" s="183"/>
      <c r="F401" s="130"/>
      <c r="G401" s="130"/>
      <c r="H401" s="130"/>
      <c r="I401" s="130"/>
      <c r="J401" s="181"/>
      <c r="K401" s="189"/>
      <c r="L401" s="130"/>
      <c r="M401" s="130"/>
      <c r="N401" s="130"/>
      <c r="O401" s="130"/>
      <c r="P401" s="130"/>
      <c r="Q401" s="130"/>
      <c r="R401" s="130"/>
      <c r="S401" s="130"/>
      <c r="T401" s="130"/>
      <c r="U401" s="130"/>
      <c r="V401" s="130"/>
      <c r="W401" s="130"/>
      <c r="X401" s="130"/>
      <c r="Y401" s="130"/>
    </row>
    <row r="402" spans="1:25" ht="15.75" customHeight="1" x14ac:dyDescent="0.2">
      <c r="A402" s="189"/>
      <c r="B402" s="182"/>
      <c r="C402" s="183"/>
      <c r="D402" s="183"/>
      <c r="E402" s="183"/>
      <c r="F402" s="130"/>
      <c r="G402" s="130"/>
      <c r="H402" s="130"/>
      <c r="I402" s="130"/>
      <c r="J402" s="181"/>
      <c r="K402" s="189"/>
      <c r="L402" s="130"/>
      <c r="M402" s="130"/>
      <c r="N402" s="130"/>
      <c r="O402" s="130"/>
      <c r="P402" s="130"/>
      <c r="Q402" s="130"/>
      <c r="R402" s="130"/>
      <c r="S402" s="130"/>
      <c r="T402" s="130"/>
      <c r="U402" s="130"/>
      <c r="V402" s="130"/>
      <c r="W402" s="130"/>
      <c r="X402" s="130"/>
      <c r="Y402" s="130"/>
    </row>
    <row r="403" spans="1:25" ht="15.75" customHeight="1" x14ac:dyDescent="0.2">
      <c r="A403" s="189"/>
      <c r="B403" s="182"/>
      <c r="C403" s="183"/>
      <c r="D403" s="183"/>
      <c r="E403" s="183"/>
      <c r="F403" s="130"/>
      <c r="G403" s="130"/>
      <c r="H403" s="130"/>
      <c r="I403" s="130"/>
      <c r="J403" s="181"/>
      <c r="K403" s="189"/>
      <c r="L403" s="130"/>
      <c r="M403" s="130"/>
      <c r="N403" s="130"/>
      <c r="O403" s="130"/>
      <c r="P403" s="130"/>
      <c r="Q403" s="130"/>
      <c r="R403" s="130"/>
      <c r="S403" s="130"/>
      <c r="T403" s="130"/>
      <c r="U403" s="130"/>
      <c r="V403" s="130"/>
      <c r="W403" s="130"/>
      <c r="X403" s="130"/>
      <c r="Y403" s="130"/>
    </row>
    <row r="404" spans="1:25" ht="15.75" customHeight="1" x14ac:dyDescent="0.2">
      <c r="A404" s="189"/>
      <c r="B404" s="182"/>
      <c r="C404" s="183"/>
      <c r="D404" s="183"/>
      <c r="E404" s="183"/>
      <c r="F404" s="130"/>
      <c r="G404" s="130"/>
      <c r="H404" s="130"/>
      <c r="I404" s="130"/>
      <c r="J404" s="181"/>
      <c r="K404" s="189"/>
      <c r="L404" s="130"/>
      <c r="M404" s="130"/>
      <c r="N404" s="130"/>
      <c r="O404" s="130"/>
      <c r="P404" s="130"/>
      <c r="Q404" s="130"/>
      <c r="R404" s="130"/>
      <c r="S404" s="130"/>
      <c r="T404" s="130"/>
      <c r="U404" s="130"/>
      <c r="V404" s="130"/>
      <c r="W404" s="130"/>
      <c r="X404" s="130"/>
      <c r="Y404" s="130"/>
    </row>
    <row r="405" spans="1:25" ht="15.75" customHeight="1" x14ac:dyDescent="0.2">
      <c r="A405" s="189"/>
      <c r="B405" s="182"/>
      <c r="C405" s="183"/>
      <c r="D405" s="183"/>
      <c r="E405" s="183"/>
      <c r="F405" s="130"/>
      <c r="G405" s="130"/>
      <c r="H405" s="130"/>
      <c r="I405" s="130"/>
      <c r="J405" s="181"/>
      <c r="K405" s="189"/>
      <c r="L405" s="130"/>
      <c r="M405" s="130"/>
      <c r="N405" s="130"/>
      <c r="O405" s="130"/>
      <c r="P405" s="130"/>
      <c r="Q405" s="130"/>
      <c r="R405" s="130"/>
      <c r="S405" s="130"/>
      <c r="T405" s="130"/>
      <c r="U405" s="130"/>
      <c r="V405" s="130"/>
      <c r="W405" s="130"/>
      <c r="X405" s="130"/>
      <c r="Y405" s="130"/>
    </row>
    <row r="406" spans="1:25" ht="15.75" customHeight="1" x14ac:dyDescent="0.2">
      <c r="A406" s="189"/>
      <c r="B406" s="182"/>
      <c r="C406" s="183"/>
      <c r="D406" s="183"/>
      <c r="E406" s="183"/>
      <c r="F406" s="130"/>
      <c r="G406" s="130"/>
      <c r="H406" s="130"/>
      <c r="I406" s="130"/>
      <c r="J406" s="181"/>
      <c r="K406" s="189"/>
      <c r="L406" s="130"/>
      <c r="M406" s="130"/>
      <c r="N406" s="130"/>
      <c r="O406" s="130"/>
      <c r="P406" s="130"/>
      <c r="Q406" s="130"/>
      <c r="R406" s="130"/>
      <c r="S406" s="130"/>
      <c r="T406" s="130"/>
      <c r="U406" s="130"/>
      <c r="V406" s="130"/>
      <c r="W406" s="130"/>
      <c r="X406" s="130"/>
      <c r="Y406" s="130"/>
    </row>
    <row r="407" spans="1:25" ht="15.75" customHeight="1" x14ac:dyDescent="0.2">
      <c r="A407" s="189"/>
      <c r="B407" s="182"/>
      <c r="C407" s="183"/>
      <c r="D407" s="183"/>
      <c r="E407" s="183"/>
      <c r="F407" s="130"/>
      <c r="G407" s="130"/>
      <c r="H407" s="130"/>
      <c r="I407" s="130"/>
      <c r="J407" s="181"/>
      <c r="K407" s="189"/>
      <c r="L407" s="130"/>
      <c r="M407" s="130"/>
      <c r="N407" s="130"/>
      <c r="O407" s="130"/>
      <c r="P407" s="130"/>
      <c r="Q407" s="130"/>
      <c r="R407" s="130"/>
      <c r="S407" s="130"/>
      <c r="T407" s="130"/>
      <c r="U407" s="130"/>
      <c r="V407" s="130"/>
      <c r="W407" s="130"/>
      <c r="X407" s="130"/>
      <c r="Y407" s="130"/>
    </row>
    <row r="408" spans="1:25" ht="15.75" customHeight="1" x14ac:dyDescent="0.2">
      <c r="A408" s="189"/>
      <c r="B408" s="182"/>
      <c r="C408" s="183"/>
      <c r="D408" s="183"/>
      <c r="E408" s="183"/>
      <c r="F408" s="130"/>
      <c r="G408" s="130"/>
      <c r="H408" s="130"/>
      <c r="I408" s="130"/>
      <c r="J408" s="181"/>
      <c r="K408" s="189"/>
      <c r="L408" s="130"/>
      <c r="M408" s="130"/>
      <c r="N408" s="130"/>
      <c r="O408" s="130"/>
      <c r="P408" s="130"/>
      <c r="Q408" s="130"/>
      <c r="R408" s="130"/>
      <c r="S408" s="130"/>
      <c r="T408" s="130"/>
      <c r="U408" s="130"/>
      <c r="V408" s="130"/>
      <c r="W408" s="130"/>
      <c r="X408" s="130"/>
      <c r="Y408" s="130"/>
    </row>
    <row r="409" spans="1:25" ht="15.75" customHeight="1" x14ac:dyDescent="0.2">
      <c r="A409" s="189"/>
      <c r="B409" s="182"/>
      <c r="C409" s="183"/>
      <c r="D409" s="183"/>
      <c r="E409" s="183"/>
      <c r="F409" s="130"/>
      <c r="G409" s="130"/>
      <c r="H409" s="130"/>
      <c r="I409" s="130"/>
      <c r="J409" s="181"/>
      <c r="K409" s="189"/>
      <c r="L409" s="130"/>
      <c r="M409" s="130"/>
      <c r="N409" s="130"/>
      <c r="O409" s="130"/>
      <c r="P409" s="130"/>
      <c r="Q409" s="130"/>
      <c r="R409" s="130"/>
      <c r="S409" s="130"/>
      <c r="T409" s="130"/>
      <c r="U409" s="130"/>
      <c r="V409" s="130"/>
      <c r="W409" s="130"/>
      <c r="X409" s="130"/>
      <c r="Y409" s="130"/>
    </row>
    <row r="410" spans="1:25" ht="15.75" customHeight="1" x14ac:dyDescent="0.2">
      <c r="A410" s="189"/>
      <c r="B410" s="182"/>
      <c r="C410" s="183"/>
      <c r="D410" s="183"/>
      <c r="E410" s="183"/>
      <c r="F410" s="130"/>
      <c r="G410" s="130"/>
      <c r="H410" s="130"/>
      <c r="I410" s="130"/>
      <c r="J410" s="181"/>
      <c r="K410" s="189"/>
      <c r="L410" s="130"/>
      <c r="M410" s="130"/>
      <c r="N410" s="130"/>
      <c r="O410" s="130"/>
      <c r="P410" s="130"/>
      <c r="Q410" s="130"/>
      <c r="R410" s="130"/>
      <c r="S410" s="130"/>
      <c r="T410" s="130"/>
      <c r="U410" s="130"/>
      <c r="V410" s="130"/>
      <c r="W410" s="130"/>
      <c r="X410" s="130"/>
      <c r="Y410" s="130"/>
    </row>
    <row r="411" spans="1:25" ht="15.75" customHeight="1" x14ac:dyDescent="0.2">
      <c r="A411" s="189"/>
      <c r="B411" s="182"/>
      <c r="C411" s="183"/>
      <c r="D411" s="183"/>
      <c r="E411" s="183"/>
      <c r="F411" s="130"/>
      <c r="G411" s="130"/>
      <c r="H411" s="130"/>
      <c r="I411" s="130"/>
      <c r="J411" s="181"/>
      <c r="K411" s="189"/>
      <c r="L411" s="130"/>
      <c r="M411" s="130"/>
      <c r="N411" s="130"/>
      <c r="O411" s="130"/>
      <c r="P411" s="130"/>
      <c r="Q411" s="130"/>
      <c r="R411" s="130"/>
      <c r="S411" s="130"/>
      <c r="T411" s="130"/>
      <c r="U411" s="130"/>
      <c r="V411" s="130"/>
      <c r="W411" s="130"/>
      <c r="X411" s="130"/>
      <c r="Y411" s="130"/>
    </row>
    <row r="412" spans="1:25" ht="15.75" customHeight="1" x14ac:dyDescent="0.2">
      <c r="A412" s="189"/>
      <c r="B412" s="182"/>
      <c r="C412" s="183"/>
      <c r="D412" s="183"/>
      <c r="E412" s="183"/>
      <c r="F412" s="130"/>
      <c r="G412" s="130"/>
      <c r="H412" s="130"/>
      <c r="I412" s="130"/>
      <c r="J412" s="181"/>
      <c r="K412" s="189"/>
      <c r="L412" s="130"/>
      <c r="M412" s="130"/>
      <c r="N412" s="130"/>
      <c r="O412" s="130"/>
      <c r="P412" s="130"/>
      <c r="Q412" s="130"/>
      <c r="R412" s="130"/>
      <c r="S412" s="130"/>
      <c r="T412" s="130"/>
      <c r="U412" s="130"/>
      <c r="V412" s="130"/>
      <c r="W412" s="130"/>
      <c r="X412" s="130"/>
      <c r="Y412" s="130"/>
    </row>
    <row r="413" spans="1:25" ht="15.75" customHeight="1" x14ac:dyDescent="0.2">
      <c r="A413" s="189"/>
      <c r="B413" s="182"/>
      <c r="C413" s="183"/>
      <c r="D413" s="183"/>
      <c r="E413" s="183"/>
      <c r="F413" s="130"/>
      <c r="G413" s="130"/>
      <c r="H413" s="130"/>
      <c r="I413" s="130"/>
      <c r="J413" s="181"/>
      <c r="K413" s="189"/>
      <c r="L413" s="130"/>
      <c r="M413" s="130"/>
      <c r="N413" s="130"/>
      <c r="O413" s="130"/>
      <c r="P413" s="130"/>
      <c r="Q413" s="130"/>
      <c r="R413" s="130"/>
      <c r="S413" s="130"/>
      <c r="T413" s="130"/>
      <c r="U413" s="130"/>
      <c r="V413" s="130"/>
      <c r="W413" s="130"/>
      <c r="X413" s="130"/>
      <c r="Y413" s="130"/>
    </row>
    <row r="414" spans="1:25" ht="15.75" customHeight="1" x14ac:dyDescent="0.2">
      <c r="A414" s="189"/>
      <c r="B414" s="182"/>
      <c r="C414" s="183"/>
      <c r="D414" s="183"/>
      <c r="E414" s="183"/>
      <c r="F414" s="130"/>
      <c r="G414" s="130"/>
      <c r="H414" s="130"/>
      <c r="I414" s="130"/>
      <c r="J414" s="181"/>
      <c r="K414" s="189"/>
      <c r="L414" s="130"/>
      <c r="M414" s="130"/>
      <c r="N414" s="130"/>
      <c r="O414" s="130"/>
      <c r="P414" s="130"/>
      <c r="Q414" s="130"/>
      <c r="R414" s="130"/>
      <c r="S414" s="130"/>
      <c r="T414" s="130"/>
      <c r="U414" s="130"/>
      <c r="V414" s="130"/>
      <c r="W414" s="130"/>
      <c r="X414" s="130"/>
      <c r="Y414" s="130"/>
    </row>
    <row r="415" spans="1:25" ht="15.75" customHeight="1" x14ac:dyDescent="0.2">
      <c r="A415" s="189"/>
      <c r="B415" s="182"/>
      <c r="C415" s="183"/>
      <c r="D415" s="183"/>
      <c r="E415" s="183"/>
      <c r="F415" s="130"/>
      <c r="G415" s="130"/>
      <c r="H415" s="130"/>
      <c r="I415" s="130"/>
      <c r="J415" s="181"/>
      <c r="K415" s="189"/>
      <c r="L415" s="130"/>
      <c r="M415" s="130"/>
      <c r="N415" s="130"/>
      <c r="O415" s="130"/>
      <c r="P415" s="130"/>
      <c r="Q415" s="130"/>
      <c r="R415" s="130"/>
      <c r="S415" s="130"/>
      <c r="T415" s="130"/>
      <c r="U415" s="130"/>
      <c r="V415" s="130"/>
      <c r="W415" s="130"/>
      <c r="X415" s="130"/>
      <c r="Y415" s="130"/>
    </row>
    <row r="416" spans="1:25" ht="15.75" customHeight="1" x14ac:dyDescent="0.2">
      <c r="A416" s="189"/>
      <c r="B416" s="182"/>
      <c r="C416" s="183"/>
      <c r="D416" s="183"/>
      <c r="E416" s="183"/>
      <c r="F416" s="130"/>
      <c r="G416" s="130"/>
      <c r="H416" s="130"/>
      <c r="I416" s="130"/>
      <c r="J416" s="181"/>
      <c r="K416" s="189"/>
      <c r="L416" s="130"/>
      <c r="M416" s="130"/>
      <c r="N416" s="130"/>
      <c r="O416" s="130"/>
      <c r="P416" s="130"/>
      <c r="Q416" s="130"/>
      <c r="R416" s="130"/>
      <c r="S416" s="130"/>
      <c r="T416" s="130"/>
      <c r="U416" s="130"/>
      <c r="V416" s="130"/>
      <c r="W416" s="130"/>
      <c r="X416" s="130"/>
      <c r="Y416" s="130"/>
    </row>
    <row r="417" spans="1:25" ht="15.75" customHeight="1" x14ac:dyDescent="0.2">
      <c r="A417" s="189"/>
      <c r="B417" s="182"/>
      <c r="C417" s="183"/>
      <c r="D417" s="183"/>
      <c r="E417" s="183"/>
      <c r="F417" s="130"/>
      <c r="G417" s="130"/>
      <c r="H417" s="130"/>
      <c r="I417" s="130"/>
      <c r="J417" s="181"/>
      <c r="K417" s="189"/>
      <c r="L417" s="130"/>
      <c r="M417" s="130"/>
      <c r="N417" s="130"/>
      <c r="O417" s="130"/>
      <c r="P417" s="130"/>
      <c r="Q417" s="130"/>
      <c r="R417" s="130"/>
      <c r="S417" s="130"/>
      <c r="T417" s="130"/>
      <c r="U417" s="130"/>
      <c r="V417" s="130"/>
      <c r="W417" s="130"/>
      <c r="X417" s="130"/>
      <c r="Y417" s="130"/>
    </row>
    <row r="418" spans="1:25" ht="15.75" customHeight="1" x14ac:dyDescent="0.2">
      <c r="A418" s="189"/>
      <c r="B418" s="182"/>
      <c r="C418" s="183"/>
      <c r="D418" s="183"/>
      <c r="E418" s="183"/>
      <c r="F418" s="130"/>
      <c r="G418" s="130"/>
      <c r="H418" s="130"/>
      <c r="I418" s="130"/>
      <c r="J418" s="181"/>
      <c r="K418" s="189"/>
      <c r="L418" s="130"/>
      <c r="M418" s="130"/>
      <c r="N418" s="130"/>
      <c r="O418" s="130"/>
      <c r="P418" s="130"/>
      <c r="Q418" s="130"/>
      <c r="R418" s="130"/>
      <c r="S418" s="130"/>
      <c r="T418" s="130"/>
      <c r="U418" s="130"/>
      <c r="V418" s="130"/>
      <c r="W418" s="130"/>
      <c r="X418" s="130"/>
      <c r="Y418" s="130"/>
    </row>
    <row r="419" spans="1:25" ht="15.75" customHeight="1" x14ac:dyDescent="0.2">
      <c r="A419" s="189"/>
      <c r="B419" s="182"/>
      <c r="C419" s="183"/>
      <c r="D419" s="183"/>
      <c r="E419" s="183"/>
      <c r="F419" s="130"/>
      <c r="G419" s="130"/>
      <c r="H419" s="130"/>
      <c r="I419" s="130"/>
      <c r="J419" s="181"/>
      <c r="K419" s="189"/>
      <c r="L419" s="130"/>
      <c r="M419" s="130"/>
      <c r="N419" s="130"/>
      <c r="O419" s="130"/>
      <c r="P419" s="130"/>
      <c r="Q419" s="130"/>
      <c r="R419" s="130"/>
      <c r="S419" s="130"/>
      <c r="T419" s="130"/>
      <c r="U419" s="130"/>
      <c r="V419" s="130"/>
      <c r="W419" s="130"/>
      <c r="X419" s="130"/>
      <c r="Y419" s="130"/>
    </row>
    <row r="420" spans="1:25" ht="15.75" customHeight="1" x14ac:dyDescent="0.2">
      <c r="A420" s="189"/>
      <c r="B420" s="182"/>
      <c r="C420" s="183"/>
      <c r="D420" s="183"/>
      <c r="E420" s="183"/>
      <c r="F420" s="130"/>
      <c r="G420" s="130"/>
      <c r="H420" s="130"/>
      <c r="I420" s="130"/>
      <c r="J420" s="181"/>
      <c r="K420" s="189"/>
      <c r="L420" s="130"/>
      <c r="M420" s="130"/>
      <c r="N420" s="130"/>
      <c r="O420" s="130"/>
      <c r="P420" s="130"/>
      <c r="Q420" s="130"/>
      <c r="R420" s="130"/>
      <c r="S420" s="130"/>
      <c r="T420" s="130"/>
      <c r="U420" s="130"/>
      <c r="V420" s="130"/>
      <c r="W420" s="130"/>
      <c r="X420" s="130"/>
      <c r="Y420" s="130"/>
    </row>
    <row r="421" spans="1:25" ht="15.75" customHeight="1" x14ac:dyDescent="0.2">
      <c r="A421" s="189"/>
      <c r="B421" s="182"/>
      <c r="C421" s="183"/>
      <c r="D421" s="183"/>
      <c r="E421" s="183"/>
      <c r="F421" s="130"/>
      <c r="G421" s="130"/>
      <c r="H421" s="130"/>
      <c r="I421" s="130"/>
      <c r="J421" s="181"/>
      <c r="K421" s="189"/>
      <c r="L421" s="130"/>
      <c r="M421" s="130"/>
      <c r="N421" s="130"/>
      <c r="O421" s="130"/>
      <c r="P421" s="130"/>
      <c r="Q421" s="130"/>
      <c r="R421" s="130"/>
      <c r="S421" s="130"/>
      <c r="T421" s="130"/>
      <c r="U421" s="130"/>
      <c r="V421" s="130"/>
      <c r="W421" s="130"/>
      <c r="X421" s="130"/>
      <c r="Y421" s="130"/>
    </row>
    <row r="422" spans="1:25" ht="15.75" customHeight="1" x14ac:dyDescent="0.2">
      <c r="A422" s="189"/>
      <c r="B422" s="182"/>
      <c r="C422" s="183"/>
      <c r="D422" s="183"/>
      <c r="E422" s="183"/>
      <c r="F422" s="130"/>
      <c r="G422" s="130"/>
      <c r="H422" s="130"/>
      <c r="I422" s="130"/>
      <c r="J422" s="181"/>
      <c r="K422" s="189"/>
      <c r="L422" s="130"/>
      <c r="M422" s="130"/>
      <c r="N422" s="130"/>
      <c r="O422" s="130"/>
      <c r="P422" s="130"/>
      <c r="Q422" s="130"/>
      <c r="R422" s="130"/>
      <c r="S422" s="130"/>
      <c r="T422" s="130"/>
      <c r="U422" s="130"/>
      <c r="V422" s="130"/>
      <c r="W422" s="130"/>
      <c r="X422" s="130"/>
      <c r="Y422" s="130"/>
    </row>
    <row r="423" spans="1:25" ht="15.75" customHeight="1" x14ac:dyDescent="0.2">
      <c r="A423" s="189"/>
      <c r="B423" s="182"/>
      <c r="C423" s="183"/>
      <c r="D423" s="183"/>
      <c r="E423" s="183"/>
      <c r="F423" s="130"/>
      <c r="G423" s="130"/>
      <c r="H423" s="130"/>
      <c r="I423" s="130"/>
      <c r="J423" s="181"/>
      <c r="K423" s="189"/>
      <c r="L423" s="130"/>
      <c r="M423" s="130"/>
      <c r="N423" s="130"/>
      <c r="O423" s="130"/>
      <c r="P423" s="130"/>
      <c r="Q423" s="130"/>
      <c r="R423" s="130"/>
      <c r="S423" s="130"/>
      <c r="T423" s="130"/>
      <c r="U423" s="130"/>
      <c r="V423" s="130"/>
      <c r="W423" s="130"/>
      <c r="X423" s="130"/>
      <c r="Y423" s="130"/>
    </row>
    <row r="424" spans="1:25" ht="15.75" customHeight="1" x14ac:dyDescent="0.2">
      <c r="A424" s="189"/>
      <c r="B424" s="182"/>
      <c r="C424" s="183"/>
      <c r="D424" s="183"/>
      <c r="E424" s="183"/>
      <c r="F424" s="130"/>
      <c r="G424" s="130"/>
      <c r="H424" s="130"/>
      <c r="I424" s="130"/>
      <c r="J424" s="181"/>
      <c r="K424" s="189"/>
      <c r="L424" s="130"/>
      <c r="M424" s="130"/>
      <c r="N424" s="130"/>
      <c r="O424" s="130"/>
      <c r="P424" s="130"/>
      <c r="Q424" s="130"/>
      <c r="R424" s="130"/>
      <c r="S424" s="130"/>
      <c r="T424" s="130"/>
      <c r="U424" s="130"/>
      <c r="V424" s="130"/>
      <c r="W424" s="130"/>
      <c r="X424" s="130"/>
      <c r="Y424" s="130"/>
    </row>
    <row r="425" spans="1:25" ht="15.75" customHeight="1" x14ac:dyDescent="0.2">
      <c r="A425" s="189"/>
      <c r="B425" s="182"/>
      <c r="C425" s="183"/>
      <c r="D425" s="183"/>
      <c r="E425" s="183"/>
      <c r="F425" s="130"/>
      <c r="G425" s="130"/>
      <c r="H425" s="130"/>
      <c r="I425" s="130"/>
      <c r="J425" s="181"/>
      <c r="K425" s="189"/>
      <c r="L425" s="130"/>
      <c r="M425" s="130"/>
      <c r="N425" s="130"/>
      <c r="O425" s="130"/>
      <c r="P425" s="130"/>
      <c r="Q425" s="130"/>
      <c r="R425" s="130"/>
      <c r="S425" s="130"/>
      <c r="T425" s="130"/>
      <c r="U425" s="130"/>
      <c r="V425" s="130"/>
      <c r="W425" s="130"/>
      <c r="X425" s="130"/>
      <c r="Y425" s="130"/>
    </row>
    <row r="426" spans="1:25" ht="15.75" customHeight="1" x14ac:dyDescent="0.2">
      <c r="A426" s="189"/>
      <c r="B426" s="182"/>
      <c r="C426" s="183"/>
      <c r="D426" s="183"/>
      <c r="E426" s="183"/>
      <c r="F426" s="130"/>
      <c r="G426" s="130"/>
      <c r="H426" s="130"/>
      <c r="I426" s="130"/>
      <c r="J426" s="181"/>
      <c r="K426" s="189"/>
      <c r="L426" s="130"/>
      <c r="M426" s="130"/>
      <c r="N426" s="130"/>
      <c r="O426" s="130"/>
      <c r="P426" s="130"/>
      <c r="Q426" s="130"/>
      <c r="R426" s="130"/>
      <c r="S426" s="130"/>
      <c r="T426" s="130"/>
      <c r="U426" s="130"/>
      <c r="V426" s="130"/>
      <c r="W426" s="130"/>
      <c r="X426" s="130"/>
      <c r="Y426" s="130"/>
    </row>
    <row r="427" spans="1:25" ht="15.75" customHeight="1" x14ac:dyDescent="0.2">
      <c r="A427" s="189"/>
      <c r="B427" s="182"/>
      <c r="C427" s="183"/>
      <c r="D427" s="183"/>
      <c r="E427" s="183"/>
      <c r="F427" s="130"/>
      <c r="G427" s="130"/>
      <c r="H427" s="130"/>
      <c r="I427" s="130"/>
      <c r="J427" s="181"/>
      <c r="K427" s="189"/>
      <c r="L427" s="130"/>
      <c r="M427" s="130"/>
      <c r="N427" s="130"/>
      <c r="O427" s="130"/>
      <c r="P427" s="130"/>
      <c r="Q427" s="130"/>
      <c r="R427" s="130"/>
      <c r="S427" s="130"/>
      <c r="T427" s="130"/>
      <c r="U427" s="130"/>
      <c r="V427" s="130"/>
      <c r="W427" s="130"/>
      <c r="X427" s="130"/>
      <c r="Y427" s="130"/>
    </row>
    <row r="428" spans="1:25" ht="15.75" customHeight="1" x14ac:dyDescent="0.2">
      <c r="A428" s="189"/>
      <c r="B428" s="182"/>
      <c r="C428" s="183"/>
      <c r="D428" s="183"/>
      <c r="E428" s="183"/>
      <c r="F428" s="130"/>
      <c r="G428" s="130"/>
      <c r="H428" s="130"/>
      <c r="I428" s="130"/>
      <c r="J428" s="181"/>
      <c r="K428" s="189"/>
      <c r="L428" s="130"/>
      <c r="M428" s="130"/>
      <c r="N428" s="130"/>
      <c r="O428" s="130"/>
      <c r="P428" s="130"/>
      <c r="Q428" s="130"/>
      <c r="R428" s="130"/>
      <c r="S428" s="130"/>
      <c r="T428" s="130"/>
      <c r="U428" s="130"/>
      <c r="V428" s="130"/>
      <c r="W428" s="130"/>
      <c r="X428" s="130"/>
      <c r="Y428" s="130"/>
    </row>
    <row r="429" spans="1:25" ht="15.75" customHeight="1" x14ac:dyDescent="0.2">
      <c r="A429" s="189"/>
      <c r="B429" s="182"/>
      <c r="C429" s="183"/>
      <c r="D429" s="183"/>
      <c r="E429" s="183"/>
      <c r="F429" s="130"/>
      <c r="G429" s="130"/>
      <c r="H429" s="130"/>
      <c r="I429" s="130"/>
      <c r="J429" s="181"/>
      <c r="K429" s="189"/>
      <c r="L429" s="130"/>
      <c r="M429" s="130"/>
      <c r="N429" s="130"/>
      <c r="O429" s="130"/>
      <c r="P429" s="130"/>
      <c r="Q429" s="130"/>
      <c r="R429" s="130"/>
      <c r="S429" s="130"/>
      <c r="T429" s="130"/>
      <c r="U429" s="130"/>
      <c r="V429" s="130"/>
      <c r="W429" s="130"/>
      <c r="X429" s="130"/>
      <c r="Y429" s="130"/>
    </row>
    <row r="430" spans="1:25" ht="15.75" customHeight="1" x14ac:dyDescent="0.2">
      <c r="A430" s="189"/>
      <c r="B430" s="182"/>
      <c r="C430" s="183"/>
      <c r="D430" s="183"/>
      <c r="E430" s="183"/>
      <c r="F430" s="130"/>
      <c r="G430" s="130"/>
      <c r="H430" s="130"/>
      <c r="I430" s="130"/>
      <c r="J430" s="181"/>
      <c r="K430" s="189"/>
      <c r="L430" s="130"/>
      <c r="M430" s="130"/>
      <c r="N430" s="130"/>
      <c r="O430" s="130"/>
      <c r="P430" s="130"/>
      <c r="Q430" s="130"/>
      <c r="R430" s="130"/>
      <c r="S430" s="130"/>
      <c r="T430" s="130"/>
      <c r="U430" s="130"/>
      <c r="V430" s="130"/>
      <c r="W430" s="130"/>
      <c r="X430" s="130"/>
      <c r="Y430" s="130"/>
    </row>
    <row r="431" spans="1:25" ht="15.75" customHeight="1" x14ac:dyDescent="0.2">
      <c r="A431" s="189"/>
      <c r="B431" s="182"/>
      <c r="C431" s="183"/>
      <c r="D431" s="183"/>
      <c r="E431" s="183"/>
      <c r="F431" s="130"/>
      <c r="G431" s="130"/>
      <c r="H431" s="130"/>
      <c r="I431" s="130"/>
      <c r="J431" s="181"/>
      <c r="K431" s="189"/>
      <c r="L431" s="130"/>
      <c r="M431" s="130"/>
      <c r="N431" s="130"/>
      <c r="O431" s="130"/>
      <c r="P431" s="130"/>
      <c r="Q431" s="130"/>
      <c r="R431" s="130"/>
      <c r="S431" s="130"/>
      <c r="T431" s="130"/>
      <c r="U431" s="130"/>
      <c r="V431" s="130"/>
      <c r="W431" s="130"/>
      <c r="X431" s="130"/>
      <c r="Y431" s="130"/>
    </row>
    <row r="432" spans="1:25" ht="15.75" customHeight="1" x14ac:dyDescent="0.2">
      <c r="A432" s="189"/>
      <c r="B432" s="182"/>
      <c r="C432" s="183"/>
      <c r="D432" s="183"/>
      <c r="E432" s="183"/>
      <c r="F432" s="130"/>
      <c r="G432" s="130"/>
      <c r="H432" s="130"/>
      <c r="I432" s="130"/>
      <c r="J432" s="181"/>
      <c r="K432" s="189"/>
      <c r="L432" s="130"/>
      <c r="M432" s="130"/>
      <c r="N432" s="130"/>
      <c r="O432" s="130"/>
      <c r="P432" s="130"/>
      <c r="Q432" s="130"/>
      <c r="R432" s="130"/>
      <c r="S432" s="130"/>
      <c r="T432" s="130"/>
      <c r="U432" s="130"/>
      <c r="V432" s="130"/>
      <c r="W432" s="130"/>
      <c r="X432" s="130"/>
      <c r="Y432" s="130"/>
    </row>
    <row r="433" spans="1:25" ht="15.75" customHeight="1" x14ac:dyDescent="0.2">
      <c r="A433" s="189"/>
      <c r="B433" s="182"/>
      <c r="C433" s="183"/>
      <c r="D433" s="183"/>
      <c r="E433" s="183"/>
      <c r="F433" s="130"/>
      <c r="G433" s="130"/>
      <c r="H433" s="130"/>
      <c r="I433" s="130"/>
      <c r="J433" s="181"/>
      <c r="K433" s="189"/>
      <c r="L433" s="130"/>
      <c r="M433" s="130"/>
      <c r="N433" s="130"/>
      <c r="O433" s="130"/>
      <c r="P433" s="130"/>
      <c r="Q433" s="130"/>
      <c r="R433" s="130"/>
      <c r="S433" s="130"/>
      <c r="T433" s="130"/>
      <c r="U433" s="130"/>
      <c r="V433" s="130"/>
      <c r="W433" s="130"/>
      <c r="X433" s="130"/>
      <c r="Y433" s="130"/>
    </row>
    <row r="434" spans="1:25" ht="15.75" customHeight="1" x14ac:dyDescent="0.2">
      <c r="A434" s="189"/>
      <c r="B434" s="182"/>
      <c r="C434" s="183"/>
      <c r="D434" s="183"/>
      <c r="E434" s="183"/>
      <c r="F434" s="130"/>
      <c r="G434" s="130"/>
      <c r="H434" s="130"/>
      <c r="I434" s="130"/>
      <c r="J434" s="181"/>
      <c r="K434" s="189"/>
      <c r="L434" s="130"/>
      <c r="M434" s="130"/>
      <c r="N434" s="130"/>
      <c r="O434" s="130"/>
      <c r="P434" s="130"/>
      <c r="Q434" s="130"/>
      <c r="R434" s="130"/>
      <c r="S434" s="130"/>
      <c r="T434" s="130"/>
      <c r="U434" s="130"/>
      <c r="V434" s="130"/>
      <c r="W434" s="130"/>
      <c r="X434" s="130"/>
      <c r="Y434" s="130"/>
    </row>
    <row r="435" spans="1:25" ht="15.75" customHeight="1" x14ac:dyDescent="0.2">
      <c r="A435" s="189"/>
      <c r="B435" s="182"/>
      <c r="C435" s="183"/>
      <c r="D435" s="183"/>
      <c r="E435" s="183"/>
      <c r="F435" s="130"/>
      <c r="G435" s="130"/>
      <c r="H435" s="130"/>
      <c r="I435" s="130"/>
      <c r="J435" s="181"/>
      <c r="K435" s="189"/>
      <c r="L435" s="130"/>
      <c r="M435" s="130"/>
      <c r="N435" s="130"/>
      <c r="O435" s="130"/>
      <c r="P435" s="130"/>
      <c r="Q435" s="130"/>
      <c r="R435" s="130"/>
      <c r="S435" s="130"/>
      <c r="T435" s="130"/>
      <c r="U435" s="130"/>
      <c r="V435" s="130"/>
      <c r="W435" s="130"/>
      <c r="X435" s="130"/>
      <c r="Y435" s="130"/>
    </row>
    <row r="436" spans="1:25" ht="15.75" customHeight="1" x14ac:dyDescent="0.2">
      <c r="A436" s="189"/>
      <c r="B436" s="182"/>
      <c r="C436" s="183"/>
      <c r="D436" s="183"/>
      <c r="E436" s="183"/>
      <c r="F436" s="130"/>
      <c r="G436" s="130"/>
      <c r="H436" s="130"/>
      <c r="I436" s="130"/>
      <c r="J436" s="181"/>
      <c r="K436" s="189"/>
      <c r="L436" s="130"/>
      <c r="M436" s="130"/>
      <c r="N436" s="130"/>
      <c r="O436" s="130"/>
      <c r="P436" s="130"/>
      <c r="Q436" s="130"/>
      <c r="R436" s="130"/>
      <c r="S436" s="130"/>
      <c r="T436" s="130"/>
      <c r="U436" s="130"/>
      <c r="V436" s="130"/>
      <c r="W436" s="130"/>
      <c r="X436" s="130"/>
      <c r="Y436" s="130"/>
    </row>
    <row r="437" spans="1:25" ht="15.75" customHeight="1" x14ac:dyDescent="0.2">
      <c r="A437" s="189"/>
      <c r="B437" s="182"/>
      <c r="C437" s="183"/>
      <c r="D437" s="183"/>
      <c r="E437" s="183"/>
      <c r="F437" s="130"/>
      <c r="G437" s="130"/>
      <c r="H437" s="130"/>
      <c r="I437" s="130"/>
      <c r="J437" s="181"/>
      <c r="K437" s="189"/>
      <c r="L437" s="130"/>
      <c r="M437" s="130"/>
      <c r="N437" s="130"/>
      <c r="O437" s="130"/>
      <c r="P437" s="130"/>
      <c r="Q437" s="130"/>
      <c r="R437" s="130"/>
      <c r="S437" s="130"/>
      <c r="T437" s="130"/>
      <c r="U437" s="130"/>
      <c r="V437" s="130"/>
      <c r="W437" s="130"/>
      <c r="X437" s="130"/>
      <c r="Y437" s="130"/>
    </row>
    <row r="438" spans="1:25" ht="15.75" customHeight="1" x14ac:dyDescent="0.2">
      <c r="A438" s="189"/>
      <c r="B438" s="182"/>
      <c r="C438" s="183"/>
      <c r="D438" s="183"/>
      <c r="E438" s="183"/>
      <c r="F438" s="130"/>
      <c r="G438" s="130"/>
      <c r="H438" s="130"/>
      <c r="I438" s="130"/>
      <c r="J438" s="181"/>
      <c r="K438" s="189"/>
      <c r="L438" s="130"/>
      <c r="M438" s="130"/>
      <c r="N438" s="130"/>
      <c r="O438" s="130"/>
      <c r="P438" s="130"/>
      <c r="Q438" s="130"/>
      <c r="R438" s="130"/>
      <c r="S438" s="130"/>
      <c r="T438" s="130"/>
      <c r="U438" s="130"/>
      <c r="V438" s="130"/>
      <c r="W438" s="130"/>
      <c r="X438" s="130"/>
      <c r="Y438" s="130"/>
    </row>
    <row r="439" spans="1:25" ht="15.75" customHeight="1" x14ac:dyDescent="0.2">
      <c r="A439" s="189"/>
      <c r="B439" s="182"/>
      <c r="C439" s="183"/>
      <c r="D439" s="183"/>
      <c r="E439" s="183"/>
      <c r="F439" s="130"/>
      <c r="G439" s="130"/>
      <c r="H439" s="130"/>
      <c r="I439" s="130"/>
      <c r="J439" s="181"/>
      <c r="K439" s="189"/>
      <c r="L439" s="130"/>
      <c r="M439" s="130"/>
      <c r="N439" s="130"/>
      <c r="O439" s="130"/>
      <c r="P439" s="130"/>
      <c r="Q439" s="130"/>
      <c r="R439" s="130"/>
      <c r="S439" s="130"/>
      <c r="T439" s="130"/>
      <c r="U439" s="130"/>
      <c r="V439" s="130"/>
      <c r="W439" s="130"/>
      <c r="X439" s="130"/>
      <c r="Y439" s="130"/>
    </row>
    <row r="440" spans="1:25" ht="15.75" customHeight="1" x14ac:dyDescent="0.2">
      <c r="A440" s="189"/>
      <c r="B440" s="182"/>
      <c r="C440" s="183"/>
      <c r="D440" s="183"/>
      <c r="E440" s="183"/>
      <c r="F440" s="130"/>
      <c r="G440" s="130"/>
      <c r="H440" s="130"/>
      <c r="I440" s="130"/>
      <c r="J440" s="181"/>
      <c r="K440" s="189"/>
      <c r="L440" s="130"/>
      <c r="M440" s="130"/>
      <c r="N440" s="130"/>
      <c r="O440" s="130"/>
      <c r="P440" s="130"/>
      <c r="Q440" s="130"/>
      <c r="R440" s="130"/>
      <c r="S440" s="130"/>
      <c r="T440" s="130"/>
      <c r="U440" s="130"/>
      <c r="V440" s="130"/>
      <c r="W440" s="130"/>
      <c r="X440" s="130"/>
      <c r="Y440" s="130"/>
    </row>
    <row r="441" spans="1:25" ht="15.75" customHeight="1" x14ac:dyDescent="0.2">
      <c r="A441" s="189"/>
      <c r="B441" s="182"/>
      <c r="C441" s="183"/>
      <c r="D441" s="183"/>
      <c r="E441" s="183"/>
      <c r="F441" s="130"/>
      <c r="G441" s="130"/>
      <c r="H441" s="130"/>
      <c r="I441" s="130"/>
      <c r="J441" s="181"/>
      <c r="K441" s="189"/>
      <c r="L441" s="130"/>
      <c r="M441" s="130"/>
      <c r="N441" s="130"/>
      <c r="O441" s="130"/>
      <c r="P441" s="130"/>
      <c r="Q441" s="130"/>
      <c r="R441" s="130"/>
      <c r="S441" s="130"/>
      <c r="T441" s="130"/>
      <c r="U441" s="130"/>
      <c r="V441" s="130"/>
      <c r="W441" s="130"/>
      <c r="X441" s="130"/>
      <c r="Y441" s="130"/>
    </row>
    <row r="442" spans="1:25" ht="15.75" customHeight="1" x14ac:dyDescent="0.2">
      <c r="A442" s="189"/>
      <c r="B442" s="182"/>
      <c r="C442" s="183"/>
      <c r="D442" s="183"/>
      <c r="E442" s="183"/>
      <c r="F442" s="130"/>
      <c r="G442" s="130"/>
      <c r="H442" s="130"/>
      <c r="I442" s="130"/>
      <c r="J442" s="181"/>
      <c r="K442" s="189"/>
      <c r="L442" s="130"/>
      <c r="M442" s="130"/>
      <c r="N442" s="130"/>
      <c r="O442" s="130"/>
      <c r="P442" s="130"/>
      <c r="Q442" s="130"/>
      <c r="R442" s="130"/>
      <c r="S442" s="130"/>
      <c r="T442" s="130"/>
      <c r="U442" s="130"/>
      <c r="V442" s="130"/>
      <c r="W442" s="130"/>
      <c r="X442" s="130"/>
      <c r="Y442" s="130"/>
    </row>
    <row r="443" spans="1:25" ht="15.75" customHeight="1" x14ac:dyDescent="0.2">
      <c r="A443" s="189"/>
      <c r="B443" s="182"/>
      <c r="C443" s="183"/>
      <c r="D443" s="183"/>
      <c r="E443" s="183"/>
      <c r="F443" s="130"/>
      <c r="G443" s="130"/>
      <c r="H443" s="130"/>
      <c r="I443" s="130"/>
      <c r="J443" s="181"/>
      <c r="K443" s="189"/>
      <c r="L443" s="130"/>
      <c r="M443" s="130"/>
      <c r="N443" s="130"/>
      <c r="O443" s="130"/>
      <c r="P443" s="130"/>
      <c r="Q443" s="130"/>
      <c r="R443" s="130"/>
      <c r="S443" s="130"/>
      <c r="T443" s="130"/>
      <c r="U443" s="130"/>
      <c r="V443" s="130"/>
      <c r="W443" s="130"/>
      <c r="X443" s="130"/>
      <c r="Y443" s="130"/>
    </row>
    <row r="444" spans="1:25" ht="15.75" customHeight="1" x14ac:dyDescent="0.2">
      <c r="A444" s="189"/>
      <c r="B444" s="182"/>
      <c r="C444" s="183"/>
      <c r="D444" s="183"/>
      <c r="E444" s="183"/>
      <c r="F444" s="130"/>
      <c r="G444" s="130"/>
      <c r="H444" s="130"/>
      <c r="I444" s="130"/>
      <c r="J444" s="181"/>
      <c r="K444" s="189"/>
      <c r="L444" s="130"/>
      <c r="M444" s="130"/>
      <c r="N444" s="130"/>
      <c r="O444" s="130"/>
      <c r="P444" s="130"/>
      <c r="Q444" s="130"/>
      <c r="R444" s="130"/>
      <c r="S444" s="130"/>
      <c r="T444" s="130"/>
      <c r="U444" s="130"/>
      <c r="V444" s="130"/>
      <c r="W444" s="130"/>
      <c r="X444" s="130"/>
      <c r="Y444" s="130"/>
    </row>
    <row r="445" spans="1:25" ht="15.75" customHeight="1" x14ac:dyDescent="0.2">
      <c r="A445" s="189"/>
      <c r="B445" s="182"/>
      <c r="C445" s="183"/>
      <c r="D445" s="183"/>
      <c r="E445" s="183"/>
      <c r="F445" s="130"/>
      <c r="G445" s="130"/>
      <c r="H445" s="130"/>
      <c r="I445" s="130"/>
      <c r="J445" s="181"/>
      <c r="K445" s="189"/>
      <c r="L445" s="130"/>
      <c r="M445" s="130"/>
      <c r="N445" s="130"/>
      <c r="O445" s="130"/>
      <c r="P445" s="130"/>
      <c r="Q445" s="130"/>
      <c r="R445" s="130"/>
      <c r="S445" s="130"/>
      <c r="T445" s="130"/>
      <c r="U445" s="130"/>
      <c r="V445" s="130"/>
      <c r="W445" s="130"/>
      <c r="X445" s="130"/>
      <c r="Y445" s="130"/>
    </row>
    <row r="446" spans="1:25" ht="15.75" customHeight="1" x14ac:dyDescent="0.2">
      <c r="A446" s="189"/>
      <c r="B446" s="182"/>
      <c r="C446" s="183"/>
      <c r="D446" s="183"/>
      <c r="E446" s="183"/>
      <c r="F446" s="130"/>
      <c r="G446" s="130"/>
      <c r="H446" s="130"/>
      <c r="I446" s="130"/>
      <c r="J446" s="181"/>
      <c r="K446" s="189"/>
      <c r="L446" s="130"/>
      <c r="M446" s="130"/>
      <c r="N446" s="130"/>
      <c r="O446" s="130"/>
      <c r="P446" s="130"/>
      <c r="Q446" s="130"/>
      <c r="R446" s="130"/>
      <c r="S446" s="130"/>
      <c r="T446" s="130"/>
      <c r="U446" s="130"/>
      <c r="V446" s="130"/>
      <c r="W446" s="130"/>
      <c r="X446" s="130"/>
      <c r="Y446" s="130"/>
    </row>
    <row r="447" spans="1:25" ht="15.75" customHeight="1" x14ac:dyDescent="0.2">
      <c r="A447" s="189"/>
      <c r="B447" s="182"/>
      <c r="C447" s="183"/>
      <c r="D447" s="183"/>
      <c r="E447" s="183"/>
      <c r="F447" s="130"/>
      <c r="G447" s="130"/>
      <c r="H447" s="130"/>
      <c r="I447" s="130"/>
      <c r="J447" s="181"/>
      <c r="K447" s="189"/>
      <c r="L447" s="130"/>
      <c r="M447" s="130"/>
      <c r="N447" s="130"/>
      <c r="O447" s="130"/>
      <c r="P447" s="130"/>
      <c r="Q447" s="130"/>
      <c r="R447" s="130"/>
      <c r="S447" s="130"/>
      <c r="T447" s="130"/>
      <c r="U447" s="130"/>
      <c r="V447" s="130"/>
      <c r="W447" s="130"/>
      <c r="X447" s="130"/>
      <c r="Y447" s="130"/>
    </row>
    <row r="448" spans="1:25" ht="15.75" customHeight="1" x14ac:dyDescent="0.2">
      <c r="A448" s="189"/>
      <c r="B448" s="182"/>
      <c r="C448" s="183"/>
      <c r="D448" s="183"/>
      <c r="E448" s="183"/>
      <c r="F448" s="130"/>
      <c r="G448" s="130"/>
      <c r="H448" s="130"/>
      <c r="I448" s="130"/>
      <c r="J448" s="181"/>
      <c r="K448" s="189"/>
      <c r="L448" s="130"/>
      <c r="M448" s="130"/>
      <c r="N448" s="130"/>
      <c r="O448" s="130"/>
      <c r="P448" s="130"/>
      <c r="Q448" s="130"/>
      <c r="R448" s="130"/>
      <c r="S448" s="130"/>
      <c r="T448" s="130"/>
      <c r="U448" s="130"/>
      <c r="V448" s="130"/>
      <c r="W448" s="130"/>
      <c r="X448" s="130"/>
      <c r="Y448" s="130"/>
    </row>
    <row r="449" spans="1:25" ht="15.75" customHeight="1" x14ac:dyDescent="0.2">
      <c r="A449" s="189"/>
      <c r="B449" s="182"/>
      <c r="C449" s="183"/>
      <c r="D449" s="183"/>
      <c r="E449" s="183"/>
      <c r="F449" s="130"/>
      <c r="G449" s="130"/>
      <c r="H449" s="130"/>
      <c r="I449" s="130"/>
      <c r="J449" s="181"/>
      <c r="K449" s="189"/>
      <c r="L449" s="130"/>
      <c r="M449" s="130"/>
      <c r="N449" s="130"/>
      <c r="O449" s="130"/>
      <c r="P449" s="130"/>
      <c r="Q449" s="130"/>
      <c r="R449" s="130"/>
      <c r="S449" s="130"/>
      <c r="T449" s="130"/>
      <c r="U449" s="130"/>
      <c r="V449" s="130"/>
      <c r="W449" s="130"/>
      <c r="X449" s="130"/>
      <c r="Y449" s="130"/>
    </row>
    <row r="450" spans="1:25" ht="15.75" customHeight="1" x14ac:dyDescent="0.2">
      <c r="A450" s="189"/>
      <c r="B450" s="182"/>
      <c r="C450" s="183"/>
      <c r="D450" s="183"/>
      <c r="E450" s="183"/>
      <c r="F450" s="130"/>
      <c r="G450" s="130"/>
      <c r="H450" s="130"/>
      <c r="I450" s="130"/>
      <c r="J450" s="181"/>
      <c r="K450" s="189"/>
      <c r="L450" s="130"/>
      <c r="M450" s="130"/>
      <c r="N450" s="130"/>
      <c r="O450" s="130"/>
      <c r="P450" s="130"/>
      <c r="Q450" s="130"/>
      <c r="R450" s="130"/>
      <c r="S450" s="130"/>
      <c r="T450" s="130"/>
      <c r="U450" s="130"/>
      <c r="V450" s="130"/>
      <c r="W450" s="130"/>
      <c r="X450" s="130"/>
      <c r="Y450" s="130"/>
    </row>
    <row r="451" spans="1:25" ht="15.75" customHeight="1" x14ac:dyDescent="0.2">
      <c r="A451" s="189"/>
      <c r="B451" s="182"/>
      <c r="C451" s="183"/>
      <c r="D451" s="183"/>
      <c r="E451" s="183"/>
      <c r="F451" s="130"/>
      <c r="G451" s="130"/>
      <c r="H451" s="130"/>
      <c r="I451" s="130"/>
      <c r="J451" s="181"/>
      <c r="K451" s="189"/>
      <c r="L451" s="130"/>
      <c r="M451" s="130"/>
      <c r="N451" s="130"/>
      <c r="O451" s="130"/>
      <c r="P451" s="130"/>
      <c r="Q451" s="130"/>
      <c r="R451" s="130"/>
      <c r="S451" s="130"/>
      <c r="T451" s="130"/>
      <c r="U451" s="130"/>
      <c r="V451" s="130"/>
      <c r="W451" s="130"/>
      <c r="X451" s="130"/>
      <c r="Y451" s="130"/>
    </row>
    <row r="452" spans="1:25" ht="15.75" customHeight="1" x14ac:dyDescent="0.2">
      <c r="A452" s="189"/>
      <c r="B452" s="182"/>
      <c r="C452" s="183"/>
      <c r="D452" s="183"/>
      <c r="E452" s="183"/>
      <c r="F452" s="130"/>
      <c r="G452" s="130"/>
      <c r="H452" s="130"/>
      <c r="I452" s="130"/>
      <c r="J452" s="181"/>
      <c r="K452" s="189"/>
      <c r="L452" s="130"/>
      <c r="M452" s="130"/>
      <c r="N452" s="130"/>
      <c r="O452" s="130"/>
      <c r="P452" s="130"/>
      <c r="Q452" s="130"/>
      <c r="R452" s="130"/>
      <c r="S452" s="130"/>
      <c r="T452" s="130"/>
      <c r="U452" s="130"/>
      <c r="V452" s="130"/>
      <c r="W452" s="130"/>
      <c r="X452" s="130"/>
      <c r="Y452" s="130"/>
    </row>
    <row r="453" spans="1:25" ht="15.75" customHeight="1" x14ac:dyDescent="0.2">
      <c r="A453" s="189"/>
      <c r="B453" s="182"/>
      <c r="C453" s="183"/>
      <c r="D453" s="183"/>
      <c r="E453" s="183"/>
      <c r="F453" s="130"/>
      <c r="G453" s="130"/>
      <c r="H453" s="130"/>
      <c r="I453" s="130"/>
      <c r="J453" s="181"/>
      <c r="K453" s="189"/>
      <c r="L453" s="130"/>
      <c r="M453" s="130"/>
      <c r="N453" s="130"/>
      <c r="O453" s="130"/>
      <c r="P453" s="130"/>
      <c r="Q453" s="130"/>
      <c r="R453" s="130"/>
      <c r="S453" s="130"/>
      <c r="T453" s="130"/>
      <c r="U453" s="130"/>
      <c r="V453" s="130"/>
      <c r="W453" s="130"/>
      <c r="X453" s="130"/>
      <c r="Y453" s="130"/>
    </row>
    <row r="454" spans="1:25" ht="15.75" customHeight="1" x14ac:dyDescent="0.2">
      <c r="A454" s="189"/>
      <c r="B454" s="182"/>
      <c r="C454" s="183"/>
      <c r="D454" s="183"/>
      <c r="E454" s="183"/>
      <c r="F454" s="130"/>
      <c r="G454" s="130"/>
      <c r="H454" s="130"/>
      <c r="I454" s="130"/>
      <c r="J454" s="181"/>
      <c r="K454" s="189"/>
      <c r="L454" s="130"/>
      <c r="M454" s="130"/>
      <c r="N454" s="130"/>
      <c r="O454" s="130"/>
      <c r="P454" s="130"/>
      <c r="Q454" s="130"/>
      <c r="R454" s="130"/>
      <c r="S454" s="130"/>
      <c r="T454" s="130"/>
      <c r="U454" s="130"/>
      <c r="V454" s="130"/>
      <c r="W454" s="130"/>
      <c r="X454" s="130"/>
      <c r="Y454" s="130"/>
    </row>
    <row r="455" spans="1:25" ht="15.75" customHeight="1" x14ac:dyDescent="0.2">
      <c r="A455" s="189"/>
      <c r="B455" s="182"/>
      <c r="C455" s="183"/>
      <c r="D455" s="183"/>
      <c r="E455" s="183"/>
      <c r="F455" s="130"/>
      <c r="G455" s="130"/>
      <c r="H455" s="130"/>
      <c r="I455" s="130"/>
      <c r="J455" s="181"/>
      <c r="K455" s="189"/>
      <c r="L455" s="130"/>
      <c r="M455" s="130"/>
      <c r="N455" s="130"/>
      <c r="O455" s="130"/>
      <c r="P455" s="130"/>
      <c r="Q455" s="130"/>
      <c r="R455" s="130"/>
      <c r="S455" s="130"/>
      <c r="T455" s="130"/>
      <c r="U455" s="130"/>
      <c r="V455" s="130"/>
      <c r="W455" s="130"/>
      <c r="X455" s="130"/>
      <c r="Y455" s="130"/>
    </row>
    <row r="456" spans="1:25" ht="15.75" customHeight="1" x14ac:dyDescent="0.2">
      <c r="A456" s="189"/>
      <c r="B456" s="182"/>
      <c r="C456" s="183"/>
      <c r="D456" s="183"/>
      <c r="E456" s="183"/>
      <c r="F456" s="130"/>
      <c r="G456" s="130"/>
      <c r="H456" s="130"/>
      <c r="I456" s="130"/>
      <c r="J456" s="181"/>
      <c r="K456" s="189"/>
      <c r="L456" s="130"/>
      <c r="M456" s="130"/>
      <c r="N456" s="130"/>
      <c r="O456" s="130"/>
      <c r="P456" s="130"/>
      <c r="Q456" s="130"/>
      <c r="R456" s="130"/>
      <c r="S456" s="130"/>
      <c r="T456" s="130"/>
      <c r="U456" s="130"/>
      <c r="V456" s="130"/>
      <c r="W456" s="130"/>
      <c r="X456" s="130"/>
      <c r="Y456" s="130"/>
    </row>
    <row r="457" spans="1:25" ht="15.75" customHeight="1" x14ac:dyDescent="0.2">
      <c r="A457" s="189"/>
      <c r="B457" s="182"/>
      <c r="C457" s="183"/>
      <c r="D457" s="183"/>
      <c r="E457" s="183"/>
      <c r="F457" s="130"/>
      <c r="G457" s="130"/>
      <c r="H457" s="130"/>
      <c r="I457" s="130"/>
      <c r="J457" s="181"/>
      <c r="K457" s="189"/>
      <c r="L457" s="130"/>
      <c r="M457" s="130"/>
      <c r="N457" s="130"/>
      <c r="O457" s="130"/>
      <c r="P457" s="130"/>
      <c r="Q457" s="130"/>
      <c r="R457" s="130"/>
      <c r="S457" s="130"/>
      <c r="T457" s="130"/>
      <c r="U457" s="130"/>
      <c r="V457" s="130"/>
      <c r="W457" s="130"/>
      <c r="X457" s="130"/>
      <c r="Y457" s="130"/>
    </row>
    <row r="458" spans="1:25" ht="15.75" customHeight="1" x14ac:dyDescent="0.2">
      <c r="A458" s="189"/>
      <c r="B458" s="182"/>
      <c r="C458" s="183"/>
      <c r="D458" s="183"/>
      <c r="E458" s="183"/>
      <c r="F458" s="130"/>
      <c r="G458" s="130"/>
      <c r="H458" s="130"/>
      <c r="I458" s="130"/>
      <c r="J458" s="181"/>
      <c r="K458" s="189"/>
      <c r="L458" s="130"/>
      <c r="M458" s="130"/>
      <c r="N458" s="130"/>
      <c r="O458" s="130"/>
      <c r="P458" s="130"/>
      <c r="Q458" s="130"/>
      <c r="R458" s="130"/>
      <c r="S458" s="130"/>
      <c r="T458" s="130"/>
      <c r="U458" s="130"/>
      <c r="V458" s="130"/>
      <c r="W458" s="130"/>
      <c r="X458" s="130"/>
      <c r="Y458" s="130"/>
    </row>
    <row r="459" spans="1:25" ht="15.75" customHeight="1" x14ac:dyDescent="0.2">
      <c r="A459" s="189"/>
      <c r="B459" s="182"/>
      <c r="C459" s="183"/>
      <c r="D459" s="183"/>
      <c r="E459" s="183"/>
      <c r="F459" s="130"/>
      <c r="G459" s="130"/>
      <c r="H459" s="130"/>
      <c r="I459" s="130"/>
      <c r="J459" s="181"/>
      <c r="K459" s="189"/>
      <c r="L459" s="130"/>
      <c r="M459" s="130"/>
      <c r="N459" s="130"/>
      <c r="O459" s="130"/>
      <c r="P459" s="130"/>
      <c r="Q459" s="130"/>
      <c r="R459" s="130"/>
      <c r="S459" s="130"/>
      <c r="T459" s="130"/>
      <c r="U459" s="130"/>
      <c r="V459" s="130"/>
      <c r="W459" s="130"/>
      <c r="X459" s="130"/>
      <c r="Y459" s="130"/>
    </row>
    <row r="460" spans="1:25" ht="15.75" customHeight="1" x14ac:dyDescent="0.2">
      <c r="A460" s="189"/>
      <c r="B460" s="182"/>
      <c r="C460" s="183"/>
      <c r="D460" s="183"/>
      <c r="E460" s="183"/>
      <c r="F460" s="130"/>
      <c r="G460" s="130"/>
      <c r="H460" s="130"/>
      <c r="I460" s="130"/>
      <c r="J460" s="181"/>
      <c r="K460" s="189"/>
      <c r="L460" s="130"/>
      <c r="M460" s="130"/>
      <c r="N460" s="130"/>
      <c r="O460" s="130"/>
      <c r="P460" s="130"/>
      <c r="Q460" s="130"/>
      <c r="R460" s="130"/>
      <c r="S460" s="130"/>
      <c r="T460" s="130"/>
      <c r="U460" s="130"/>
      <c r="V460" s="130"/>
      <c r="W460" s="130"/>
      <c r="X460" s="130"/>
      <c r="Y460" s="130"/>
    </row>
    <row r="461" spans="1:25" ht="15.75" customHeight="1" x14ac:dyDescent="0.2">
      <c r="A461" s="189"/>
      <c r="B461" s="182"/>
      <c r="C461" s="183"/>
      <c r="D461" s="183"/>
      <c r="E461" s="183"/>
      <c r="F461" s="130"/>
      <c r="G461" s="130"/>
      <c r="H461" s="130"/>
      <c r="I461" s="130"/>
      <c r="J461" s="181"/>
      <c r="K461" s="189"/>
      <c r="L461" s="130"/>
      <c r="M461" s="130"/>
      <c r="N461" s="130"/>
      <c r="O461" s="130"/>
      <c r="P461" s="130"/>
      <c r="Q461" s="130"/>
      <c r="R461" s="130"/>
      <c r="S461" s="130"/>
      <c r="T461" s="130"/>
      <c r="U461" s="130"/>
      <c r="V461" s="130"/>
      <c r="W461" s="130"/>
      <c r="X461" s="130"/>
      <c r="Y461" s="130"/>
    </row>
    <row r="462" spans="1:25" ht="15.75" customHeight="1" x14ac:dyDescent="0.2">
      <c r="A462" s="189"/>
      <c r="B462" s="182"/>
      <c r="C462" s="183"/>
      <c r="D462" s="183"/>
      <c r="E462" s="183"/>
      <c r="F462" s="130"/>
      <c r="G462" s="130"/>
      <c r="H462" s="130"/>
      <c r="I462" s="130"/>
      <c r="J462" s="181"/>
      <c r="K462" s="189"/>
      <c r="L462" s="130"/>
      <c r="M462" s="130"/>
      <c r="N462" s="130"/>
      <c r="O462" s="130"/>
      <c r="P462" s="130"/>
      <c r="Q462" s="130"/>
      <c r="R462" s="130"/>
      <c r="S462" s="130"/>
      <c r="T462" s="130"/>
      <c r="U462" s="130"/>
      <c r="V462" s="130"/>
      <c r="W462" s="130"/>
      <c r="X462" s="130"/>
      <c r="Y462" s="130"/>
    </row>
    <row r="463" spans="1:25" ht="15.75" customHeight="1" x14ac:dyDescent="0.2">
      <c r="A463" s="189"/>
      <c r="B463" s="182"/>
      <c r="C463" s="183"/>
      <c r="D463" s="183"/>
      <c r="E463" s="183"/>
      <c r="F463" s="130"/>
      <c r="G463" s="130"/>
      <c r="H463" s="130"/>
      <c r="I463" s="130"/>
      <c r="J463" s="181"/>
      <c r="K463" s="189"/>
      <c r="L463" s="130"/>
      <c r="M463" s="130"/>
      <c r="N463" s="130"/>
      <c r="O463" s="130"/>
      <c r="P463" s="130"/>
      <c r="Q463" s="130"/>
      <c r="R463" s="130"/>
      <c r="S463" s="130"/>
      <c r="T463" s="130"/>
      <c r="U463" s="130"/>
      <c r="V463" s="130"/>
      <c r="W463" s="130"/>
      <c r="X463" s="130"/>
      <c r="Y463" s="130"/>
    </row>
    <row r="464" spans="1:25" ht="15.75" customHeight="1" x14ac:dyDescent="0.2">
      <c r="A464" s="189"/>
      <c r="B464" s="182"/>
      <c r="C464" s="183"/>
      <c r="D464" s="183"/>
      <c r="E464" s="183"/>
      <c r="F464" s="130"/>
      <c r="G464" s="130"/>
      <c r="H464" s="130"/>
      <c r="I464" s="130"/>
      <c r="J464" s="181"/>
      <c r="K464" s="189"/>
      <c r="L464" s="130"/>
      <c r="M464" s="130"/>
      <c r="N464" s="130"/>
      <c r="O464" s="130"/>
      <c r="P464" s="130"/>
      <c r="Q464" s="130"/>
      <c r="R464" s="130"/>
      <c r="S464" s="130"/>
      <c r="T464" s="130"/>
      <c r="U464" s="130"/>
      <c r="V464" s="130"/>
      <c r="W464" s="130"/>
      <c r="X464" s="130"/>
      <c r="Y464" s="130"/>
    </row>
    <row r="465" spans="1:25" ht="15.75" customHeight="1" x14ac:dyDescent="0.2">
      <c r="A465" s="189"/>
      <c r="B465" s="182"/>
      <c r="C465" s="183"/>
      <c r="D465" s="183"/>
      <c r="E465" s="183"/>
      <c r="F465" s="130"/>
      <c r="G465" s="130"/>
      <c r="H465" s="130"/>
      <c r="I465" s="130"/>
      <c r="J465" s="181"/>
      <c r="K465" s="189"/>
      <c r="L465" s="130"/>
      <c r="M465" s="130"/>
      <c r="N465" s="130"/>
      <c r="O465" s="130"/>
      <c r="P465" s="130"/>
      <c r="Q465" s="130"/>
      <c r="R465" s="130"/>
      <c r="S465" s="130"/>
      <c r="T465" s="130"/>
      <c r="U465" s="130"/>
      <c r="V465" s="130"/>
      <c r="W465" s="130"/>
      <c r="X465" s="130"/>
      <c r="Y465" s="130"/>
    </row>
    <row r="466" spans="1:25" ht="15.75" customHeight="1" x14ac:dyDescent="0.2">
      <c r="A466" s="189"/>
      <c r="B466" s="182"/>
      <c r="C466" s="183"/>
      <c r="D466" s="183"/>
      <c r="E466" s="183"/>
      <c r="F466" s="130"/>
      <c r="G466" s="130"/>
      <c r="H466" s="130"/>
      <c r="I466" s="130"/>
      <c r="J466" s="181"/>
      <c r="K466" s="189"/>
      <c r="L466" s="130"/>
      <c r="M466" s="130"/>
      <c r="N466" s="130"/>
      <c r="O466" s="130"/>
      <c r="P466" s="130"/>
      <c r="Q466" s="130"/>
      <c r="R466" s="130"/>
      <c r="S466" s="130"/>
      <c r="T466" s="130"/>
      <c r="U466" s="130"/>
      <c r="V466" s="130"/>
      <c r="W466" s="130"/>
      <c r="X466" s="130"/>
      <c r="Y466" s="130"/>
    </row>
    <row r="467" spans="1:25" ht="15.75" customHeight="1" x14ac:dyDescent="0.2">
      <c r="A467" s="189"/>
      <c r="B467" s="182"/>
      <c r="C467" s="183"/>
      <c r="D467" s="183"/>
      <c r="E467" s="183"/>
      <c r="F467" s="130"/>
      <c r="G467" s="130"/>
      <c r="H467" s="130"/>
      <c r="I467" s="130"/>
      <c r="J467" s="181"/>
      <c r="K467" s="189"/>
      <c r="L467" s="130"/>
      <c r="M467" s="130"/>
      <c r="N467" s="130"/>
      <c r="O467" s="130"/>
      <c r="P467" s="130"/>
      <c r="Q467" s="130"/>
      <c r="R467" s="130"/>
      <c r="S467" s="130"/>
      <c r="T467" s="130"/>
      <c r="U467" s="130"/>
      <c r="V467" s="130"/>
      <c r="W467" s="130"/>
      <c r="X467" s="130"/>
      <c r="Y467" s="130"/>
    </row>
    <row r="468" spans="1:25" ht="15.75" customHeight="1" x14ac:dyDescent="0.2">
      <c r="A468" s="189"/>
      <c r="B468" s="182"/>
      <c r="C468" s="183"/>
      <c r="D468" s="183"/>
      <c r="E468" s="183"/>
      <c r="F468" s="130"/>
      <c r="G468" s="130"/>
      <c r="H468" s="130"/>
      <c r="I468" s="130"/>
      <c r="J468" s="181"/>
      <c r="K468" s="189"/>
      <c r="L468" s="130"/>
      <c r="M468" s="130"/>
      <c r="N468" s="130"/>
      <c r="O468" s="130"/>
      <c r="P468" s="130"/>
      <c r="Q468" s="130"/>
      <c r="R468" s="130"/>
      <c r="S468" s="130"/>
      <c r="T468" s="130"/>
      <c r="U468" s="130"/>
      <c r="V468" s="130"/>
      <c r="W468" s="130"/>
      <c r="X468" s="130"/>
      <c r="Y468" s="130"/>
    </row>
    <row r="469" spans="1:25" ht="15.75" customHeight="1" x14ac:dyDescent="0.2">
      <c r="A469" s="189"/>
      <c r="B469" s="182"/>
      <c r="C469" s="183"/>
      <c r="D469" s="183"/>
      <c r="E469" s="183"/>
      <c r="F469" s="130"/>
      <c r="G469" s="130"/>
      <c r="H469" s="130"/>
      <c r="I469" s="130"/>
      <c r="J469" s="181"/>
      <c r="K469" s="189"/>
      <c r="L469" s="130"/>
      <c r="M469" s="130"/>
      <c r="N469" s="130"/>
      <c r="O469" s="130"/>
      <c r="P469" s="130"/>
      <c r="Q469" s="130"/>
      <c r="R469" s="130"/>
      <c r="S469" s="130"/>
      <c r="T469" s="130"/>
      <c r="U469" s="130"/>
      <c r="V469" s="130"/>
      <c r="W469" s="130"/>
      <c r="X469" s="130"/>
      <c r="Y469" s="130"/>
    </row>
    <row r="470" spans="1:25" ht="15.75" customHeight="1" x14ac:dyDescent="0.2">
      <c r="A470" s="189"/>
      <c r="B470" s="182"/>
      <c r="C470" s="183"/>
      <c r="D470" s="183"/>
      <c r="E470" s="183"/>
      <c r="F470" s="130"/>
      <c r="G470" s="130"/>
      <c r="H470" s="130"/>
      <c r="I470" s="130"/>
      <c r="J470" s="181"/>
      <c r="K470" s="189"/>
      <c r="L470" s="130"/>
      <c r="M470" s="130"/>
      <c r="N470" s="130"/>
      <c r="O470" s="130"/>
      <c r="P470" s="130"/>
      <c r="Q470" s="130"/>
      <c r="R470" s="130"/>
      <c r="S470" s="130"/>
      <c r="T470" s="130"/>
      <c r="U470" s="130"/>
      <c r="V470" s="130"/>
      <c r="W470" s="130"/>
      <c r="X470" s="130"/>
      <c r="Y470" s="130"/>
    </row>
    <row r="471" spans="1:25" ht="15.75" customHeight="1" x14ac:dyDescent="0.2">
      <c r="A471" s="189"/>
      <c r="B471" s="182"/>
      <c r="C471" s="183"/>
      <c r="D471" s="183"/>
      <c r="E471" s="183"/>
      <c r="F471" s="130"/>
      <c r="G471" s="130"/>
      <c r="H471" s="130"/>
      <c r="I471" s="130"/>
      <c r="J471" s="181"/>
      <c r="K471" s="189"/>
      <c r="L471" s="130"/>
      <c r="M471" s="130"/>
      <c r="N471" s="130"/>
      <c r="O471" s="130"/>
      <c r="P471" s="130"/>
      <c r="Q471" s="130"/>
      <c r="R471" s="130"/>
      <c r="S471" s="130"/>
      <c r="T471" s="130"/>
      <c r="U471" s="130"/>
      <c r="V471" s="130"/>
      <c r="W471" s="130"/>
      <c r="X471" s="130"/>
      <c r="Y471" s="130"/>
    </row>
    <row r="472" spans="1:25" ht="15.75" customHeight="1" x14ac:dyDescent="0.2">
      <c r="A472" s="189"/>
      <c r="B472" s="182"/>
      <c r="C472" s="183"/>
      <c r="D472" s="183"/>
      <c r="E472" s="183"/>
      <c r="F472" s="130"/>
      <c r="G472" s="130"/>
      <c r="H472" s="130"/>
      <c r="I472" s="130"/>
      <c r="J472" s="181"/>
      <c r="K472" s="189"/>
      <c r="L472" s="130"/>
      <c r="M472" s="130"/>
      <c r="N472" s="130"/>
      <c r="O472" s="130"/>
      <c r="P472" s="130"/>
      <c r="Q472" s="130"/>
      <c r="R472" s="130"/>
      <c r="S472" s="130"/>
      <c r="T472" s="130"/>
      <c r="U472" s="130"/>
      <c r="V472" s="130"/>
      <c r="W472" s="130"/>
      <c r="X472" s="130"/>
      <c r="Y472" s="130"/>
    </row>
    <row r="473" spans="1:25" ht="15.75" customHeight="1" x14ac:dyDescent="0.2">
      <c r="A473" s="189"/>
      <c r="B473" s="182"/>
      <c r="C473" s="183"/>
      <c r="D473" s="183"/>
      <c r="E473" s="183"/>
      <c r="F473" s="130"/>
      <c r="G473" s="130"/>
      <c r="H473" s="130"/>
      <c r="I473" s="130"/>
      <c r="J473" s="181"/>
      <c r="K473" s="189"/>
      <c r="L473" s="130"/>
      <c r="M473" s="130"/>
      <c r="N473" s="130"/>
      <c r="O473" s="130"/>
      <c r="P473" s="130"/>
      <c r="Q473" s="130"/>
      <c r="R473" s="130"/>
      <c r="S473" s="130"/>
      <c r="T473" s="130"/>
      <c r="U473" s="130"/>
      <c r="V473" s="130"/>
      <c r="W473" s="130"/>
      <c r="X473" s="130"/>
      <c r="Y473" s="130"/>
    </row>
    <row r="474" spans="1:25" ht="15.75" customHeight="1" x14ac:dyDescent="0.2">
      <c r="A474" s="189"/>
      <c r="B474" s="182"/>
      <c r="C474" s="183"/>
      <c r="D474" s="183"/>
      <c r="E474" s="183"/>
      <c r="F474" s="130"/>
      <c r="G474" s="130"/>
      <c r="H474" s="130"/>
      <c r="I474" s="130"/>
      <c r="J474" s="181"/>
      <c r="K474" s="189"/>
      <c r="L474" s="130"/>
      <c r="M474" s="130"/>
      <c r="N474" s="130"/>
      <c r="O474" s="130"/>
      <c r="P474" s="130"/>
      <c r="Q474" s="130"/>
      <c r="R474" s="130"/>
      <c r="S474" s="130"/>
      <c r="T474" s="130"/>
      <c r="U474" s="130"/>
      <c r="V474" s="130"/>
      <c r="W474" s="130"/>
      <c r="X474" s="130"/>
      <c r="Y474" s="130"/>
    </row>
    <row r="475" spans="1:25" ht="15.75" customHeight="1" x14ac:dyDescent="0.2">
      <c r="A475" s="189"/>
      <c r="B475" s="182"/>
      <c r="C475" s="183"/>
      <c r="D475" s="183"/>
      <c r="E475" s="183"/>
      <c r="F475" s="130"/>
      <c r="G475" s="130"/>
      <c r="H475" s="130"/>
      <c r="I475" s="130"/>
      <c r="J475" s="181"/>
      <c r="K475" s="189"/>
      <c r="L475" s="130"/>
      <c r="M475" s="130"/>
      <c r="N475" s="130"/>
      <c r="O475" s="130"/>
      <c r="P475" s="130"/>
      <c r="Q475" s="130"/>
      <c r="R475" s="130"/>
      <c r="S475" s="130"/>
      <c r="T475" s="130"/>
      <c r="U475" s="130"/>
      <c r="V475" s="130"/>
      <c r="W475" s="130"/>
      <c r="X475" s="130"/>
      <c r="Y475" s="130"/>
    </row>
    <row r="476" spans="1:25" ht="15.75" customHeight="1" x14ac:dyDescent="0.2">
      <c r="A476" s="189"/>
      <c r="B476" s="182"/>
      <c r="C476" s="183"/>
      <c r="D476" s="183"/>
      <c r="E476" s="183"/>
      <c r="F476" s="130"/>
      <c r="G476" s="130"/>
      <c r="H476" s="130"/>
      <c r="I476" s="130"/>
      <c r="J476" s="181"/>
      <c r="K476" s="189"/>
      <c r="L476" s="130"/>
      <c r="M476" s="130"/>
      <c r="N476" s="130"/>
      <c r="O476" s="130"/>
      <c r="P476" s="130"/>
      <c r="Q476" s="130"/>
      <c r="R476" s="130"/>
      <c r="S476" s="130"/>
      <c r="T476" s="130"/>
      <c r="U476" s="130"/>
      <c r="V476" s="130"/>
      <c r="W476" s="130"/>
      <c r="X476" s="130"/>
      <c r="Y476" s="130"/>
    </row>
    <row r="477" spans="1:25" ht="15.75" customHeight="1" x14ac:dyDescent="0.2">
      <c r="A477" s="189"/>
      <c r="B477" s="182"/>
      <c r="C477" s="183"/>
      <c r="D477" s="183"/>
      <c r="E477" s="183"/>
      <c r="F477" s="130"/>
      <c r="G477" s="130"/>
      <c r="H477" s="130"/>
      <c r="I477" s="130"/>
      <c r="J477" s="181"/>
      <c r="K477" s="189"/>
      <c r="L477" s="130"/>
      <c r="M477" s="130"/>
      <c r="N477" s="130"/>
      <c r="O477" s="130"/>
      <c r="P477" s="130"/>
      <c r="Q477" s="130"/>
      <c r="R477" s="130"/>
      <c r="S477" s="130"/>
      <c r="T477" s="130"/>
      <c r="U477" s="130"/>
      <c r="V477" s="130"/>
      <c r="W477" s="130"/>
      <c r="X477" s="130"/>
      <c r="Y477" s="130"/>
    </row>
    <row r="478" spans="1:25" ht="15.75" customHeight="1" x14ac:dyDescent="0.2">
      <c r="A478" s="189"/>
      <c r="B478" s="182"/>
      <c r="C478" s="183"/>
      <c r="D478" s="183"/>
      <c r="E478" s="183"/>
      <c r="F478" s="130"/>
      <c r="G478" s="130"/>
      <c r="H478" s="130"/>
      <c r="I478" s="130"/>
      <c r="J478" s="181"/>
      <c r="K478" s="189"/>
      <c r="L478" s="130"/>
      <c r="M478" s="130"/>
      <c r="N478" s="130"/>
      <c r="O478" s="130"/>
      <c r="P478" s="130"/>
      <c r="Q478" s="130"/>
      <c r="R478" s="130"/>
      <c r="S478" s="130"/>
      <c r="T478" s="130"/>
      <c r="U478" s="130"/>
      <c r="V478" s="130"/>
      <c r="W478" s="130"/>
      <c r="X478" s="130"/>
      <c r="Y478" s="130"/>
    </row>
    <row r="479" spans="1:25" ht="15.75" customHeight="1" x14ac:dyDescent="0.2">
      <c r="A479" s="189"/>
      <c r="B479" s="182"/>
      <c r="C479" s="183"/>
      <c r="D479" s="183"/>
      <c r="E479" s="183"/>
      <c r="F479" s="130"/>
      <c r="G479" s="130"/>
      <c r="H479" s="130"/>
      <c r="I479" s="130"/>
      <c r="J479" s="181"/>
      <c r="K479" s="189"/>
      <c r="L479" s="130"/>
      <c r="M479" s="130"/>
      <c r="N479" s="130"/>
      <c r="O479" s="130"/>
      <c r="P479" s="130"/>
      <c r="Q479" s="130"/>
      <c r="R479" s="130"/>
      <c r="S479" s="130"/>
      <c r="T479" s="130"/>
      <c r="U479" s="130"/>
      <c r="V479" s="130"/>
      <c r="W479" s="130"/>
      <c r="X479" s="130"/>
      <c r="Y479" s="130"/>
    </row>
    <row r="480" spans="1:25" ht="15.75" customHeight="1" x14ac:dyDescent="0.2">
      <c r="A480" s="189"/>
      <c r="B480" s="182"/>
      <c r="C480" s="183"/>
      <c r="D480" s="183"/>
      <c r="E480" s="183"/>
      <c r="F480" s="130"/>
      <c r="G480" s="130"/>
      <c r="H480" s="130"/>
      <c r="I480" s="130"/>
      <c r="J480" s="181"/>
      <c r="K480" s="189"/>
      <c r="L480" s="130"/>
      <c r="M480" s="130"/>
      <c r="N480" s="130"/>
      <c r="O480" s="130"/>
      <c r="P480" s="130"/>
      <c r="Q480" s="130"/>
      <c r="R480" s="130"/>
      <c r="S480" s="130"/>
      <c r="T480" s="130"/>
      <c r="U480" s="130"/>
      <c r="V480" s="130"/>
      <c r="W480" s="130"/>
      <c r="X480" s="130"/>
      <c r="Y480" s="130"/>
    </row>
    <row r="481" spans="1:25" ht="15.75" customHeight="1" x14ac:dyDescent="0.2">
      <c r="A481" s="189"/>
      <c r="B481" s="182"/>
      <c r="C481" s="183"/>
      <c r="D481" s="183"/>
      <c r="E481" s="183"/>
      <c r="F481" s="130"/>
      <c r="G481" s="130"/>
      <c r="H481" s="130"/>
      <c r="I481" s="130"/>
      <c r="J481" s="181"/>
      <c r="K481" s="189"/>
      <c r="L481" s="130"/>
      <c r="M481" s="130"/>
      <c r="N481" s="130"/>
      <c r="O481" s="130"/>
      <c r="P481" s="130"/>
      <c r="Q481" s="130"/>
      <c r="R481" s="130"/>
      <c r="S481" s="130"/>
      <c r="T481" s="130"/>
      <c r="U481" s="130"/>
      <c r="V481" s="130"/>
      <c r="W481" s="130"/>
      <c r="X481" s="130"/>
      <c r="Y481" s="130"/>
    </row>
    <row r="482" spans="1:25" ht="15.75" customHeight="1" x14ac:dyDescent="0.2">
      <c r="A482" s="189"/>
      <c r="B482" s="182"/>
      <c r="C482" s="183"/>
      <c r="D482" s="183"/>
      <c r="E482" s="183"/>
      <c r="F482" s="130"/>
      <c r="G482" s="130"/>
      <c r="H482" s="130"/>
      <c r="I482" s="130"/>
      <c r="J482" s="181"/>
      <c r="K482" s="189"/>
      <c r="L482" s="130"/>
      <c r="M482" s="130"/>
      <c r="N482" s="130"/>
      <c r="O482" s="130"/>
      <c r="P482" s="130"/>
      <c r="Q482" s="130"/>
      <c r="R482" s="130"/>
      <c r="S482" s="130"/>
      <c r="T482" s="130"/>
      <c r="U482" s="130"/>
      <c r="V482" s="130"/>
      <c r="W482" s="130"/>
      <c r="X482" s="130"/>
      <c r="Y482" s="130"/>
    </row>
    <row r="483" spans="1:25" ht="15.75" customHeight="1" x14ac:dyDescent="0.2">
      <c r="A483" s="189"/>
      <c r="B483" s="182"/>
      <c r="C483" s="183"/>
      <c r="D483" s="183"/>
      <c r="E483" s="183"/>
      <c r="F483" s="130"/>
      <c r="G483" s="130"/>
      <c r="H483" s="130"/>
      <c r="I483" s="130"/>
      <c r="J483" s="181"/>
      <c r="K483" s="189"/>
      <c r="L483" s="130"/>
      <c r="M483" s="130"/>
      <c r="N483" s="130"/>
      <c r="O483" s="130"/>
      <c r="P483" s="130"/>
      <c r="Q483" s="130"/>
      <c r="R483" s="130"/>
      <c r="S483" s="130"/>
      <c r="T483" s="130"/>
      <c r="U483" s="130"/>
      <c r="V483" s="130"/>
      <c r="W483" s="130"/>
      <c r="X483" s="130"/>
      <c r="Y483" s="130"/>
    </row>
    <row r="484" spans="1:25" ht="15.75" customHeight="1" x14ac:dyDescent="0.2">
      <c r="A484" s="189"/>
      <c r="B484" s="182"/>
      <c r="C484" s="183"/>
      <c r="D484" s="183"/>
      <c r="E484" s="183"/>
      <c r="F484" s="130"/>
      <c r="G484" s="130"/>
      <c r="H484" s="130"/>
      <c r="I484" s="130"/>
      <c r="J484" s="181"/>
      <c r="K484" s="189"/>
      <c r="L484" s="130"/>
      <c r="M484" s="130"/>
      <c r="N484" s="130"/>
      <c r="O484" s="130"/>
      <c r="P484" s="130"/>
      <c r="Q484" s="130"/>
      <c r="R484" s="130"/>
      <c r="S484" s="130"/>
      <c r="T484" s="130"/>
      <c r="U484" s="130"/>
      <c r="V484" s="130"/>
      <c r="W484" s="130"/>
      <c r="X484" s="130"/>
      <c r="Y484" s="130"/>
    </row>
    <row r="485" spans="1:25" ht="15.75" customHeight="1" x14ac:dyDescent="0.2">
      <c r="A485" s="189"/>
      <c r="B485" s="182"/>
      <c r="C485" s="183"/>
      <c r="D485" s="183"/>
      <c r="E485" s="183"/>
      <c r="F485" s="130"/>
      <c r="G485" s="130"/>
      <c r="H485" s="130"/>
      <c r="I485" s="130"/>
      <c r="J485" s="181"/>
      <c r="K485" s="189"/>
      <c r="L485" s="130"/>
      <c r="M485" s="130"/>
      <c r="N485" s="130"/>
      <c r="O485" s="130"/>
      <c r="P485" s="130"/>
      <c r="Q485" s="130"/>
      <c r="R485" s="130"/>
      <c r="S485" s="130"/>
      <c r="T485" s="130"/>
      <c r="U485" s="130"/>
      <c r="V485" s="130"/>
      <c r="W485" s="130"/>
      <c r="X485" s="130"/>
      <c r="Y485" s="130"/>
    </row>
    <row r="486" spans="1:25" ht="15.75" customHeight="1" x14ac:dyDescent="0.2">
      <c r="A486" s="189"/>
      <c r="B486" s="182"/>
      <c r="C486" s="183"/>
      <c r="D486" s="183"/>
      <c r="E486" s="183"/>
      <c r="F486" s="130"/>
      <c r="G486" s="130"/>
      <c r="H486" s="130"/>
      <c r="I486" s="130"/>
      <c r="J486" s="181"/>
      <c r="K486" s="189"/>
      <c r="L486" s="130"/>
      <c r="M486" s="130"/>
      <c r="N486" s="130"/>
      <c r="O486" s="130"/>
      <c r="P486" s="130"/>
      <c r="Q486" s="130"/>
      <c r="R486" s="130"/>
      <c r="S486" s="130"/>
      <c r="T486" s="130"/>
      <c r="U486" s="130"/>
      <c r="V486" s="130"/>
      <c r="W486" s="130"/>
      <c r="X486" s="130"/>
      <c r="Y486" s="130"/>
    </row>
    <row r="487" spans="1:25" ht="15.75" customHeight="1" x14ac:dyDescent="0.2">
      <c r="A487" s="189"/>
      <c r="B487" s="182"/>
      <c r="C487" s="183"/>
      <c r="D487" s="183"/>
      <c r="E487" s="183"/>
      <c r="F487" s="130"/>
      <c r="G487" s="130"/>
      <c r="H487" s="130"/>
      <c r="I487" s="130"/>
      <c r="J487" s="181"/>
      <c r="K487" s="189"/>
      <c r="L487" s="130"/>
      <c r="M487" s="130"/>
      <c r="N487" s="130"/>
      <c r="O487" s="130"/>
      <c r="P487" s="130"/>
      <c r="Q487" s="130"/>
      <c r="R487" s="130"/>
      <c r="S487" s="130"/>
      <c r="T487" s="130"/>
      <c r="U487" s="130"/>
      <c r="V487" s="130"/>
      <c r="W487" s="130"/>
      <c r="X487" s="130"/>
      <c r="Y487" s="130"/>
    </row>
    <row r="488" spans="1:25" ht="15.75" customHeight="1" x14ac:dyDescent="0.2">
      <c r="A488" s="189"/>
      <c r="B488" s="182"/>
      <c r="C488" s="183"/>
      <c r="D488" s="183"/>
      <c r="E488" s="183"/>
      <c r="F488" s="130"/>
      <c r="G488" s="130"/>
      <c r="H488" s="130"/>
      <c r="I488" s="130"/>
      <c r="J488" s="181"/>
      <c r="K488" s="189"/>
      <c r="L488" s="130"/>
      <c r="M488" s="130"/>
      <c r="N488" s="130"/>
      <c r="O488" s="130"/>
      <c r="P488" s="130"/>
      <c r="Q488" s="130"/>
      <c r="R488" s="130"/>
      <c r="S488" s="130"/>
      <c r="T488" s="130"/>
      <c r="U488" s="130"/>
      <c r="V488" s="130"/>
      <c r="W488" s="130"/>
      <c r="X488" s="130"/>
      <c r="Y488" s="130"/>
    </row>
    <row r="489" spans="1:25" ht="15.75" customHeight="1" x14ac:dyDescent="0.2">
      <c r="A489" s="189"/>
      <c r="B489" s="182"/>
      <c r="C489" s="183"/>
      <c r="D489" s="183"/>
      <c r="E489" s="183"/>
      <c r="F489" s="130"/>
      <c r="G489" s="130"/>
      <c r="H489" s="130"/>
      <c r="I489" s="130"/>
      <c r="J489" s="181"/>
      <c r="K489" s="189"/>
      <c r="L489" s="130"/>
      <c r="M489" s="130"/>
      <c r="N489" s="130"/>
      <c r="O489" s="130"/>
      <c r="P489" s="130"/>
      <c r="Q489" s="130"/>
      <c r="R489" s="130"/>
      <c r="S489" s="130"/>
      <c r="T489" s="130"/>
      <c r="U489" s="130"/>
      <c r="V489" s="130"/>
      <c r="W489" s="130"/>
      <c r="X489" s="130"/>
      <c r="Y489" s="130"/>
    </row>
    <row r="490" spans="1:25" ht="15.75" customHeight="1" x14ac:dyDescent="0.2">
      <c r="A490" s="189"/>
      <c r="B490" s="182"/>
      <c r="C490" s="183"/>
      <c r="D490" s="183"/>
      <c r="E490" s="183"/>
      <c r="F490" s="130"/>
      <c r="G490" s="130"/>
      <c r="H490" s="130"/>
      <c r="I490" s="130"/>
      <c r="J490" s="181"/>
      <c r="K490" s="189"/>
      <c r="L490" s="130"/>
      <c r="M490" s="130"/>
      <c r="N490" s="130"/>
      <c r="O490" s="130"/>
      <c r="P490" s="130"/>
      <c r="Q490" s="130"/>
      <c r="R490" s="130"/>
      <c r="S490" s="130"/>
      <c r="T490" s="130"/>
      <c r="U490" s="130"/>
      <c r="V490" s="130"/>
      <c r="W490" s="130"/>
      <c r="X490" s="130"/>
      <c r="Y490" s="130"/>
    </row>
    <row r="491" spans="1:25" ht="15.75" customHeight="1" x14ac:dyDescent="0.2">
      <c r="A491" s="189"/>
      <c r="B491" s="182"/>
      <c r="C491" s="183"/>
      <c r="D491" s="183"/>
      <c r="E491" s="183"/>
      <c r="F491" s="130"/>
      <c r="G491" s="130"/>
      <c r="H491" s="130"/>
      <c r="I491" s="130"/>
      <c r="J491" s="181"/>
      <c r="K491" s="189"/>
      <c r="L491" s="130"/>
      <c r="M491" s="130"/>
      <c r="N491" s="130"/>
      <c r="O491" s="130"/>
      <c r="P491" s="130"/>
      <c r="Q491" s="130"/>
      <c r="R491" s="130"/>
      <c r="S491" s="130"/>
      <c r="T491" s="130"/>
      <c r="U491" s="130"/>
      <c r="V491" s="130"/>
      <c r="W491" s="130"/>
      <c r="X491" s="130"/>
      <c r="Y491" s="130"/>
    </row>
    <row r="492" spans="1:25" ht="15.75" customHeight="1" x14ac:dyDescent="0.2">
      <c r="A492" s="189"/>
      <c r="B492" s="182"/>
      <c r="C492" s="183"/>
      <c r="D492" s="183"/>
      <c r="E492" s="183"/>
      <c r="F492" s="130"/>
      <c r="G492" s="130"/>
      <c r="H492" s="130"/>
      <c r="I492" s="130"/>
      <c r="J492" s="181"/>
      <c r="K492" s="189"/>
      <c r="L492" s="130"/>
      <c r="M492" s="130"/>
      <c r="N492" s="130"/>
      <c r="O492" s="130"/>
      <c r="P492" s="130"/>
      <c r="Q492" s="130"/>
      <c r="R492" s="130"/>
      <c r="S492" s="130"/>
      <c r="T492" s="130"/>
      <c r="U492" s="130"/>
      <c r="V492" s="130"/>
      <c r="W492" s="130"/>
      <c r="X492" s="130"/>
      <c r="Y492" s="130"/>
    </row>
    <row r="493" spans="1:25" ht="15.75" customHeight="1" x14ac:dyDescent="0.2">
      <c r="A493" s="189"/>
      <c r="B493" s="182"/>
      <c r="C493" s="183"/>
      <c r="D493" s="183"/>
      <c r="E493" s="183"/>
      <c r="F493" s="130"/>
      <c r="G493" s="130"/>
      <c r="H493" s="130"/>
      <c r="I493" s="130"/>
      <c r="J493" s="181"/>
      <c r="K493" s="189"/>
      <c r="L493" s="130"/>
      <c r="M493" s="130"/>
      <c r="N493" s="130"/>
      <c r="O493" s="130"/>
      <c r="P493" s="130"/>
      <c r="Q493" s="130"/>
      <c r="R493" s="130"/>
      <c r="S493" s="130"/>
      <c r="T493" s="130"/>
      <c r="U493" s="130"/>
      <c r="V493" s="130"/>
      <c r="W493" s="130"/>
      <c r="X493" s="130"/>
      <c r="Y493" s="130"/>
    </row>
    <row r="494" spans="1:25" ht="15.75" customHeight="1" x14ac:dyDescent="0.2">
      <c r="A494" s="189"/>
      <c r="B494" s="182"/>
      <c r="C494" s="183"/>
      <c r="D494" s="183"/>
      <c r="E494" s="183"/>
      <c r="F494" s="130"/>
      <c r="G494" s="130"/>
      <c r="H494" s="130"/>
      <c r="I494" s="130"/>
      <c r="J494" s="181"/>
      <c r="K494" s="189"/>
      <c r="L494" s="130"/>
      <c r="M494" s="130"/>
      <c r="N494" s="130"/>
      <c r="O494" s="130"/>
      <c r="P494" s="130"/>
      <c r="Q494" s="130"/>
      <c r="R494" s="130"/>
      <c r="S494" s="130"/>
      <c r="T494" s="130"/>
      <c r="U494" s="130"/>
      <c r="V494" s="130"/>
      <c r="W494" s="130"/>
      <c r="X494" s="130"/>
      <c r="Y494" s="130"/>
    </row>
    <row r="495" spans="1:25" ht="15.75" customHeight="1" x14ac:dyDescent="0.2">
      <c r="A495" s="189"/>
      <c r="B495" s="182"/>
      <c r="C495" s="183"/>
      <c r="D495" s="183"/>
      <c r="E495" s="183"/>
      <c r="F495" s="130"/>
      <c r="G495" s="130"/>
      <c r="H495" s="130"/>
      <c r="I495" s="130"/>
      <c r="J495" s="181"/>
      <c r="K495" s="189"/>
      <c r="L495" s="130"/>
      <c r="M495" s="130"/>
      <c r="N495" s="130"/>
      <c r="O495" s="130"/>
      <c r="P495" s="130"/>
      <c r="Q495" s="130"/>
      <c r="R495" s="130"/>
      <c r="S495" s="130"/>
      <c r="T495" s="130"/>
      <c r="U495" s="130"/>
      <c r="V495" s="130"/>
      <c r="W495" s="130"/>
      <c r="X495" s="130"/>
      <c r="Y495" s="130"/>
    </row>
    <row r="496" spans="1:25" ht="15.75" customHeight="1" x14ac:dyDescent="0.2">
      <c r="A496" s="189"/>
      <c r="B496" s="182"/>
      <c r="C496" s="183"/>
      <c r="D496" s="183"/>
      <c r="E496" s="183"/>
      <c r="F496" s="130"/>
      <c r="G496" s="130"/>
      <c r="H496" s="130"/>
      <c r="I496" s="130"/>
      <c r="J496" s="181"/>
      <c r="K496" s="189"/>
      <c r="L496" s="130"/>
      <c r="M496" s="130"/>
      <c r="N496" s="130"/>
      <c r="O496" s="130"/>
      <c r="P496" s="130"/>
      <c r="Q496" s="130"/>
      <c r="R496" s="130"/>
      <c r="S496" s="130"/>
      <c r="T496" s="130"/>
      <c r="U496" s="130"/>
      <c r="V496" s="130"/>
      <c r="W496" s="130"/>
      <c r="X496" s="130"/>
      <c r="Y496" s="130"/>
    </row>
    <row r="497" spans="1:25" ht="15.75" customHeight="1" x14ac:dyDescent="0.2">
      <c r="A497" s="189"/>
      <c r="B497" s="182"/>
      <c r="C497" s="183"/>
      <c r="D497" s="183"/>
      <c r="E497" s="183"/>
      <c r="F497" s="130"/>
      <c r="G497" s="130"/>
      <c r="H497" s="130"/>
      <c r="I497" s="130"/>
      <c r="J497" s="181"/>
      <c r="K497" s="189"/>
      <c r="L497" s="130"/>
      <c r="M497" s="130"/>
      <c r="N497" s="130"/>
      <c r="O497" s="130"/>
      <c r="P497" s="130"/>
      <c r="Q497" s="130"/>
      <c r="R497" s="130"/>
      <c r="S497" s="130"/>
      <c r="T497" s="130"/>
      <c r="U497" s="130"/>
      <c r="V497" s="130"/>
      <c r="W497" s="130"/>
      <c r="X497" s="130"/>
      <c r="Y497" s="130"/>
    </row>
    <row r="498" spans="1:25" ht="15.75" customHeight="1" x14ac:dyDescent="0.2">
      <c r="A498" s="189"/>
      <c r="B498" s="182"/>
      <c r="C498" s="183"/>
      <c r="D498" s="183"/>
      <c r="E498" s="183"/>
      <c r="F498" s="130"/>
      <c r="G498" s="130"/>
      <c r="H498" s="130"/>
      <c r="I498" s="130"/>
      <c r="J498" s="181"/>
      <c r="K498" s="189"/>
      <c r="L498" s="130"/>
      <c r="M498" s="130"/>
      <c r="N498" s="130"/>
      <c r="O498" s="130"/>
      <c r="P498" s="130"/>
      <c r="Q498" s="130"/>
      <c r="R498" s="130"/>
      <c r="S498" s="130"/>
      <c r="T498" s="130"/>
      <c r="U498" s="130"/>
      <c r="V498" s="130"/>
      <c r="W498" s="130"/>
      <c r="X498" s="130"/>
      <c r="Y498" s="130"/>
    </row>
    <row r="499" spans="1:25" ht="15.75" customHeight="1" x14ac:dyDescent="0.2">
      <c r="A499" s="189"/>
      <c r="B499" s="182"/>
      <c r="C499" s="183"/>
      <c r="D499" s="183"/>
      <c r="E499" s="183"/>
      <c r="F499" s="130"/>
      <c r="G499" s="130"/>
      <c r="H499" s="130"/>
      <c r="I499" s="130"/>
      <c r="J499" s="181"/>
      <c r="K499" s="189"/>
      <c r="L499" s="130"/>
      <c r="M499" s="130"/>
      <c r="N499" s="130"/>
      <c r="O499" s="130"/>
      <c r="P499" s="130"/>
      <c r="Q499" s="130"/>
      <c r="R499" s="130"/>
      <c r="S499" s="130"/>
      <c r="T499" s="130"/>
      <c r="U499" s="130"/>
      <c r="V499" s="130"/>
      <c r="W499" s="130"/>
      <c r="X499" s="130"/>
      <c r="Y499" s="130"/>
    </row>
    <row r="500" spans="1:25" ht="15.75" customHeight="1" x14ac:dyDescent="0.2">
      <c r="A500" s="189"/>
      <c r="B500" s="182"/>
      <c r="C500" s="183"/>
      <c r="D500" s="183"/>
      <c r="E500" s="183"/>
      <c r="F500" s="130"/>
      <c r="G500" s="130"/>
      <c r="H500" s="130"/>
      <c r="I500" s="130"/>
      <c r="J500" s="181"/>
      <c r="K500" s="189"/>
      <c r="L500" s="130"/>
      <c r="M500" s="130"/>
      <c r="N500" s="130"/>
      <c r="O500" s="130"/>
      <c r="P500" s="130"/>
      <c r="Q500" s="130"/>
      <c r="R500" s="130"/>
      <c r="S500" s="130"/>
      <c r="T500" s="130"/>
      <c r="U500" s="130"/>
      <c r="V500" s="130"/>
      <c r="W500" s="130"/>
      <c r="X500" s="130"/>
      <c r="Y500" s="130"/>
    </row>
    <row r="501" spans="1:25" ht="15.75" customHeight="1" x14ac:dyDescent="0.2">
      <c r="A501" s="189"/>
      <c r="B501" s="182"/>
      <c r="C501" s="183"/>
      <c r="D501" s="183"/>
      <c r="E501" s="183"/>
      <c r="F501" s="130"/>
      <c r="G501" s="130"/>
      <c r="H501" s="130"/>
      <c r="I501" s="130"/>
      <c r="J501" s="181"/>
      <c r="K501" s="189"/>
      <c r="L501" s="130"/>
      <c r="M501" s="130"/>
      <c r="N501" s="130"/>
      <c r="O501" s="130"/>
      <c r="P501" s="130"/>
      <c r="Q501" s="130"/>
      <c r="R501" s="130"/>
      <c r="S501" s="130"/>
      <c r="T501" s="130"/>
      <c r="U501" s="130"/>
      <c r="V501" s="130"/>
      <c r="W501" s="130"/>
      <c r="X501" s="130"/>
      <c r="Y501" s="130"/>
    </row>
    <row r="502" spans="1:25" ht="15.75" customHeight="1" x14ac:dyDescent="0.2">
      <c r="A502" s="189"/>
      <c r="B502" s="182"/>
      <c r="C502" s="183"/>
      <c r="D502" s="183"/>
      <c r="E502" s="183"/>
      <c r="F502" s="130"/>
      <c r="G502" s="130"/>
      <c r="H502" s="130"/>
      <c r="I502" s="130"/>
      <c r="J502" s="181"/>
      <c r="K502" s="189"/>
      <c r="L502" s="130"/>
      <c r="M502" s="130"/>
      <c r="N502" s="130"/>
      <c r="O502" s="130"/>
      <c r="P502" s="130"/>
      <c r="Q502" s="130"/>
      <c r="R502" s="130"/>
      <c r="S502" s="130"/>
      <c r="T502" s="130"/>
      <c r="U502" s="130"/>
      <c r="V502" s="130"/>
      <c r="W502" s="130"/>
      <c r="X502" s="130"/>
      <c r="Y502" s="130"/>
    </row>
    <row r="503" spans="1:25" ht="15.75" customHeight="1" x14ac:dyDescent="0.2">
      <c r="A503" s="189"/>
      <c r="B503" s="182"/>
      <c r="C503" s="183"/>
      <c r="D503" s="183"/>
      <c r="E503" s="183"/>
      <c r="F503" s="130"/>
      <c r="G503" s="130"/>
      <c r="H503" s="130"/>
      <c r="I503" s="130"/>
      <c r="J503" s="181"/>
      <c r="K503" s="189"/>
      <c r="L503" s="130"/>
      <c r="M503" s="130"/>
      <c r="N503" s="130"/>
      <c r="O503" s="130"/>
      <c r="P503" s="130"/>
      <c r="Q503" s="130"/>
      <c r="R503" s="130"/>
      <c r="S503" s="130"/>
      <c r="T503" s="130"/>
      <c r="U503" s="130"/>
      <c r="V503" s="130"/>
      <c r="W503" s="130"/>
      <c r="X503" s="130"/>
      <c r="Y503" s="130"/>
    </row>
    <row r="504" spans="1:25" ht="15.75" customHeight="1" x14ac:dyDescent="0.2">
      <c r="A504" s="189"/>
      <c r="B504" s="182"/>
      <c r="C504" s="183"/>
      <c r="D504" s="183"/>
      <c r="E504" s="183"/>
      <c r="F504" s="130"/>
      <c r="G504" s="130"/>
      <c r="H504" s="130"/>
      <c r="I504" s="130"/>
      <c r="J504" s="181"/>
      <c r="K504" s="189"/>
      <c r="L504" s="130"/>
      <c r="M504" s="130"/>
      <c r="N504" s="130"/>
      <c r="O504" s="130"/>
      <c r="P504" s="130"/>
      <c r="Q504" s="130"/>
      <c r="R504" s="130"/>
      <c r="S504" s="130"/>
      <c r="T504" s="130"/>
      <c r="U504" s="130"/>
      <c r="V504" s="130"/>
      <c r="W504" s="130"/>
      <c r="X504" s="130"/>
      <c r="Y504" s="130"/>
    </row>
    <row r="505" spans="1:25" ht="15.75" customHeight="1" x14ac:dyDescent="0.2">
      <c r="A505" s="189"/>
      <c r="B505" s="182"/>
      <c r="C505" s="183"/>
      <c r="D505" s="183"/>
      <c r="E505" s="183"/>
      <c r="F505" s="130"/>
      <c r="G505" s="130"/>
      <c r="H505" s="130"/>
      <c r="I505" s="130"/>
      <c r="J505" s="181"/>
      <c r="K505" s="189"/>
      <c r="L505" s="130"/>
      <c r="M505" s="130"/>
      <c r="N505" s="130"/>
      <c r="O505" s="130"/>
      <c r="P505" s="130"/>
      <c r="Q505" s="130"/>
      <c r="R505" s="130"/>
      <c r="S505" s="130"/>
      <c r="T505" s="130"/>
      <c r="U505" s="130"/>
      <c r="V505" s="130"/>
      <c r="W505" s="130"/>
      <c r="X505" s="130"/>
      <c r="Y505" s="130"/>
    </row>
    <row r="506" spans="1:25" ht="15.75" customHeight="1" x14ac:dyDescent="0.2">
      <c r="A506" s="189"/>
      <c r="B506" s="182"/>
      <c r="C506" s="183"/>
      <c r="D506" s="183"/>
      <c r="E506" s="183"/>
      <c r="F506" s="130"/>
      <c r="G506" s="130"/>
      <c r="H506" s="130"/>
      <c r="I506" s="130"/>
      <c r="J506" s="181"/>
      <c r="K506" s="189"/>
      <c r="L506" s="130"/>
      <c r="M506" s="130"/>
      <c r="N506" s="130"/>
      <c r="O506" s="130"/>
      <c r="P506" s="130"/>
      <c r="Q506" s="130"/>
      <c r="R506" s="130"/>
      <c r="S506" s="130"/>
      <c r="T506" s="130"/>
      <c r="U506" s="130"/>
      <c r="V506" s="130"/>
      <c r="W506" s="130"/>
      <c r="X506" s="130"/>
      <c r="Y506" s="130"/>
    </row>
    <row r="507" spans="1:25" ht="15.75" customHeight="1" x14ac:dyDescent="0.2">
      <c r="A507" s="189"/>
      <c r="B507" s="182"/>
      <c r="C507" s="183"/>
      <c r="D507" s="183"/>
      <c r="E507" s="183"/>
      <c r="F507" s="130"/>
      <c r="G507" s="130"/>
      <c r="H507" s="130"/>
      <c r="I507" s="130"/>
      <c r="J507" s="181"/>
      <c r="K507" s="189"/>
      <c r="L507" s="130"/>
      <c r="M507" s="130"/>
      <c r="N507" s="130"/>
      <c r="O507" s="130"/>
      <c r="P507" s="130"/>
      <c r="Q507" s="130"/>
      <c r="R507" s="130"/>
      <c r="S507" s="130"/>
      <c r="T507" s="130"/>
      <c r="U507" s="130"/>
      <c r="V507" s="130"/>
      <c r="W507" s="130"/>
      <c r="X507" s="130"/>
      <c r="Y507" s="130"/>
    </row>
    <row r="508" spans="1:25" ht="15.75" customHeight="1" x14ac:dyDescent="0.2">
      <c r="A508" s="189"/>
      <c r="B508" s="182"/>
      <c r="C508" s="183"/>
      <c r="D508" s="183"/>
      <c r="E508" s="183"/>
      <c r="F508" s="130"/>
      <c r="G508" s="130"/>
      <c r="H508" s="130"/>
      <c r="I508" s="130"/>
      <c r="J508" s="181"/>
      <c r="K508" s="189"/>
      <c r="L508" s="130"/>
      <c r="M508" s="130"/>
      <c r="N508" s="130"/>
      <c r="O508" s="130"/>
      <c r="P508" s="130"/>
      <c r="Q508" s="130"/>
      <c r="R508" s="130"/>
      <c r="S508" s="130"/>
      <c r="T508" s="130"/>
      <c r="U508" s="130"/>
      <c r="V508" s="130"/>
      <c r="W508" s="130"/>
      <c r="X508" s="130"/>
      <c r="Y508" s="130"/>
    </row>
    <row r="509" spans="1:25" ht="15.75" customHeight="1" x14ac:dyDescent="0.2">
      <c r="A509" s="189"/>
      <c r="B509" s="182"/>
      <c r="C509" s="183"/>
      <c r="D509" s="183"/>
      <c r="E509" s="183"/>
      <c r="F509" s="130"/>
      <c r="G509" s="130"/>
      <c r="H509" s="130"/>
      <c r="I509" s="130"/>
      <c r="J509" s="181"/>
      <c r="K509" s="189"/>
      <c r="L509" s="130"/>
      <c r="M509" s="130"/>
      <c r="N509" s="130"/>
      <c r="O509" s="130"/>
      <c r="P509" s="130"/>
      <c r="Q509" s="130"/>
      <c r="R509" s="130"/>
      <c r="S509" s="130"/>
      <c r="T509" s="130"/>
      <c r="U509" s="130"/>
      <c r="V509" s="130"/>
      <c r="W509" s="130"/>
      <c r="X509" s="130"/>
      <c r="Y509" s="130"/>
    </row>
    <row r="510" spans="1:25" ht="15.75" customHeight="1" x14ac:dyDescent="0.2">
      <c r="A510" s="189"/>
      <c r="B510" s="182"/>
      <c r="C510" s="183"/>
      <c r="D510" s="183"/>
      <c r="E510" s="183"/>
      <c r="F510" s="130"/>
      <c r="G510" s="130"/>
      <c r="H510" s="130"/>
      <c r="I510" s="130"/>
      <c r="J510" s="181"/>
      <c r="K510" s="189"/>
      <c r="L510" s="130"/>
      <c r="M510" s="130"/>
      <c r="N510" s="130"/>
      <c r="O510" s="130"/>
      <c r="P510" s="130"/>
      <c r="Q510" s="130"/>
      <c r="R510" s="130"/>
      <c r="S510" s="130"/>
      <c r="T510" s="130"/>
      <c r="U510" s="130"/>
      <c r="V510" s="130"/>
      <c r="W510" s="130"/>
      <c r="X510" s="130"/>
      <c r="Y510" s="130"/>
    </row>
    <row r="511" spans="1:25" ht="15.75" customHeight="1" x14ac:dyDescent="0.2">
      <c r="A511" s="189"/>
      <c r="B511" s="182"/>
      <c r="C511" s="183"/>
      <c r="D511" s="183"/>
      <c r="E511" s="183"/>
      <c r="F511" s="130"/>
      <c r="G511" s="130"/>
      <c r="H511" s="130"/>
      <c r="I511" s="130"/>
      <c r="J511" s="181"/>
      <c r="K511" s="189"/>
      <c r="L511" s="130"/>
      <c r="M511" s="130"/>
      <c r="N511" s="130"/>
      <c r="O511" s="130"/>
      <c r="P511" s="130"/>
      <c r="Q511" s="130"/>
      <c r="R511" s="130"/>
      <c r="S511" s="130"/>
      <c r="T511" s="130"/>
      <c r="U511" s="130"/>
      <c r="V511" s="130"/>
      <c r="W511" s="130"/>
      <c r="X511" s="130"/>
      <c r="Y511" s="130"/>
    </row>
    <row r="512" spans="1:25" ht="15.75" customHeight="1" x14ac:dyDescent="0.2">
      <c r="A512" s="189"/>
      <c r="B512" s="182"/>
      <c r="C512" s="183"/>
      <c r="D512" s="183"/>
      <c r="E512" s="183"/>
      <c r="F512" s="130"/>
      <c r="G512" s="130"/>
      <c r="H512" s="130"/>
      <c r="I512" s="130"/>
      <c r="J512" s="181"/>
      <c r="K512" s="189"/>
      <c r="L512" s="130"/>
      <c r="M512" s="130"/>
      <c r="N512" s="130"/>
      <c r="O512" s="130"/>
      <c r="P512" s="130"/>
      <c r="Q512" s="130"/>
      <c r="R512" s="130"/>
      <c r="S512" s="130"/>
      <c r="T512" s="130"/>
      <c r="U512" s="130"/>
      <c r="V512" s="130"/>
      <c r="W512" s="130"/>
      <c r="X512" s="130"/>
      <c r="Y512" s="130"/>
    </row>
    <row r="513" spans="1:25" ht="15.75" customHeight="1" x14ac:dyDescent="0.2">
      <c r="A513" s="189"/>
      <c r="B513" s="182"/>
      <c r="C513" s="183"/>
      <c r="D513" s="183"/>
      <c r="E513" s="183"/>
      <c r="F513" s="130"/>
      <c r="G513" s="130"/>
      <c r="H513" s="130"/>
      <c r="I513" s="130"/>
      <c r="J513" s="181"/>
      <c r="K513" s="189"/>
      <c r="L513" s="130"/>
      <c r="M513" s="130"/>
      <c r="N513" s="130"/>
      <c r="O513" s="130"/>
      <c r="P513" s="130"/>
      <c r="Q513" s="130"/>
      <c r="R513" s="130"/>
      <c r="S513" s="130"/>
      <c r="T513" s="130"/>
      <c r="U513" s="130"/>
      <c r="V513" s="130"/>
      <c r="W513" s="130"/>
      <c r="X513" s="130"/>
      <c r="Y513" s="130"/>
    </row>
    <row r="514" spans="1:25" ht="15.75" customHeight="1" x14ac:dyDescent="0.2">
      <c r="A514" s="189"/>
      <c r="B514" s="182"/>
      <c r="C514" s="183"/>
      <c r="D514" s="183"/>
      <c r="E514" s="183"/>
      <c r="F514" s="130"/>
      <c r="G514" s="130"/>
      <c r="H514" s="130"/>
      <c r="I514" s="130"/>
      <c r="J514" s="181"/>
      <c r="K514" s="189"/>
      <c r="L514" s="130"/>
      <c r="M514" s="130"/>
      <c r="N514" s="130"/>
      <c r="O514" s="130"/>
      <c r="P514" s="130"/>
      <c r="Q514" s="130"/>
      <c r="R514" s="130"/>
      <c r="S514" s="130"/>
      <c r="T514" s="130"/>
      <c r="U514" s="130"/>
      <c r="V514" s="130"/>
      <c r="W514" s="130"/>
      <c r="X514" s="130"/>
      <c r="Y514" s="130"/>
    </row>
    <row r="515" spans="1:25" ht="15.75" customHeight="1" x14ac:dyDescent="0.2">
      <c r="A515" s="189"/>
      <c r="B515" s="182"/>
      <c r="C515" s="183"/>
      <c r="D515" s="183"/>
      <c r="E515" s="183"/>
      <c r="F515" s="130"/>
      <c r="G515" s="130"/>
      <c r="H515" s="130"/>
      <c r="I515" s="130"/>
      <c r="J515" s="181"/>
      <c r="K515" s="189"/>
      <c r="L515" s="130"/>
      <c r="M515" s="130"/>
      <c r="N515" s="130"/>
      <c r="O515" s="130"/>
      <c r="P515" s="130"/>
      <c r="Q515" s="130"/>
      <c r="R515" s="130"/>
      <c r="S515" s="130"/>
      <c r="T515" s="130"/>
      <c r="U515" s="130"/>
      <c r="V515" s="130"/>
      <c r="W515" s="130"/>
      <c r="X515" s="130"/>
      <c r="Y515" s="130"/>
    </row>
    <row r="516" spans="1:25" ht="15.75" customHeight="1" x14ac:dyDescent="0.2">
      <c r="A516" s="189"/>
      <c r="B516" s="182"/>
      <c r="C516" s="183"/>
      <c r="D516" s="183"/>
      <c r="E516" s="183"/>
      <c r="F516" s="130"/>
      <c r="G516" s="130"/>
      <c r="H516" s="130"/>
      <c r="I516" s="130"/>
      <c r="J516" s="181"/>
      <c r="K516" s="189"/>
      <c r="L516" s="130"/>
      <c r="M516" s="130"/>
      <c r="N516" s="130"/>
      <c r="O516" s="130"/>
      <c r="P516" s="130"/>
      <c r="Q516" s="130"/>
      <c r="R516" s="130"/>
      <c r="S516" s="130"/>
      <c r="T516" s="130"/>
      <c r="U516" s="130"/>
      <c r="V516" s="130"/>
      <c r="W516" s="130"/>
      <c r="X516" s="130"/>
      <c r="Y516" s="130"/>
    </row>
    <row r="517" spans="1:25" ht="15.75" customHeight="1" x14ac:dyDescent="0.2">
      <c r="A517" s="189"/>
      <c r="B517" s="182"/>
      <c r="C517" s="183"/>
      <c r="D517" s="183"/>
      <c r="E517" s="183"/>
      <c r="F517" s="130"/>
      <c r="G517" s="130"/>
      <c r="H517" s="130"/>
      <c r="I517" s="130"/>
      <c r="J517" s="181"/>
      <c r="K517" s="189"/>
      <c r="L517" s="130"/>
      <c r="M517" s="130"/>
      <c r="N517" s="130"/>
      <c r="O517" s="130"/>
      <c r="P517" s="130"/>
      <c r="Q517" s="130"/>
      <c r="R517" s="130"/>
      <c r="S517" s="130"/>
      <c r="T517" s="130"/>
      <c r="U517" s="130"/>
      <c r="V517" s="130"/>
      <c r="W517" s="130"/>
      <c r="X517" s="130"/>
      <c r="Y517" s="130"/>
    </row>
    <row r="518" spans="1:25" ht="15.75" customHeight="1" x14ac:dyDescent="0.2">
      <c r="A518" s="189"/>
      <c r="B518" s="182"/>
      <c r="C518" s="183"/>
      <c r="D518" s="183"/>
      <c r="E518" s="183"/>
      <c r="F518" s="130"/>
      <c r="G518" s="130"/>
      <c r="H518" s="130"/>
      <c r="I518" s="130"/>
      <c r="J518" s="181"/>
      <c r="K518" s="189"/>
      <c r="L518" s="130"/>
      <c r="M518" s="130"/>
      <c r="N518" s="130"/>
      <c r="O518" s="130"/>
      <c r="P518" s="130"/>
      <c r="Q518" s="130"/>
      <c r="R518" s="130"/>
      <c r="S518" s="130"/>
      <c r="T518" s="130"/>
      <c r="U518" s="130"/>
      <c r="V518" s="130"/>
      <c r="W518" s="130"/>
      <c r="X518" s="130"/>
      <c r="Y518" s="130"/>
    </row>
    <row r="519" spans="1:25" ht="15.75" customHeight="1" x14ac:dyDescent="0.2">
      <c r="A519" s="189"/>
      <c r="B519" s="182"/>
      <c r="C519" s="183"/>
      <c r="D519" s="183"/>
      <c r="E519" s="183"/>
      <c r="F519" s="130"/>
      <c r="G519" s="130"/>
      <c r="H519" s="130"/>
      <c r="I519" s="130"/>
      <c r="J519" s="181"/>
      <c r="K519" s="189"/>
      <c r="L519" s="130"/>
      <c r="M519" s="130"/>
      <c r="N519" s="130"/>
      <c r="O519" s="130"/>
      <c r="P519" s="130"/>
      <c r="Q519" s="130"/>
      <c r="R519" s="130"/>
      <c r="S519" s="130"/>
      <c r="T519" s="130"/>
      <c r="U519" s="130"/>
      <c r="V519" s="130"/>
      <c r="W519" s="130"/>
      <c r="X519" s="130"/>
      <c r="Y519" s="130"/>
    </row>
    <row r="520" spans="1:25" ht="15.75" customHeight="1" x14ac:dyDescent="0.2">
      <c r="A520" s="189"/>
      <c r="B520" s="182"/>
      <c r="C520" s="183"/>
      <c r="D520" s="183"/>
      <c r="E520" s="183"/>
      <c r="F520" s="130"/>
      <c r="G520" s="130"/>
      <c r="H520" s="130"/>
      <c r="I520" s="130"/>
      <c r="J520" s="181"/>
      <c r="K520" s="189"/>
      <c r="L520" s="130"/>
      <c r="M520" s="130"/>
      <c r="N520" s="130"/>
      <c r="O520" s="130"/>
      <c r="P520" s="130"/>
      <c r="Q520" s="130"/>
      <c r="R520" s="130"/>
      <c r="S520" s="130"/>
      <c r="T520" s="130"/>
      <c r="U520" s="130"/>
      <c r="V520" s="130"/>
      <c r="W520" s="130"/>
      <c r="X520" s="130"/>
      <c r="Y520" s="130"/>
    </row>
    <row r="521" spans="1:25" ht="15.75" customHeight="1" x14ac:dyDescent="0.2">
      <c r="A521" s="189"/>
      <c r="B521" s="182"/>
      <c r="C521" s="183"/>
      <c r="D521" s="183"/>
      <c r="E521" s="183"/>
      <c r="F521" s="130"/>
      <c r="G521" s="130"/>
      <c r="H521" s="130"/>
      <c r="I521" s="130"/>
      <c r="J521" s="181"/>
      <c r="K521" s="189"/>
      <c r="L521" s="130"/>
      <c r="M521" s="130"/>
      <c r="N521" s="130"/>
      <c r="O521" s="130"/>
      <c r="P521" s="130"/>
      <c r="Q521" s="130"/>
      <c r="R521" s="130"/>
      <c r="S521" s="130"/>
      <c r="T521" s="130"/>
      <c r="U521" s="130"/>
      <c r="V521" s="130"/>
      <c r="W521" s="130"/>
      <c r="X521" s="130"/>
      <c r="Y521" s="130"/>
    </row>
    <row r="522" spans="1:25" ht="15.75" customHeight="1" x14ac:dyDescent="0.2">
      <c r="A522" s="189"/>
      <c r="B522" s="182"/>
      <c r="C522" s="183"/>
      <c r="D522" s="183"/>
      <c r="E522" s="183"/>
      <c r="F522" s="130"/>
      <c r="G522" s="130"/>
      <c r="H522" s="130"/>
      <c r="I522" s="130"/>
      <c r="J522" s="181"/>
      <c r="K522" s="189"/>
      <c r="L522" s="130"/>
      <c r="M522" s="130"/>
      <c r="N522" s="130"/>
      <c r="O522" s="130"/>
      <c r="P522" s="130"/>
      <c r="Q522" s="130"/>
      <c r="R522" s="130"/>
      <c r="S522" s="130"/>
      <c r="T522" s="130"/>
      <c r="U522" s="130"/>
      <c r="V522" s="130"/>
      <c r="W522" s="130"/>
      <c r="X522" s="130"/>
      <c r="Y522" s="130"/>
    </row>
    <row r="523" spans="1:25" ht="15.75" customHeight="1" x14ac:dyDescent="0.2">
      <c r="A523" s="189"/>
      <c r="B523" s="182"/>
      <c r="C523" s="183"/>
      <c r="D523" s="183"/>
      <c r="E523" s="183"/>
      <c r="F523" s="130"/>
      <c r="G523" s="130"/>
      <c r="H523" s="130"/>
      <c r="I523" s="130"/>
      <c r="J523" s="181"/>
      <c r="K523" s="189"/>
      <c r="L523" s="130"/>
      <c r="M523" s="130"/>
      <c r="N523" s="130"/>
      <c r="O523" s="130"/>
      <c r="P523" s="130"/>
      <c r="Q523" s="130"/>
      <c r="R523" s="130"/>
      <c r="S523" s="130"/>
      <c r="T523" s="130"/>
      <c r="U523" s="130"/>
      <c r="V523" s="130"/>
      <c r="W523" s="130"/>
      <c r="X523" s="130"/>
      <c r="Y523" s="130"/>
    </row>
    <row r="524" spans="1:25" ht="15.75" customHeight="1" x14ac:dyDescent="0.2">
      <c r="A524" s="189"/>
      <c r="B524" s="182"/>
      <c r="C524" s="183"/>
      <c r="D524" s="183"/>
      <c r="E524" s="183"/>
      <c r="F524" s="130"/>
      <c r="G524" s="130"/>
      <c r="H524" s="130"/>
      <c r="I524" s="130"/>
      <c r="J524" s="181"/>
      <c r="K524" s="189"/>
      <c r="L524" s="130"/>
      <c r="M524" s="130"/>
      <c r="N524" s="130"/>
      <c r="O524" s="130"/>
      <c r="P524" s="130"/>
      <c r="Q524" s="130"/>
      <c r="R524" s="130"/>
      <c r="S524" s="130"/>
      <c r="T524" s="130"/>
      <c r="U524" s="130"/>
      <c r="V524" s="130"/>
      <c r="W524" s="130"/>
      <c r="X524" s="130"/>
      <c r="Y524" s="130"/>
    </row>
    <row r="525" spans="1:25" ht="15.75" customHeight="1" x14ac:dyDescent="0.2">
      <c r="A525" s="189"/>
      <c r="B525" s="182"/>
      <c r="C525" s="183"/>
      <c r="D525" s="183"/>
      <c r="E525" s="183"/>
      <c r="F525" s="130"/>
      <c r="G525" s="130"/>
      <c r="H525" s="130"/>
      <c r="I525" s="130"/>
      <c r="J525" s="181"/>
      <c r="K525" s="189"/>
      <c r="L525" s="130"/>
      <c r="M525" s="130"/>
      <c r="N525" s="130"/>
      <c r="O525" s="130"/>
      <c r="P525" s="130"/>
      <c r="Q525" s="130"/>
      <c r="R525" s="130"/>
      <c r="S525" s="130"/>
      <c r="T525" s="130"/>
      <c r="U525" s="130"/>
      <c r="V525" s="130"/>
      <c r="W525" s="130"/>
      <c r="X525" s="130"/>
      <c r="Y525" s="130"/>
    </row>
    <row r="526" spans="1:25" ht="15.75" customHeight="1" x14ac:dyDescent="0.2">
      <c r="A526" s="189"/>
      <c r="B526" s="182"/>
      <c r="C526" s="183"/>
      <c r="D526" s="183"/>
      <c r="E526" s="183"/>
      <c r="F526" s="130"/>
      <c r="G526" s="130"/>
      <c r="H526" s="130"/>
      <c r="I526" s="130"/>
      <c r="J526" s="181"/>
      <c r="K526" s="189"/>
      <c r="L526" s="130"/>
      <c r="M526" s="130"/>
      <c r="N526" s="130"/>
      <c r="O526" s="130"/>
      <c r="P526" s="130"/>
      <c r="Q526" s="130"/>
      <c r="R526" s="130"/>
      <c r="S526" s="130"/>
      <c r="T526" s="130"/>
      <c r="U526" s="130"/>
      <c r="V526" s="130"/>
      <c r="W526" s="130"/>
      <c r="X526" s="130"/>
      <c r="Y526" s="130"/>
    </row>
    <row r="527" spans="1:25" ht="15.75" customHeight="1" x14ac:dyDescent="0.2">
      <c r="A527" s="189"/>
      <c r="B527" s="182"/>
      <c r="C527" s="183"/>
      <c r="D527" s="183"/>
      <c r="E527" s="183"/>
      <c r="F527" s="130"/>
      <c r="G527" s="130"/>
      <c r="H527" s="130"/>
      <c r="I527" s="130"/>
      <c r="J527" s="181"/>
      <c r="K527" s="189"/>
      <c r="L527" s="130"/>
      <c r="M527" s="130"/>
      <c r="N527" s="130"/>
      <c r="O527" s="130"/>
      <c r="P527" s="130"/>
      <c r="Q527" s="130"/>
      <c r="R527" s="130"/>
      <c r="S527" s="130"/>
      <c r="T527" s="130"/>
      <c r="U527" s="130"/>
      <c r="V527" s="130"/>
      <c r="W527" s="130"/>
      <c r="X527" s="130"/>
      <c r="Y527" s="130"/>
    </row>
    <row r="528" spans="1:25" ht="15.75" customHeight="1" x14ac:dyDescent="0.2">
      <c r="A528" s="189"/>
      <c r="B528" s="182"/>
      <c r="C528" s="183"/>
      <c r="D528" s="183"/>
      <c r="E528" s="183"/>
      <c r="F528" s="130"/>
      <c r="G528" s="130"/>
      <c r="H528" s="130"/>
      <c r="I528" s="130"/>
      <c r="J528" s="181"/>
      <c r="K528" s="189"/>
      <c r="L528" s="130"/>
      <c r="M528" s="130"/>
      <c r="N528" s="130"/>
      <c r="O528" s="130"/>
      <c r="P528" s="130"/>
      <c r="Q528" s="130"/>
      <c r="R528" s="130"/>
      <c r="S528" s="130"/>
      <c r="T528" s="130"/>
      <c r="U528" s="130"/>
      <c r="V528" s="130"/>
      <c r="W528" s="130"/>
      <c r="X528" s="130"/>
      <c r="Y528" s="130"/>
    </row>
    <row r="529" spans="1:25" ht="15.75" customHeight="1" x14ac:dyDescent="0.2">
      <c r="A529" s="189"/>
      <c r="B529" s="182"/>
      <c r="C529" s="183"/>
      <c r="D529" s="183"/>
      <c r="E529" s="183"/>
      <c r="F529" s="130"/>
      <c r="G529" s="130"/>
      <c r="H529" s="130"/>
      <c r="I529" s="130"/>
      <c r="J529" s="181"/>
      <c r="K529" s="189"/>
      <c r="L529" s="130"/>
      <c r="M529" s="130"/>
      <c r="N529" s="130"/>
      <c r="O529" s="130"/>
      <c r="P529" s="130"/>
      <c r="Q529" s="130"/>
      <c r="R529" s="130"/>
      <c r="S529" s="130"/>
      <c r="T529" s="130"/>
      <c r="U529" s="130"/>
      <c r="V529" s="130"/>
      <c r="W529" s="130"/>
      <c r="X529" s="130"/>
      <c r="Y529" s="130"/>
    </row>
    <row r="530" spans="1:25" ht="15.75" customHeight="1" x14ac:dyDescent="0.2">
      <c r="A530" s="189"/>
      <c r="B530" s="182"/>
      <c r="C530" s="183"/>
      <c r="D530" s="183"/>
      <c r="E530" s="183"/>
      <c r="F530" s="130"/>
      <c r="G530" s="130"/>
      <c r="H530" s="130"/>
      <c r="I530" s="130"/>
      <c r="J530" s="181"/>
      <c r="K530" s="189"/>
      <c r="L530" s="130"/>
      <c r="M530" s="130"/>
      <c r="N530" s="130"/>
      <c r="O530" s="130"/>
      <c r="P530" s="130"/>
      <c r="Q530" s="130"/>
      <c r="R530" s="130"/>
      <c r="S530" s="130"/>
      <c r="T530" s="130"/>
      <c r="U530" s="130"/>
      <c r="V530" s="130"/>
      <c r="W530" s="130"/>
      <c r="X530" s="130"/>
      <c r="Y530" s="130"/>
    </row>
    <row r="531" spans="1:25" ht="15.75" customHeight="1" x14ac:dyDescent="0.2">
      <c r="A531" s="189"/>
      <c r="B531" s="182"/>
      <c r="C531" s="183"/>
      <c r="D531" s="183"/>
      <c r="E531" s="183"/>
      <c r="F531" s="130"/>
      <c r="G531" s="130"/>
      <c r="H531" s="130"/>
      <c r="I531" s="130"/>
      <c r="J531" s="181"/>
      <c r="K531" s="189"/>
      <c r="L531" s="130"/>
      <c r="M531" s="130"/>
      <c r="N531" s="130"/>
      <c r="O531" s="130"/>
      <c r="P531" s="130"/>
      <c r="Q531" s="130"/>
      <c r="R531" s="130"/>
      <c r="S531" s="130"/>
      <c r="T531" s="130"/>
      <c r="U531" s="130"/>
      <c r="V531" s="130"/>
      <c r="W531" s="130"/>
      <c r="X531" s="130"/>
      <c r="Y531" s="130"/>
    </row>
    <row r="532" spans="1:25" ht="15.75" customHeight="1" x14ac:dyDescent="0.2">
      <c r="A532" s="189"/>
      <c r="B532" s="182"/>
      <c r="C532" s="183"/>
      <c r="D532" s="183"/>
      <c r="E532" s="183"/>
      <c r="F532" s="130"/>
      <c r="G532" s="130"/>
      <c r="H532" s="130"/>
      <c r="I532" s="130"/>
      <c r="J532" s="181"/>
      <c r="K532" s="189"/>
      <c r="L532" s="130"/>
      <c r="M532" s="130"/>
      <c r="N532" s="130"/>
      <c r="O532" s="130"/>
      <c r="P532" s="130"/>
      <c r="Q532" s="130"/>
      <c r="R532" s="130"/>
      <c r="S532" s="130"/>
      <c r="T532" s="130"/>
      <c r="U532" s="130"/>
      <c r="V532" s="130"/>
      <c r="W532" s="130"/>
      <c r="X532" s="130"/>
      <c r="Y532" s="130"/>
    </row>
    <row r="533" spans="1:25" ht="15.75" customHeight="1" x14ac:dyDescent="0.2">
      <c r="A533" s="189"/>
      <c r="B533" s="182"/>
      <c r="C533" s="183"/>
      <c r="D533" s="183"/>
      <c r="E533" s="183"/>
      <c r="F533" s="130"/>
      <c r="G533" s="130"/>
      <c r="H533" s="130"/>
      <c r="I533" s="130"/>
      <c r="J533" s="181"/>
      <c r="K533" s="189"/>
      <c r="L533" s="130"/>
      <c r="M533" s="130"/>
      <c r="N533" s="130"/>
      <c r="O533" s="130"/>
      <c r="P533" s="130"/>
      <c r="Q533" s="130"/>
      <c r="R533" s="130"/>
      <c r="S533" s="130"/>
      <c r="T533" s="130"/>
      <c r="U533" s="130"/>
      <c r="V533" s="130"/>
      <c r="W533" s="130"/>
      <c r="X533" s="130"/>
      <c r="Y533" s="130"/>
    </row>
    <row r="534" spans="1:25" ht="15.75" customHeight="1" x14ac:dyDescent="0.2">
      <c r="A534" s="189"/>
      <c r="B534" s="182"/>
      <c r="C534" s="183"/>
      <c r="D534" s="183"/>
      <c r="E534" s="183"/>
      <c r="F534" s="130"/>
      <c r="G534" s="130"/>
      <c r="H534" s="130"/>
      <c r="I534" s="130"/>
      <c r="J534" s="181"/>
      <c r="K534" s="189"/>
      <c r="L534" s="130"/>
      <c r="M534" s="130"/>
      <c r="N534" s="130"/>
      <c r="O534" s="130"/>
      <c r="P534" s="130"/>
      <c r="Q534" s="130"/>
      <c r="R534" s="130"/>
      <c r="S534" s="130"/>
      <c r="T534" s="130"/>
      <c r="U534" s="130"/>
      <c r="V534" s="130"/>
      <c r="W534" s="130"/>
      <c r="X534" s="130"/>
      <c r="Y534" s="130"/>
    </row>
    <row r="535" spans="1:25" ht="15.75" customHeight="1" x14ac:dyDescent="0.2">
      <c r="A535" s="189"/>
      <c r="B535" s="182"/>
      <c r="C535" s="183"/>
      <c r="D535" s="183"/>
      <c r="E535" s="183"/>
      <c r="F535" s="130"/>
      <c r="G535" s="130"/>
      <c r="H535" s="130"/>
      <c r="I535" s="130"/>
      <c r="J535" s="181"/>
      <c r="K535" s="189"/>
      <c r="L535" s="130"/>
      <c r="M535" s="130"/>
      <c r="N535" s="130"/>
      <c r="O535" s="130"/>
      <c r="P535" s="130"/>
      <c r="Q535" s="130"/>
      <c r="R535" s="130"/>
      <c r="S535" s="130"/>
      <c r="T535" s="130"/>
      <c r="U535" s="130"/>
      <c r="V535" s="130"/>
      <c r="W535" s="130"/>
      <c r="X535" s="130"/>
      <c r="Y535" s="130"/>
    </row>
    <row r="536" spans="1:25" ht="15.75" customHeight="1" x14ac:dyDescent="0.2">
      <c r="A536" s="189"/>
      <c r="B536" s="182"/>
      <c r="C536" s="183"/>
      <c r="D536" s="183"/>
      <c r="E536" s="183"/>
      <c r="F536" s="130"/>
      <c r="G536" s="130"/>
      <c r="H536" s="130"/>
      <c r="I536" s="130"/>
      <c r="J536" s="181"/>
      <c r="K536" s="189"/>
      <c r="L536" s="130"/>
      <c r="M536" s="130"/>
      <c r="N536" s="130"/>
      <c r="O536" s="130"/>
      <c r="P536" s="130"/>
      <c r="Q536" s="130"/>
      <c r="R536" s="130"/>
      <c r="S536" s="130"/>
      <c r="T536" s="130"/>
      <c r="U536" s="130"/>
      <c r="V536" s="130"/>
      <c r="W536" s="130"/>
      <c r="X536" s="130"/>
      <c r="Y536" s="130"/>
    </row>
    <row r="537" spans="1:25" ht="15.75" customHeight="1" x14ac:dyDescent="0.2">
      <c r="A537" s="189"/>
      <c r="B537" s="182"/>
      <c r="C537" s="183"/>
      <c r="D537" s="183"/>
      <c r="E537" s="183"/>
      <c r="F537" s="130"/>
      <c r="G537" s="130"/>
      <c r="H537" s="130"/>
      <c r="I537" s="130"/>
      <c r="J537" s="181"/>
      <c r="K537" s="189"/>
      <c r="L537" s="130"/>
      <c r="M537" s="130"/>
      <c r="N537" s="130"/>
      <c r="O537" s="130"/>
      <c r="P537" s="130"/>
      <c r="Q537" s="130"/>
      <c r="R537" s="130"/>
      <c r="S537" s="130"/>
      <c r="T537" s="130"/>
      <c r="U537" s="130"/>
      <c r="V537" s="130"/>
      <c r="W537" s="130"/>
      <c r="X537" s="130"/>
      <c r="Y537" s="130"/>
    </row>
    <row r="538" spans="1:25" ht="15.75" customHeight="1" x14ac:dyDescent="0.2">
      <c r="A538" s="189"/>
      <c r="B538" s="182"/>
      <c r="C538" s="183"/>
      <c r="D538" s="183"/>
      <c r="E538" s="183"/>
      <c r="F538" s="130"/>
      <c r="G538" s="130"/>
      <c r="H538" s="130"/>
      <c r="I538" s="130"/>
      <c r="J538" s="181"/>
      <c r="K538" s="189"/>
      <c r="L538" s="130"/>
      <c r="M538" s="130"/>
      <c r="N538" s="130"/>
      <c r="O538" s="130"/>
      <c r="P538" s="130"/>
      <c r="Q538" s="130"/>
      <c r="R538" s="130"/>
      <c r="S538" s="130"/>
      <c r="T538" s="130"/>
      <c r="U538" s="130"/>
      <c r="V538" s="130"/>
      <c r="W538" s="130"/>
      <c r="X538" s="130"/>
      <c r="Y538" s="130"/>
    </row>
    <row r="539" spans="1:25" ht="15.75" customHeight="1" x14ac:dyDescent="0.2">
      <c r="A539" s="189"/>
      <c r="B539" s="182"/>
      <c r="C539" s="183"/>
      <c r="D539" s="183"/>
      <c r="E539" s="183"/>
      <c r="F539" s="130"/>
      <c r="G539" s="130"/>
      <c r="H539" s="130"/>
      <c r="I539" s="130"/>
      <c r="J539" s="181"/>
      <c r="K539" s="189"/>
      <c r="L539" s="130"/>
      <c r="M539" s="130"/>
      <c r="N539" s="130"/>
      <c r="O539" s="130"/>
      <c r="P539" s="130"/>
      <c r="Q539" s="130"/>
      <c r="R539" s="130"/>
      <c r="S539" s="130"/>
      <c r="T539" s="130"/>
      <c r="U539" s="130"/>
      <c r="V539" s="130"/>
      <c r="W539" s="130"/>
      <c r="X539" s="130"/>
      <c r="Y539" s="130"/>
    </row>
    <row r="540" spans="1:25" ht="15.75" customHeight="1" x14ac:dyDescent="0.2">
      <c r="A540" s="189"/>
      <c r="B540" s="182"/>
      <c r="C540" s="183"/>
      <c r="D540" s="183"/>
      <c r="E540" s="183"/>
      <c r="F540" s="130"/>
      <c r="G540" s="130"/>
      <c r="H540" s="130"/>
      <c r="I540" s="130"/>
      <c r="J540" s="181"/>
      <c r="K540" s="189"/>
      <c r="L540" s="130"/>
      <c r="M540" s="130"/>
      <c r="N540" s="130"/>
      <c r="O540" s="130"/>
      <c r="P540" s="130"/>
      <c r="Q540" s="130"/>
      <c r="R540" s="130"/>
      <c r="S540" s="130"/>
      <c r="T540" s="130"/>
      <c r="U540" s="130"/>
      <c r="V540" s="130"/>
      <c r="W540" s="130"/>
      <c r="X540" s="130"/>
      <c r="Y540" s="130"/>
    </row>
    <row r="541" spans="1:25" ht="15.75" customHeight="1" x14ac:dyDescent="0.2">
      <c r="A541" s="189"/>
      <c r="B541" s="182"/>
      <c r="C541" s="183"/>
      <c r="D541" s="183"/>
      <c r="E541" s="183"/>
      <c r="F541" s="130"/>
      <c r="G541" s="130"/>
      <c r="H541" s="130"/>
      <c r="I541" s="130"/>
      <c r="J541" s="181"/>
      <c r="K541" s="189"/>
      <c r="L541" s="130"/>
      <c r="M541" s="130"/>
      <c r="N541" s="130"/>
      <c r="O541" s="130"/>
      <c r="P541" s="130"/>
      <c r="Q541" s="130"/>
      <c r="R541" s="130"/>
      <c r="S541" s="130"/>
      <c r="T541" s="130"/>
      <c r="U541" s="130"/>
      <c r="V541" s="130"/>
      <c r="W541" s="130"/>
      <c r="X541" s="130"/>
      <c r="Y541" s="130"/>
    </row>
    <row r="542" spans="1:25" ht="15.75" customHeight="1" x14ac:dyDescent="0.2">
      <c r="A542" s="189"/>
      <c r="B542" s="182"/>
      <c r="C542" s="183"/>
      <c r="D542" s="183"/>
      <c r="E542" s="183"/>
      <c r="F542" s="130"/>
      <c r="G542" s="130"/>
      <c r="H542" s="130"/>
      <c r="I542" s="130"/>
      <c r="J542" s="181"/>
      <c r="K542" s="189"/>
      <c r="L542" s="130"/>
      <c r="M542" s="130"/>
      <c r="N542" s="130"/>
      <c r="O542" s="130"/>
      <c r="P542" s="130"/>
      <c r="Q542" s="130"/>
      <c r="R542" s="130"/>
      <c r="S542" s="130"/>
      <c r="T542" s="130"/>
      <c r="U542" s="130"/>
      <c r="V542" s="130"/>
      <c r="W542" s="130"/>
      <c r="X542" s="130"/>
      <c r="Y542" s="130"/>
    </row>
    <row r="543" spans="1:25" ht="15.75" customHeight="1" x14ac:dyDescent="0.2">
      <c r="A543" s="189"/>
      <c r="B543" s="182"/>
      <c r="C543" s="183"/>
      <c r="D543" s="183"/>
      <c r="E543" s="183"/>
      <c r="F543" s="130"/>
      <c r="G543" s="130"/>
      <c r="H543" s="130"/>
      <c r="I543" s="130"/>
      <c r="J543" s="181"/>
      <c r="K543" s="189"/>
      <c r="L543" s="130"/>
      <c r="M543" s="130"/>
      <c r="N543" s="130"/>
      <c r="O543" s="130"/>
      <c r="P543" s="130"/>
      <c r="Q543" s="130"/>
      <c r="R543" s="130"/>
      <c r="S543" s="130"/>
      <c r="T543" s="130"/>
      <c r="U543" s="130"/>
      <c r="V543" s="130"/>
      <c r="W543" s="130"/>
      <c r="X543" s="130"/>
      <c r="Y543" s="130"/>
    </row>
    <row r="544" spans="1:25" ht="15.75" customHeight="1" x14ac:dyDescent="0.2">
      <c r="A544" s="189"/>
      <c r="B544" s="182"/>
      <c r="C544" s="183"/>
      <c r="D544" s="183"/>
      <c r="E544" s="183"/>
      <c r="F544" s="130"/>
      <c r="G544" s="130"/>
      <c r="H544" s="130"/>
      <c r="I544" s="130"/>
      <c r="J544" s="181"/>
      <c r="K544" s="189"/>
      <c r="L544" s="130"/>
      <c r="M544" s="130"/>
      <c r="N544" s="130"/>
      <c r="O544" s="130"/>
      <c r="P544" s="130"/>
      <c r="Q544" s="130"/>
      <c r="R544" s="130"/>
      <c r="S544" s="130"/>
      <c r="T544" s="130"/>
      <c r="U544" s="130"/>
      <c r="V544" s="130"/>
      <c r="W544" s="130"/>
      <c r="X544" s="130"/>
      <c r="Y544" s="130"/>
    </row>
    <row r="545" spans="1:25" ht="15.75" customHeight="1" x14ac:dyDescent="0.2">
      <c r="A545" s="189"/>
      <c r="B545" s="182"/>
      <c r="C545" s="183"/>
      <c r="D545" s="183"/>
      <c r="E545" s="183"/>
      <c r="F545" s="130"/>
      <c r="G545" s="130"/>
      <c r="H545" s="130"/>
      <c r="I545" s="130"/>
      <c r="J545" s="181"/>
      <c r="K545" s="189"/>
      <c r="L545" s="130"/>
      <c r="M545" s="130"/>
      <c r="N545" s="130"/>
      <c r="O545" s="130"/>
      <c r="P545" s="130"/>
      <c r="Q545" s="130"/>
      <c r="R545" s="130"/>
      <c r="S545" s="130"/>
      <c r="T545" s="130"/>
      <c r="U545" s="130"/>
      <c r="V545" s="130"/>
      <c r="W545" s="130"/>
      <c r="X545" s="130"/>
      <c r="Y545" s="130"/>
    </row>
    <row r="546" spans="1:25" ht="15.75" customHeight="1" x14ac:dyDescent="0.2">
      <c r="A546" s="189"/>
      <c r="B546" s="182"/>
      <c r="C546" s="183"/>
      <c r="D546" s="183"/>
      <c r="E546" s="183"/>
      <c r="F546" s="130"/>
      <c r="G546" s="130"/>
      <c r="H546" s="130"/>
      <c r="I546" s="130"/>
      <c r="J546" s="181"/>
      <c r="K546" s="189"/>
      <c r="L546" s="130"/>
      <c r="M546" s="130"/>
      <c r="N546" s="130"/>
      <c r="O546" s="130"/>
      <c r="P546" s="130"/>
      <c r="Q546" s="130"/>
      <c r="R546" s="130"/>
      <c r="S546" s="130"/>
      <c r="T546" s="130"/>
      <c r="U546" s="130"/>
      <c r="V546" s="130"/>
      <c r="W546" s="130"/>
      <c r="X546" s="130"/>
      <c r="Y546" s="130"/>
    </row>
    <row r="547" spans="1:25" ht="15.75" customHeight="1" x14ac:dyDescent="0.2">
      <c r="A547" s="189"/>
      <c r="B547" s="182"/>
      <c r="C547" s="183"/>
      <c r="D547" s="183"/>
      <c r="E547" s="183"/>
      <c r="F547" s="130"/>
      <c r="G547" s="130"/>
      <c r="H547" s="130"/>
      <c r="I547" s="130"/>
      <c r="J547" s="181"/>
      <c r="K547" s="189"/>
      <c r="L547" s="130"/>
      <c r="M547" s="130"/>
      <c r="N547" s="130"/>
      <c r="O547" s="130"/>
      <c r="P547" s="130"/>
      <c r="Q547" s="130"/>
      <c r="R547" s="130"/>
      <c r="S547" s="130"/>
      <c r="T547" s="130"/>
      <c r="U547" s="130"/>
      <c r="V547" s="130"/>
      <c r="W547" s="130"/>
      <c r="X547" s="130"/>
      <c r="Y547" s="130"/>
    </row>
    <row r="548" spans="1:25" ht="15.75" customHeight="1" x14ac:dyDescent="0.2">
      <c r="A548" s="189"/>
      <c r="B548" s="182"/>
      <c r="C548" s="183"/>
      <c r="D548" s="183"/>
      <c r="E548" s="183"/>
      <c r="F548" s="130"/>
      <c r="G548" s="130"/>
      <c r="H548" s="130"/>
      <c r="I548" s="130"/>
      <c r="J548" s="181"/>
      <c r="K548" s="189"/>
      <c r="L548" s="130"/>
      <c r="M548" s="130"/>
      <c r="N548" s="130"/>
      <c r="O548" s="130"/>
      <c r="P548" s="130"/>
      <c r="Q548" s="130"/>
      <c r="R548" s="130"/>
      <c r="S548" s="130"/>
      <c r="T548" s="130"/>
      <c r="U548" s="130"/>
      <c r="V548" s="130"/>
      <c r="W548" s="130"/>
      <c r="X548" s="130"/>
      <c r="Y548" s="130"/>
    </row>
    <row r="549" spans="1:25" ht="15.75" customHeight="1" x14ac:dyDescent="0.2">
      <c r="A549" s="189"/>
      <c r="B549" s="182"/>
      <c r="C549" s="183"/>
      <c r="D549" s="183"/>
      <c r="E549" s="183"/>
      <c r="F549" s="130"/>
      <c r="G549" s="130"/>
      <c r="H549" s="130"/>
      <c r="I549" s="130"/>
      <c r="J549" s="181"/>
      <c r="K549" s="189"/>
      <c r="L549" s="130"/>
      <c r="M549" s="130"/>
      <c r="N549" s="130"/>
      <c r="O549" s="130"/>
      <c r="P549" s="130"/>
      <c r="Q549" s="130"/>
      <c r="R549" s="130"/>
      <c r="S549" s="130"/>
      <c r="T549" s="130"/>
      <c r="U549" s="130"/>
      <c r="V549" s="130"/>
      <c r="W549" s="130"/>
      <c r="X549" s="130"/>
      <c r="Y549" s="130"/>
    </row>
    <row r="550" spans="1:25" ht="15.75" customHeight="1" x14ac:dyDescent="0.2">
      <c r="A550" s="189"/>
      <c r="B550" s="182"/>
      <c r="C550" s="183"/>
      <c r="D550" s="183"/>
      <c r="E550" s="183"/>
      <c r="F550" s="130"/>
      <c r="G550" s="130"/>
      <c r="H550" s="130"/>
      <c r="I550" s="130"/>
      <c r="J550" s="181"/>
      <c r="K550" s="189"/>
      <c r="L550" s="130"/>
      <c r="M550" s="130"/>
      <c r="N550" s="130"/>
      <c r="O550" s="130"/>
      <c r="P550" s="130"/>
      <c r="Q550" s="130"/>
      <c r="R550" s="130"/>
      <c r="S550" s="130"/>
      <c r="T550" s="130"/>
      <c r="U550" s="130"/>
      <c r="V550" s="130"/>
      <c r="W550" s="130"/>
      <c r="X550" s="130"/>
      <c r="Y550" s="130"/>
    </row>
    <row r="551" spans="1:25" ht="15.75" customHeight="1" x14ac:dyDescent="0.2">
      <c r="A551" s="189"/>
      <c r="B551" s="182"/>
      <c r="C551" s="183"/>
      <c r="D551" s="183"/>
      <c r="E551" s="183"/>
      <c r="F551" s="130"/>
      <c r="G551" s="130"/>
      <c r="H551" s="130"/>
      <c r="I551" s="130"/>
      <c r="J551" s="181"/>
      <c r="K551" s="189"/>
      <c r="L551" s="130"/>
      <c r="M551" s="130"/>
      <c r="N551" s="130"/>
      <c r="O551" s="130"/>
      <c r="P551" s="130"/>
      <c r="Q551" s="130"/>
      <c r="R551" s="130"/>
      <c r="S551" s="130"/>
      <c r="T551" s="130"/>
      <c r="U551" s="130"/>
      <c r="V551" s="130"/>
      <c r="W551" s="130"/>
      <c r="X551" s="130"/>
      <c r="Y551" s="130"/>
    </row>
    <row r="552" spans="1:25" ht="15.75" customHeight="1" x14ac:dyDescent="0.2">
      <c r="A552" s="189"/>
      <c r="B552" s="182"/>
      <c r="C552" s="183"/>
      <c r="D552" s="183"/>
      <c r="E552" s="183"/>
      <c r="F552" s="130"/>
      <c r="G552" s="130"/>
      <c r="H552" s="130"/>
      <c r="I552" s="130"/>
      <c r="J552" s="181"/>
      <c r="K552" s="189"/>
      <c r="L552" s="130"/>
      <c r="M552" s="130"/>
      <c r="N552" s="130"/>
      <c r="O552" s="130"/>
      <c r="P552" s="130"/>
      <c r="Q552" s="130"/>
      <c r="R552" s="130"/>
      <c r="S552" s="130"/>
      <c r="T552" s="130"/>
      <c r="U552" s="130"/>
      <c r="V552" s="130"/>
      <c r="W552" s="130"/>
      <c r="X552" s="130"/>
      <c r="Y552" s="130"/>
    </row>
    <row r="553" spans="1:25" ht="15.75" customHeight="1" x14ac:dyDescent="0.2">
      <c r="A553" s="189"/>
      <c r="B553" s="182"/>
      <c r="C553" s="183"/>
      <c r="D553" s="183"/>
      <c r="E553" s="183"/>
      <c r="F553" s="130"/>
      <c r="G553" s="130"/>
      <c r="H553" s="130"/>
      <c r="I553" s="130"/>
      <c r="J553" s="181"/>
      <c r="K553" s="189"/>
      <c r="L553" s="130"/>
      <c r="M553" s="130"/>
      <c r="N553" s="130"/>
      <c r="O553" s="130"/>
      <c r="P553" s="130"/>
      <c r="Q553" s="130"/>
      <c r="R553" s="130"/>
      <c r="S553" s="130"/>
      <c r="T553" s="130"/>
      <c r="U553" s="130"/>
      <c r="V553" s="130"/>
      <c r="W553" s="130"/>
      <c r="X553" s="130"/>
      <c r="Y553" s="130"/>
    </row>
    <row r="554" spans="1:25" ht="15.75" customHeight="1" x14ac:dyDescent="0.2">
      <c r="A554" s="189"/>
      <c r="B554" s="182"/>
      <c r="C554" s="183"/>
      <c r="D554" s="183"/>
      <c r="E554" s="183"/>
      <c r="F554" s="130"/>
      <c r="G554" s="130"/>
      <c r="H554" s="130"/>
      <c r="I554" s="130"/>
      <c r="J554" s="181"/>
      <c r="K554" s="189"/>
      <c r="L554" s="130"/>
      <c r="M554" s="130"/>
      <c r="N554" s="130"/>
      <c r="O554" s="130"/>
      <c r="P554" s="130"/>
      <c r="Q554" s="130"/>
      <c r="R554" s="130"/>
      <c r="S554" s="130"/>
      <c r="T554" s="130"/>
      <c r="U554" s="130"/>
      <c r="V554" s="130"/>
      <c r="W554" s="130"/>
      <c r="X554" s="130"/>
      <c r="Y554" s="130"/>
    </row>
    <row r="555" spans="1:25" ht="15.75" customHeight="1" x14ac:dyDescent="0.2">
      <c r="A555" s="189"/>
      <c r="B555" s="182"/>
      <c r="C555" s="183"/>
      <c r="D555" s="183"/>
      <c r="E555" s="183"/>
      <c r="F555" s="130"/>
      <c r="G555" s="130"/>
      <c r="H555" s="130"/>
      <c r="I555" s="130"/>
      <c r="J555" s="181"/>
      <c r="K555" s="189"/>
      <c r="L555" s="130"/>
      <c r="M555" s="130"/>
      <c r="N555" s="130"/>
      <c r="O555" s="130"/>
      <c r="P555" s="130"/>
      <c r="Q555" s="130"/>
      <c r="R555" s="130"/>
      <c r="S555" s="130"/>
      <c r="T555" s="130"/>
      <c r="U555" s="130"/>
      <c r="V555" s="130"/>
      <c r="W555" s="130"/>
      <c r="X555" s="130"/>
      <c r="Y555" s="130"/>
    </row>
    <row r="556" spans="1:25" ht="15.75" customHeight="1" x14ac:dyDescent="0.2">
      <c r="A556" s="189"/>
      <c r="B556" s="182"/>
      <c r="C556" s="183"/>
      <c r="D556" s="183"/>
      <c r="E556" s="183"/>
      <c r="F556" s="130"/>
      <c r="G556" s="130"/>
      <c r="H556" s="130"/>
      <c r="I556" s="130"/>
      <c r="J556" s="181"/>
      <c r="K556" s="189"/>
      <c r="L556" s="130"/>
      <c r="M556" s="130"/>
      <c r="N556" s="130"/>
      <c r="O556" s="130"/>
      <c r="P556" s="130"/>
      <c r="Q556" s="130"/>
      <c r="R556" s="130"/>
      <c r="S556" s="130"/>
      <c r="T556" s="130"/>
      <c r="U556" s="130"/>
      <c r="V556" s="130"/>
      <c r="W556" s="130"/>
      <c r="X556" s="130"/>
      <c r="Y556" s="130"/>
    </row>
    <row r="557" spans="1:25" ht="15.75" customHeight="1" x14ac:dyDescent="0.2">
      <c r="A557" s="189"/>
      <c r="B557" s="182"/>
      <c r="C557" s="183"/>
      <c r="D557" s="183"/>
      <c r="E557" s="183"/>
      <c r="F557" s="130"/>
      <c r="G557" s="130"/>
      <c r="H557" s="130"/>
      <c r="I557" s="130"/>
      <c r="J557" s="181"/>
      <c r="K557" s="189"/>
      <c r="L557" s="130"/>
      <c r="M557" s="130"/>
      <c r="N557" s="130"/>
      <c r="O557" s="130"/>
      <c r="P557" s="130"/>
      <c r="Q557" s="130"/>
      <c r="R557" s="130"/>
      <c r="S557" s="130"/>
      <c r="T557" s="130"/>
      <c r="U557" s="130"/>
      <c r="V557" s="130"/>
      <c r="W557" s="130"/>
      <c r="X557" s="130"/>
      <c r="Y557" s="130"/>
    </row>
    <row r="558" spans="1:25" ht="15.75" customHeight="1" x14ac:dyDescent="0.2">
      <c r="A558" s="189"/>
      <c r="B558" s="182"/>
      <c r="C558" s="183"/>
      <c r="D558" s="183"/>
      <c r="E558" s="183"/>
      <c r="F558" s="130"/>
      <c r="G558" s="130"/>
      <c r="H558" s="130"/>
      <c r="I558" s="130"/>
      <c r="J558" s="181"/>
      <c r="K558" s="189"/>
      <c r="L558" s="130"/>
      <c r="M558" s="130"/>
      <c r="N558" s="130"/>
      <c r="O558" s="130"/>
      <c r="P558" s="130"/>
      <c r="Q558" s="130"/>
      <c r="R558" s="130"/>
      <c r="S558" s="130"/>
      <c r="T558" s="130"/>
      <c r="U558" s="130"/>
      <c r="V558" s="130"/>
      <c r="W558" s="130"/>
      <c r="X558" s="130"/>
      <c r="Y558" s="130"/>
    </row>
    <row r="559" spans="1:25" ht="15.75" customHeight="1" x14ac:dyDescent="0.2">
      <c r="A559" s="189"/>
      <c r="B559" s="182"/>
      <c r="C559" s="183"/>
      <c r="D559" s="183"/>
      <c r="E559" s="183"/>
      <c r="F559" s="130"/>
      <c r="G559" s="130"/>
      <c r="H559" s="130"/>
      <c r="I559" s="130"/>
      <c r="J559" s="181"/>
      <c r="K559" s="189"/>
      <c r="L559" s="130"/>
      <c r="M559" s="130"/>
      <c r="N559" s="130"/>
      <c r="O559" s="130"/>
      <c r="P559" s="130"/>
      <c r="Q559" s="130"/>
      <c r="R559" s="130"/>
      <c r="S559" s="130"/>
      <c r="T559" s="130"/>
      <c r="U559" s="130"/>
      <c r="V559" s="130"/>
      <c r="W559" s="130"/>
      <c r="X559" s="130"/>
      <c r="Y559" s="130"/>
    </row>
    <row r="560" spans="1:25" ht="15.75" customHeight="1" x14ac:dyDescent="0.2">
      <c r="A560" s="189"/>
      <c r="B560" s="182"/>
      <c r="C560" s="183"/>
      <c r="D560" s="183"/>
      <c r="E560" s="183"/>
      <c r="F560" s="130"/>
      <c r="G560" s="130"/>
      <c r="H560" s="130"/>
      <c r="I560" s="130"/>
      <c r="J560" s="181"/>
      <c r="K560" s="189"/>
      <c r="L560" s="130"/>
      <c r="M560" s="130"/>
      <c r="N560" s="130"/>
      <c r="O560" s="130"/>
      <c r="P560" s="130"/>
      <c r="Q560" s="130"/>
      <c r="R560" s="130"/>
      <c r="S560" s="130"/>
      <c r="T560" s="130"/>
      <c r="U560" s="130"/>
      <c r="V560" s="130"/>
      <c r="W560" s="130"/>
      <c r="X560" s="130"/>
      <c r="Y560" s="130"/>
    </row>
    <row r="561" spans="1:25" ht="15.75" customHeight="1" x14ac:dyDescent="0.2">
      <c r="A561" s="189"/>
      <c r="B561" s="182"/>
      <c r="C561" s="183"/>
      <c r="D561" s="183"/>
      <c r="E561" s="183"/>
      <c r="F561" s="130"/>
      <c r="G561" s="130"/>
      <c r="H561" s="130"/>
      <c r="I561" s="130"/>
      <c r="J561" s="181"/>
      <c r="K561" s="189"/>
      <c r="L561" s="130"/>
      <c r="M561" s="130"/>
      <c r="N561" s="130"/>
      <c r="O561" s="130"/>
      <c r="P561" s="130"/>
      <c r="Q561" s="130"/>
      <c r="R561" s="130"/>
      <c r="S561" s="130"/>
      <c r="T561" s="130"/>
      <c r="U561" s="130"/>
      <c r="V561" s="130"/>
      <c r="W561" s="130"/>
      <c r="X561" s="130"/>
      <c r="Y561" s="130"/>
    </row>
    <row r="562" spans="1:25" ht="15.75" customHeight="1" x14ac:dyDescent="0.2">
      <c r="A562" s="189"/>
      <c r="B562" s="182"/>
      <c r="C562" s="183"/>
      <c r="D562" s="183"/>
      <c r="E562" s="183"/>
      <c r="F562" s="130"/>
      <c r="G562" s="130"/>
      <c r="H562" s="130"/>
      <c r="I562" s="130"/>
      <c r="J562" s="181"/>
      <c r="K562" s="189"/>
      <c r="L562" s="130"/>
      <c r="M562" s="130"/>
      <c r="N562" s="130"/>
      <c r="O562" s="130"/>
      <c r="P562" s="130"/>
      <c r="Q562" s="130"/>
      <c r="R562" s="130"/>
      <c r="S562" s="130"/>
      <c r="T562" s="130"/>
      <c r="U562" s="130"/>
      <c r="V562" s="130"/>
      <c r="W562" s="130"/>
      <c r="X562" s="130"/>
      <c r="Y562" s="130"/>
    </row>
    <row r="563" spans="1:25" ht="15.75" customHeight="1" x14ac:dyDescent="0.2">
      <c r="A563" s="189"/>
      <c r="B563" s="182"/>
      <c r="C563" s="183"/>
      <c r="D563" s="183"/>
      <c r="E563" s="183"/>
      <c r="F563" s="130"/>
      <c r="G563" s="130"/>
      <c r="H563" s="130"/>
      <c r="I563" s="130"/>
      <c r="J563" s="181"/>
      <c r="K563" s="189"/>
      <c r="L563" s="130"/>
      <c r="M563" s="130"/>
      <c r="N563" s="130"/>
      <c r="O563" s="130"/>
      <c r="P563" s="130"/>
      <c r="Q563" s="130"/>
      <c r="R563" s="130"/>
      <c r="S563" s="130"/>
      <c r="T563" s="130"/>
      <c r="U563" s="130"/>
      <c r="V563" s="130"/>
      <c r="W563" s="130"/>
      <c r="X563" s="130"/>
      <c r="Y563" s="130"/>
    </row>
    <row r="564" spans="1:25" ht="15.75" customHeight="1" x14ac:dyDescent="0.2">
      <c r="A564" s="189"/>
      <c r="B564" s="182"/>
      <c r="C564" s="183"/>
      <c r="D564" s="183"/>
      <c r="E564" s="183"/>
      <c r="F564" s="130"/>
      <c r="G564" s="130"/>
      <c r="H564" s="130"/>
      <c r="I564" s="130"/>
      <c r="J564" s="181"/>
      <c r="K564" s="189"/>
      <c r="L564" s="130"/>
      <c r="M564" s="130"/>
      <c r="N564" s="130"/>
      <c r="O564" s="130"/>
      <c r="P564" s="130"/>
      <c r="Q564" s="130"/>
      <c r="R564" s="130"/>
      <c r="S564" s="130"/>
      <c r="T564" s="130"/>
      <c r="U564" s="130"/>
      <c r="V564" s="130"/>
      <c r="W564" s="130"/>
      <c r="X564" s="130"/>
      <c r="Y564" s="130"/>
    </row>
    <row r="565" spans="1:25" ht="15.75" customHeight="1" x14ac:dyDescent="0.2">
      <c r="A565" s="189"/>
      <c r="B565" s="182"/>
      <c r="C565" s="183"/>
      <c r="D565" s="183"/>
      <c r="E565" s="183"/>
      <c r="F565" s="130"/>
      <c r="G565" s="130"/>
      <c r="H565" s="130"/>
      <c r="I565" s="130"/>
      <c r="J565" s="181"/>
      <c r="K565" s="189"/>
      <c r="L565" s="130"/>
      <c r="M565" s="130"/>
      <c r="N565" s="130"/>
      <c r="O565" s="130"/>
      <c r="P565" s="130"/>
      <c r="Q565" s="130"/>
      <c r="R565" s="130"/>
      <c r="S565" s="130"/>
      <c r="T565" s="130"/>
      <c r="U565" s="130"/>
      <c r="V565" s="130"/>
      <c r="W565" s="130"/>
      <c r="X565" s="130"/>
      <c r="Y565" s="130"/>
    </row>
    <row r="566" spans="1:25" ht="15.75" customHeight="1" x14ac:dyDescent="0.2">
      <c r="A566" s="189"/>
      <c r="B566" s="182"/>
      <c r="C566" s="183"/>
      <c r="D566" s="183"/>
      <c r="E566" s="183"/>
      <c r="F566" s="130"/>
      <c r="G566" s="130"/>
      <c r="H566" s="130"/>
      <c r="I566" s="130"/>
      <c r="J566" s="181"/>
      <c r="K566" s="189"/>
      <c r="L566" s="130"/>
      <c r="M566" s="130"/>
      <c r="N566" s="130"/>
      <c r="O566" s="130"/>
      <c r="P566" s="130"/>
      <c r="Q566" s="130"/>
      <c r="R566" s="130"/>
      <c r="S566" s="130"/>
      <c r="T566" s="130"/>
      <c r="U566" s="130"/>
      <c r="V566" s="130"/>
      <c r="W566" s="130"/>
      <c r="X566" s="130"/>
      <c r="Y566" s="130"/>
    </row>
    <row r="567" spans="1:25" ht="15.75" customHeight="1" x14ac:dyDescent="0.2">
      <c r="A567" s="189"/>
      <c r="B567" s="182"/>
      <c r="C567" s="183"/>
      <c r="D567" s="183"/>
      <c r="E567" s="183"/>
      <c r="F567" s="130"/>
      <c r="G567" s="130"/>
      <c r="H567" s="130"/>
      <c r="I567" s="130"/>
      <c r="J567" s="181"/>
      <c r="K567" s="189"/>
      <c r="L567" s="130"/>
      <c r="M567" s="130"/>
      <c r="N567" s="130"/>
      <c r="O567" s="130"/>
      <c r="P567" s="130"/>
      <c r="Q567" s="130"/>
      <c r="R567" s="130"/>
      <c r="S567" s="130"/>
      <c r="T567" s="130"/>
      <c r="U567" s="130"/>
      <c r="V567" s="130"/>
      <c r="W567" s="130"/>
      <c r="X567" s="130"/>
      <c r="Y567" s="130"/>
    </row>
    <row r="568" spans="1:25" ht="15.75" customHeight="1" x14ac:dyDescent="0.2">
      <c r="A568" s="189"/>
      <c r="B568" s="182"/>
      <c r="C568" s="183"/>
      <c r="D568" s="183"/>
      <c r="E568" s="183"/>
      <c r="F568" s="130"/>
      <c r="G568" s="130"/>
      <c r="H568" s="130"/>
      <c r="I568" s="130"/>
      <c r="J568" s="181"/>
      <c r="K568" s="189"/>
      <c r="L568" s="130"/>
      <c r="M568" s="130"/>
      <c r="N568" s="130"/>
      <c r="O568" s="130"/>
      <c r="P568" s="130"/>
      <c r="Q568" s="130"/>
      <c r="R568" s="130"/>
      <c r="S568" s="130"/>
      <c r="T568" s="130"/>
      <c r="U568" s="130"/>
      <c r="V568" s="130"/>
      <c r="W568" s="130"/>
      <c r="X568" s="130"/>
      <c r="Y568" s="130"/>
    </row>
    <row r="569" spans="1:25" ht="15.75" customHeight="1" x14ac:dyDescent="0.2">
      <c r="A569" s="189"/>
      <c r="B569" s="182"/>
      <c r="C569" s="183"/>
      <c r="D569" s="183"/>
      <c r="E569" s="183"/>
      <c r="F569" s="130"/>
      <c r="G569" s="130"/>
      <c r="H569" s="130"/>
      <c r="I569" s="130"/>
      <c r="J569" s="181"/>
      <c r="K569" s="189"/>
      <c r="L569" s="130"/>
      <c r="M569" s="130"/>
      <c r="N569" s="130"/>
      <c r="O569" s="130"/>
      <c r="P569" s="130"/>
      <c r="Q569" s="130"/>
      <c r="R569" s="130"/>
      <c r="S569" s="130"/>
      <c r="T569" s="130"/>
      <c r="U569" s="130"/>
      <c r="V569" s="130"/>
      <c r="W569" s="130"/>
      <c r="X569" s="130"/>
      <c r="Y569" s="130"/>
    </row>
    <row r="570" spans="1:25" ht="15.75" customHeight="1" x14ac:dyDescent="0.2">
      <c r="A570" s="189"/>
      <c r="B570" s="182"/>
      <c r="C570" s="183"/>
      <c r="D570" s="183"/>
      <c r="E570" s="183"/>
      <c r="F570" s="130"/>
      <c r="G570" s="130"/>
      <c r="H570" s="130"/>
      <c r="I570" s="130"/>
      <c r="J570" s="181"/>
      <c r="K570" s="189"/>
      <c r="L570" s="130"/>
      <c r="M570" s="130"/>
      <c r="N570" s="130"/>
      <c r="O570" s="130"/>
      <c r="P570" s="130"/>
      <c r="Q570" s="130"/>
      <c r="R570" s="130"/>
      <c r="S570" s="130"/>
      <c r="T570" s="130"/>
      <c r="U570" s="130"/>
      <c r="V570" s="130"/>
      <c r="W570" s="130"/>
      <c r="X570" s="130"/>
      <c r="Y570" s="130"/>
    </row>
    <row r="571" spans="1:25" ht="15.75" customHeight="1" x14ac:dyDescent="0.2">
      <c r="A571" s="189"/>
      <c r="B571" s="182"/>
      <c r="C571" s="183"/>
      <c r="D571" s="183"/>
      <c r="E571" s="183"/>
      <c r="F571" s="130"/>
      <c r="G571" s="130"/>
      <c r="H571" s="130"/>
      <c r="I571" s="130"/>
      <c r="J571" s="181"/>
      <c r="K571" s="189"/>
      <c r="L571" s="130"/>
      <c r="M571" s="130"/>
      <c r="N571" s="130"/>
      <c r="O571" s="130"/>
      <c r="P571" s="130"/>
      <c r="Q571" s="130"/>
      <c r="R571" s="130"/>
      <c r="S571" s="130"/>
      <c r="T571" s="130"/>
      <c r="U571" s="130"/>
      <c r="V571" s="130"/>
      <c r="W571" s="130"/>
      <c r="X571" s="130"/>
      <c r="Y571" s="130"/>
    </row>
    <row r="572" spans="1:25" ht="15.75" customHeight="1" x14ac:dyDescent="0.2">
      <c r="A572" s="189"/>
      <c r="B572" s="182"/>
      <c r="C572" s="183"/>
      <c r="D572" s="183"/>
      <c r="E572" s="183"/>
      <c r="F572" s="130"/>
      <c r="G572" s="130"/>
      <c r="H572" s="130"/>
      <c r="I572" s="130"/>
      <c r="J572" s="181"/>
      <c r="K572" s="189"/>
      <c r="L572" s="130"/>
      <c r="M572" s="130"/>
      <c r="N572" s="130"/>
      <c r="O572" s="130"/>
      <c r="P572" s="130"/>
      <c r="Q572" s="130"/>
      <c r="R572" s="130"/>
      <c r="S572" s="130"/>
      <c r="T572" s="130"/>
      <c r="U572" s="130"/>
      <c r="V572" s="130"/>
      <c r="W572" s="130"/>
      <c r="X572" s="130"/>
      <c r="Y572" s="130"/>
    </row>
    <row r="573" spans="1:25" ht="15.75" customHeight="1" x14ac:dyDescent="0.2">
      <c r="A573" s="189"/>
      <c r="B573" s="182"/>
      <c r="C573" s="183"/>
      <c r="D573" s="183"/>
      <c r="E573" s="183"/>
      <c r="F573" s="130"/>
      <c r="G573" s="130"/>
      <c r="H573" s="130"/>
      <c r="I573" s="130"/>
      <c r="J573" s="181"/>
      <c r="K573" s="189"/>
      <c r="L573" s="130"/>
      <c r="M573" s="130"/>
      <c r="N573" s="130"/>
      <c r="O573" s="130"/>
      <c r="P573" s="130"/>
      <c r="Q573" s="130"/>
      <c r="R573" s="130"/>
      <c r="S573" s="130"/>
      <c r="T573" s="130"/>
      <c r="U573" s="130"/>
      <c r="V573" s="130"/>
      <c r="W573" s="130"/>
      <c r="X573" s="130"/>
      <c r="Y573" s="130"/>
    </row>
    <row r="574" spans="1:25" ht="15.75" customHeight="1" x14ac:dyDescent="0.2">
      <c r="A574" s="189"/>
      <c r="B574" s="182"/>
      <c r="C574" s="183"/>
      <c r="D574" s="183"/>
      <c r="E574" s="183"/>
      <c r="F574" s="130"/>
      <c r="G574" s="130"/>
      <c r="H574" s="130"/>
      <c r="I574" s="130"/>
      <c r="J574" s="181"/>
      <c r="K574" s="189"/>
      <c r="L574" s="130"/>
      <c r="M574" s="130"/>
      <c r="N574" s="130"/>
      <c r="O574" s="130"/>
      <c r="P574" s="130"/>
      <c r="Q574" s="130"/>
      <c r="R574" s="130"/>
      <c r="S574" s="130"/>
      <c r="T574" s="130"/>
      <c r="U574" s="130"/>
      <c r="V574" s="130"/>
      <c r="W574" s="130"/>
      <c r="X574" s="130"/>
      <c r="Y574" s="130"/>
    </row>
    <row r="575" spans="1:25" ht="15.75" customHeight="1" x14ac:dyDescent="0.2">
      <c r="A575" s="189"/>
      <c r="B575" s="182"/>
      <c r="C575" s="183"/>
      <c r="D575" s="183"/>
      <c r="E575" s="183"/>
      <c r="F575" s="130"/>
      <c r="G575" s="130"/>
      <c r="H575" s="130"/>
      <c r="I575" s="130"/>
      <c r="J575" s="181"/>
      <c r="K575" s="189"/>
      <c r="L575" s="130"/>
      <c r="M575" s="130"/>
      <c r="N575" s="130"/>
      <c r="O575" s="130"/>
      <c r="P575" s="130"/>
      <c r="Q575" s="130"/>
      <c r="R575" s="130"/>
      <c r="S575" s="130"/>
      <c r="T575" s="130"/>
      <c r="U575" s="130"/>
      <c r="V575" s="130"/>
      <c r="W575" s="130"/>
      <c r="X575" s="130"/>
      <c r="Y575" s="130"/>
    </row>
    <row r="576" spans="1:25" ht="15.75" customHeight="1" x14ac:dyDescent="0.2">
      <c r="A576" s="189"/>
      <c r="B576" s="182"/>
      <c r="C576" s="183"/>
      <c r="D576" s="183"/>
      <c r="E576" s="183"/>
      <c r="F576" s="130"/>
      <c r="G576" s="130"/>
      <c r="H576" s="130"/>
      <c r="I576" s="130"/>
      <c r="J576" s="181"/>
      <c r="K576" s="189"/>
      <c r="L576" s="130"/>
      <c r="M576" s="130"/>
      <c r="N576" s="130"/>
      <c r="O576" s="130"/>
      <c r="P576" s="130"/>
      <c r="Q576" s="130"/>
      <c r="R576" s="130"/>
      <c r="S576" s="130"/>
      <c r="T576" s="130"/>
      <c r="U576" s="130"/>
      <c r="V576" s="130"/>
      <c r="W576" s="130"/>
      <c r="X576" s="130"/>
      <c r="Y576" s="130"/>
    </row>
    <row r="577" spans="1:25" ht="15.75" customHeight="1" x14ac:dyDescent="0.2">
      <c r="A577" s="189"/>
      <c r="B577" s="182"/>
      <c r="C577" s="183"/>
      <c r="D577" s="183"/>
      <c r="E577" s="183"/>
      <c r="F577" s="130"/>
      <c r="G577" s="130"/>
      <c r="H577" s="130"/>
      <c r="I577" s="130"/>
      <c r="J577" s="181"/>
      <c r="K577" s="189"/>
      <c r="L577" s="130"/>
      <c r="M577" s="130"/>
      <c r="N577" s="130"/>
      <c r="O577" s="130"/>
      <c r="P577" s="130"/>
      <c r="Q577" s="130"/>
      <c r="R577" s="130"/>
      <c r="S577" s="130"/>
      <c r="T577" s="130"/>
      <c r="U577" s="130"/>
      <c r="V577" s="130"/>
      <c r="W577" s="130"/>
      <c r="X577" s="130"/>
      <c r="Y577" s="130"/>
    </row>
    <row r="578" spans="1:25" ht="15.75" customHeight="1" x14ac:dyDescent="0.2">
      <c r="A578" s="189"/>
      <c r="B578" s="182"/>
      <c r="C578" s="183"/>
      <c r="D578" s="183"/>
      <c r="E578" s="183"/>
      <c r="F578" s="130"/>
      <c r="G578" s="130"/>
      <c r="H578" s="130"/>
      <c r="I578" s="130"/>
      <c r="J578" s="181"/>
      <c r="K578" s="189"/>
      <c r="L578" s="130"/>
      <c r="M578" s="130"/>
      <c r="N578" s="130"/>
      <c r="O578" s="130"/>
      <c r="P578" s="130"/>
      <c r="Q578" s="130"/>
      <c r="R578" s="130"/>
      <c r="S578" s="130"/>
      <c r="T578" s="130"/>
      <c r="U578" s="130"/>
      <c r="V578" s="130"/>
      <c r="W578" s="130"/>
      <c r="X578" s="130"/>
      <c r="Y578" s="130"/>
    </row>
    <row r="579" spans="1:25" ht="15.75" customHeight="1" x14ac:dyDescent="0.2">
      <c r="A579" s="189"/>
      <c r="B579" s="182"/>
      <c r="C579" s="183"/>
      <c r="D579" s="183"/>
      <c r="E579" s="183"/>
      <c r="F579" s="130"/>
      <c r="G579" s="130"/>
      <c r="H579" s="130"/>
      <c r="I579" s="130"/>
      <c r="J579" s="181"/>
      <c r="K579" s="189"/>
      <c r="L579" s="130"/>
      <c r="M579" s="130"/>
      <c r="N579" s="130"/>
      <c r="O579" s="130"/>
      <c r="P579" s="130"/>
      <c r="Q579" s="130"/>
      <c r="R579" s="130"/>
      <c r="S579" s="130"/>
      <c r="T579" s="130"/>
      <c r="U579" s="130"/>
      <c r="V579" s="130"/>
      <c r="W579" s="130"/>
      <c r="X579" s="130"/>
      <c r="Y579" s="130"/>
    </row>
    <row r="580" spans="1:25" ht="15.75" customHeight="1" x14ac:dyDescent="0.2">
      <c r="A580" s="189"/>
      <c r="B580" s="182"/>
      <c r="C580" s="183"/>
      <c r="D580" s="183"/>
      <c r="E580" s="183"/>
      <c r="F580" s="130"/>
      <c r="G580" s="130"/>
      <c r="H580" s="130"/>
      <c r="I580" s="130"/>
      <c r="J580" s="181"/>
      <c r="K580" s="189"/>
      <c r="L580" s="130"/>
      <c r="M580" s="130"/>
      <c r="N580" s="130"/>
      <c r="O580" s="130"/>
      <c r="P580" s="130"/>
      <c r="Q580" s="130"/>
      <c r="R580" s="130"/>
      <c r="S580" s="130"/>
      <c r="T580" s="130"/>
      <c r="U580" s="130"/>
      <c r="V580" s="130"/>
      <c r="W580" s="130"/>
      <c r="X580" s="130"/>
      <c r="Y580" s="130"/>
    </row>
    <row r="581" spans="1:25" ht="15.75" customHeight="1" x14ac:dyDescent="0.2">
      <c r="A581" s="189"/>
      <c r="B581" s="182"/>
      <c r="C581" s="183"/>
      <c r="D581" s="183"/>
      <c r="E581" s="183"/>
      <c r="F581" s="130"/>
      <c r="G581" s="130"/>
      <c r="H581" s="130"/>
      <c r="I581" s="130"/>
      <c r="J581" s="181"/>
      <c r="K581" s="189"/>
      <c r="L581" s="130"/>
      <c r="M581" s="130"/>
      <c r="N581" s="130"/>
      <c r="O581" s="130"/>
      <c r="P581" s="130"/>
      <c r="Q581" s="130"/>
      <c r="R581" s="130"/>
      <c r="S581" s="130"/>
      <c r="T581" s="130"/>
      <c r="U581" s="130"/>
      <c r="V581" s="130"/>
      <c r="W581" s="130"/>
      <c r="X581" s="130"/>
      <c r="Y581" s="130"/>
    </row>
    <row r="582" spans="1:25" ht="15.75" customHeight="1" x14ac:dyDescent="0.2">
      <c r="A582" s="189"/>
      <c r="B582" s="182"/>
      <c r="C582" s="183"/>
      <c r="D582" s="183"/>
      <c r="E582" s="183"/>
      <c r="F582" s="130"/>
      <c r="G582" s="130"/>
      <c r="H582" s="130"/>
      <c r="I582" s="130"/>
      <c r="J582" s="181"/>
      <c r="K582" s="189"/>
      <c r="L582" s="130"/>
      <c r="M582" s="130"/>
      <c r="N582" s="130"/>
      <c r="O582" s="130"/>
      <c r="P582" s="130"/>
      <c r="Q582" s="130"/>
      <c r="R582" s="130"/>
      <c r="S582" s="130"/>
      <c r="T582" s="130"/>
      <c r="U582" s="130"/>
      <c r="V582" s="130"/>
      <c r="W582" s="130"/>
      <c r="X582" s="130"/>
      <c r="Y582" s="130"/>
    </row>
    <row r="583" spans="1:25" ht="15.75" customHeight="1" x14ac:dyDescent="0.2">
      <c r="A583" s="189"/>
      <c r="B583" s="182"/>
      <c r="C583" s="183"/>
      <c r="D583" s="183"/>
      <c r="E583" s="183"/>
      <c r="F583" s="130"/>
      <c r="G583" s="130"/>
      <c r="H583" s="130"/>
      <c r="I583" s="130"/>
      <c r="J583" s="181"/>
      <c r="K583" s="189"/>
      <c r="L583" s="130"/>
      <c r="M583" s="130"/>
      <c r="N583" s="130"/>
      <c r="O583" s="130"/>
      <c r="P583" s="130"/>
      <c r="Q583" s="130"/>
      <c r="R583" s="130"/>
      <c r="S583" s="130"/>
      <c r="T583" s="130"/>
      <c r="U583" s="130"/>
      <c r="V583" s="130"/>
      <c r="W583" s="130"/>
      <c r="X583" s="130"/>
      <c r="Y583" s="130"/>
    </row>
    <row r="584" spans="1:25" ht="15.75" customHeight="1" x14ac:dyDescent="0.2">
      <c r="A584" s="189"/>
      <c r="B584" s="182"/>
      <c r="C584" s="183"/>
      <c r="D584" s="183"/>
      <c r="E584" s="183"/>
      <c r="F584" s="130"/>
      <c r="G584" s="130"/>
      <c r="H584" s="130"/>
      <c r="I584" s="130"/>
      <c r="J584" s="181"/>
      <c r="K584" s="189"/>
      <c r="L584" s="130"/>
      <c r="M584" s="130"/>
      <c r="N584" s="130"/>
      <c r="O584" s="130"/>
      <c r="P584" s="130"/>
      <c r="Q584" s="130"/>
      <c r="R584" s="130"/>
      <c r="S584" s="130"/>
      <c r="T584" s="130"/>
      <c r="U584" s="130"/>
      <c r="V584" s="130"/>
      <c r="W584" s="130"/>
      <c r="X584" s="130"/>
      <c r="Y584" s="130"/>
    </row>
    <row r="585" spans="1:25" ht="15.75" customHeight="1" x14ac:dyDescent="0.2">
      <c r="A585" s="189"/>
      <c r="B585" s="182"/>
      <c r="C585" s="183"/>
      <c r="D585" s="183"/>
      <c r="E585" s="183"/>
      <c r="F585" s="130"/>
      <c r="G585" s="130"/>
      <c r="H585" s="130"/>
      <c r="I585" s="130"/>
      <c r="J585" s="181"/>
      <c r="K585" s="189"/>
      <c r="L585" s="130"/>
      <c r="M585" s="130"/>
      <c r="N585" s="130"/>
      <c r="O585" s="130"/>
      <c r="P585" s="130"/>
      <c r="Q585" s="130"/>
      <c r="R585" s="130"/>
      <c r="S585" s="130"/>
      <c r="T585" s="130"/>
      <c r="U585" s="130"/>
      <c r="V585" s="130"/>
      <c r="W585" s="130"/>
      <c r="X585" s="130"/>
      <c r="Y585" s="130"/>
    </row>
    <row r="586" spans="1:25" ht="15.75" customHeight="1" x14ac:dyDescent="0.2">
      <c r="A586" s="189"/>
      <c r="B586" s="182"/>
      <c r="C586" s="183"/>
      <c r="D586" s="183"/>
      <c r="E586" s="183"/>
      <c r="F586" s="130"/>
      <c r="G586" s="130"/>
      <c r="H586" s="130"/>
      <c r="I586" s="130"/>
      <c r="J586" s="181"/>
      <c r="K586" s="189"/>
      <c r="L586" s="130"/>
      <c r="M586" s="130"/>
      <c r="N586" s="130"/>
      <c r="O586" s="130"/>
      <c r="P586" s="130"/>
      <c r="Q586" s="130"/>
      <c r="R586" s="130"/>
      <c r="S586" s="130"/>
      <c r="T586" s="130"/>
      <c r="U586" s="130"/>
      <c r="V586" s="130"/>
      <c r="W586" s="130"/>
      <c r="X586" s="130"/>
      <c r="Y586" s="130"/>
    </row>
    <row r="587" spans="1:25" ht="15.75" customHeight="1" x14ac:dyDescent="0.2">
      <c r="A587" s="189"/>
      <c r="B587" s="182"/>
      <c r="C587" s="183"/>
      <c r="D587" s="183"/>
      <c r="E587" s="183"/>
      <c r="F587" s="130"/>
      <c r="G587" s="130"/>
      <c r="H587" s="130"/>
      <c r="I587" s="130"/>
      <c r="J587" s="181"/>
      <c r="K587" s="189"/>
      <c r="L587" s="130"/>
      <c r="M587" s="130"/>
      <c r="N587" s="130"/>
      <c r="O587" s="130"/>
      <c r="P587" s="130"/>
      <c r="Q587" s="130"/>
      <c r="R587" s="130"/>
      <c r="S587" s="130"/>
      <c r="T587" s="130"/>
      <c r="U587" s="130"/>
      <c r="V587" s="130"/>
      <c r="W587" s="130"/>
      <c r="X587" s="130"/>
      <c r="Y587" s="130"/>
    </row>
    <row r="588" spans="1:25" ht="15.75" customHeight="1" x14ac:dyDescent="0.2">
      <c r="A588" s="189"/>
      <c r="B588" s="182"/>
      <c r="C588" s="183"/>
      <c r="D588" s="183"/>
      <c r="E588" s="183"/>
      <c r="F588" s="130"/>
      <c r="G588" s="130"/>
      <c r="H588" s="130"/>
      <c r="I588" s="130"/>
      <c r="J588" s="181"/>
      <c r="K588" s="189"/>
      <c r="L588" s="130"/>
      <c r="M588" s="130"/>
      <c r="N588" s="130"/>
      <c r="O588" s="130"/>
      <c r="P588" s="130"/>
      <c r="Q588" s="130"/>
      <c r="R588" s="130"/>
      <c r="S588" s="130"/>
      <c r="T588" s="130"/>
      <c r="U588" s="130"/>
      <c r="V588" s="130"/>
      <c r="W588" s="130"/>
      <c r="X588" s="130"/>
      <c r="Y588" s="130"/>
    </row>
    <row r="589" spans="1:25" ht="15.75" customHeight="1" x14ac:dyDescent="0.2">
      <c r="A589" s="189"/>
      <c r="B589" s="182"/>
      <c r="C589" s="183"/>
      <c r="D589" s="183"/>
      <c r="E589" s="183"/>
      <c r="F589" s="130"/>
      <c r="G589" s="130"/>
      <c r="H589" s="130"/>
      <c r="I589" s="130"/>
      <c r="J589" s="181"/>
      <c r="K589" s="189"/>
      <c r="L589" s="130"/>
      <c r="M589" s="130"/>
      <c r="N589" s="130"/>
      <c r="O589" s="130"/>
      <c r="P589" s="130"/>
      <c r="Q589" s="130"/>
      <c r="R589" s="130"/>
      <c r="S589" s="130"/>
      <c r="T589" s="130"/>
      <c r="U589" s="130"/>
      <c r="V589" s="130"/>
      <c r="W589" s="130"/>
      <c r="X589" s="130"/>
      <c r="Y589" s="130"/>
    </row>
    <row r="590" spans="1:25" ht="15.75" customHeight="1" x14ac:dyDescent="0.2">
      <c r="A590" s="189"/>
      <c r="B590" s="182"/>
      <c r="C590" s="183"/>
      <c r="D590" s="183"/>
      <c r="E590" s="183"/>
      <c r="F590" s="130"/>
      <c r="G590" s="130"/>
      <c r="H590" s="130"/>
      <c r="I590" s="130"/>
      <c r="J590" s="181"/>
      <c r="K590" s="189"/>
      <c r="L590" s="130"/>
      <c r="M590" s="130"/>
      <c r="N590" s="130"/>
      <c r="O590" s="130"/>
      <c r="P590" s="130"/>
      <c r="Q590" s="130"/>
      <c r="R590" s="130"/>
      <c r="S590" s="130"/>
      <c r="T590" s="130"/>
      <c r="U590" s="130"/>
      <c r="V590" s="130"/>
      <c r="W590" s="130"/>
      <c r="X590" s="130"/>
      <c r="Y590" s="130"/>
    </row>
    <row r="591" spans="1:25" ht="15.75" customHeight="1" x14ac:dyDescent="0.2">
      <c r="A591" s="189"/>
      <c r="B591" s="182"/>
      <c r="C591" s="183"/>
      <c r="D591" s="183"/>
      <c r="E591" s="183"/>
      <c r="F591" s="130"/>
      <c r="G591" s="130"/>
      <c r="H591" s="130"/>
      <c r="I591" s="130"/>
      <c r="J591" s="181"/>
      <c r="K591" s="189"/>
      <c r="L591" s="130"/>
      <c r="M591" s="130"/>
      <c r="N591" s="130"/>
      <c r="O591" s="130"/>
      <c r="P591" s="130"/>
      <c r="Q591" s="130"/>
      <c r="R591" s="130"/>
      <c r="S591" s="130"/>
      <c r="T591" s="130"/>
      <c r="U591" s="130"/>
      <c r="V591" s="130"/>
      <c r="W591" s="130"/>
      <c r="X591" s="130"/>
      <c r="Y591" s="130"/>
    </row>
    <row r="592" spans="1:25" ht="15.75" customHeight="1" x14ac:dyDescent="0.2">
      <c r="A592" s="189"/>
      <c r="B592" s="182"/>
      <c r="C592" s="183"/>
      <c r="D592" s="183"/>
      <c r="E592" s="183"/>
      <c r="F592" s="130"/>
      <c r="G592" s="130"/>
      <c r="H592" s="130"/>
      <c r="I592" s="130"/>
      <c r="J592" s="181"/>
      <c r="K592" s="189"/>
      <c r="L592" s="130"/>
      <c r="M592" s="130"/>
      <c r="N592" s="130"/>
      <c r="O592" s="130"/>
      <c r="P592" s="130"/>
      <c r="Q592" s="130"/>
      <c r="R592" s="130"/>
      <c r="S592" s="130"/>
      <c r="T592" s="130"/>
      <c r="U592" s="130"/>
      <c r="V592" s="130"/>
      <c r="W592" s="130"/>
      <c r="X592" s="130"/>
      <c r="Y592" s="130"/>
    </row>
    <row r="593" spans="1:25" ht="15.75" customHeight="1" x14ac:dyDescent="0.2">
      <c r="A593" s="189"/>
      <c r="B593" s="182"/>
      <c r="C593" s="183"/>
      <c r="D593" s="183"/>
      <c r="E593" s="183"/>
      <c r="F593" s="130"/>
      <c r="G593" s="130"/>
      <c r="H593" s="130"/>
      <c r="I593" s="130"/>
      <c r="J593" s="181"/>
      <c r="K593" s="189"/>
      <c r="L593" s="130"/>
      <c r="M593" s="130"/>
      <c r="N593" s="130"/>
      <c r="O593" s="130"/>
      <c r="P593" s="130"/>
      <c r="Q593" s="130"/>
      <c r="R593" s="130"/>
      <c r="S593" s="130"/>
      <c r="T593" s="130"/>
      <c r="U593" s="130"/>
      <c r="V593" s="130"/>
      <c r="W593" s="130"/>
      <c r="X593" s="130"/>
      <c r="Y593" s="130"/>
    </row>
    <row r="594" spans="1:25" ht="15.75" customHeight="1" x14ac:dyDescent="0.2">
      <c r="A594" s="189"/>
      <c r="B594" s="182"/>
      <c r="C594" s="183"/>
      <c r="D594" s="183"/>
      <c r="E594" s="183"/>
      <c r="F594" s="130"/>
      <c r="G594" s="130"/>
      <c r="H594" s="130"/>
      <c r="I594" s="130"/>
      <c r="J594" s="181"/>
      <c r="K594" s="189"/>
      <c r="L594" s="130"/>
      <c r="M594" s="130"/>
      <c r="N594" s="130"/>
      <c r="O594" s="130"/>
      <c r="P594" s="130"/>
      <c r="Q594" s="130"/>
      <c r="R594" s="130"/>
      <c r="S594" s="130"/>
      <c r="T594" s="130"/>
      <c r="U594" s="130"/>
      <c r="V594" s="130"/>
      <c r="W594" s="130"/>
      <c r="X594" s="130"/>
      <c r="Y594" s="130"/>
    </row>
    <row r="595" spans="1:25" ht="15.75" customHeight="1" x14ac:dyDescent="0.2">
      <c r="A595" s="189"/>
      <c r="B595" s="182"/>
      <c r="C595" s="183"/>
      <c r="D595" s="183"/>
      <c r="E595" s="183"/>
      <c r="F595" s="130"/>
      <c r="G595" s="130"/>
      <c r="H595" s="130"/>
      <c r="I595" s="130"/>
      <c r="J595" s="181"/>
      <c r="K595" s="189"/>
      <c r="L595" s="130"/>
      <c r="M595" s="130"/>
      <c r="N595" s="130"/>
      <c r="O595" s="130"/>
      <c r="P595" s="130"/>
      <c r="Q595" s="130"/>
      <c r="R595" s="130"/>
      <c r="S595" s="130"/>
      <c r="T595" s="130"/>
      <c r="U595" s="130"/>
      <c r="V595" s="130"/>
      <c r="W595" s="130"/>
      <c r="X595" s="130"/>
      <c r="Y595" s="130"/>
    </row>
    <row r="596" spans="1:25" ht="15.75" customHeight="1" x14ac:dyDescent="0.2">
      <c r="A596" s="189"/>
      <c r="B596" s="182"/>
      <c r="C596" s="183"/>
      <c r="D596" s="183"/>
      <c r="E596" s="183"/>
      <c r="F596" s="130"/>
      <c r="G596" s="130"/>
      <c r="H596" s="130"/>
      <c r="I596" s="130"/>
      <c r="J596" s="181"/>
      <c r="K596" s="189"/>
      <c r="L596" s="130"/>
      <c r="M596" s="130"/>
      <c r="N596" s="130"/>
      <c r="O596" s="130"/>
      <c r="P596" s="130"/>
      <c r="Q596" s="130"/>
      <c r="R596" s="130"/>
      <c r="S596" s="130"/>
      <c r="T596" s="130"/>
      <c r="U596" s="130"/>
      <c r="V596" s="130"/>
      <c r="W596" s="130"/>
      <c r="X596" s="130"/>
      <c r="Y596" s="130"/>
    </row>
    <row r="597" spans="1:25" ht="15.75" customHeight="1" x14ac:dyDescent="0.2">
      <c r="A597" s="189"/>
      <c r="B597" s="182"/>
      <c r="C597" s="183"/>
      <c r="D597" s="183"/>
      <c r="E597" s="183"/>
      <c r="F597" s="130"/>
      <c r="G597" s="130"/>
      <c r="H597" s="130"/>
      <c r="I597" s="130"/>
      <c r="J597" s="181"/>
      <c r="K597" s="189"/>
      <c r="L597" s="130"/>
      <c r="M597" s="130"/>
      <c r="N597" s="130"/>
      <c r="O597" s="130"/>
      <c r="P597" s="130"/>
      <c r="Q597" s="130"/>
      <c r="R597" s="130"/>
      <c r="S597" s="130"/>
      <c r="T597" s="130"/>
      <c r="U597" s="130"/>
      <c r="V597" s="130"/>
      <c r="W597" s="130"/>
      <c r="X597" s="130"/>
      <c r="Y597" s="130"/>
    </row>
    <row r="598" spans="1:25" ht="15.75" customHeight="1" x14ac:dyDescent="0.2">
      <c r="A598" s="189"/>
      <c r="B598" s="182"/>
      <c r="C598" s="183"/>
      <c r="D598" s="183"/>
      <c r="E598" s="183"/>
      <c r="F598" s="130"/>
      <c r="G598" s="130"/>
      <c r="H598" s="130"/>
      <c r="I598" s="130"/>
      <c r="J598" s="181"/>
      <c r="K598" s="189"/>
      <c r="L598" s="130"/>
      <c r="M598" s="130"/>
      <c r="N598" s="130"/>
      <c r="O598" s="130"/>
      <c r="P598" s="130"/>
      <c r="Q598" s="130"/>
      <c r="R598" s="130"/>
      <c r="S598" s="130"/>
      <c r="T598" s="130"/>
      <c r="U598" s="130"/>
      <c r="V598" s="130"/>
      <c r="W598" s="130"/>
      <c r="X598" s="130"/>
      <c r="Y598" s="130"/>
    </row>
    <row r="599" spans="1:25" ht="15.75" customHeight="1" x14ac:dyDescent="0.2">
      <c r="A599" s="189"/>
      <c r="B599" s="182"/>
      <c r="C599" s="183"/>
      <c r="D599" s="183"/>
      <c r="E599" s="183"/>
      <c r="F599" s="130"/>
      <c r="G599" s="130"/>
      <c r="H599" s="130"/>
      <c r="I599" s="130"/>
      <c r="J599" s="181"/>
      <c r="K599" s="189"/>
      <c r="L599" s="130"/>
      <c r="M599" s="130"/>
      <c r="N599" s="130"/>
      <c r="O599" s="130"/>
      <c r="P599" s="130"/>
      <c r="Q599" s="130"/>
      <c r="R599" s="130"/>
      <c r="S599" s="130"/>
      <c r="T599" s="130"/>
      <c r="U599" s="130"/>
      <c r="V599" s="130"/>
      <c r="W599" s="130"/>
      <c r="X599" s="130"/>
      <c r="Y599" s="130"/>
    </row>
    <row r="600" spans="1:25" ht="15.75" customHeight="1" x14ac:dyDescent="0.2">
      <c r="A600" s="189"/>
      <c r="B600" s="182"/>
      <c r="C600" s="183"/>
      <c r="D600" s="183"/>
      <c r="E600" s="183"/>
      <c r="F600" s="130"/>
      <c r="G600" s="130"/>
      <c r="H600" s="130"/>
      <c r="I600" s="130"/>
      <c r="J600" s="181"/>
      <c r="K600" s="189"/>
      <c r="L600" s="130"/>
      <c r="M600" s="130"/>
      <c r="N600" s="130"/>
      <c r="O600" s="130"/>
      <c r="P600" s="130"/>
      <c r="Q600" s="130"/>
      <c r="R600" s="130"/>
      <c r="S600" s="130"/>
      <c r="T600" s="130"/>
      <c r="U600" s="130"/>
      <c r="V600" s="130"/>
      <c r="W600" s="130"/>
      <c r="X600" s="130"/>
      <c r="Y600" s="130"/>
    </row>
    <row r="601" spans="1:25" ht="15.75" customHeight="1" x14ac:dyDescent="0.2">
      <c r="A601" s="189"/>
      <c r="B601" s="182"/>
      <c r="C601" s="183"/>
      <c r="D601" s="183"/>
      <c r="E601" s="183"/>
      <c r="F601" s="130"/>
      <c r="G601" s="130"/>
      <c r="H601" s="130"/>
      <c r="I601" s="130"/>
      <c r="J601" s="181"/>
      <c r="K601" s="189"/>
      <c r="L601" s="130"/>
      <c r="M601" s="130"/>
      <c r="N601" s="130"/>
      <c r="O601" s="130"/>
      <c r="P601" s="130"/>
      <c r="Q601" s="130"/>
      <c r="R601" s="130"/>
      <c r="S601" s="130"/>
      <c r="T601" s="130"/>
      <c r="U601" s="130"/>
      <c r="V601" s="130"/>
      <c r="W601" s="130"/>
      <c r="X601" s="130"/>
      <c r="Y601" s="130"/>
    </row>
    <row r="602" spans="1:25" ht="15.75" customHeight="1" x14ac:dyDescent="0.2">
      <c r="A602" s="189"/>
      <c r="B602" s="182"/>
      <c r="C602" s="183"/>
      <c r="D602" s="183"/>
      <c r="E602" s="183"/>
      <c r="F602" s="130"/>
      <c r="G602" s="130"/>
      <c r="H602" s="130"/>
      <c r="I602" s="130"/>
      <c r="J602" s="181"/>
      <c r="K602" s="189"/>
      <c r="L602" s="130"/>
      <c r="M602" s="130"/>
      <c r="N602" s="130"/>
      <c r="O602" s="130"/>
      <c r="P602" s="130"/>
      <c r="Q602" s="130"/>
      <c r="R602" s="130"/>
      <c r="S602" s="130"/>
      <c r="T602" s="130"/>
      <c r="U602" s="130"/>
      <c r="V602" s="130"/>
      <c r="W602" s="130"/>
      <c r="X602" s="130"/>
      <c r="Y602" s="130"/>
    </row>
    <row r="603" spans="1:25" ht="15.75" customHeight="1" x14ac:dyDescent="0.2">
      <c r="A603" s="189"/>
      <c r="B603" s="182"/>
      <c r="C603" s="183"/>
      <c r="D603" s="183"/>
      <c r="E603" s="183"/>
      <c r="F603" s="130"/>
      <c r="G603" s="130"/>
      <c r="H603" s="130"/>
      <c r="I603" s="130"/>
      <c r="J603" s="181"/>
      <c r="K603" s="189"/>
      <c r="L603" s="130"/>
      <c r="M603" s="130"/>
      <c r="N603" s="130"/>
      <c r="O603" s="130"/>
      <c r="P603" s="130"/>
      <c r="Q603" s="130"/>
      <c r="R603" s="130"/>
      <c r="S603" s="130"/>
      <c r="T603" s="130"/>
      <c r="U603" s="130"/>
      <c r="V603" s="130"/>
      <c r="W603" s="130"/>
      <c r="X603" s="130"/>
      <c r="Y603" s="130"/>
    </row>
    <row r="604" spans="1:25" ht="15.75" customHeight="1" x14ac:dyDescent="0.2">
      <c r="A604" s="189"/>
      <c r="B604" s="182"/>
      <c r="C604" s="183"/>
      <c r="D604" s="183"/>
      <c r="E604" s="183"/>
      <c r="F604" s="130"/>
      <c r="G604" s="130"/>
      <c r="H604" s="130"/>
      <c r="I604" s="130"/>
      <c r="J604" s="181"/>
      <c r="K604" s="189"/>
      <c r="L604" s="130"/>
      <c r="M604" s="130"/>
      <c r="N604" s="130"/>
      <c r="O604" s="130"/>
      <c r="P604" s="130"/>
      <c r="Q604" s="130"/>
      <c r="R604" s="130"/>
      <c r="S604" s="130"/>
      <c r="T604" s="130"/>
      <c r="U604" s="130"/>
      <c r="V604" s="130"/>
      <c r="W604" s="130"/>
      <c r="X604" s="130"/>
      <c r="Y604" s="130"/>
    </row>
    <row r="605" spans="1:25" ht="15.75" customHeight="1" x14ac:dyDescent="0.2">
      <c r="A605" s="189"/>
      <c r="B605" s="182"/>
      <c r="C605" s="183"/>
      <c r="D605" s="183"/>
      <c r="E605" s="183"/>
      <c r="F605" s="130"/>
      <c r="G605" s="130"/>
      <c r="H605" s="130"/>
      <c r="I605" s="130"/>
      <c r="J605" s="181"/>
      <c r="K605" s="189"/>
      <c r="L605" s="130"/>
      <c r="M605" s="130"/>
      <c r="N605" s="130"/>
      <c r="O605" s="130"/>
      <c r="P605" s="130"/>
      <c r="Q605" s="130"/>
      <c r="R605" s="130"/>
      <c r="S605" s="130"/>
      <c r="T605" s="130"/>
      <c r="U605" s="130"/>
      <c r="V605" s="130"/>
      <c r="W605" s="130"/>
      <c r="X605" s="130"/>
      <c r="Y605" s="130"/>
    </row>
    <row r="606" spans="1:25" ht="15.75" customHeight="1" x14ac:dyDescent="0.2">
      <c r="A606" s="189"/>
      <c r="B606" s="182"/>
      <c r="C606" s="183"/>
      <c r="D606" s="183"/>
      <c r="E606" s="183"/>
      <c r="F606" s="130"/>
      <c r="G606" s="130"/>
      <c r="H606" s="130"/>
      <c r="I606" s="130"/>
      <c r="J606" s="181"/>
      <c r="K606" s="189"/>
      <c r="L606" s="130"/>
      <c r="M606" s="130"/>
      <c r="N606" s="130"/>
      <c r="O606" s="130"/>
      <c r="P606" s="130"/>
      <c r="Q606" s="130"/>
      <c r="R606" s="130"/>
      <c r="S606" s="130"/>
      <c r="T606" s="130"/>
      <c r="U606" s="130"/>
      <c r="V606" s="130"/>
      <c r="W606" s="130"/>
      <c r="X606" s="130"/>
      <c r="Y606" s="130"/>
    </row>
    <row r="607" spans="1:25" ht="15.75" customHeight="1" x14ac:dyDescent="0.2">
      <c r="A607" s="189"/>
      <c r="B607" s="182"/>
      <c r="C607" s="183"/>
      <c r="D607" s="183"/>
      <c r="E607" s="183"/>
      <c r="F607" s="130"/>
      <c r="G607" s="130"/>
      <c r="H607" s="130"/>
      <c r="I607" s="130"/>
      <c r="J607" s="181"/>
      <c r="K607" s="189"/>
      <c r="L607" s="130"/>
      <c r="M607" s="130"/>
      <c r="N607" s="130"/>
      <c r="O607" s="130"/>
      <c r="P607" s="130"/>
      <c r="Q607" s="130"/>
      <c r="R607" s="130"/>
      <c r="S607" s="130"/>
      <c r="T607" s="130"/>
      <c r="U607" s="130"/>
      <c r="V607" s="130"/>
      <c r="W607" s="130"/>
      <c r="X607" s="130"/>
      <c r="Y607" s="130"/>
    </row>
    <row r="608" spans="1:25" ht="15.75" customHeight="1" x14ac:dyDescent="0.2">
      <c r="A608" s="189"/>
      <c r="B608" s="182"/>
      <c r="C608" s="183"/>
      <c r="D608" s="183"/>
      <c r="E608" s="183"/>
      <c r="F608" s="130"/>
      <c r="G608" s="130"/>
      <c r="H608" s="130"/>
      <c r="I608" s="130"/>
      <c r="J608" s="181"/>
      <c r="K608" s="189"/>
      <c r="L608" s="130"/>
      <c r="M608" s="130"/>
      <c r="N608" s="130"/>
      <c r="O608" s="130"/>
      <c r="P608" s="130"/>
      <c r="Q608" s="130"/>
      <c r="R608" s="130"/>
      <c r="S608" s="130"/>
      <c r="T608" s="130"/>
      <c r="U608" s="130"/>
      <c r="V608" s="130"/>
      <c r="W608" s="130"/>
      <c r="X608" s="130"/>
      <c r="Y608" s="130"/>
    </row>
    <row r="609" spans="1:25" ht="15.75" customHeight="1" x14ac:dyDescent="0.2">
      <c r="A609" s="189"/>
      <c r="B609" s="182"/>
      <c r="C609" s="183"/>
      <c r="D609" s="183"/>
      <c r="E609" s="183"/>
      <c r="F609" s="130"/>
      <c r="G609" s="130"/>
      <c r="H609" s="130"/>
      <c r="I609" s="130"/>
      <c r="J609" s="181"/>
      <c r="K609" s="189"/>
      <c r="L609" s="130"/>
      <c r="M609" s="130"/>
      <c r="N609" s="130"/>
      <c r="O609" s="130"/>
      <c r="P609" s="130"/>
      <c r="Q609" s="130"/>
      <c r="R609" s="130"/>
      <c r="S609" s="130"/>
      <c r="T609" s="130"/>
      <c r="U609" s="130"/>
      <c r="V609" s="130"/>
      <c r="W609" s="130"/>
      <c r="X609" s="130"/>
      <c r="Y609" s="130"/>
    </row>
    <row r="610" spans="1:25" ht="15.75" customHeight="1" x14ac:dyDescent="0.2">
      <c r="A610" s="189"/>
      <c r="B610" s="182"/>
      <c r="C610" s="183"/>
      <c r="D610" s="183"/>
      <c r="E610" s="183"/>
      <c r="F610" s="130"/>
      <c r="G610" s="130"/>
      <c r="H610" s="130"/>
      <c r="I610" s="130"/>
      <c r="J610" s="181"/>
      <c r="K610" s="189"/>
      <c r="L610" s="130"/>
      <c r="M610" s="130"/>
      <c r="N610" s="130"/>
      <c r="O610" s="130"/>
      <c r="P610" s="130"/>
      <c r="Q610" s="130"/>
      <c r="R610" s="130"/>
      <c r="S610" s="130"/>
      <c r="T610" s="130"/>
      <c r="U610" s="130"/>
      <c r="V610" s="130"/>
      <c r="W610" s="130"/>
      <c r="X610" s="130"/>
      <c r="Y610" s="130"/>
    </row>
    <row r="611" spans="1:25" ht="15.75" customHeight="1" x14ac:dyDescent="0.2">
      <c r="A611" s="189"/>
      <c r="B611" s="182"/>
      <c r="C611" s="183"/>
      <c r="D611" s="183"/>
      <c r="E611" s="183"/>
      <c r="F611" s="130"/>
      <c r="G611" s="130"/>
      <c r="H611" s="130"/>
      <c r="I611" s="130"/>
      <c r="J611" s="181"/>
      <c r="K611" s="189"/>
      <c r="L611" s="130"/>
      <c r="M611" s="130"/>
      <c r="N611" s="130"/>
      <c r="O611" s="130"/>
      <c r="P611" s="130"/>
      <c r="Q611" s="130"/>
      <c r="R611" s="130"/>
      <c r="S611" s="130"/>
      <c r="T611" s="130"/>
      <c r="U611" s="130"/>
      <c r="V611" s="130"/>
      <c r="W611" s="130"/>
      <c r="X611" s="130"/>
      <c r="Y611" s="130"/>
    </row>
    <row r="612" spans="1:25" ht="15.75" customHeight="1" x14ac:dyDescent="0.2">
      <c r="A612" s="189"/>
      <c r="B612" s="182"/>
      <c r="C612" s="183"/>
      <c r="D612" s="183"/>
      <c r="E612" s="183"/>
      <c r="F612" s="130"/>
      <c r="G612" s="130"/>
      <c r="H612" s="130"/>
      <c r="I612" s="130"/>
      <c r="J612" s="181"/>
      <c r="K612" s="189"/>
      <c r="L612" s="130"/>
      <c r="M612" s="130"/>
      <c r="N612" s="130"/>
      <c r="O612" s="130"/>
      <c r="P612" s="130"/>
      <c r="Q612" s="130"/>
      <c r="R612" s="130"/>
      <c r="S612" s="130"/>
      <c r="T612" s="130"/>
      <c r="U612" s="130"/>
      <c r="V612" s="130"/>
      <c r="W612" s="130"/>
      <c r="X612" s="130"/>
      <c r="Y612" s="130"/>
    </row>
    <row r="613" spans="1:25" ht="15.75" customHeight="1" x14ac:dyDescent="0.2">
      <c r="A613" s="189"/>
      <c r="B613" s="182"/>
      <c r="C613" s="183"/>
      <c r="D613" s="183"/>
      <c r="E613" s="183"/>
      <c r="F613" s="130"/>
      <c r="G613" s="130"/>
      <c r="H613" s="130"/>
      <c r="I613" s="130"/>
      <c r="J613" s="181"/>
      <c r="K613" s="189"/>
      <c r="L613" s="130"/>
      <c r="M613" s="130"/>
      <c r="N613" s="130"/>
      <c r="O613" s="130"/>
      <c r="P613" s="130"/>
      <c r="Q613" s="130"/>
      <c r="R613" s="130"/>
      <c r="S613" s="130"/>
      <c r="T613" s="130"/>
      <c r="U613" s="130"/>
      <c r="V613" s="130"/>
      <c r="W613" s="130"/>
      <c r="X613" s="130"/>
      <c r="Y613" s="130"/>
    </row>
    <row r="614" spans="1:25" ht="15.75" customHeight="1" x14ac:dyDescent="0.2">
      <c r="A614" s="189"/>
      <c r="B614" s="182"/>
      <c r="C614" s="183"/>
      <c r="D614" s="183"/>
      <c r="E614" s="183"/>
      <c r="F614" s="130"/>
      <c r="G614" s="130"/>
      <c r="H614" s="130"/>
      <c r="I614" s="130"/>
      <c r="J614" s="181"/>
      <c r="K614" s="189"/>
      <c r="L614" s="130"/>
      <c r="M614" s="130"/>
      <c r="N614" s="130"/>
      <c r="O614" s="130"/>
      <c r="P614" s="130"/>
      <c r="Q614" s="130"/>
      <c r="R614" s="130"/>
      <c r="S614" s="130"/>
      <c r="T614" s="130"/>
      <c r="U614" s="130"/>
      <c r="V614" s="130"/>
      <c r="W614" s="130"/>
      <c r="X614" s="130"/>
      <c r="Y614" s="130"/>
    </row>
    <row r="615" spans="1:25" ht="15.75" customHeight="1" x14ac:dyDescent="0.2">
      <c r="A615" s="189"/>
      <c r="B615" s="182"/>
      <c r="C615" s="183"/>
      <c r="D615" s="183"/>
      <c r="E615" s="183"/>
      <c r="F615" s="130"/>
      <c r="G615" s="130"/>
      <c r="H615" s="130"/>
      <c r="I615" s="130"/>
      <c r="J615" s="181"/>
      <c r="K615" s="189"/>
      <c r="L615" s="130"/>
      <c r="M615" s="130"/>
      <c r="N615" s="130"/>
      <c r="O615" s="130"/>
      <c r="P615" s="130"/>
      <c r="Q615" s="130"/>
      <c r="R615" s="130"/>
      <c r="S615" s="130"/>
      <c r="T615" s="130"/>
      <c r="U615" s="130"/>
      <c r="V615" s="130"/>
      <c r="W615" s="130"/>
      <c r="X615" s="130"/>
      <c r="Y615" s="130"/>
    </row>
    <row r="616" spans="1:25" ht="15.75" customHeight="1" x14ac:dyDescent="0.2">
      <c r="A616" s="189"/>
      <c r="B616" s="182"/>
      <c r="C616" s="183"/>
      <c r="D616" s="183"/>
      <c r="E616" s="183"/>
      <c r="F616" s="130"/>
      <c r="G616" s="130"/>
      <c r="H616" s="130"/>
      <c r="I616" s="130"/>
      <c r="J616" s="181"/>
      <c r="K616" s="189"/>
      <c r="L616" s="130"/>
      <c r="M616" s="130"/>
      <c r="N616" s="130"/>
      <c r="O616" s="130"/>
      <c r="P616" s="130"/>
      <c r="Q616" s="130"/>
      <c r="R616" s="130"/>
      <c r="S616" s="130"/>
      <c r="T616" s="130"/>
      <c r="U616" s="130"/>
      <c r="V616" s="130"/>
      <c r="W616" s="130"/>
      <c r="X616" s="130"/>
      <c r="Y616" s="130"/>
    </row>
    <row r="617" spans="1:25" ht="15.75" customHeight="1" x14ac:dyDescent="0.2">
      <c r="A617" s="189"/>
      <c r="B617" s="182"/>
      <c r="C617" s="183"/>
      <c r="D617" s="183"/>
      <c r="E617" s="183"/>
      <c r="F617" s="130"/>
      <c r="G617" s="130"/>
      <c r="H617" s="130"/>
      <c r="I617" s="130"/>
      <c r="J617" s="181"/>
      <c r="K617" s="189"/>
      <c r="L617" s="130"/>
      <c r="M617" s="130"/>
      <c r="N617" s="130"/>
      <c r="O617" s="130"/>
      <c r="P617" s="130"/>
      <c r="Q617" s="130"/>
      <c r="R617" s="130"/>
      <c r="S617" s="130"/>
      <c r="T617" s="130"/>
      <c r="U617" s="130"/>
      <c r="V617" s="130"/>
      <c r="W617" s="130"/>
      <c r="X617" s="130"/>
      <c r="Y617" s="130"/>
    </row>
    <row r="618" spans="1:25" ht="15.75" customHeight="1" x14ac:dyDescent="0.2">
      <c r="A618" s="189"/>
      <c r="B618" s="182"/>
      <c r="C618" s="183"/>
      <c r="D618" s="183"/>
      <c r="E618" s="183"/>
      <c r="F618" s="130"/>
      <c r="G618" s="130"/>
      <c r="H618" s="130"/>
      <c r="I618" s="130"/>
      <c r="J618" s="181"/>
      <c r="K618" s="189"/>
      <c r="L618" s="130"/>
      <c r="M618" s="130"/>
      <c r="N618" s="130"/>
      <c r="O618" s="130"/>
      <c r="P618" s="130"/>
      <c r="Q618" s="130"/>
      <c r="R618" s="130"/>
      <c r="S618" s="130"/>
      <c r="T618" s="130"/>
      <c r="U618" s="130"/>
      <c r="V618" s="130"/>
      <c r="W618" s="130"/>
      <c r="X618" s="130"/>
      <c r="Y618" s="130"/>
    </row>
    <row r="619" spans="1:25" ht="15.75" customHeight="1" x14ac:dyDescent="0.2">
      <c r="A619" s="189"/>
      <c r="B619" s="182"/>
      <c r="C619" s="183"/>
      <c r="D619" s="183"/>
      <c r="E619" s="183"/>
      <c r="F619" s="130"/>
      <c r="G619" s="130"/>
      <c r="H619" s="130"/>
      <c r="I619" s="130"/>
      <c r="J619" s="181"/>
      <c r="K619" s="189"/>
      <c r="L619" s="130"/>
      <c r="M619" s="130"/>
      <c r="N619" s="130"/>
      <c r="O619" s="130"/>
      <c r="P619" s="130"/>
      <c r="Q619" s="130"/>
      <c r="R619" s="130"/>
      <c r="S619" s="130"/>
      <c r="T619" s="130"/>
      <c r="U619" s="130"/>
      <c r="V619" s="130"/>
      <c r="W619" s="130"/>
      <c r="X619" s="130"/>
      <c r="Y619" s="130"/>
    </row>
    <row r="620" spans="1:25" ht="15.75" customHeight="1" x14ac:dyDescent="0.2">
      <c r="A620" s="189"/>
      <c r="B620" s="182"/>
      <c r="C620" s="183"/>
      <c r="D620" s="183"/>
      <c r="E620" s="183"/>
      <c r="F620" s="130"/>
      <c r="G620" s="130"/>
      <c r="H620" s="130"/>
      <c r="I620" s="130"/>
      <c r="J620" s="181"/>
      <c r="K620" s="189"/>
      <c r="L620" s="130"/>
      <c r="M620" s="130"/>
      <c r="N620" s="130"/>
      <c r="O620" s="130"/>
      <c r="P620" s="130"/>
      <c r="Q620" s="130"/>
      <c r="R620" s="130"/>
      <c r="S620" s="130"/>
      <c r="T620" s="130"/>
      <c r="U620" s="130"/>
      <c r="V620" s="130"/>
      <c r="W620" s="130"/>
      <c r="X620" s="130"/>
      <c r="Y620" s="130"/>
    </row>
    <row r="621" spans="1:25" ht="15.75" customHeight="1" x14ac:dyDescent="0.2">
      <c r="A621" s="189"/>
      <c r="B621" s="182"/>
      <c r="C621" s="183"/>
      <c r="D621" s="183"/>
      <c r="E621" s="183"/>
      <c r="F621" s="130"/>
      <c r="G621" s="130"/>
      <c r="H621" s="130"/>
      <c r="I621" s="130"/>
      <c r="J621" s="181"/>
      <c r="K621" s="189"/>
      <c r="L621" s="130"/>
      <c r="M621" s="130"/>
      <c r="N621" s="130"/>
      <c r="O621" s="130"/>
      <c r="P621" s="130"/>
      <c r="Q621" s="130"/>
      <c r="R621" s="130"/>
      <c r="S621" s="130"/>
      <c r="T621" s="130"/>
      <c r="U621" s="130"/>
      <c r="V621" s="130"/>
      <c r="W621" s="130"/>
      <c r="X621" s="130"/>
      <c r="Y621" s="130"/>
    </row>
    <row r="622" spans="1:25" ht="15.75" customHeight="1" x14ac:dyDescent="0.2">
      <c r="A622" s="189"/>
      <c r="B622" s="182"/>
      <c r="C622" s="183"/>
      <c r="D622" s="183"/>
      <c r="E622" s="183"/>
      <c r="F622" s="130"/>
      <c r="G622" s="130"/>
      <c r="H622" s="130"/>
      <c r="I622" s="130"/>
      <c r="J622" s="181"/>
      <c r="K622" s="189"/>
      <c r="L622" s="130"/>
      <c r="M622" s="130"/>
      <c r="N622" s="130"/>
      <c r="O622" s="130"/>
      <c r="P622" s="130"/>
      <c r="Q622" s="130"/>
      <c r="R622" s="130"/>
      <c r="S622" s="130"/>
      <c r="T622" s="130"/>
      <c r="U622" s="130"/>
      <c r="V622" s="130"/>
      <c r="W622" s="130"/>
      <c r="X622" s="130"/>
      <c r="Y622" s="130"/>
    </row>
    <row r="623" spans="1:25" ht="15.75" customHeight="1" x14ac:dyDescent="0.2">
      <c r="A623" s="189"/>
      <c r="B623" s="182"/>
      <c r="C623" s="183"/>
      <c r="D623" s="183"/>
      <c r="E623" s="183"/>
      <c r="F623" s="130"/>
      <c r="G623" s="130"/>
      <c r="H623" s="130"/>
      <c r="I623" s="130"/>
      <c r="J623" s="181"/>
      <c r="K623" s="189"/>
      <c r="L623" s="130"/>
      <c r="M623" s="130"/>
      <c r="N623" s="130"/>
      <c r="O623" s="130"/>
      <c r="P623" s="130"/>
      <c r="Q623" s="130"/>
      <c r="R623" s="130"/>
      <c r="S623" s="130"/>
      <c r="T623" s="130"/>
      <c r="U623" s="130"/>
      <c r="V623" s="130"/>
      <c r="W623" s="130"/>
      <c r="X623" s="130"/>
      <c r="Y623" s="130"/>
    </row>
    <row r="624" spans="1:25" ht="15.75" customHeight="1" x14ac:dyDescent="0.2">
      <c r="A624" s="189"/>
      <c r="B624" s="182"/>
      <c r="C624" s="183"/>
      <c r="D624" s="183"/>
      <c r="E624" s="183"/>
      <c r="F624" s="130"/>
      <c r="G624" s="130"/>
      <c r="H624" s="130"/>
      <c r="I624" s="130"/>
      <c r="J624" s="181"/>
      <c r="K624" s="189"/>
      <c r="L624" s="130"/>
      <c r="M624" s="130"/>
      <c r="N624" s="130"/>
      <c r="O624" s="130"/>
      <c r="P624" s="130"/>
      <c r="Q624" s="130"/>
      <c r="R624" s="130"/>
      <c r="S624" s="130"/>
      <c r="T624" s="130"/>
      <c r="U624" s="130"/>
      <c r="V624" s="130"/>
      <c r="W624" s="130"/>
      <c r="X624" s="130"/>
      <c r="Y624" s="130"/>
    </row>
    <row r="625" spans="1:25" ht="15.75" customHeight="1" x14ac:dyDescent="0.2">
      <c r="A625" s="189"/>
      <c r="B625" s="182"/>
      <c r="C625" s="183"/>
      <c r="D625" s="183"/>
      <c r="E625" s="183"/>
      <c r="F625" s="130"/>
      <c r="G625" s="130"/>
      <c r="H625" s="130"/>
      <c r="I625" s="130"/>
      <c r="J625" s="181"/>
      <c r="K625" s="189"/>
      <c r="L625" s="130"/>
      <c r="M625" s="130"/>
      <c r="N625" s="130"/>
      <c r="O625" s="130"/>
      <c r="P625" s="130"/>
      <c r="Q625" s="130"/>
      <c r="R625" s="130"/>
      <c r="S625" s="130"/>
      <c r="T625" s="130"/>
      <c r="U625" s="130"/>
      <c r="V625" s="130"/>
      <c r="W625" s="130"/>
      <c r="X625" s="130"/>
      <c r="Y625" s="130"/>
    </row>
    <row r="626" spans="1:25" ht="15.75" customHeight="1" x14ac:dyDescent="0.2">
      <c r="A626" s="189"/>
      <c r="B626" s="182"/>
      <c r="C626" s="183"/>
      <c r="D626" s="183"/>
      <c r="E626" s="183"/>
      <c r="F626" s="130"/>
      <c r="G626" s="130"/>
      <c r="H626" s="130"/>
      <c r="I626" s="130"/>
      <c r="J626" s="181"/>
      <c r="K626" s="189"/>
      <c r="L626" s="130"/>
      <c r="M626" s="130"/>
      <c r="N626" s="130"/>
      <c r="O626" s="130"/>
      <c r="P626" s="130"/>
      <c r="Q626" s="130"/>
      <c r="R626" s="130"/>
      <c r="S626" s="130"/>
      <c r="T626" s="130"/>
      <c r="U626" s="130"/>
      <c r="V626" s="130"/>
      <c r="W626" s="130"/>
      <c r="X626" s="130"/>
      <c r="Y626" s="130"/>
    </row>
    <row r="627" spans="1:25" ht="15.75" customHeight="1" x14ac:dyDescent="0.2">
      <c r="A627" s="189"/>
      <c r="B627" s="182"/>
      <c r="C627" s="183"/>
      <c r="D627" s="183"/>
      <c r="E627" s="183"/>
      <c r="F627" s="130"/>
      <c r="G627" s="130"/>
      <c r="H627" s="130"/>
      <c r="I627" s="130"/>
      <c r="J627" s="181"/>
      <c r="K627" s="189"/>
      <c r="L627" s="130"/>
      <c r="M627" s="130"/>
      <c r="N627" s="130"/>
      <c r="O627" s="130"/>
      <c r="P627" s="130"/>
      <c r="Q627" s="130"/>
      <c r="R627" s="130"/>
      <c r="S627" s="130"/>
      <c r="T627" s="130"/>
      <c r="U627" s="130"/>
      <c r="V627" s="130"/>
      <c r="W627" s="130"/>
      <c r="X627" s="130"/>
      <c r="Y627" s="130"/>
    </row>
    <row r="628" spans="1:25" ht="15.75" customHeight="1" x14ac:dyDescent="0.2">
      <c r="A628" s="189"/>
      <c r="B628" s="182"/>
      <c r="C628" s="183"/>
      <c r="D628" s="183"/>
      <c r="E628" s="183"/>
      <c r="F628" s="130"/>
      <c r="G628" s="130"/>
      <c r="H628" s="130"/>
      <c r="I628" s="130"/>
      <c r="J628" s="181"/>
      <c r="K628" s="189"/>
      <c r="L628" s="130"/>
      <c r="M628" s="130"/>
      <c r="N628" s="130"/>
      <c r="O628" s="130"/>
      <c r="P628" s="130"/>
      <c r="Q628" s="130"/>
      <c r="R628" s="130"/>
      <c r="S628" s="130"/>
      <c r="T628" s="130"/>
      <c r="U628" s="130"/>
      <c r="V628" s="130"/>
      <c r="W628" s="130"/>
      <c r="X628" s="130"/>
      <c r="Y628" s="130"/>
    </row>
    <row r="629" spans="1:25" ht="15.75" customHeight="1" x14ac:dyDescent="0.2">
      <c r="A629" s="189"/>
      <c r="B629" s="182"/>
      <c r="C629" s="183"/>
      <c r="D629" s="183"/>
      <c r="E629" s="183"/>
      <c r="F629" s="130"/>
      <c r="G629" s="130"/>
      <c r="H629" s="130"/>
      <c r="I629" s="130"/>
      <c r="J629" s="181"/>
      <c r="K629" s="189"/>
      <c r="L629" s="130"/>
      <c r="M629" s="130"/>
      <c r="N629" s="130"/>
      <c r="O629" s="130"/>
      <c r="P629" s="130"/>
      <c r="Q629" s="130"/>
      <c r="R629" s="130"/>
      <c r="S629" s="130"/>
      <c r="T629" s="130"/>
      <c r="U629" s="130"/>
      <c r="V629" s="130"/>
      <c r="W629" s="130"/>
      <c r="X629" s="130"/>
      <c r="Y629" s="130"/>
    </row>
    <row r="630" spans="1:25" ht="15.75" customHeight="1" x14ac:dyDescent="0.2">
      <c r="A630" s="189"/>
      <c r="B630" s="182"/>
      <c r="C630" s="183"/>
      <c r="D630" s="183"/>
      <c r="E630" s="183"/>
      <c r="F630" s="130"/>
      <c r="G630" s="130"/>
      <c r="H630" s="130"/>
      <c r="I630" s="130"/>
      <c r="J630" s="181"/>
      <c r="K630" s="189"/>
      <c r="L630" s="130"/>
      <c r="M630" s="130"/>
      <c r="N630" s="130"/>
      <c r="O630" s="130"/>
      <c r="P630" s="130"/>
      <c r="Q630" s="130"/>
      <c r="R630" s="130"/>
      <c r="S630" s="130"/>
      <c r="T630" s="130"/>
      <c r="U630" s="130"/>
      <c r="V630" s="130"/>
      <c r="W630" s="130"/>
      <c r="X630" s="130"/>
      <c r="Y630" s="130"/>
    </row>
    <row r="631" spans="1:25" ht="15.75" customHeight="1" x14ac:dyDescent="0.2">
      <c r="A631" s="189"/>
      <c r="B631" s="182"/>
      <c r="C631" s="183"/>
      <c r="D631" s="183"/>
      <c r="E631" s="183"/>
      <c r="F631" s="130"/>
      <c r="G631" s="130"/>
      <c r="H631" s="130"/>
      <c r="I631" s="130"/>
      <c r="J631" s="181"/>
      <c r="K631" s="189"/>
      <c r="L631" s="130"/>
      <c r="M631" s="130"/>
      <c r="N631" s="130"/>
      <c r="O631" s="130"/>
      <c r="P631" s="130"/>
      <c r="Q631" s="130"/>
      <c r="R631" s="130"/>
      <c r="S631" s="130"/>
      <c r="T631" s="130"/>
      <c r="U631" s="130"/>
      <c r="V631" s="130"/>
      <c r="W631" s="130"/>
      <c r="X631" s="130"/>
      <c r="Y631" s="130"/>
    </row>
    <row r="632" spans="1:25" ht="15.75" customHeight="1" x14ac:dyDescent="0.2">
      <c r="A632" s="189"/>
      <c r="B632" s="182"/>
      <c r="C632" s="183"/>
      <c r="D632" s="183"/>
      <c r="E632" s="183"/>
      <c r="F632" s="130"/>
      <c r="G632" s="130"/>
      <c r="H632" s="130"/>
      <c r="I632" s="130"/>
      <c r="J632" s="181"/>
      <c r="K632" s="189"/>
      <c r="L632" s="130"/>
      <c r="M632" s="130"/>
      <c r="N632" s="130"/>
      <c r="O632" s="130"/>
      <c r="P632" s="130"/>
      <c r="Q632" s="130"/>
      <c r="R632" s="130"/>
      <c r="S632" s="130"/>
      <c r="T632" s="130"/>
      <c r="U632" s="130"/>
      <c r="V632" s="130"/>
      <c r="W632" s="130"/>
      <c r="X632" s="130"/>
      <c r="Y632" s="130"/>
    </row>
    <row r="633" spans="1:25" ht="15.75" customHeight="1" x14ac:dyDescent="0.2">
      <c r="A633" s="189"/>
      <c r="B633" s="182"/>
      <c r="C633" s="183"/>
      <c r="D633" s="183"/>
      <c r="E633" s="183"/>
      <c r="F633" s="130"/>
      <c r="G633" s="130"/>
      <c r="H633" s="130"/>
      <c r="I633" s="130"/>
      <c r="J633" s="181"/>
      <c r="K633" s="189"/>
      <c r="L633" s="130"/>
      <c r="M633" s="130"/>
      <c r="N633" s="130"/>
      <c r="O633" s="130"/>
      <c r="P633" s="130"/>
      <c r="Q633" s="130"/>
      <c r="R633" s="130"/>
      <c r="S633" s="130"/>
      <c r="T633" s="130"/>
      <c r="U633" s="130"/>
      <c r="V633" s="130"/>
      <c r="W633" s="130"/>
      <c r="X633" s="130"/>
      <c r="Y633" s="130"/>
    </row>
    <row r="634" spans="1:25" ht="15.75" customHeight="1" x14ac:dyDescent="0.2">
      <c r="A634" s="189"/>
      <c r="B634" s="182"/>
      <c r="C634" s="183"/>
      <c r="D634" s="183"/>
      <c r="E634" s="183"/>
      <c r="F634" s="130"/>
      <c r="G634" s="130"/>
      <c r="H634" s="130"/>
      <c r="I634" s="130"/>
      <c r="J634" s="181"/>
      <c r="K634" s="189"/>
      <c r="L634" s="130"/>
      <c r="M634" s="130"/>
      <c r="N634" s="130"/>
      <c r="O634" s="130"/>
      <c r="P634" s="130"/>
      <c r="Q634" s="130"/>
      <c r="R634" s="130"/>
      <c r="S634" s="130"/>
      <c r="T634" s="130"/>
      <c r="U634" s="130"/>
      <c r="V634" s="130"/>
      <c r="W634" s="130"/>
      <c r="X634" s="130"/>
      <c r="Y634" s="130"/>
    </row>
    <row r="635" spans="1:25" ht="15.75" customHeight="1" x14ac:dyDescent="0.2">
      <c r="A635" s="189"/>
      <c r="B635" s="182"/>
      <c r="C635" s="183"/>
      <c r="D635" s="183"/>
      <c r="E635" s="183"/>
      <c r="F635" s="130"/>
      <c r="G635" s="130"/>
      <c r="H635" s="130"/>
      <c r="I635" s="130"/>
      <c r="J635" s="181"/>
      <c r="K635" s="189"/>
      <c r="L635" s="130"/>
      <c r="M635" s="130"/>
      <c r="N635" s="130"/>
      <c r="O635" s="130"/>
      <c r="P635" s="130"/>
      <c r="Q635" s="130"/>
      <c r="R635" s="130"/>
      <c r="S635" s="130"/>
      <c r="T635" s="130"/>
      <c r="U635" s="130"/>
      <c r="V635" s="130"/>
      <c r="W635" s="130"/>
      <c r="X635" s="130"/>
      <c r="Y635" s="130"/>
    </row>
    <row r="636" spans="1:25" ht="15.75" customHeight="1" x14ac:dyDescent="0.2">
      <c r="A636" s="189"/>
      <c r="B636" s="182"/>
      <c r="C636" s="183"/>
      <c r="D636" s="183"/>
      <c r="E636" s="183"/>
      <c r="F636" s="130"/>
      <c r="G636" s="130"/>
      <c r="H636" s="130"/>
      <c r="I636" s="130"/>
      <c r="J636" s="181"/>
      <c r="K636" s="189"/>
      <c r="L636" s="130"/>
      <c r="M636" s="130"/>
      <c r="N636" s="130"/>
      <c r="O636" s="130"/>
      <c r="P636" s="130"/>
      <c r="Q636" s="130"/>
      <c r="R636" s="130"/>
      <c r="S636" s="130"/>
      <c r="T636" s="130"/>
      <c r="U636" s="130"/>
      <c r="V636" s="130"/>
      <c r="W636" s="130"/>
      <c r="X636" s="130"/>
      <c r="Y636" s="130"/>
    </row>
    <row r="637" spans="1:25" ht="15.75" customHeight="1" x14ac:dyDescent="0.2">
      <c r="A637" s="189"/>
      <c r="B637" s="182"/>
      <c r="C637" s="183"/>
      <c r="D637" s="183"/>
      <c r="E637" s="183"/>
      <c r="F637" s="130"/>
      <c r="G637" s="130"/>
      <c r="H637" s="130"/>
      <c r="I637" s="130"/>
      <c r="J637" s="181"/>
      <c r="K637" s="189"/>
      <c r="L637" s="130"/>
      <c r="M637" s="130"/>
      <c r="N637" s="130"/>
      <c r="O637" s="130"/>
      <c r="P637" s="130"/>
      <c r="Q637" s="130"/>
      <c r="R637" s="130"/>
      <c r="S637" s="130"/>
      <c r="T637" s="130"/>
      <c r="U637" s="130"/>
      <c r="V637" s="130"/>
      <c r="W637" s="130"/>
      <c r="X637" s="130"/>
      <c r="Y637" s="130"/>
    </row>
    <row r="638" spans="1:25" ht="15.75" customHeight="1" x14ac:dyDescent="0.2">
      <c r="A638" s="189"/>
      <c r="B638" s="182"/>
      <c r="C638" s="183"/>
      <c r="D638" s="183"/>
      <c r="E638" s="183"/>
      <c r="F638" s="130"/>
      <c r="G638" s="130"/>
      <c r="H638" s="130"/>
      <c r="I638" s="130"/>
      <c r="J638" s="181"/>
      <c r="K638" s="189"/>
      <c r="L638" s="130"/>
      <c r="M638" s="130"/>
      <c r="N638" s="130"/>
      <c r="O638" s="130"/>
      <c r="P638" s="130"/>
      <c r="Q638" s="130"/>
      <c r="R638" s="130"/>
      <c r="S638" s="130"/>
      <c r="T638" s="130"/>
      <c r="U638" s="130"/>
      <c r="V638" s="130"/>
      <c r="W638" s="130"/>
      <c r="X638" s="130"/>
      <c r="Y638" s="130"/>
    </row>
    <row r="639" spans="1:25" ht="15.75" customHeight="1" x14ac:dyDescent="0.2">
      <c r="A639" s="189"/>
      <c r="B639" s="182"/>
      <c r="C639" s="183"/>
      <c r="D639" s="183"/>
      <c r="E639" s="183"/>
      <c r="F639" s="130"/>
      <c r="G639" s="130"/>
      <c r="H639" s="130"/>
      <c r="I639" s="130"/>
      <c r="J639" s="181"/>
      <c r="K639" s="189"/>
      <c r="L639" s="130"/>
      <c r="M639" s="130"/>
      <c r="N639" s="130"/>
      <c r="O639" s="130"/>
      <c r="P639" s="130"/>
      <c r="Q639" s="130"/>
      <c r="R639" s="130"/>
      <c r="S639" s="130"/>
      <c r="T639" s="130"/>
      <c r="U639" s="130"/>
      <c r="V639" s="130"/>
      <c r="W639" s="130"/>
      <c r="X639" s="130"/>
      <c r="Y639" s="130"/>
    </row>
    <row r="640" spans="1:25" ht="15.75" customHeight="1" x14ac:dyDescent="0.2">
      <c r="A640" s="189"/>
      <c r="B640" s="182"/>
      <c r="C640" s="183"/>
      <c r="D640" s="183"/>
      <c r="E640" s="183"/>
      <c r="F640" s="130"/>
      <c r="G640" s="130"/>
      <c r="H640" s="130"/>
      <c r="I640" s="130"/>
      <c r="J640" s="181"/>
      <c r="K640" s="189"/>
      <c r="L640" s="130"/>
      <c r="M640" s="130"/>
      <c r="N640" s="130"/>
      <c r="O640" s="130"/>
      <c r="P640" s="130"/>
      <c r="Q640" s="130"/>
      <c r="R640" s="130"/>
      <c r="S640" s="130"/>
      <c r="T640" s="130"/>
      <c r="U640" s="130"/>
      <c r="V640" s="130"/>
      <c r="W640" s="130"/>
      <c r="X640" s="130"/>
      <c r="Y640" s="130"/>
    </row>
    <row r="641" spans="1:25" ht="15.75" customHeight="1" x14ac:dyDescent="0.2">
      <c r="A641" s="189"/>
      <c r="B641" s="182"/>
      <c r="C641" s="183"/>
      <c r="D641" s="183"/>
      <c r="E641" s="183"/>
      <c r="F641" s="130"/>
      <c r="G641" s="130"/>
      <c r="H641" s="130"/>
      <c r="I641" s="130"/>
      <c r="J641" s="181"/>
      <c r="K641" s="189"/>
      <c r="L641" s="130"/>
      <c r="M641" s="130"/>
      <c r="N641" s="130"/>
      <c r="O641" s="130"/>
      <c r="P641" s="130"/>
      <c r="Q641" s="130"/>
      <c r="R641" s="130"/>
      <c r="S641" s="130"/>
      <c r="T641" s="130"/>
      <c r="U641" s="130"/>
      <c r="V641" s="130"/>
      <c r="W641" s="130"/>
      <c r="X641" s="130"/>
      <c r="Y641" s="130"/>
    </row>
    <row r="642" spans="1:25" ht="15.75" customHeight="1" x14ac:dyDescent="0.2">
      <c r="A642" s="189"/>
      <c r="B642" s="182"/>
      <c r="C642" s="183"/>
      <c r="D642" s="183"/>
      <c r="E642" s="183"/>
      <c r="F642" s="130"/>
      <c r="G642" s="130"/>
      <c r="H642" s="130"/>
      <c r="I642" s="130"/>
      <c r="J642" s="181"/>
      <c r="K642" s="189"/>
      <c r="L642" s="130"/>
      <c r="M642" s="130"/>
      <c r="N642" s="130"/>
      <c r="O642" s="130"/>
      <c r="P642" s="130"/>
      <c r="Q642" s="130"/>
      <c r="R642" s="130"/>
      <c r="S642" s="130"/>
      <c r="T642" s="130"/>
      <c r="U642" s="130"/>
      <c r="V642" s="130"/>
      <c r="W642" s="130"/>
      <c r="X642" s="130"/>
      <c r="Y642" s="130"/>
    </row>
    <row r="643" spans="1:25" ht="15.75" customHeight="1" x14ac:dyDescent="0.2">
      <c r="A643" s="189"/>
      <c r="B643" s="182"/>
      <c r="C643" s="183"/>
      <c r="D643" s="183"/>
      <c r="E643" s="183"/>
      <c r="F643" s="130"/>
      <c r="G643" s="130"/>
      <c r="H643" s="130"/>
      <c r="I643" s="130"/>
      <c r="J643" s="181"/>
      <c r="K643" s="189"/>
      <c r="L643" s="130"/>
      <c r="M643" s="130"/>
      <c r="N643" s="130"/>
      <c r="O643" s="130"/>
      <c r="P643" s="130"/>
      <c r="Q643" s="130"/>
      <c r="R643" s="130"/>
      <c r="S643" s="130"/>
      <c r="T643" s="130"/>
      <c r="U643" s="130"/>
      <c r="V643" s="130"/>
      <c r="W643" s="130"/>
      <c r="X643" s="130"/>
      <c r="Y643" s="130"/>
    </row>
    <row r="644" spans="1:25" ht="15.75" customHeight="1" x14ac:dyDescent="0.2">
      <c r="A644" s="189"/>
      <c r="B644" s="182"/>
      <c r="C644" s="183"/>
      <c r="D644" s="183"/>
      <c r="E644" s="183"/>
      <c r="F644" s="130"/>
      <c r="G644" s="130"/>
      <c r="H644" s="130"/>
      <c r="I644" s="130"/>
      <c r="J644" s="181"/>
      <c r="K644" s="189"/>
      <c r="L644" s="130"/>
      <c r="M644" s="130"/>
      <c r="N644" s="130"/>
      <c r="O644" s="130"/>
      <c r="P644" s="130"/>
      <c r="Q644" s="130"/>
      <c r="R644" s="130"/>
      <c r="S644" s="130"/>
      <c r="T644" s="130"/>
      <c r="U644" s="130"/>
      <c r="V644" s="130"/>
      <c r="W644" s="130"/>
      <c r="X644" s="130"/>
      <c r="Y644" s="130"/>
    </row>
    <row r="645" spans="1:25" ht="15.75" customHeight="1" x14ac:dyDescent="0.2">
      <c r="A645" s="189"/>
      <c r="B645" s="182"/>
      <c r="C645" s="183"/>
      <c r="D645" s="183"/>
      <c r="E645" s="183"/>
      <c r="F645" s="130"/>
      <c r="G645" s="130"/>
      <c r="H645" s="130"/>
      <c r="I645" s="130"/>
      <c r="J645" s="181"/>
      <c r="K645" s="189"/>
      <c r="L645" s="130"/>
      <c r="M645" s="130"/>
      <c r="N645" s="130"/>
      <c r="O645" s="130"/>
      <c r="P645" s="130"/>
      <c r="Q645" s="130"/>
      <c r="R645" s="130"/>
      <c r="S645" s="130"/>
      <c r="T645" s="130"/>
      <c r="U645" s="130"/>
      <c r="V645" s="130"/>
      <c r="W645" s="130"/>
      <c r="X645" s="130"/>
      <c r="Y645" s="130"/>
    </row>
    <row r="646" spans="1:25" ht="15.75" customHeight="1" x14ac:dyDescent="0.2">
      <c r="A646" s="189"/>
      <c r="B646" s="182"/>
      <c r="C646" s="183"/>
      <c r="D646" s="183"/>
      <c r="E646" s="183"/>
      <c r="F646" s="130"/>
      <c r="G646" s="130"/>
      <c r="H646" s="130"/>
      <c r="I646" s="130"/>
      <c r="J646" s="181"/>
      <c r="K646" s="189"/>
      <c r="L646" s="130"/>
      <c r="M646" s="130"/>
      <c r="N646" s="130"/>
      <c r="O646" s="130"/>
      <c r="P646" s="130"/>
      <c r="Q646" s="130"/>
      <c r="R646" s="130"/>
      <c r="S646" s="130"/>
      <c r="T646" s="130"/>
      <c r="U646" s="130"/>
      <c r="V646" s="130"/>
      <c r="W646" s="130"/>
      <c r="X646" s="130"/>
      <c r="Y646" s="130"/>
    </row>
    <row r="647" spans="1:25" ht="15.75" customHeight="1" x14ac:dyDescent="0.2">
      <c r="A647" s="189"/>
      <c r="B647" s="182"/>
      <c r="C647" s="183"/>
      <c r="D647" s="183"/>
      <c r="E647" s="183"/>
      <c r="F647" s="130"/>
      <c r="G647" s="130"/>
      <c r="H647" s="130"/>
      <c r="I647" s="130"/>
      <c r="J647" s="181"/>
      <c r="K647" s="189"/>
      <c r="L647" s="130"/>
      <c r="M647" s="130"/>
      <c r="N647" s="130"/>
      <c r="O647" s="130"/>
      <c r="P647" s="130"/>
      <c r="Q647" s="130"/>
      <c r="R647" s="130"/>
      <c r="S647" s="130"/>
      <c r="T647" s="130"/>
      <c r="U647" s="130"/>
      <c r="V647" s="130"/>
      <c r="W647" s="130"/>
      <c r="X647" s="130"/>
      <c r="Y647" s="130"/>
    </row>
    <row r="648" spans="1:25" ht="15.75" customHeight="1" x14ac:dyDescent="0.2">
      <c r="A648" s="189"/>
      <c r="B648" s="182"/>
      <c r="C648" s="183"/>
      <c r="D648" s="183"/>
      <c r="E648" s="183"/>
      <c r="F648" s="130"/>
      <c r="G648" s="130"/>
      <c r="H648" s="130"/>
      <c r="I648" s="130"/>
      <c r="J648" s="181"/>
      <c r="K648" s="189"/>
      <c r="L648" s="130"/>
      <c r="M648" s="130"/>
      <c r="N648" s="130"/>
      <c r="O648" s="130"/>
      <c r="P648" s="130"/>
      <c r="Q648" s="130"/>
      <c r="R648" s="130"/>
      <c r="S648" s="130"/>
      <c r="T648" s="130"/>
      <c r="U648" s="130"/>
      <c r="V648" s="130"/>
      <c r="W648" s="130"/>
      <c r="X648" s="130"/>
      <c r="Y648" s="130"/>
    </row>
    <row r="649" spans="1:25" ht="15.75" customHeight="1" x14ac:dyDescent="0.2">
      <c r="A649" s="189"/>
      <c r="B649" s="182"/>
      <c r="C649" s="183"/>
      <c r="D649" s="183"/>
      <c r="E649" s="183"/>
      <c r="F649" s="130"/>
      <c r="G649" s="130"/>
      <c r="H649" s="130"/>
      <c r="I649" s="130"/>
      <c r="J649" s="181"/>
      <c r="K649" s="189"/>
      <c r="L649" s="130"/>
      <c r="M649" s="130"/>
      <c r="N649" s="130"/>
      <c r="O649" s="130"/>
      <c r="P649" s="130"/>
      <c r="Q649" s="130"/>
      <c r="R649" s="130"/>
      <c r="S649" s="130"/>
      <c r="T649" s="130"/>
      <c r="U649" s="130"/>
      <c r="V649" s="130"/>
      <c r="W649" s="130"/>
      <c r="X649" s="130"/>
      <c r="Y649" s="130"/>
    </row>
    <row r="650" spans="1:25" ht="15.75" customHeight="1" x14ac:dyDescent="0.2">
      <c r="A650" s="189"/>
      <c r="B650" s="182"/>
      <c r="C650" s="183"/>
      <c r="D650" s="183"/>
      <c r="E650" s="183"/>
      <c r="F650" s="130"/>
      <c r="G650" s="130"/>
      <c r="H650" s="130"/>
      <c r="I650" s="130"/>
      <c r="J650" s="181"/>
      <c r="K650" s="189"/>
      <c r="L650" s="130"/>
      <c r="M650" s="130"/>
      <c r="N650" s="130"/>
      <c r="O650" s="130"/>
      <c r="P650" s="130"/>
      <c r="Q650" s="130"/>
      <c r="R650" s="130"/>
      <c r="S650" s="130"/>
      <c r="T650" s="130"/>
      <c r="U650" s="130"/>
      <c r="V650" s="130"/>
      <c r="W650" s="130"/>
      <c r="X650" s="130"/>
      <c r="Y650" s="130"/>
    </row>
    <row r="651" spans="1:25" ht="15.75" customHeight="1" x14ac:dyDescent="0.2">
      <c r="A651" s="189"/>
      <c r="B651" s="182"/>
      <c r="C651" s="183"/>
      <c r="D651" s="183"/>
      <c r="E651" s="183"/>
      <c r="F651" s="130"/>
      <c r="G651" s="130"/>
      <c r="H651" s="130"/>
      <c r="I651" s="130"/>
      <c r="J651" s="181"/>
      <c r="K651" s="189"/>
      <c r="L651" s="130"/>
      <c r="M651" s="130"/>
      <c r="N651" s="130"/>
      <c r="O651" s="130"/>
      <c r="P651" s="130"/>
      <c r="Q651" s="130"/>
      <c r="R651" s="130"/>
      <c r="S651" s="130"/>
      <c r="T651" s="130"/>
      <c r="U651" s="130"/>
      <c r="V651" s="130"/>
      <c r="W651" s="130"/>
      <c r="X651" s="130"/>
      <c r="Y651" s="130"/>
    </row>
    <row r="652" spans="1:25" ht="15.75" customHeight="1" x14ac:dyDescent="0.2">
      <c r="A652" s="189"/>
      <c r="B652" s="182"/>
      <c r="C652" s="183"/>
      <c r="D652" s="183"/>
      <c r="E652" s="183"/>
      <c r="F652" s="130"/>
      <c r="G652" s="130"/>
      <c r="H652" s="130"/>
      <c r="I652" s="130"/>
      <c r="J652" s="181"/>
      <c r="K652" s="189"/>
      <c r="L652" s="130"/>
      <c r="M652" s="130"/>
      <c r="N652" s="130"/>
      <c r="O652" s="130"/>
      <c r="P652" s="130"/>
      <c r="Q652" s="130"/>
      <c r="R652" s="130"/>
      <c r="S652" s="130"/>
      <c r="T652" s="130"/>
      <c r="U652" s="130"/>
      <c r="V652" s="130"/>
      <c r="W652" s="130"/>
      <c r="X652" s="130"/>
      <c r="Y652" s="130"/>
    </row>
    <row r="653" spans="1:25" ht="15.75" customHeight="1" x14ac:dyDescent="0.2">
      <c r="A653" s="189"/>
      <c r="B653" s="182"/>
      <c r="C653" s="183"/>
      <c r="D653" s="183"/>
      <c r="E653" s="183"/>
      <c r="F653" s="130"/>
      <c r="G653" s="130"/>
      <c r="H653" s="130"/>
      <c r="I653" s="130"/>
      <c r="J653" s="181"/>
      <c r="K653" s="189"/>
      <c r="L653" s="130"/>
      <c r="M653" s="130"/>
      <c r="N653" s="130"/>
      <c r="O653" s="130"/>
      <c r="P653" s="130"/>
      <c r="Q653" s="130"/>
      <c r="R653" s="130"/>
      <c r="S653" s="130"/>
      <c r="T653" s="130"/>
      <c r="U653" s="130"/>
      <c r="V653" s="130"/>
      <c r="W653" s="130"/>
      <c r="X653" s="130"/>
      <c r="Y653" s="130"/>
    </row>
    <row r="654" spans="1:25" ht="15.75" customHeight="1" x14ac:dyDescent="0.2">
      <c r="A654" s="189"/>
      <c r="B654" s="182"/>
      <c r="C654" s="183"/>
      <c r="D654" s="183"/>
      <c r="E654" s="183"/>
      <c r="F654" s="130"/>
      <c r="G654" s="130"/>
      <c r="H654" s="130"/>
      <c r="I654" s="130"/>
      <c r="J654" s="181"/>
      <c r="K654" s="189"/>
      <c r="L654" s="130"/>
      <c r="M654" s="130"/>
      <c r="N654" s="130"/>
      <c r="O654" s="130"/>
      <c r="P654" s="130"/>
      <c r="Q654" s="130"/>
      <c r="R654" s="130"/>
      <c r="S654" s="130"/>
      <c r="T654" s="130"/>
      <c r="U654" s="130"/>
      <c r="V654" s="130"/>
      <c r="W654" s="130"/>
      <c r="X654" s="130"/>
      <c r="Y654" s="130"/>
    </row>
    <row r="655" spans="1:25" ht="15.75" customHeight="1" x14ac:dyDescent="0.2">
      <c r="A655" s="189"/>
      <c r="B655" s="182"/>
      <c r="C655" s="183"/>
      <c r="D655" s="183"/>
      <c r="E655" s="183"/>
      <c r="F655" s="130"/>
      <c r="G655" s="130"/>
      <c r="H655" s="130"/>
      <c r="I655" s="130"/>
      <c r="J655" s="181"/>
      <c r="K655" s="189"/>
      <c r="L655" s="130"/>
      <c r="M655" s="130"/>
      <c r="N655" s="130"/>
      <c r="O655" s="130"/>
      <c r="P655" s="130"/>
      <c r="Q655" s="130"/>
      <c r="R655" s="130"/>
      <c r="S655" s="130"/>
      <c r="T655" s="130"/>
      <c r="U655" s="130"/>
      <c r="V655" s="130"/>
      <c r="W655" s="130"/>
      <c r="X655" s="130"/>
      <c r="Y655" s="130"/>
    </row>
    <row r="656" spans="1:25" ht="15.75" customHeight="1" x14ac:dyDescent="0.2">
      <c r="A656" s="189"/>
      <c r="B656" s="182"/>
      <c r="C656" s="183"/>
      <c r="D656" s="183"/>
      <c r="E656" s="183"/>
      <c r="F656" s="130"/>
      <c r="G656" s="130"/>
      <c r="H656" s="130"/>
      <c r="I656" s="130"/>
      <c r="J656" s="181"/>
      <c r="K656" s="189"/>
      <c r="L656" s="130"/>
      <c r="M656" s="130"/>
      <c r="N656" s="130"/>
      <c r="O656" s="130"/>
      <c r="P656" s="130"/>
      <c r="Q656" s="130"/>
      <c r="R656" s="130"/>
      <c r="S656" s="130"/>
      <c r="T656" s="130"/>
      <c r="U656" s="130"/>
      <c r="V656" s="130"/>
      <c r="W656" s="130"/>
      <c r="X656" s="130"/>
      <c r="Y656" s="130"/>
    </row>
    <row r="657" spans="1:25" ht="15.75" customHeight="1" x14ac:dyDescent="0.2">
      <c r="A657" s="189"/>
      <c r="B657" s="182"/>
      <c r="C657" s="183"/>
      <c r="D657" s="183"/>
      <c r="E657" s="183"/>
      <c r="F657" s="130"/>
      <c r="G657" s="130"/>
      <c r="H657" s="130"/>
      <c r="I657" s="130"/>
      <c r="J657" s="181"/>
      <c r="K657" s="189"/>
      <c r="L657" s="130"/>
      <c r="M657" s="130"/>
      <c r="N657" s="130"/>
      <c r="O657" s="130"/>
      <c r="P657" s="130"/>
      <c r="Q657" s="130"/>
      <c r="R657" s="130"/>
      <c r="S657" s="130"/>
      <c r="T657" s="130"/>
      <c r="U657" s="130"/>
      <c r="V657" s="130"/>
      <c r="W657" s="130"/>
      <c r="X657" s="130"/>
      <c r="Y657" s="130"/>
    </row>
    <row r="658" spans="1:25" ht="15.75" customHeight="1" x14ac:dyDescent="0.2">
      <c r="A658" s="189"/>
      <c r="B658" s="182"/>
      <c r="C658" s="183"/>
      <c r="D658" s="183"/>
      <c r="E658" s="183"/>
      <c r="F658" s="130"/>
      <c r="G658" s="130"/>
      <c r="H658" s="130"/>
      <c r="I658" s="130"/>
      <c r="J658" s="181"/>
      <c r="K658" s="189"/>
      <c r="L658" s="130"/>
      <c r="M658" s="130"/>
      <c r="N658" s="130"/>
      <c r="O658" s="130"/>
      <c r="P658" s="130"/>
      <c r="Q658" s="130"/>
      <c r="R658" s="130"/>
      <c r="S658" s="130"/>
      <c r="T658" s="130"/>
      <c r="U658" s="130"/>
      <c r="V658" s="130"/>
      <c r="W658" s="130"/>
      <c r="X658" s="130"/>
      <c r="Y658" s="130"/>
    </row>
    <row r="659" spans="1:25" ht="15.75" customHeight="1" x14ac:dyDescent="0.2">
      <c r="A659" s="189"/>
      <c r="B659" s="182"/>
      <c r="C659" s="183"/>
      <c r="D659" s="183"/>
      <c r="E659" s="183"/>
      <c r="F659" s="130"/>
      <c r="G659" s="130"/>
      <c r="H659" s="130"/>
      <c r="I659" s="130"/>
      <c r="J659" s="181"/>
      <c r="K659" s="189"/>
      <c r="L659" s="130"/>
      <c r="M659" s="130"/>
      <c r="N659" s="130"/>
      <c r="O659" s="130"/>
      <c r="P659" s="130"/>
      <c r="Q659" s="130"/>
      <c r="R659" s="130"/>
      <c r="S659" s="130"/>
      <c r="T659" s="130"/>
      <c r="U659" s="130"/>
      <c r="V659" s="130"/>
      <c r="W659" s="130"/>
      <c r="X659" s="130"/>
      <c r="Y659" s="130"/>
    </row>
    <row r="660" spans="1:25" ht="15.75" customHeight="1" x14ac:dyDescent="0.2">
      <c r="A660" s="189"/>
      <c r="B660" s="182"/>
      <c r="C660" s="183"/>
      <c r="D660" s="183"/>
      <c r="E660" s="183"/>
      <c r="F660" s="130"/>
      <c r="G660" s="130"/>
      <c r="H660" s="130"/>
      <c r="I660" s="130"/>
      <c r="J660" s="181"/>
      <c r="K660" s="189"/>
      <c r="L660" s="130"/>
      <c r="M660" s="130"/>
      <c r="N660" s="130"/>
      <c r="O660" s="130"/>
      <c r="P660" s="130"/>
      <c r="Q660" s="130"/>
      <c r="R660" s="130"/>
      <c r="S660" s="130"/>
      <c r="T660" s="130"/>
      <c r="U660" s="130"/>
      <c r="V660" s="130"/>
      <c r="W660" s="130"/>
      <c r="X660" s="130"/>
      <c r="Y660" s="130"/>
    </row>
    <row r="661" spans="1:25" ht="15.75" customHeight="1" x14ac:dyDescent="0.2">
      <c r="A661" s="189"/>
      <c r="B661" s="182"/>
      <c r="C661" s="183"/>
      <c r="D661" s="183"/>
      <c r="E661" s="183"/>
      <c r="F661" s="130"/>
      <c r="G661" s="130"/>
      <c r="H661" s="130"/>
      <c r="I661" s="130"/>
      <c r="J661" s="181"/>
      <c r="K661" s="189"/>
      <c r="L661" s="130"/>
      <c r="M661" s="130"/>
      <c r="N661" s="130"/>
      <c r="O661" s="130"/>
      <c r="P661" s="130"/>
      <c r="Q661" s="130"/>
      <c r="R661" s="130"/>
      <c r="S661" s="130"/>
      <c r="T661" s="130"/>
      <c r="U661" s="130"/>
      <c r="V661" s="130"/>
      <c r="W661" s="130"/>
      <c r="X661" s="130"/>
      <c r="Y661" s="130"/>
    </row>
    <row r="662" spans="1:25" ht="15.75" customHeight="1" x14ac:dyDescent="0.2">
      <c r="A662" s="189"/>
      <c r="B662" s="182"/>
      <c r="C662" s="183"/>
      <c r="D662" s="183"/>
      <c r="E662" s="183"/>
      <c r="F662" s="130"/>
      <c r="G662" s="130"/>
      <c r="H662" s="130"/>
      <c r="I662" s="130"/>
      <c r="J662" s="181"/>
      <c r="K662" s="189"/>
      <c r="L662" s="130"/>
      <c r="M662" s="130"/>
      <c r="N662" s="130"/>
      <c r="O662" s="130"/>
      <c r="P662" s="130"/>
      <c r="Q662" s="130"/>
      <c r="R662" s="130"/>
      <c r="S662" s="130"/>
      <c r="T662" s="130"/>
      <c r="U662" s="130"/>
      <c r="V662" s="130"/>
      <c r="W662" s="130"/>
      <c r="X662" s="130"/>
      <c r="Y662" s="130"/>
    </row>
    <row r="663" spans="1:25" ht="15.75" customHeight="1" x14ac:dyDescent="0.2">
      <c r="A663" s="189"/>
      <c r="B663" s="182"/>
      <c r="C663" s="183"/>
      <c r="D663" s="183"/>
      <c r="E663" s="183"/>
      <c r="F663" s="130"/>
      <c r="G663" s="130"/>
      <c r="H663" s="130"/>
      <c r="I663" s="130"/>
      <c r="J663" s="181"/>
      <c r="K663" s="189"/>
      <c r="L663" s="130"/>
      <c r="M663" s="130"/>
      <c r="N663" s="130"/>
      <c r="O663" s="130"/>
      <c r="P663" s="130"/>
      <c r="Q663" s="130"/>
      <c r="R663" s="130"/>
      <c r="S663" s="130"/>
      <c r="T663" s="130"/>
      <c r="U663" s="130"/>
      <c r="V663" s="130"/>
      <c r="W663" s="130"/>
      <c r="X663" s="130"/>
      <c r="Y663" s="130"/>
    </row>
    <row r="664" spans="1:25" ht="15.75" customHeight="1" x14ac:dyDescent="0.2">
      <c r="A664" s="189"/>
      <c r="B664" s="182"/>
      <c r="C664" s="183"/>
      <c r="D664" s="183"/>
      <c r="E664" s="183"/>
      <c r="F664" s="130"/>
      <c r="G664" s="130"/>
      <c r="H664" s="130"/>
      <c r="I664" s="130"/>
      <c r="J664" s="181"/>
      <c r="K664" s="189"/>
      <c r="L664" s="130"/>
      <c r="M664" s="130"/>
      <c r="N664" s="130"/>
      <c r="O664" s="130"/>
      <c r="P664" s="130"/>
      <c r="Q664" s="130"/>
      <c r="R664" s="130"/>
      <c r="S664" s="130"/>
      <c r="T664" s="130"/>
      <c r="U664" s="130"/>
      <c r="V664" s="130"/>
      <c r="W664" s="130"/>
      <c r="X664" s="130"/>
      <c r="Y664" s="130"/>
    </row>
    <row r="665" spans="1:25" ht="15.75" customHeight="1" x14ac:dyDescent="0.2">
      <c r="A665" s="189"/>
      <c r="B665" s="182"/>
      <c r="C665" s="183"/>
      <c r="D665" s="183"/>
      <c r="E665" s="183"/>
      <c r="F665" s="130"/>
      <c r="G665" s="130"/>
      <c r="H665" s="130"/>
      <c r="I665" s="130"/>
      <c r="J665" s="181"/>
      <c r="K665" s="189"/>
      <c r="L665" s="130"/>
      <c r="M665" s="130"/>
      <c r="N665" s="130"/>
      <c r="O665" s="130"/>
      <c r="P665" s="130"/>
      <c r="Q665" s="130"/>
      <c r="R665" s="130"/>
      <c r="S665" s="130"/>
      <c r="T665" s="130"/>
      <c r="U665" s="130"/>
      <c r="V665" s="130"/>
      <c r="W665" s="130"/>
      <c r="X665" s="130"/>
      <c r="Y665" s="130"/>
    </row>
    <row r="666" spans="1:25" ht="15.75" customHeight="1" x14ac:dyDescent="0.2">
      <c r="A666" s="189"/>
      <c r="B666" s="182"/>
      <c r="C666" s="183"/>
      <c r="D666" s="183"/>
      <c r="E666" s="183"/>
      <c r="F666" s="130"/>
      <c r="G666" s="130"/>
      <c r="H666" s="130"/>
      <c r="I666" s="130"/>
      <c r="J666" s="181"/>
      <c r="K666" s="189"/>
      <c r="L666" s="130"/>
      <c r="M666" s="130"/>
      <c r="N666" s="130"/>
      <c r="O666" s="130"/>
      <c r="P666" s="130"/>
      <c r="Q666" s="130"/>
      <c r="R666" s="130"/>
      <c r="S666" s="130"/>
      <c r="T666" s="130"/>
      <c r="U666" s="130"/>
      <c r="V666" s="130"/>
      <c r="W666" s="130"/>
      <c r="X666" s="130"/>
      <c r="Y666" s="130"/>
    </row>
    <row r="667" spans="1:25" ht="15.75" customHeight="1" x14ac:dyDescent="0.2">
      <c r="A667" s="189"/>
      <c r="B667" s="182"/>
      <c r="C667" s="183"/>
      <c r="D667" s="183"/>
      <c r="E667" s="183"/>
      <c r="F667" s="130"/>
      <c r="G667" s="130"/>
      <c r="H667" s="130"/>
      <c r="I667" s="130"/>
      <c r="J667" s="181"/>
      <c r="K667" s="189"/>
      <c r="L667" s="130"/>
      <c r="M667" s="130"/>
      <c r="N667" s="130"/>
      <c r="O667" s="130"/>
      <c r="P667" s="130"/>
      <c r="Q667" s="130"/>
      <c r="R667" s="130"/>
      <c r="S667" s="130"/>
      <c r="T667" s="130"/>
      <c r="U667" s="130"/>
      <c r="V667" s="130"/>
      <c r="W667" s="130"/>
      <c r="X667" s="130"/>
      <c r="Y667" s="130"/>
    </row>
    <row r="668" spans="1:25" ht="15.75" customHeight="1" x14ac:dyDescent="0.2">
      <c r="A668" s="189"/>
      <c r="B668" s="182"/>
      <c r="C668" s="183"/>
      <c r="D668" s="183"/>
      <c r="E668" s="183"/>
      <c r="F668" s="130"/>
      <c r="G668" s="130"/>
      <c r="H668" s="130"/>
      <c r="I668" s="130"/>
      <c r="J668" s="181"/>
      <c r="K668" s="189"/>
      <c r="L668" s="130"/>
      <c r="M668" s="130"/>
      <c r="N668" s="130"/>
      <c r="O668" s="130"/>
      <c r="P668" s="130"/>
      <c r="Q668" s="130"/>
      <c r="R668" s="130"/>
      <c r="S668" s="130"/>
      <c r="T668" s="130"/>
      <c r="U668" s="130"/>
      <c r="V668" s="130"/>
      <c r="W668" s="130"/>
      <c r="X668" s="130"/>
      <c r="Y668" s="130"/>
    </row>
    <row r="669" spans="1:25" ht="15.75" customHeight="1" x14ac:dyDescent="0.2">
      <c r="A669" s="189"/>
      <c r="B669" s="182"/>
      <c r="C669" s="183"/>
      <c r="D669" s="183"/>
      <c r="E669" s="183"/>
      <c r="F669" s="130"/>
      <c r="G669" s="130"/>
      <c r="H669" s="130"/>
      <c r="I669" s="130"/>
      <c r="J669" s="181"/>
      <c r="K669" s="189"/>
      <c r="L669" s="130"/>
      <c r="M669" s="130"/>
      <c r="N669" s="130"/>
      <c r="O669" s="130"/>
      <c r="P669" s="130"/>
      <c r="Q669" s="130"/>
      <c r="R669" s="130"/>
      <c r="S669" s="130"/>
      <c r="T669" s="130"/>
      <c r="U669" s="130"/>
      <c r="V669" s="130"/>
      <c r="W669" s="130"/>
      <c r="X669" s="130"/>
      <c r="Y669" s="130"/>
    </row>
    <row r="670" spans="1:25" ht="15.75" customHeight="1" x14ac:dyDescent="0.2">
      <c r="A670" s="189"/>
      <c r="B670" s="182"/>
      <c r="C670" s="183"/>
      <c r="D670" s="183"/>
      <c r="E670" s="183"/>
      <c r="F670" s="130"/>
      <c r="G670" s="130"/>
      <c r="H670" s="130"/>
      <c r="I670" s="130"/>
      <c r="J670" s="181"/>
      <c r="K670" s="189"/>
      <c r="L670" s="130"/>
      <c r="M670" s="130"/>
      <c r="N670" s="130"/>
      <c r="O670" s="130"/>
      <c r="P670" s="130"/>
      <c r="Q670" s="130"/>
      <c r="R670" s="130"/>
      <c r="S670" s="130"/>
      <c r="T670" s="130"/>
      <c r="U670" s="130"/>
      <c r="V670" s="130"/>
      <c r="W670" s="130"/>
      <c r="X670" s="130"/>
      <c r="Y670" s="130"/>
    </row>
    <row r="671" spans="1:25" ht="15.75" customHeight="1" x14ac:dyDescent="0.2">
      <c r="A671" s="189"/>
      <c r="B671" s="182"/>
      <c r="C671" s="183"/>
      <c r="D671" s="183"/>
      <c r="E671" s="183"/>
      <c r="F671" s="130"/>
      <c r="G671" s="130"/>
      <c r="H671" s="130"/>
      <c r="I671" s="130"/>
      <c r="J671" s="181"/>
      <c r="K671" s="189"/>
      <c r="L671" s="130"/>
      <c r="M671" s="130"/>
      <c r="N671" s="130"/>
      <c r="O671" s="130"/>
      <c r="P671" s="130"/>
      <c r="Q671" s="130"/>
      <c r="R671" s="130"/>
      <c r="S671" s="130"/>
      <c r="T671" s="130"/>
      <c r="U671" s="130"/>
      <c r="V671" s="130"/>
      <c r="W671" s="130"/>
      <c r="X671" s="130"/>
      <c r="Y671" s="130"/>
    </row>
    <row r="672" spans="1:25" ht="15.75" customHeight="1" x14ac:dyDescent="0.2">
      <c r="A672" s="189"/>
      <c r="B672" s="182"/>
      <c r="C672" s="183"/>
      <c r="D672" s="183"/>
      <c r="E672" s="183"/>
      <c r="F672" s="130"/>
      <c r="G672" s="130"/>
      <c r="H672" s="130"/>
      <c r="I672" s="130"/>
      <c r="J672" s="181"/>
      <c r="K672" s="189"/>
      <c r="L672" s="130"/>
      <c r="M672" s="130"/>
      <c r="N672" s="130"/>
      <c r="O672" s="130"/>
      <c r="P672" s="130"/>
      <c r="Q672" s="130"/>
      <c r="R672" s="130"/>
      <c r="S672" s="130"/>
      <c r="T672" s="130"/>
      <c r="U672" s="130"/>
      <c r="V672" s="130"/>
      <c r="W672" s="130"/>
      <c r="X672" s="130"/>
      <c r="Y672" s="130"/>
    </row>
    <row r="673" spans="1:25" ht="15.75" customHeight="1" x14ac:dyDescent="0.2">
      <c r="A673" s="189"/>
      <c r="B673" s="182"/>
      <c r="C673" s="183"/>
      <c r="D673" s="183"/>
      <c r="E673" s="183"/>
      <c r="F673" s="130"/>
      <c r="G673" s="130"/>
      <c r="H673" s="130"/>
      <c r="I673" s="130"/>
      <c r="J673" s="181"/>
      <c r="K673" s="189"/>
      <c r="L673" s="130"/>
      <c r="M673" s="130"/>
      <c r="N673" s="130"/>
      <c r="O673" s="130"/>
      <c r="P673" s="130"/>
      <c r="Q673" s="130"/>
      <c r="R673" s="130"/>
      <c r="S673" s="130"/>
      <c r="T673" s="130"/>
      <c r="U673" s="130"/>
      <c r="V673" s="130"/>
      <c r="W673" s="130"/>
      <c r="X673" s="130"/>
      <c r="Y673" s="130"/>
    </row>
    <row r="674" spans="1:25" ht="15.75" customHeight="1" x14ac:dyDescent="0.2">
      <c r="A674" s="189"/>
      <c r="B674" s="182"/>
      <c r="C674" s="183"/>
      <c r="D674" s="183"/>
      <c r="E674" s="183"/>
      <c r="F674" s="130"/>
      <c r="G674" s="130"/>
      <c r="H674" s="130"/>
      <c r="I674" s="130"/>
      <c r="J674" s="181"/>
      <c r="K674" s="189"/>
      <c r="L674" s="130"/>
      <c r="M674" s="130"/>
      <c r="N674" s="130"/>
      <c r="O674" s="130"/>
      <c r="P674" s="130"/>
      <c r="Q674" s="130"/>
      <c r="R674" s="130"/>
      <c r="S674" s="130"/>
      <c r="T674" s="130"/>
      <c r="U674" s="130"/>
      <c r="V674" s="130"/>
      <c r="W674" s="130"/>
      <c r="X674" s="130"/>
      <c r="Y674" s="130"/>
    </row>
    <row r="675" spans="1:25" ht="15.75" customHeight="1" x14ac:dyDescent="0.2">
      <c r="A675" s="189"/>
      <c r="B675" s="182"/>
      <c r="C675" s="183"/>
      <c r="D675" s="183"/>
      <c r="E675" s="183"/>
      <c r="F675" s="130"/>
      <c r="G675" s="130"/>
      <c r="H675" s="130"/>
      <c r="I675" s="130"/>
      <c r="J675" s="181"/>
      <c r="K675" s="189"/>
      <c r="L675" s="130"/>
      <c r="M675" s="130"/>
      <c r="N675" s="130"/>
      <c r="O675" s="130"/>
      <c r="P675" s="130"/>
      <c r="Q675" s="130"/>
      <c r="R675" s="130"/>
      <c r="S675" s="130"/>
      <c r="T675" s="130"/>
      <c r="U675" s="130"/>
      <c r="V675" s="130"/>
      <c r="W675" s="130"/>
      <c r="X675" s="130"/>
      <c r="Y675" s="130"/>
    </row>
    <row r="676" spans="1:25" ht="15.75" customHeight="1" x14ac:dyDescent="0.2">
      <c r="A676" s="189"/>
      <c r="B676" s="182"/>
      <c r="C676" s="183"/>
      <c r="D676" s="183"/>
      <c r="E676" s="183"/>
      <c r="F676" s="130"/>
      <c r="G676" s="130"/>
      <c r="H676" s="130"/>
      <c r="I676" s="130"/>
      <c r="J676" s="181"/>
      <c r="K676" s="189"/>
      <c r="L676" s="130"/>
      <c r="M676" s="130"/>
      <c r="N676" s="130"/>
      <c r="O676" s="130"/>
      <c r="P676" s="130"/>
      <c r="Q676" s="130"/>
      <c r="R676" s="130"/>
      <c r="S676" s="130"/>
      <c r="T676" s="130"/>
      <c r="U676" s="130"/>
      <c r="V676" s="130"/>
      <c r="W676" s="130"/>
      <c r="X676" s="130"/>
      <c r="Y676" s="130"/>
    </row>
    <row r="677" spans="1:25" ht="15.75" customHeight="1" x14ac:dyDescent="0.2">
      <c r="A677" s="189"/>
      <c r="B677" s="182"/>
      <c r="C677" s="183"/>
      <c r="D677" s="183"/>
      <c r="E677" s="183"/>
      <c r="F677" s="130"/>
      <c r="G677" s="130"/>
      <c r="H677" s="130"/>
      <c r="I677" s="130"/>
      <c r="J677" s="181"/>
      <c r="K677" s="189"/>
      <c r="L677" s="130"/>
      <c r="M677" s="130"/>
      <c r="N677" s="130"/>
      <c r="O677" s="130"/>
      <c r="P677" s="130"/>
      <c r="Q677" s="130"/>
      <c r="R677" s="130"/>
      <c r="S677" s="130"/>
      <c r="T677" s="130"/>
      <c r="U677" s="130"/>
      <c r="V677" s="130"/>
      <c r="W677" s="130"/>
      <c r="X677" s="130"/>
      <c r="Y677" s="130"/>
    </row>
    <row r="678" spans="1:25" ht="15.75" customHeight="1" x14ac:dyDescent="0.2">
      <c r="A678" s="189"/>
      <c r="B678" s="182"/>
      <c r="C678" s="183"/>
      <c r="D678" s="183"/>
      <c r="E678" s="183"/>
      <c r="F678" s="130"/>
      <c r="G678" s="130"/>
      <c r="H678" s="130"/>
      <c r="I678" s="130"/>
      <c r="J678" s="181"/>
      <c r="K678" s="189"/>
      <c r="L678" s="130"/>
      <c r="M678" s="130"/>
      <c r="N678" s="130"/>
      <c r="O678" s="130"/>
      <c r="P678" s="130"/>
      <c r="Q678" s="130"/>
      <c r="R678" s="130"/>
      <c r="S678" s="130"/>
      <c r="T678" s="130"/>
      <c r="U678" s="130"/>
      <c r="V678" s="130"/>
      <c r="W678" s="130"/>
      <c r="X678" s="130"/>
      <c r="Y678" s="130"/>
    </row>
    <row r="679" spans="1:25" ht="15.75" customHeight="1" x14ac:dyDescent="0.2">
      <c r="A679" s="189"/>
      <c r="B679" s="182"/>
      <c r="C679" s="183"/>
      <c r="D679" s="183"/>
      <c r="E679" s="183"/>
      <c r="F679" s="130"/>
      <c r="G679" s="130"/>
      <c r="H679" s="130"/>
      <c r="I679" s="130"/>
      <c r="J679" s="181"/>
      <c r="K679" s="189"/>
      <c r="L679" s="130"/>
      <c r="M679" s="130"/>
      <c r="N679" s="130"/>
      <c r="O679" s="130"/>
      <c r="P679" s="130"/>
      <c r="Q679" s="130"/>
      <c r="R679" s="130"/>
      <c r="S679" s="130"/>
      <c r="T679" s="130"/>
      <c r="U679" s="130"/>
      <c r="V679" s="130"/>
      <c r="W679" s="130"/>
      <c r="X679" s="130"/>
      <c r="Y679" s="130"/>
    </row>
    <row r="680" spans="1:25" ht="15.75" customHeight="1" x14ac:dyDescent="0.2">
      <c r="A680" s="189"/>
      <c r="B680" s="182"/>
      <c r="C680" s="183"/>
      <c r="D680" s="183"/>
      <c r="E680" s="183"/>
      <c r="F680" s="130"/>
      <c r="G680" s="130"/>
      <c r="H680" s="130"/>
      <c r="I680" s="130"/>
      <c r="J680" s="181"/>
      <c r="K680" s="189"/>
      <c r="L680" s="130"/>
      <c r="M680" s="130"/>
      <c r="N680" s="130"/>
      <c r="O680" s="130"/>
      <c r="P680" s="130"/>
      <c r="Q680" s="130"/>
      <c r="R680" s="130"/>
      <c r="S680" s="130"/>
      <c r="T680" s="130"/>
      <c r="U680" s="130"/>
      <c r="V680" s="130"/>
      <c r="W680" s="130"/>
      <c r="X680" s="130"/>
      <c r="Y680" s="130"/>
    </row>
    <row r="681" spans="1:25" ht="15.75" customHeight="1" x14ac:dyDescent="0.2">
      <c r="A681" s="189"/>
      <c r="B681" s="182"/>
      <c r="C681" s="183"/>
      <c r="D681" s="183"/>
      <c r="E681" s="183"/>
      <c r="F681" s="130"/>
      <c r="G681" s="130"/>
      <c r="H681" s="130"/>
      <c r="I681" s="130"/>
      <c r="J681" s="181"/>
      <c r="K681" s="189"/>
      <c r="L681" s="130"/>
      <c r="M681" s="130"/>
      <c r="N681" s="130"/>
      <c r="O681" s="130"/>
      <c r="P681" s="130"/>
      <c r="Q681" s="130"/>
      <c r="R681" s="130"/>
      <c r="S681" s="130"/>
      <c r="T681" s="130"/>
      <c r="U681" s="130"/>
      <c r="V681" s="130"/>
      <c r="W681" s="130"/>
      <c r="X681" s="130"/>
      <c r="Y681" s="130"/>
    </row>
    <row r="682" spans="1:25" ht="15.75" customHeight="1" x14ac:dyDescent="0.2">
      <c r="A682" s="189"/>
      <c r="B682" s="182"/>
      <c r="C682" s="183"/>
      <c r="D682" s="183"/>
      <c r="E682" s="183"/>
      <c r="F682" s="130"/>
      <c r="G682" s="130"/>
      <c r="H682" s="130"/>
      <c r="I682" s="130"/>
      <c r="J682" s="181"/>
      <c r="K682" s="189"/>
      <c r="L682" s="130"/>
      <c r="M682" s="130"/>
      <c r="N682" s="130"/>
      <c r="O682" s="130"/>
      <c r="P682" s="130"/>
      <c r="Q682" s="130"/>
      <c r="R682" s="130"/>
      <c r="S682" s="130"/>
      <c r="T682" s="130"/>
      <c r="U682" s="130"/>
      <c r="V682" s="130"/>
      <c r="W682" s="130"/>
      <c r="X682" s="130"/>
      <c r="Y682" s="130"/>
    </row>
    <row r="683" spans="1:25" ht="15.75" customHeight="1" x14ac:dyDescent="0.2">
      <c r="A683" s="189"/>
      <c r="B683" s="182"/>
      <c r="C683" s="183"/>
      <c r="D683" s="183"/>
      <c r="E683" s="183"/>
      <c r="F683" s="130"/>
      <c r="G683" s="130"/>
      <c r="H683" s="130"/>
      <c r="I683" s="130"/>
      <c r="J683" s="181"/>
      <c r="K683" s="189"/>
      <c r="L683" s="130"/>
      <c r="M683" s="130"/>
      <c r="N683" s="130"/>
      <c r="O683" s="130"/>
      <c r="P683" s="130"/>
      <c r="Q683" s="130"/>
      <c r="R683" s="130"/>
      <c r="S683" s="130"/>
      <c r="T683" s="130"/>
      <c r="U683" s="130"/>
      <c r="V683" s="130"/>
      <c r="W683" s="130"/>
      <c r="X683" s="130"/>
      <c r="Y683" s="130"/>
    </row>
    <row r="684" spans="1:25" ht="15.75" customHeight="1" x14ac:dyDescent="0.2">
      <c r="A684" s="189"/>
      <c r="B684" s="182"/>
      <c r="C684" s="183"/>
      <c r="D684" s="183"/>
      <c r="E684" s="183"/>
      <c r="F684" s="130"/>
      <c r="G684" s="130"/>
      <c r="H684" s="130"/>
      <c r="I684" s="130"/>
      <c r="J684" s="181"/>
      <c r="K684" s="189"/>
      <c r="L684" s="130"/>
      <c r="M684" s="130"/>
      <c r="N684" s="130"/>
      <c r="O684" s="130"/>
      <c r="P684" s="130"/>
      <c r="Q684" s="130"/>
      <c r="R684" s="130"/>
      <c r="S684" s="130"/>
      <c r="T684" s="130"/>
      <c r="U684" s="130"/>
      <c r="V684" s="130"/>
      <c r="W684" s="130"/>
      <c r="X684" s="130"/>
      <c r="Y684" s="130"/>
    </row>
    <row r="685" spans="1:25" ht="15.75" customHeight="1" x14ac:dyDescent="0.2">
      <c r="A685" s="189"/>
      <c r="B685" s="182"/>
      <c r="C685" s="183"/>
      <c r="D685" s="183"/>
      <c r="E685" s="183"/>
      <c r="F685" s="130"/>
      <c r="G685" s="130"/>
      <c r="H685" s="130"/>
      <c r="I685" s="130"/>
      <c r="J685" s="181"/>
      <c r="K685" s="189"/>
      <c r="L685" s="130"/>
      <c r="M685" s="130"/>
      <c r="N685" s="130"/>
      <c r="O685" s="130"/>
      <c r="P685" s="130"/>
      <c r="Q685" s="130"/>
      <c r="R685" s="130"/>
      <c r="S685" s="130"/>
      <c r="T685" s="130"/>
      <c r="U685" s="130"/>
      <c r="V685" s="130"/>
      <c r="W685" s="130"/>
      <c r="X685" s="130"/>
      <c r="Y685" s="130"/>
    </row>
    <row r="686" spans="1:25" ht="15.75" customHeight="1" x14ac:dyDescent="0.2">
      <c r="A686" s="189"/>
      <c r="B686" s="182"/>
      <c r="C686" s="183"/>
      <c r="D686" s="183"/>
      <c r="E686" s="183"/>
      <c r="F686" s="130"/>
      <c r="G686" s="130"/>
      <c r="H686" s="130"/>
      <c r="I686" s="130"/>
      <c r="J686" s="181"/>
      <c r="K686" s="189"/>
      <c r="L686" s="130"/>
      <c r="M686" s="130"/>
      <c r="N686" s="130"/>
      <c r="O686" s="130"/>
      <c r="P686" s="130"/>
      <c r="Q686" s="130"/>
      <c r="R686" s="130"/>
      <c r="S686" s="130"/>
      <c r="T686" s="130"/>
      <c r="U686" s="130"/>
      <c r="V686" s="130"/>
      <c r="W686" s="130"/>
      <c r="X686" s="130"/>
      <c r="Y686" s="130"/>
    </row>
    <row r="687" spans="1:25" ht="15.75" customHeight="1" x14ac:dyDescent="0.2">
      <c r="A687" s="189"/>
      <c r="B687" s="182"/>
      <c r="C687" s="183"/>
      <c r="D687" s="183"/>
      <c r="E687" s="183"/>
      <c r="F687" s="130"/>
      <c r="G687" s="130"/>
      <c r="H687" s="130"/>
      <c r="I687" s="130"/>
      <c r="J687" s="181"/>
      <c r="K687" s="189"/>
      <c r="L687" s="130"/>
      <c r="M687" s="130"/>
      <c r="N687" s="130"/>
      <c r="O687" s="130"/>
      <c r="P687" s="130"/>
      <c r="Q687" s="130"/>
      <c r="R687" s="130"/>
      <c r="S687" s="130"/>
      <c r="T687" s="130"/>
      <c r="U687" s="130"/>
      <c r="V687" s="130"/>
      <c r="W687" s="130"/>
      <c r="X687" s="130"/>
      <c r="Y687" s="130"/>
    </row>
    <row r="688" spans="1:25" ht="15.75" customHeight="1" x14ac:dyDescent="0.2">
      <c r="A688" s="189"/>
      <c r="B688" s="182"/>
      <c r="C688" s="183"/>
      <c r="D688" s="183"/>
      <c r="E688" s="183"/>
      <c r="F688" s="130"/>
      <c r="G688" s="130"/>
      <c r="H688" s="130"/>
      <c r="I688" s="130"/>
      <c r="J688" s="181"/>
      <c r="K688" s="189"/>
      <c r="L688" s="130"/>
      <c r="M688" s="130"/>
      <c r="N688" s="130"/>
      <c r="O688" s="130"/>
      <c r="P688" s="130"/>
      <c r="Q688" s="130"/>
      <c r="R688" s="130"/>
      <c r="S688" s="130"/>
      <c r="T688" s="130"/>
      <c r="U688" s="130"/>
      <c r="V688" s="130"/>
      <c r="W688" s="130"/>
      <c r="X688" s="130"/>
      <c r="Y688" s="130"/>
    </row>
    <row r="689" spans="1:25" ht="15.75" customHeight="1" x14ac:dyDescent="0.2">
      <c r="A689" s="189"/>
      <c r="B689" s="182"/>
      <c r="C689" s="183"/>
      <c r="D689" s="183"/>
      <c r="E689" s="183"/>
      <c r="F689" s="130"/>
      <c r="G689" s="130"/>
      <c r="H689" s="130"/>
      <c r="I689" s="130"/>
      <c r="J689" s="181"/>
      <c r="K689" s="189"/>
      <c r="L689" s="130"/>
      <c r="M689" s="130"/>
      <c r="N689" s="130"/>
      <c r="O689" s="130"/>
      <c r="P689" s="130"/>
      <c r="Q689" s="130"/>
      <c r="R689" s="130"/>
      <c r="S689" s="130"/>
      <c r="T689" s="130"/>
      <c r="U689" s="130"/>
      <c r="V689" s="130"/>
      <c r="W689" s="130"/>
      <c r="X689" s="130"/>
      <c r="Y689" s="130"/>
    </row>
    <row r="690" spans="1:25" ht="15.75" customHeight="1" x14ac:dyDescent="0.2">
      <c r="A690" s="189"/>
      <c r="B690" s="182"/>
      <c r="C690" s="183"/>
      <c r="D690" s="183"/>
      <c r="E690" s="183"/>
      <c r="F690" s="130"/>
      <c r="G690" s="130"/>
      <c r="H690" s="130"/>
      <c r="I690" s="130"/>
      <c r="J690" s="181"/>
      <c r="K690" s="189"/>
      <c r="L690" s="130"/>
      <c r="M690" s="130"/>
      <c r="N690" s="130"/>
      <c r="O690" s="130"/>
      <c r="P690" s="130"/>
      <c r="Q690" s="130"/>
      <c r="R690" s="130"/>
      <c r="S690" s="130"/>
      <c r="T690" s="130"/>
      <c r="U690" s="130"/>
      <c r="V690" s="130"/>
      <c r="W690" s="130"/>
      <c r="X690" s="130"/>
      <c r="Y690" s="130"/>
    </row>
    <row r="691" spans="1:25" ht="15.75" customHeight="1" x14ac:dyDescent="0.2">
      <c r="A691" s="189"/>
      <c r="B691" s="182"/>
      <c r="C691" s="183"/>
      <c r="D691" s="183"/>
      <c r="E691" s="183"/>
      <c r="F691" s="130"/>
      <c r="G691" s="130"/>
      <c r="H691" s="130"/>
      <c r="I691" s="130"/>
      <c r="J691" s="181"/>
      <c r="K691" s="189"/>
      <c r="L691" s="130"/>
      <c r="M691" s="130"/>
      <c r="N691" s="130"/>
      <c r="O691" s="130"/>
      <c r="P691" s="130"/>
      <c r="Q691" s="130"/>
      <c r="R691" s="130"/>
      <c r="S691" s="130"/>
      <c r="T691" s="130"/>
      <c r="U691" s="130"/>
      <c r="V691" s="130"/>
      <c r="W691" s="130"/>
      <c r="X691" s="130"/>
      <c r="Y691" s="130"/>
    </row>
    <row r="692" spans="1:25" ht="15.75" customHeight="1" x14ac:dyDescent="0.2">
      <c r="A692" s="189"/>
      <c r="B692" s="182"/>
      <c r="C692" s="183"/>
      <c r="D692" s="183"/>
      <c r="E692" s="183"/>
      <c r="F692" s="130"/>
      <c r="G692" s="130"/>
      <c r="H692" s="130"/>
      <c r="I692" s="130"/>
      <c r="J692" s="181"/>
      <c r="K692" s="189"/>
      <c r="L692" s="130"/>
      <c r="M692" s="130"/>
      <c r="N692" s="130"/>
      <c r="O692" s="130"/>
      <c r="P692" s="130"/>
      <c r="Q692" s="130"/>
      <c r="R692" s="130"/>
      <c r="S692" s="130"/>
      <c r="T692" s="130"/>
      <c r="U692" s="130"/>
      <c r="V692" s="130"/>
      <c r="W692" s="130"/>
      <c r="X692" s="130"/>
      <c r="Y692" s="130"/>
    </row>
    <row r="693" spans="1:25" ht="15.75" customHeight="1" x14ac:dyDescent="0.2">
      <c r="A693" s="189"/>
      <c r="B693" s="182"/>
      <c r="C693" s="183"/>
      <c r="D693" s="183"/>
      <c r="E693" s="183"/>
      <c r="F693" s="130"/>
      <c r="G693" s="130"/>
      <c r="H693" s="130"/>
      <c r="I693" s="130"/>
      <c r="J693" s="181"/>
      <c r="K693" s="189"/>
      <c r="L693" s="130"/>
      <c r="M693" s="130"/>
      <c r="N693" s="130"/>
      <c r="O693" s="130"/>
      <c r="P693" s="130"/>
      <c r="Q693" s="130"/>
      <c r="R693" s="130"/>
      <c r="S693" s="130"/>
      <c r="T693" s="130"/>
      <c r="U693" s="130"/>
      <c r="V693" s="130"/>
      <c r="W693" s="130"/>
      <c r="X693" s="130"/>
      <c r="Y693" s="130"/>
    </row>
    <row r="694" spans="1:25" ht="15.75" customHeight="1" x14ac:dyDescent="0.2">
      <c r="A694" s="189"/>
      <c r="B694" s="182"/>
      <c r="C694" s="183"/>
      <c r="D694" s="183"/>
      <c r="E694" s="183"/>
      <c r="F694" s="130"/>
      <c r="G694" s="130"/>
      <c r="H694" s="130"/>
      <c r="I694" s="130"/>
      <c r="J694" s="181"/>
      <c r="K694" s="189"/>
      <c r="L694" s="130"/>
      <c r="M694" s="130"/>
      <c r="N694" s="130"/>
      <c r="O694" s="130"/>
      <c r="P694" s="130"/>
      <c r="Q694" s="130"/>
      <c r="R694" s="130"/>
      <c r="S694" s="130"/>
      <c r="T694" s="130"/>
      <c r="U694" s="130"/>
      <c r="V694" s="130"/>
      <c r="W694" s="130"/>
      <c r="X694" s="130"/>
      <c r="Y694" s="130"/>
    </row>
    <row r="695" spans="1:25" ht="15.75" customHeight="1" x14ac:dyDescent="0.2">
      <c r="A695" s="189"/>
      <c r="B695" s="182"/>
      <c r="C695" s="183"/>
      <c r="D695" s="183"/>
      <c r="E695" s="183"/>
      <c r="F695" s="130"/>
      <c r="G695" s="130"/>
      <c r="H695" s="130"/>
      <c r="I695" s="130"/>
      <c r="J695" s="181"/>
      <c r="K695" s="189"/>
      <c r="L695" s="130"/>
      <c r="M695" s="130"/>
      <c r="N695" s="130"/>
      <c r="O695" s="130"/>
      <c r="P695" s="130"/>
      <c r="Q695" s="130"/>
      <c r="R695" s="130"/>
      <c r="S695" s="130"/>
      <c r="T695" s="130"/>
      <c r="U695" s="130"/>
      <c r="V695" s="130"/>
      <c r="W695" s="130"/>
      <c r="X695" s="130"/>
      <c r="Y695" s="130"/>
    </row>
    <row r="696" spans="1:25" ht="15.75" customHeight="1" x14ac:dyDescent="0.2">
      <c r="A696" s="189"/>
      <c r="B696" s="182"/>
      <c r="C696" s="183"/>
      <c r="D696" s="183"/>
      <c r="E696" s="183"/>
      <c r="F696" s="130"/>
      <c r="G696" s="130"/>
      <c r="H696" s="130"/>
      <c r="I696" s="130"/>
      <c r="J696" s="181"/>
      <c r="K696" s="189"/>
      <c r="L696" s="130"/>
      <c r="M696" s="130"/>
      <c r="N696" s="130"/>
      <c r="O696" s="130"/>
      <c r="P696" s="130"/>
      <c r="Q696" s="130"/>
      <c r="R696" s="130"/>
      <c r="S696" s="130"/>
      <c r="T696" s="130"/>
      <c r="U696" s="130"/>
      <c r="V696" s="130"/>
      <c r="W696" s="130"/>
      <c r="X696" s="130"/>
      <c r="Y696" s="130"/>
    </row>
    <row r="697" spans="1:25" ht="15.75" customHeight="1" x14ac:dyDescent="0.2">
      <c r="A697" s="189"/>
      <c r="B697" s="182"/>
      <c r="C697" s="183"/>
      <c r="D697" s="183"/>
      <c r="E697" s="183"/>
      <c r="F697" s="130"/>
      <c r="G697" s="130"/>
      <c r="H697" s="130"/>
      <c r="I697" s="130"/>
      <c r="J697" s="181"/>
      <c r="K697" s="189"/>
      <c r="L697" s="130"/>
      <c r="M697" s="130"/>
      <c r="N697" s="130"/>
      <c r="O697" s="130"/>
      <c r="P697" s="130"/>
      <c r="Q697" s="130"/>
      <c r="R697" s="130"/>
      <c r="S697" s="130"/>
      <c r="T697" s="130"/>
      <c r="U697" s="130"/>
      <c r="V697" s="130"/>
      <c r="W697" s="130"/>
      <c r="X697" s="130"/>
      <c r="Y697" s="130"/>
    </row>
    <row r="698" spans="1:25" ht="15.75" customHeight="1" x14ac:dyDescent="0.2">
      <c r="A698" s="189"/>
      <c r="B698" s="182"/>
      <c r="C698" s="183"/>
      <c r="D698" s="183"/>
      <c r="E698" s="183"/>
      <c r="F698" s="130"/>
      <c r="G698" s="130"/>
      <c r="H698" s="130"/>
      <c r="I698" s="130"/>
      <c r="J698" s="181"/>
      <c r="K698" s="189"/>
      <c r="L698" s="130"/>
      <c r="M698" s="130"/>
      <c r="N698" s="130"/>
      <c r="O698" s="130"/>
      <c r="P698" s="130"/>
      <c r="Q698" s="130"/>
      <c r="R698" s="130"/>
      <c r="S698" s="130"/>
      <c r="T698" s="130"/>
      <c r="U698" s="130"/>
      <c r="V698" s="130"/>
      <c r="W698" s="130"/>
      <c r="X698" s="130"/>
      <c r="Y698" s="130"/>
    </row>
    <row r="699" spans="1:25" ht="15.75" customHeight="1" x14ac:dyDescent="0.2">
      <c r="A699" s="189"/>
      <c r="B699" s="182"/>
      <c r="C699" s="183"/>
      <c r="D699" s="183"/>
      <c r="E699" s="183"/>
      <c r="F699" s="130"/>
      <c r="G699" s="130"/>
      <c r="H699" s="130"/>
      <c r="I699" s="130"/>
      <c r="J699" s="181"/>
      <c r="K699" s="189"/>
      <c r="L699" s="130"/>
      <c r="M699" s="130"/>
      <c r="N699" s="130"/>
      <c r="O699" s="130"/>
      <c r="P699" s="130"/>
      <c r="Q699" s="130"/>
      <c r="R699" s="130"/>
      <c r="S699" s="130"/>
      <c r="T699" s="130"/>
      <c r="U699" s="130"/>
      <c r="V699" s="130"/>
      <c r="W699" s="130"/>
      <c r="X699" s="130"/>
      <c r="Y699" s="130"/>
    </row>
    <row r="700" spans="1:25" ht="15.75" customHeight="1" x14ac:dyDescent="0.2">
      <c r="A700" s="189"/>
      <c r="B700" s="182"/>
      <c r="C700" s="183"/>
      <c r="D700" s="183"/>
      <c r="E700" s="183"/>
      <c r="F700" s="130"/>
      <c r="G700" s="130"/>
      <c r="H700" s="130"/>
      <c r="I700" s="130"/>
      <c r="J700" s="181"/>
      <c r="K700" s="189"/>
      <c r="L700" s="130"/>
      <c r="M700" s="130"/>
      <c r="N700" s="130"/>
      <c r="O700" s="130"/>
      <c r="P700" s="130"/>
      <c r="Q700" s="130"/>
      <c r="R700" s="130"/>
      <c r="S700" s="130"/>
      <c r="T700" s="130"/>
      <c r="U700" s="130"/>
      <c r="V700" s="130"/>
      <c r="W700" s="130"/>
      <c r="X700" s="130"/>
      <c r="Y700" s="130"/>
    </row>
    <row r="701" spans="1:25" ht="15.75" customHeight="1" x14ac:dyDescent="0.2">
      <c r="A701" s="189"/>
      <c r="B701" s="182"/>
      <c r="C701" s="183"/>
      <c r="D701" s="183"/>
      <c r="E701" s="183"/>
      <c r="F701" s="130"/>
      <c r="G701" s="130"/>
      <c r="H701" s="130"/>
      <c r="I701" s="130"/>
      <c r="J701" s="181"/>
      <c r="K701" s="189"/>
      <c r="L701" s="130"/>
      <c r="M701" s="130"/>
      <c r="N701" s="130"/>
      <c r="O701" s="130"/>
      <c r="P701" s="130"/>
      <c r="Q701" s="130"/>
      <c r="R701" s="130"/>
      <c r="S701" s="130"/>
      <c r="T701" s="130"/>
      <c r="U701" s="130"/>
      <c r="V701" s="130"/>
      <c r="W701" s="130"/>
      <c r="X701" s="130"/>
      <c r="Y701" s="130"/>
    </row>
    <row r="702" spans="1:25" ht="15.75" customHeight="1" x14ac:dyDescent="0.2">
      <c r="A702" s="189"/>
      <c r="B702" s="182"/>
      <c r="C702" s="183"/>
      <c r="D702" s="183"/>
      <c r="E702" s="183"/>
      <c r="F702" s="130"/>
      <c r="G702" s="130"/>
      <c r="H702" s="130"/>
      <c r="I702" s="130"/>
      <c r="J702" s="181"/>
      <c r="K702" s="189"/>
      <c r="L702" s="130"/>
      <c r="M702" s="130"/>
      <c r="N702" s="130"/>
      <c r="O702" s="130"/>
      <c r="P702" s="130"/>
      <c r="Q702" s="130"/>
      <c r="R702" s="130"/>
      <c r="S702" s="130"/>
      <c r="T702" s="130"/>
      <c r="U702" s="130"/>
      <c r="V702" s="130"/>
      <c r="W702" s="130"/>
      <c r="X702" s="130"/>
      <c r="Y702" s="130"/>
    </row>
    <row r="703" spans="1:25" ht="15.75" customHeight="1" x14ac:dyDescent="0.2">
      <c r="A703" s="189"/>
      <c r="B703" s="182"/>
      <c r="C703" s="183"/>
      <c r="D703" s="183"/>
      <c r="E703" s="183"/>
      <c r="F703" s="130"/>
      <c r="G703" s="130"/>
      <c r="H703" s="130"/>
      <c r="I703" s="130"/>
      <c r="J703" s="181"/>
      <c r="K703" s="189"/>
      <c r="L703" s="130"/>
      <c r="M703" s="130"/>
      <c r="N703" s="130"/>
      <c r="O703" s="130"/>
      <c r="P703" s="130"/>
      <c r="Q703" s="130"/>
      <c r="R703" s="130"/>
      <c r="S703" s="130"/>
      <c r="T703" s="130"/>
      <c r="U703" s="130"/>
      <c r="V703" s="130"/>
      <c r="W703" s="130"/>
      <c r="X703" s="130"/>
      <c r="Y703" s="130"/>
    </row>
    <row r="704" spans="1:25" ht="15.75" customHeight="1" x14ac:dyDescent="0.2">
      <c r="A704" s="189"/>
      <c r="B704" s="182"/>
      <c r="C704" s="183"/>
      <c r="D704" s="183"/>
      <c r="E704" s="183"/>
      <c r="F704" s="130"/>
      <c r="G704" s="130"/>
      <c r="H704" s="130"/>
      <c r="I704" s="130"/>
      <c r="J704" s="181"/>
      <c r="K704" s="189"/>
      <c r="L704" s="130"/>
      <c r="M704" s="130"/>
      <c r="N704" s="130"/>
      <c r="O704" s="130"/>
      <c r="P704" s="130"/>
      <c r="Q704" s="130"/>
      <c r="R704" s="130"/>
      <c r="S704" s="130"/>
      <c r="T704" s="130"/>
      <c r="U704" s="130"/>
      <c r="V704" s="130"/>
      <c r="W704" s="130"/>
      <c r="X704" s="130"/>
      <c r="Y704" s="130"/>
    </row>
    <row r="705" spans="1:25" ht="15.75" customHeight="1" x14ac:dyDescent="0.2">
      <c r="A705" s="189"/>
      <c r="B705" s="182"/>
      <c r="C705" s="183"/>
      <c r="D705" s="183"/>
      <c r="E705" s="183"/>
      <c r="F705" s="130"/>
      <c r="G705" s="130"/>
      <c r="H705" s="130"/>
      <c r="I705" s="130"/>
      <c r="J705" s="181"/>
      <c r="K705" s="189"/>
      <c r="L705" s="130"/>
      <c r="M705" s="130"/>
      <c r="N705" s="130"/>
      <c r="O705" s="130"/>
      <c r="P705" s="130"/>
      <c r="Q705" s="130"/>
      <c r="R705" s="130"/>
      <c r="S705" s="130"/>
      <c r="T705" s="130"/>
      <c r="U705" s="130"/>
      <c r="V705" s="130"/>
      <c r="W705" s="130"/>
      <c r="X705" s="130"/>
      <c r="Y705" s="130"/>
    </row>
    <row r="706" spans="1:25" ht="15.75" customHeight="1" x14ac:dyDescent="0.2">
      <c r="A706" s="189"/>
      <c r="B706" s="182"/>
      <c r="C706" s="183"/>
      <c r="D706" s="183"/>
      <c r="E706" s="183"/>
      <c r="F706" s="130"/>
      <c r="G706" s="130"/>
      <c r="H706" s="130"/>
      <c r="I706" s="130"/>
      <c r="J706" s="181"/>
      <c r="K706" s="189"/>
      <c r="L706" s="130"/>
      <c r="M706" s="130"/>
      <c r="N706" s="130"/>
      <c r="O706" s="130"/>
      <c r="P706" s="130"/>
      <c r="Q706" s="130"/>
      <c r="R706" s="130"/>
      <c r="S706" s="130"/>
      <c r="T706" s="130"/>
      <c r="U706" s="130"/>
      <c r="V706" s="130"/>
      <c r="W706" s="130"/>
      <c r="X706" s="130"/>
      <c r="Y706" s="130"/>
    </row>
    <row r="707" spans="1:25" ht="15.75" customHeight="1" x14ac:dyDescent="0.2">
      <c r="A707" s="189"/>
      <c r="B707" s="182"/>
      <c r="C707" s="183"/>
      <c r="D707" s="183"/>
      <c r="E707" s="183"/>
      <c r="F707" s="130"/>
      <c r="G707" s="130"/>
      <c r="H707" s="130"/>
      <c r="I707" s="130"/>
      <c r="J707" s="181"/>
      <c r="K707" s="189"/>
      <c r="L707" s="130"/>
      <c r="M707" s="130"/>
      <c r="N707" s="130"/>
      <c r="O707" s="130"/>
      <c r="P707" s="130"/>
      <c r="Q707" s="130"/>
      <c r="R707" s="130"/>
      <c r="S707" s="130"/>
      <c r="T707" s="130"/>
      <c r="U707" s="130"/>
      <c r="V707" s="130"/>
      <c r="W707" s="130"/>
      <c r="X707" s="130"/>
      <c r="Y707" s="130"/>
    </row>
    <row r="708" spans="1:25" ht="15.75" customHeight="1" x14ac:dyDescent="0.2">
      <c r="A708" s="189"/>
      <c r="B708" s="182"/>
      <c r="C708" s="183"/>
      <c r="D708" s="183"/>
      <c r="E708" s="183"/>
      <c r="F708" s="130"/>
      <c r="G708" s="130"/>
      <c r="H708" s="130"/>
      <c r="I708" s="130"/>
      <c r="J708" s="181"/>
      <c r="K708" s="189"/>
      <c r="L708" s="130"/>
      <c r="M708" s="130"/>
      <c r="N708" s="130"/>
      <c r="O708" s="130"/>
      <c r="P708" s="130"/>
      <c r="Q708" s="130"/>
      <c r="R708" s="130"/>
      <c r="S708" s="130"/>
      <c r="T708" s="130"/>
      <c r="U708" s="130"/>
      <c r="V708" s="130"/>
      <c r="W708" s="130"/>
      <c r="X708" s="130"/>
      <c r="Y708" s="130"/>
    </row>
    <row r="709" spans="1:25" ht="15.75" customHeight="1" x14ac:dyDescent="0.2">
      <c r="A709" s="189"/>
      <c r="B709" s="182"/>
      <c r="C709" s="183"/>
      <c r="D709" s="183"/>
      <c r="E709" s="183"/>
      <c r="F709" s="130"/>
      <c r="G709" s="130"/>
      <c r="H709" s="130"/>
      <c r="I709" s="130"/>
      <c r="J709" s="181"/>
      <c r="K709" s="189"/>
      <c r="L709" s="130"/>
      <c r="M709" s="130"/>
      <c r="N709" s="130"/>
      <c r="O709" s="130"/>
      <c r="P709" s="130"/>
      <c r="Q709" s="130"/>
      <c r="R709" s="130"/>
      <c r="S709" s="130"/>
      <c r="T709" s="130"/>
      <c r="U709" s="130"/>
      <c r="V709" s="130"/>
      <c r="W709" s="130"/>
      <c r="X709" s="130"/>
      <c r="Y709" s="130"/>
    </row>
    <row r="710" spans="1:25" ht="15.75" customHeight="1" x14ac:dyDescent="0.2">
      <c r="A710" s="189"/>
      <c r="B710" s="182"/>
      <c r="C710" s="183"/>
      <c r="D710" s="183"/>
      <c r="E710" s="183"/>
      <c r="F710" s="130"/>
      <c r="G710" s="130"/>
      <c r="H710" s="130"/>
      <c r="I710" s="130"/>
      <c r="J710" s="181"/>
      <c r="K710" s="189"/>
      <c r="L710" s="130"/>
      <c r="M710" s="130"/>
      <c r="N710" s="130"/>
      <c r="O710" s="130"/>
      <c r="P710" s="130"/>
      <c r="Q710" s="130"/>
      <c r="R710" s="130"/>
      <c r="S710" s="130"/>
      <c r="T710" s="130"/>
      <c r="U710" s="130"/>
      <c r="V710" s="130"/>
      <c r="W710" s="130"/>
      <c r="X710" s="130"/>
      <c r="Y710" s="130"/>
    </row>
    <row r="711" spans="1:25" ht="15.75" customHeight="1" x14ac:dyDescent="0.2">
      <c r="A711" s="189"/>
      <c r="B711" s="182"/>
      <c r="C711" s="183"/>
      <c r="D711" s="183"/>
      <c r="E711" s="183"/>
      <c r="F711" s="130"/>
      <c r="G711" s="130"/>
      <c r="H711" s="130"/>
      <c r="I711" s="130"/>
      <c r="J711" s="181"/>
      <c r="K711" s="189"/>
      <c r="L711" s="130"/>
      <c r="M711" s="130"/>
      <c r="N711" s="130"/>
      <c r="O711" s="130"/>
      <c r="P711" s="130"/>
      <c r="Q711" s="130"/>
      <c r="R711" s="130"/>
      <c r="S711" s="130"/>
      <c r="T711" s="130"/>
      <c r="U711" s="130"/>
      <c r="V711" s="130"/>
      <c r="W711" s="130"/>
      <c r="X711" s="130"/>
      <c r="Y711" s="130"/>
    </row>
    <row r="712" spans="1:25" ht="15.75" customHeight="1" x14ac:dyDescent="0.2">
      <c r="A712" s="189"/>
      <c r="B712" s="182"/>
      <c r="C712" s="183"/>
      <c r="D712" s="183"/>
      <c r="E712" s="183"/>
      <c r="F712" s="130"/>
      <c r="G712" s="130"/>
      <c r="H712" s="130"/>
      <c r="I712" s="130"/>
      <c r="J712" s="181"/>
      <c r="K712" s="189"/>
      <c r="L712" s="130"/>
      <c r="M712" s="130"/>
      <c r="N712" s="130"/>
      <c r="O712" s="130"/>
      <c r="P712" s="130"/>
      <c r="Q712" s="130"/>
      <c r="R712" s="130"/>
      <c r="S712" s="130"/>
      <c r="T712" s="130"/>
      <c r="U712" s="130"/>
      <c r="V712" s="130"/>
      <c r="W712" s="130"/>
      <c r="X712" s="130"/>
      <c r="Y712" s="130"/>
    </row>
    <row r="713" spans="1:25" ht="15.75" customHeight="1" x14ac:dyDescent="0.2">
      <c r="A713" s="189"/>
      <c r="B713" s="182"/>
      <c r="C713" s="183"/>
      <c r="D713" s="183"/>
      <c r="E713" s="183"/>
      <c r="F713" s="130"/>
      <c r="G713" s="130"/>
      <c r="H713" s="130"/>
      <c r="I713" s="130"/>
      <c r="J713" s="181"/>
      <c r="K713" s="189"/>
      <c r="L713" s="130"/>
      <c r="M713" s="130"/>
      <c r="N713" s="130"/>
      <c r="O713" s="130"/>
      <c r="P713" s="130"/>
      <c r="Q713" s="130"/>
      <c r="R713" s="130"/>
      <c r="S713" s="130"/>
      <c r="T713" s="130"/>
      <c r="U713" s="130"/>
      <c r="V713" s="130"/>
      <c r="W713" s="130"/>
      <c r="X713" s="130"/>
      <c r="Y713" s="130"/>
    </row>
    <row r="714" spans="1:25" ht="15.75" customHeight="1" x14ac:dyDescent="0.2">
      <c r="A714" s="189"/>
      <c r="B714" s="182"/>
      <c r="C714" s="183"/>
      <c r="D714" s="183"/>
      <c r="E714" s="183"/>
      <c r="F714" s="130"/>
      <c r="G714" s="130"/>
      <c r="H714" s="130"/>
      <c r="I714" s="130"/>
      <c r="J714" s="181"/>
      <c r="K714" s="189"/>
      <c r="L714" s="130"/>
      <c r="M714" s="130"/>
      <c r="N714" s="130"/>
      <c r="O714" s="130"/>
      <c r="P714" s="130"/>
      <c r="Q714" s="130"/>
      <c r="R714" s="130"/>
      <c r="S714" s="130"/>
      <c r="T714" s="130"/>
      <c r="U714" s="130"/>
      <c r="V714" s="130"/>
      <c r="W714" s="130"/>
      <c r="X714" s="130"/>
      <c r="Y714" s="130"/>
    </row>
    <row r="715" spans="1:25" ht="15.75" customHeight="1" x14ac:dyDescent="0.2">
      <c r="A715" s="189"/>
      <c r="B715" s="182"/>
      <c r="C715" s="183"/>
      <c r="D715" s="183"/>
      <c r="E715" s="183"/>
      <c r="F715" s="130"/>
      <c r="G715" s="130"/>
      <c r="H715" s="130"/>
      <c r="I715" s="130"/>
      <c r="J715" s="181"/>
      <c r="K715" s="189"/>
      <c r="L715" s="130"/>
      <c r="M715" s="130"/>
      <c r="N715" s="130"/>
      <c r="O715" s="130"/>
      <c r="P715" s="130"/>
      <c r="Q715" s="130"/>
      <c r="R715" s="130"/>
      <c r="S715" s="130"/>
      <c r="T715" s="130"/>
      <c r="U715" s="130"/>
      <c r="V715" s="130"/>
      <c r="W715" s="130"/>
      <c r="X715" s="130"/>
      <c r="Y715" s="130"/>
    </row>
    <row r="716" spans="1:25" ht="15.75" customHeight="1" x14ac:dyDescent="0.2">
      <c r="A716" s="189"/>
      <c r="B716" s="182"/>
      <c r="C716" s="183"/>
      <c r="D716" s="183"/>
      <c r="E716" s="183"/>
      <c r="F716" s="130"/>
      <c r="G716" s="130"/>
      <c r="H716" s="130"/>
      <c r="I716" s="130"/>
      <c r="J716" s="181"/>
      <c r="K716" s="189"/>
      <c r="L716" s="130"/>
      <c r="M716" s="130"/>
      <c r="N716" s="130"/>
      <c r="O716" s="130"/>
      <c r="P716" s="130"/>
      <c r="Q716" s="130"/>
      <c r="R716" s="130"/>
      <c r="S716" s="130"/>
      <c r="T716" s="130"/>
      <c r="U716" s="130"/>
      <c r="V716" s="130"/>
      <c r="W716" s="130"/>
      <c r="X716" s="130"/>
      <c r="Y716" s="130"/>
    </row>
    <row r="717" spans="1:25" ht="15.75" customHeight="1" x14ac:dyDescent="0.2">
      <c r="A717" s="189"/>
      <c r="B717" s="182"/>
      <c r="C717" s="183"/>
      <c r="D717" s="183"/>
      <c r="E717" s="183"/>
      <c r="F717" s="130"/>
      <c r="G717" s="130"/>
      <c r="H717" s="130"/>
      <c r="I717" s="130"/>
      <c r="J717" s="181"/>
      <c r="K717" s="189"/>
      <c r="L717" s="130"/>
      <c r="M717" s="130"/>
      <c r="N717" s="130"/>
      <c r="O717" s="130"/>
      <c r="P717" s="130"/>
      <c r="Q717" s="130"/>
      <c r="R717" s="130"/>
      <c r="S717" s="130"/>
      <c r="T717" s="130"/>
      <c r="U717" s="130"/>
      <c r="V717" s="130"/>
      <c r="W717" s="130"/>
      <c r="X717" s="130"/>
      <c r="Y717" s="130"/>
    </row>
    <row r="718" spans="1:25" ht="15.75" customHeight="1" x14ac:dyDescent="0.2">
      <c r="A718" s="189"/>
      <c r="B718" s="182"/>
      <c r="C718" s="183"/>
      <c r="D718" s="183"/>
      <c r="E718" s="183"/>
      <c r="F718" s="130"/>
      <c r="G718" s="130"/>
      <c r="H718" s="130"/>
      <c r="I718" s="130"/>
      <c r="J718" s="181"/>
      <c r="K718" s="189"/>
      <c r="L718" s="130"/>
      <c r="M718" s="130"/>
      <c r="N718" s="130"/>
      <c r="O718" s="130"/>
      <c r="P718" s="130"/>
      <c r="Q718" s="130"/>
      <c r="R718" s="130"/>
      <c r="S718" s="130"/>
      <c r="T718" s="130"/>
      <c r="U718" s="130"/>
      <c r="V718" s="130"/>
      <c r="W718" s="130"/>
      <c r="X718" s="130"/>
      <c r="Y718" s="130"/>
    </row>
    <row r="719" spans="1:25" ht="15.75" customHeight="1" x14ac:dyDescent="0.2">
      <c r="A719" s="189"/>
      <c r="B719" s="182"/>
      <c r="C719" s="183"/>
      <c r="D719" s="183"/>
      <c r="E719" s="183"/>
      <c r="F719" s="130"/>
      <c r="G719" s="130"/>
      <c r="H719" s="130"/>
      <c r="I719" s="130"/>
      <c r="J719" s="181"/>
      <c r="K719" s="189"/>
      <c r="L719" s="130"/>
      <c r="M719" s="130"/>
      <c r="N719" s="130"/>
      <c r="O719" s="130"/>
      <c r="P719" s="130"/>
      <c r="Q719" s="130"/>
      <c r="R719" s="130"/>
      <c r="S719" s="130"/>
      <c r="T719" s="130"/>
      <c r="U719" s="130"/>
      <c r="V719" s="130"/>
      <c r="W719" s="130"/>
      <c r="X719" s="130"/>
      <c r="Y719" s="130"/>
    </row>
    <row r="720" spans="1:25" ht="15.75" customHeight="1" x14ac:dyDescent="0.2">
      <c r="A720" s="189"/>
      <c r="B720" s="182"/>
      <c r="C720" s="183"/>
      <c r="D720" s="183"/>
      <c r="E720" s="183"/>
      <c r="F720" s="130"/>
      <c r="G720" s="130"/>
      <c r="H720" s="130"/>
      <c r="I720" s="130"/>
      <c r="J720" s="181"/>
      <c r="K720" s="189"/>
      <c r="L720" s="130"/>
      <c r="M720" s="130"/>
      <c r="N720" s="130"/>
      <c r="O720" s="130"/>
      <c r="P720" s="130"/>
      <c r="Q720" s="130"/>
      <c r="R720" s="130"/>
      <c r="S720" s="130"/>
      <c r="T720" s="130"/>
      <c r="U720" s="130"/>
      <c r="V720" s="130"/>
      <c r="W720" s="130"/>
      <c r="X720" s="130"/>
      <c r="Y720" s="130"/>
    </row>
    <row r="721" spans="1:25" ht="15.75" customHeight="1" x14ac:dyDescent="0.2">
      <c r="A721" s="189"/>
      <c r="B721" s="182"/>
      <c r="C721" s="183"/>
      <c r="D721" s="183"/>
      <c r="E721" s="183"/>
      <c r="F721" s="130"/>
      <c r="G721" s="130"/>
      <c r="H721" s="130"/>
      <c r="I721" s="130"/>
      <c r="J721" s="181"/>
      <c r="K721" s="189"/>
      <c r="L721" s="130"/>
      <c r="M721" s="130"/>
      <c r="N721" s="130"/>
      <c r="O721" s="130"/>
      <c r="P721" s="130"/>
      <c r="Q721" s="130"/>
      <c r="R721" s="130"/>
      <c r="S721" s="130"/>
      <c r="T721" s="130"/>
      <c r="U721" s="130"/>
      <c r="V721" s="130"/>
      <c r="W721" s="130"/>
      <c r="X721" s="130"/>
      <c r="Y721" s="130"/>
    </row>
    <row r="722" spans="1:25" ht="15.75" customHeight="1" x14ac:dyDescent="0.2">
      <c r="A722" s="189"/>
      <c r="B722" s="182"/>
      <c r="C722" s="183"/>
      <c r="D722" s="183"/>
      <c r="E722" s="183"/>
      <c r="F722" s="130"/>
      <c r="G722" s="130"/>
      <c r="H722" s="130"/>
      <c r="I722" s="130"/>
      <c r="J722" s="181"/>
      <c r="K722" s="189"/>
      <c r="L722" s="130"/>
      <c r="M722" s="130"/>
      <c r="N722" s="130"/>
      <c r="O722" s="130"/>
      <c r="P722" s="130"/>
      <c r="Q722" s="130"/>
      <c r="R722" s="130"/>
      <c r="S722" s="130"/>
      <c r="T722" s="130"/>
      <c r="U722" s="130"/>
      <c r="V722" s="130"/>
      <c r="W722" s="130"/>
      <c r="X722" s="130"/>
      <c r="Y722" s="130"/>
    </row>
    <row r="723" spans="1:25" ht="15.75" customHeight="1" x14ac:dyDescent="0.2">
      <c r="A723" s="189"/>
      <c r="B723" s="182"/>
      <c r="C723" s="183"/>
      <c r="D723" s="183"/>
      <c r="E723" s="183"/>
      <c r="F723" s="130"/>
      <c r="G723" s="130"/>
      <c r="H723" s="130"/>
      <c r="I723" s="130"/>
      <c r="J723" s="181"/>
      <c r="K723" s="189"/>
      <c r="L723" s="130"/>
      <c r="M723" s="130"/>
      <c r="N723" s="130"/>
      <c r="O723" s="130"/>
      <c r="P723" s="130"/>
      <c r="Q723" s="130"/>
      <c r="R723" s="130"/>
      <c r="S723" s="130"/>
      <c r="T723" s="130"/>
      <c r="U723" s="130"/>
      <c r="V723" s="130"/>
      <c r="W723" s="130"/>
      <c r="X723" s="130"/>
      <c r="Y723" s="130"/>
    </row>
    <row r="724" spans="1:25" ht="15.75" customHeight="1" x14ac:dyDescent="0.2">
      <c r="A724" s="189"/>
      <c r="B724" s="182"/>
      <c r="C724" s="183"/>
      <c r="D724" s="183"/>
      <c r="E724" s="183"/>
      <c r="F724" s="130"/>
      <c r="G724" s="130"/>
      <c r="H724" s="130"/>
      <c r="I724" s="130"/>
      <c r="J724" s="181"/>
      <c r="K724" s="189"/>
      <c r="L724" s="130"/>
      <c r="M724" s="130"/>
      <c r="N724" s="130"/>
      <c r="O724" s="130"/>
      <c r="P724" s="130"/>
      <c r="Q724" s="130"/>
      <c r="R724" s="130"/>
      <c r="S724" s="130"/>
      <c r="T724" s="130"/>
      <c r="U724" s="130"/>
      <c r="V724" s="130"/>
      <c r="W724" s="130"/>
      <c r="X724" s="130"/>
      <c r="Y724" s="130"/>
    </row>
    <row r="725" spans="1:25" ht="15.75" customHeight="1" x14ac:dyDescent="0.2">
      <c r="A725" s="189"/>
      <c r="B725" s="182"/>
      <c r="C725" s="183"/>
      <c r="D725" s="183"/>
      <c r="E725" s="183"/>
      <c r="F725" s="130"/>
      <c r="G725" s="130"/>
      <c r="H725" s="130"/>
      <c r="I725" s="130"/>
      <c r="J725" s="181"/>
      <c r="K725" s="189"/>
      <c r="L725" s="130"/>
      <c r="M725" s="130"/>
      <c r="N725" s="130"/>
      <c r="O725" s="130"/>
      <c r="P725" s="130"/>
      <c r="Q725" s="130"/>
      <c r="R725" s="130"/>
      <c r="S725" s="130"/>
      <c r="T725" s="130"/>
      <c r="U725" s="130"/>
      <c r="V725" s="130"/>
      <c r="W725" s="130"/>
      <c r="X725" s="130"/>
      <c r="Y725" s="130"/>
    </row>
    <row r="726" spans="1:25" ht="15.75" customHeight="1" x14ac:dyDescent="0.2">
      <c r="A726" s="189"/>
      <c r="B726" s="182"/>
      <c r="C726" s="183"/>
      <c r="D726" s="183"/>
      <c r="E726" s="183"/>
      <c r="F726" s="130"/>
      <c r="G726" s="130"/>
      <c r="H726" s="130"/>
      <c r="I726" s="130"/>
      <c r="J726" s="181"/>
      <c r="K726" s="189"/>
      <c r="L726" s="130"/>
      <c r="M726" s="130"/>
      <c r="N726" s="130"/>
      <c r="O726" s="130"/>
      <c r="P726" s="130"/>
      <c r="Q726" s="130"/>
      <c r="R726" s="130"/>
      <c r="S726" s="130"/>
      <c r="T726" s="130"/>
      <c r="U726" s="130"/>
      <c r="V726" s="130"/>
      <c r="W726" s="130"/>
      <c r="X726" s="130"/>
      <c r="Y726" s="130"/>
    </row>
    <row r="727" spans="1:25" ht="15.75" customHeight="1" x14ac:dyDescent="0.2">
      <c r="A727" s="189"/>
      <c r="B727" s="182"/>
      <c r="C727" s="183"/>
      <c r="D727" s="183"/>
      <c r="E727" s="183"/>
      <c r="F727" s="130"/>
      <c r="G727" s="130"/>
      <c r="H727" s="130"/>
      <c r="I727" s="130"/>
      <c r="J727" s="181"/>
      <c r="K727" s="189"/>
      <c r="L727" s="130"/>
      <c r="M727" s="130"/>
      <c r="N727" s="130"/>
      <c r="O727" s="130"/>
      <c r="P727" s="130"/>
      <c r="Q727" s="130"/>
      <c r="R727" s="130"/>
      <c r="S727" s="130"/>
      <c r="T727" s="130"/>
      <c r="U727" s="130"/>
      <c r="V727" s="130"/>
      <c r="W727" s="130"/>
      <c r="X727" s="130"/>
      <c r="Y727" s="130"/>
    </row>
    <row r="728" spans="1:25" ht="15.75" customHeight="1" x14ac:dyDescent="0.2">
      <c r="A728" s="189"/>
      <c r="B728" s="182"/>
      <c r="C728" s="183"/>
      <c r="D728" s="183"/>
      <c r="E728" s="183"/>
      <c r="F728" s="130"/>
      <c r="G728" s="130"/>
      <c r="H728" s="130"/>
      <c r="I728" s="130"/>
      <c r="J728" s="181"/>
      <c r="K728" s="189"/>
      <c r="L728" s="130"/>
      <c r="M728" s="130"/>
      <c r="N728" s="130"/>
      <c r="O728" s="130"/>
      <c r="P728" s="130"/>
      <c r="Q728" s="130"/>
      <c r="R728" s="130"/>
      <c r="S728" s="130"/>
      <c r="T728" s="130"/>
      <c r="U728" s="130"/>
      <c r="V728" s="130"/>
      <c r="W728" s="130"/>
      <c r="X728" s="130"/>
      <c r="Y728" s="130"/>
    </row>
    <row r="729" spans="1:25" ht="15.75" customHeight="1" x14ac:dyDescent="0.2">
      <c r="A729" s="189"/>
      <c r="B729" s="182"/>
      <c r="C729" s="183"/>
      <c r="D729" s="183"/>
      <c r="E729" s="183"/>
      <c r="F729" s="130"/>
      <c r="G729" s="130"/>
      <c r="H729" s="130"/>
      <c r="I729" s="130"/>
      <c r="J729" s="181"/>
      <c r="K729" s="189"/>
      <c r="L729" s="130"/>
      <c r="M729" s="130"/>
      <c r="N729" s="130"/>
      <c r="O729" s="130"/>
      <c r="P729" s="130"/>
      <c r="Q729" s="130"/>
      <c r="R729" s="130"/>
      <c r="S729" s="130"/>
      <c r="T729" s="130"/>
      <c r="U729" s="130"/>
      <c r="V729" s="130"/>
      <c r="W729" s="130"/>
      <c r="X729" s="130"/>
      <c r="Y729" s="130"/>
    </row>
    <row r="730" spans="1:25" ht="15.75" customHeight="1" x14ac:dyDescent="0.2">
      <c r="A730" s="189"/>
      <c r="B730" s="182"/>
      <c r="C730" s="183"/>
      <c r="D730" s="183"/>
      <c r="E730" s="183"/>
      <c r="F730" s="130"/>
      <c r="G730" s="130"/>
      <c r="H730" s="130"/>
      <c r="I730" s="130"/>
      <c r="J730" s="181"/>
      <c r="K730" s="189"/>
      <c r="L730" s="130"/>
      <c r="M730" s="130"/>
      <c r="N730" s="130"/>
      <c r="O730" s="130"/>
      <c r="P730" s="130"/>
      <c r="Q730" s="130"/>
      <c r="R730" s="130"/>
      <c r="S730" s="130"/>
      <c r="T730" s="130"/>
      <c r="U730" s="130"/>
      <c r="V730" s="130"/>
      <c r="W730" s="130"/>
      <c r="X730" s="130"/>
      <c r="Y730" s="130"/>
    </row>
    <row r="731" spans="1:25" ht="15.75" customHeight="1" x14ac:dyDescent="0.2">
      <c r="A731" s="189"/>
      <c r="B731" s="182"/>
      <c r="C731" s="183"/>
      <c r="D731" s="183"/>
      <c r="E731" s="183"/>
      <c r="F731" s="130"/>
      <c r="G731" s="130"/>
      <c r="H731" s="130"/>
      <c r="I731" s="130"/>
      <c r="J731" s="181"/>
      <c r="K731" s="189"/>
      <c r="L731" s="130"/>
      <c r="M731" s="130"/>
      <c r="N731" s="130"/>
      <c r="O731" s="130"/>
      <c r="P731" s="130"/>
      <c r="Q731" s="130"/>
      <c r="R731" s="130"/>
      <c r="S731" s="130"/>
      <c r="T731" s="130"/>
      <c r="U731" s="130"/>
      <c r="V731" s="130"/>
      <c r="W731" s="130"/>
      <c r="X731" s="130"/>
      <c r="Y731" s="130"/>
    </row>
    <row r="732" spans="1:25" ht="15.75" customHeight="1" x14ac:dyDescent="0.2">
      <c r="A732" s="189"/>
      <c r="B732" s="182"/>
      <c r="C732" s="183"/>
      <c r="D732" s="183"/>
      <c r="E732" s="183"/>
      <c r="F732" s="130"/>
      <c r="G732" s="130"/>
      <c r="H732" s="130"/>
      <c r="I732" s="130"/>
      <c r="J732" s="181"/>
      <c r="K732" s="189"/>
      <c r="L732" s="130"/>
      <c r="M732" s="130"/>
      <c r="N732" s="130"/>
      <c r="O732" s="130"/>
      <c r="P732" s="130"/>
      <c r="Q732" s="130"/>
      <c r="R732" s="130"/>
      <c r="S732" s="130"/>
      <c r="T732" s="130"/>
      <c r="U732" s="130"/>
      <c r="V732" s="130"/>
      <c r="W732" s="130"/>
      <c r="X732" s="130"/>
      <c r="Y732" s="130"/>
    </row>
    <row r="733" spans="1:25" ht="15.75" customHeight="1" x14ac:dyDescent="0.2">
      <c r="A733" s="189"/>
      <c r="B733" s="182"/>
      <c r="C733" s="183"/>
      <c r="D733" s="183"/>
      <c r="E733" s="183"/>
      <c r="F733" s="130"/>
      <c r="G733" s="130"/>
      <c r="H733" s="130"/>
      <c r="I733" s="130"/>
      <c r="J733" s="181"/>
      <c r="K733" s="189"/>
      <c r="L733" s="130"/>
      <c r="M733" s="130"/>
      <c r="N733" s="130"/>
      <c r="O733" s="130"/>
      <c r="P733" s="130"/>
      <c r="Q733" s="130"/>
      <c r="R733" s="130"/>
      <c r="S733" s="130"/>
      <c r="T733" s="130"/>
      <c r="U733" s="130"/>
      <c r="V733" s="130"/>
      <c r="W733" s="130"/>
      <c r="X733" s="130"/>
      <c r="Y733" s="130"/>
    </row>
    <row r="734" spans="1:25" ht="15.75" customHeight="1" x14ac:dyDescent="0.2">
      <c r="A734" s="189"/>
      <c r="B734" s="182"/>
      <c r="C734" s="183"/>
      <c r="D734" s="183"/>
      <c r="E734" s="183"/>
      <c r="F734" s="130"/>
      <c r="G734" s="130"/>
      <c r="H734" s="130"/>
      <c r="I734" s="130"/>
      <c r="J734" s="181"/>
      <c r="K734" s="189"/>
      <c r="L734" s="130"/>
      <c r="M734" s="130"/>
      <c r="N734" s="130"/>
      <c r="O734" s="130"/>
      <c r="P734" s="130"/>
      <c r="Q734" s="130"/>
      <c r="R734" s="130"/>
      <c r="S734" s="130"/>
      <c r="T734" s="130"/>
      <c r="U734" s="130"/>
      <c r="V734" s="130"/>
      <c r="W734" s="130"/>
      <c r="X734" s="130"/>
      <c r="Y734" s="130"/>
    </row>
    <row r="735" spans="1:25" ht="15.75" customHeight="1" x14ac:dyDescent="0.2">
      <c r="A735" s="189"/>
      <c r="B735" s="182"/>
      <c r="C735" s="183"/>
      <c r="D735" s="183"/>
      <c r="E735" s="183"/>
      <c r="F735" s="130"/>
      <c r="G735" s="130"/>
      <c r="H735" s="130"/>
      <c r="I735" s="130"/>
      <c r="J735" s="181"/>
      <c r="K735" s="189"/>
      <c r="L735" s="130"/>
      <c r="M735" s="130"/>
      <c r="N735" s="130"/>
      <c r="O735" s="130"/>
      <c r="P735" s="130"/>
      <c r="Q735" s="130"/>
      <c r="R735" s="130"/>
      <c r="S735" s="130"/>
      <c r="T735" s="130"/>
      <c r="U735" s="130"/>
      <c r="V735" s="130"/>
      <c r="W735" s="130"/>
      <c r="X735" s="130"/>
      <c r="Y735" s="130"/>
    </row>
    <row r="736" spans="1:25" ht="15.75" customHeight="1" x14ac:dyDescent="0.2">
      <c r="A736" s="189"/>
      <c r="B736" s="182"/>
      <c r="C736" s="183"/>
      <c r="D736" s="183"/>
      <c r="E736" s="183"/>
      <c r="F736" s="130"/>
      <c r="G736" s="130"/>
      <c r="H736" s="130"/>
      <c r="I736" s="130"/>
      <c r="J736" s="181"/>
      <c r="K736" s="189"/>
      <c r="L736" s="130"/>
      <c r="M736" s="130"/>
      <c r="N736" s="130"/>
      <c r="O736" s="130"/>
      <c r="P736" s="130"/>
      <c r="Q736" s="130"/>
      <c r="R736" s="130"/>
      <c r="S736" s="130"/>
      <c r="T736" s="130"/>
      <c r="U736" s="130"/>
      <c r="V736" s="130"/>
      <c r="W736" s="130"/>
      <c r="X736" s="130"/>
      <c r="Y736" s="130"/>
    </row>
    <row r="737" spans="1:25" ht="15.75" customHeight="1" x14ac:dyDescent="0.2">
      <c r="A737" s="189"/>
      <c r="B737" s="182"/>
      <c r="C737" s="183"/>
      <c r="D737" s="183"/>
      <c r="E737" s="183"/>
      <c r="F737" s="130"/>
      <c r="G737" s="130"/>
      <c r="H737" s="130"/>
      <c r="I737" s="130"/>
      <c r="J737" s="181"/>
      <c r="K737" s="189"/>
      <c r="L737" s="130"/>
      <c r="M737" s="130"/>
      <c r="N737" s="130"/>
      <c r="O737" s="130"/>
      <c r="P737" s="130"/>
      <c r="Q737" s="130"/>
      <c r="R737" s="130"/>
      <c r="S737" s="130"/>
      <c r="T737" s="130"/>
      <c r="U737" s="130"/>
      <c r="V737" s="130"/>
      <c r="W737" s="130"/>
      <c r="X737" s="130"/>
      <c r="Y737" s="130"/>
    </row>
    <row r="738" spans="1:25" ht="15.75" customHeight="1" x14ac:dyDescent="0.2">
      <c r="A738" s="189"/>
      <c r="B738" s="182"/>
      <c r="C738" s="183"/>
      <c r="D738" s="183"/>
      <c r="E738" s="183"/>
      <c r="F738" s="130"/>
      <c r="G738" s="130"/>
      <c r="H738" s="130"/>
      <c r="I738" s="130"/>
      <c r="J738" s="181"/>
      <c r="K738" s="189"/>
      <c r="L738" s="130"/>
      <c r="M738" s="130"/>
      <c r="N738" s="130"/>
      <c r="O738" s="130"/>
      <c r="P738" s="130"/>
      <c r="Q738" s="130"/>
      <c r="R738" s="130"/>
      <c r="S738" s="130"/>
      <c r="T738" s="130"/>
      <c r="U738" s="130"/>
      <c r="V738" s="130"/>
      <c r="W738" s="130"/>
      <c r="X738" s="130"/>
      <c r="Y738" s="130"/>
    </row>
    <row r="739" spans="1:25" ht="15.75" customHeight="1" x14ac:dyDescent="0.2">
      <c r="A739" s="189"/>
      <c r="B739" s="182"/>
      <c r="C739" s="183"/>
      <c r="D739" s="183"/>
      <c r="E739" s="183"/>
      <c r="F739" s="130"/>
      <c r="G739" s="130"/>
      <c r="H739" s="130"/>
      <c r="I739" s="130"/>
      <c r="J739" s="181"/>
      <c r="K739" s="189"/>
      <c r="L739" s="130"/>
      <c r="M739" s="130"/>
      <c r="N739" s="130"/>
      <c r="O739" s="130"/>
      <c r="P739" s="130"/>
      <c r="Q739" s="130"/>
      <c r="R739" s="130"/>
      <c r="S739" s="130"/>
      <c r="T739" s="130"/>
      <c r="U739" s="130"/>
      <c r="V739" s="130"/>
      <c r="W739" s="130"/>
      <c r="X739" s="130"/>
      <c r="Y739" s="130"/>
    </row>
    <row r="740" spans="1:25" ht="15.75" customHeight="1" x14ac:dyDescent="0.2">
      <c r="A740" s="189"/>
      <c r="B740" s="182"/>
      <c r="C740" s="183"/>
      <c r="D740" s="183"/>
      <c r="E740" s="183"/>
      <c r="F740" s="130"/>
      <c r="G740" s="130"/>
      <c r="H740" s="130"/>
      <c r="I740" s="130"/>
      <c r="J740" s="181"/>
      <c r="K740" s="189"/>
      <c r="L740" s="130"/>
      <c r="M740" s="130"/>
      <c r="N740" s="130"/>
      <c r="O740" s="130"/>
      <c r="P740" s="130"/>
      <c r="Q740" s="130"/>
      <c r="R740" s="130"/>
      <c r="S740" s="130"/>
      <c r="T740" s="130"/>
      <c r="U740" s="130"/>
      <c r="V740" s="130"/>
      <c r="W740" s="130"/>
      <c r="X740" s="130"/>
      <c r="Y740" s="130"/>
    </row>
    <row r="741" spans="1:25" ht="15.75" customHeight="1" x14ac:dyDescent="0.2">
      <c r="A741" s="189"/>
      <c r="B741" s="182"/>
      <c r="C741" s="183"/>
      <c r="D741" s="183"/>
      <c r="E741" s="183"/>
      <c r="F741" s="130"/>
      <c r="G741" s="130"/>
      <c r="H741" s="130"/>
      <c r="I741" s="130"/>
      <c r="J741" s="181"/>
      <c r="K741" s="189"/>
      <c r="L741" s="130"/>
      <c r="M741" s="130"/>
      <c r="N741" s="130"/>
      <c r="O741" s="130"/>
      <c r="P741" s="130"/>
      <c r="Q741" s="130"/>
      <c r="R741" s="130"/>
      <c r="S741" s="130"/>
      <c r="T741" s="130"/>
      <c r="U741" s="130"/>
      <c r="V741" s="130"/>
      <c r="W741" s="130"/>
      <c r="X741" s="130"/>
      <c r="Y741" s="130"/>
    </row>
    <row r="742" spans="1:25" ht="15.75" customHeight="1" x14ac:dyDescent="0.2">
      <c r="A742" s="189"/>
      <c r="B742" s="182"/>
      <c r="C742" s="183"/>
      <c r="D742" s="183"/>
      <c r="E742" s="183"/>
      <c r="F742" s="130"/>
      <c r="G742" s="130"/>
      <c r="H742" s="130"/>
      <c r="I742" s="130"/>
      <c r="J742" s="181"/>
      <c r="K742" s="189"/>
      <c r="L742" s="130"/>
      <c r="M742" s="130"/>
      <c r="N742" s="130"/>
      <c r="O742" s="130"/>
      <c r="P742" s="130"/>
      <c r="Q742" s="130"/>
      <c r="R742" s="130"/>
      <c r="S742" s="130"/>
      <c r="T742" s="130"/>
      <c r="U742" s="130"/>
      <c r="V742" s="130"/>
      <c r="W742" s="130"/>
      <c r="X742" s="130"/>
      <c r="Y742" s="130"/>
    </row>
    <row r="743" spans="1:25" ht="15.75" customHeight="1" x14ac:dyDescent="0.2">
      <c r="A743" s="189"/>
      <c r="B743" s="182"/>
      <c r="C743" s="183"/>
      <c r="D743" s="183"/>
      <c r="E743" s="183"/>
      <c r="F743" s="130"/>
      <c r="G743" s="130"/>
      <c r="H743" s="130"/>
      <c r="I743" s="130"/>
      <c r="J743" s="181"/>
      <c r="K743" s="189"/>
      <c r="L743" s="130"/>
      <c r="M743" s="130"/>
      <c r="N743" s="130"/>
      <c r="O743" s="130"/>
      <c r="P743" s="130"/>
      <c r="Q743" s="130"/>
      <c r="R743" s="130"/>
      <c r="S743" s="130"/>
      <c r="T743" s="130"/>
      <c r="U743" s="130"/>
      <c r="V743" s="130"/>
      <c r="W743" s="130"/>
      <c r="X743" s="130"/>
      <c r="Y743" s="130"/>
    </row>
    <row r="744" spans="1:25" ht="15.75" customHeight="1" x14ac:dyDescent="0.2">
      <c r="A744" s="189"/>
      <c r="B744" s="182"/>
      <c r="C744" s="183"/>
      <c r="D744" s="183"/>
      <c r="E744" s="183"/>
      <c r="F744" s="130"/>
      <c r="G744" s="130"/>
      <c r="H744" s="130"/>
      <c r="I744" s="130"/>
      <c r="J744" s="181"/>
      <c r="K744" s="189"/>
      <c r="L744" s="130"/>
      <c r="M744" s="130"/>
      <c r="N744" s="130"/>
      <c r="O744" s="130"/>
      <c r="P744" s="130"/>
      <c r="Q744" s="130"/>
      <c r="R744" s="130"/>
      <c r="S744" s="130"/>
      <c r="T744" s="130"/>
      <c r="U744" s="130"/>
      <c r="V744" s="130"/>
      <c r="W744" s="130"/>
      <c r="X744" s="130"/>
      <c r="Y744" s="130"/>
    </row>
    <row r="745" spans="1:25" ht="15.75" customHeight="1" x14ac:dyDescent="0.2">
      <c r="A745" s="189"/>
      <c r="B745" s="182"/>
      <c r="C745" s="183"/>
      <c r="D745" s="183"/>
      <c r="E745" s="183"/>
      <c r="F745" s="130"/>
      <c r="G745" s="130"/>
      <c r="H745" s="130"/>
      <c r="I745" s="130"/>
      <c r="J745" s="181"/>
      <c r="K745" s="189"/>
      <c r="L745" s="130"/>
      <c r="M745" s="130"/>
      <c r="N745" s="130"/>
      <c r="O745" s="130"/>
      <c r="P745" s="130"/>
      <c r="Q745" s="130"/>
      <c r="R745" s="130"/>
      <c r="S745" s="130"/>
      <c r="T745" s="130"/>
      <c r="U745" s="130"/>
      <c r="V745" s="130"/>
      <c r="W745" s="130"/>
      <c r="X745" s="130"/>
      <c r="Y745" s="130"/>
    </row>
    <row r="746" spans="1:25" ht="15.75" customHeight="1" x14ac:dyDescent="0.2">
      <c r="A746" s="189"/>
      <c r="B746" s="182"/>
      <c r="C746" s="183"/>
      <c r="D746" s="183"/>
      <c r="E746" s="183"/>
      <c r="F746" s="130"/>
      <c r="G746" s="130"/>
      <c r="H746" s="130"/>
      <c r="I746" s="130"/>
      <c r="J746" s="181"/>
      <c r="K746" s="189"/>
      <c r="L746" s="130"/>
      <c r="M746" s="130"/>
      <c r="N746" s="130"/>
      <c r="O746" s="130"/>
      <c r="P746" s="130"/>
      <c r="Q746" s="130"/>
      <c r="R746" s="130"/>
      <c r="S746" s="130"/>
      <c r="T746" s="130"/>
      <c r="U746" s="130"/>
      <c r="V746" s="130"/>
      <c r="W746" s="130"/>
      <c r="X746" s="130"/>
      <c r="Y746" s="130"/>
    </row>
    <row r="747" spans="1:25" ht="15.75" customHeight="1" x14ac:dyDescent="0.2">
      <c r="A747" s="189"/>
      <c r="B747" s="182"/>
      <c r="C747" s="183"/>
      <c r="D747" s="183"/>
      <c r="E747" s="183"/>
      <c r="F747" s="130"/>
      <c r="G747" s="130"/>
      <c r="H747" s="130"/>
      <c r="I747" s="130"/>
      <c r="J747" s="181"/>
      <c r="K747" s="189"/>
      <c r="L747" s="130"/>
      <c r="M747" s="130"/>
      <c r="N747" s="130"/>
      <c r="O747" s="130"/>
      <c r="P747" s="130"/>
      <c r="Q747" s="130"/>
      <c r="R747" s="130"/>
      <c r="S747" s="130"/>
      <c r="T747" s="130"/>
      <c r="U747" s="130"/>
      <c r="V747" s="130"/>
      <c r="W747" s="130"/>
      <c r="X747" s="130"/>
      <c r="Y747" s="130"/>
    </row>
    <row r="748" spans="1:25" ht="15.75" customHeight="1" x14ac:dyDescent="0.2">
      <c r="A748" s="189"/>
      <c r="B748" s="182"/>
      <c r="C748" s="183"/>
      <c r="D748" s="183"/>
      <c r="E748" s="183"/>
      <c r="F748" s="130"/>
      <c r="G748" s="130"/>
      <c r="H748" s="130"/>
      <c r="I748" s="130"/>
      <c r="J748" s="181"/>
      <c r="K748" s="189"/>
      <c r="L748" s="130"/>
      <c r="M748" s="130"/>
      <c r="N748" s="130"/>
      <c r="O748" s="130"/>
      <c r="P748" s="130"/>
      <c r="Q748" s="130"/>
      <c r="R748" s="130"/>
      <c r="S748" s="130"/>
      <c r="T748" s="130"/>
      <c r="U748" s="130"/>
      <c r="V748" s="130"/>
      <c r="W748" s="130"/>
      <c r="X748" s="130"/>
      <c r="Y748" s="130"/>
    </row>
    <row r="749" spans="1:25" ht="15.75" customHeight="1" x14ac:dyDescent="0.2">
      <c r="A749" s="189"/>
      <c r="B749" s="182"/>
      <c r="C749" s="183"/>
      <c r="D749" s="183"/>
      <c r="E749" s="183"/>
      <c r="F749" s="130"/>
      <c r="G749" s="130"/>
      <c r="H749" s="130"/>
      <c r="I749" s="130"/>
      <c r="J749" s="181"/>
      <c r="K749" s="189"/>
      <c r="L749" s="130"/>
      <c r="M749" s="130"/>
      <c r="N749" s="130"/>
      <c r="O749" s="130"/>
      <c r="P749" s="130"/>
      <c r="Q749" s="130"/>
      <c r="R749" s="130"/>
      <c r="S749" s="130"/>
      <c r="T749" s="130"/>
      <c r="U749" s="130"/>
      <c r="V749" s="130"/>
      <c r="W749" s="130"/>
      <c r="X749" s="130"/>
      <c r="Y749" s="130"/>
    </row>
    <row r="750" spans="1:25" ht="15.75" customHeight="1" x14ac:dyDescent="0.2">
      <c r="A750" s="189"/>
      <c r="B750" s="182"/>
      <c r="C750" s="183"/>
      <c r="D750" s="183"/>
      <c r="E750" s="183"/>
      <c r="F750" s="130"/>
      <c r="G750" s="130"/>
      <c r="H750" s="130"/>
      <c r="I750" s="130"/>
      <c r="J750" s="181"/>
      <c r="K750" s="189"/>
      <c r="L750" s="130"/>
      <c r="M750" s="130"/>
      <c r="N750" s="130"/>
      <c r="O750" s="130"/>
      <c r="P750" s="130"/>
      <c r="Q750" s="130"/>
      <c r="R750" s="130"/>
      <c r="S750" s="130"/>
      <c r="T750" s="130"/>
      <c r="U750" s="130"/>
      <c r="V750" s="130"/>
      <c r="W750" s="130"/>
      <c r="X750" s="130"/>
      <c r="Y750" s="130"/>
    </row>
    <row r="751" spans="1:25" ht="15.75" customHeight="1" x14ac:dyDescent="0.2">
      <c r="A751" s="189"/>
      <c r="B751" s="182"/>
      <c r="C751" s="183"/>
      <c r="D751" s="183"/>
      <c r="E751" s="183"/>
      <c r="F751" s="130"/>
      <c r="G751" s="130"/>
      <c r="H751" s="130"/>
      <c r="I751" s="130"/>
      <c r="J751" s="181"/>
      <c r="K751" s="189"/>
      <c r="L751" s="130"/>
      <c r="M751" s="130"/>
      <c r="N751" s="130"/>
      <c r="O751" s="130"/>
      <c r="P751" s="130"/>
      <c r="Q751" s="130"/>
      <c r="R751" s="130"/>
      <c r="S751" s="130"/>
      <c r="T751" s="130"/>
      <c r="U751" s="130"/>
      <c r="V751" s="130"/>
      <c r="W751" s="130"/>
      <c r="X751" s="130"/>
      <c r="Y751" s="130"/>
    </row>
    <row r="752" spans="1:25" ht="15.75" customHeight="1" x14ac:dyDescent="0.2">
      <c r="A752" s="189"/>
      <c r="B752" s="182"/>
      <c r="C752" s="183"/>
      <c r="D752" s="183"/>
      <c r="E752" s="183"/>
      <c r="F752" s="130"/>
      <c r="G752" s="130"/>
      <c r="H752" s="130"/>
      <c r="I752" s="130"/>
      <c r="J752" s="181"/>
      <c r="K752" s="189"/>
      <c r="L752" s="130"/>
      <c r="M752" s="130"/>
      <c r="N752" s="130"/>
      <c r="O752" s="130"/>
      <c r="P752" s="130"/>
      <c r="Q752" s="130"/>
      <c r="R752" s="130"/>
      <c r="S752" s="130"/>
      <c r="T752" s="130"/>
      <c r="U752" s="130"/>
      <c r="V752" s="130"/>
      <c r="W752" s="130"/>
      <c r="X752" s="130"/>
      <c r="Y752" s="130"/>
    </row>
    <row r="753" spans="1:25" ht="15.75" customHeight="1" x14ac:dyDescent="0.2">
      <c r="A753" s="189"/>
      <c r="B753" s="182"/>
      <c r="C753" s="183"/>
      <c r="D753" s="183"/>
      <c r="E753" s="183"/>
      <c r="F753" s="130"/>
      <c r="G753" s="130"/>
      <c r="H753" s="130"/>
      <c r="I753" s="130"/>
      <c r="J753" s="181"/>
      <c r="K753" s="189"/>
      <c r="L753" s="130"/>
      <c r="M753" s="130"/>
      <c r="N753" s="130"/>
      <c r="O753" s="130"/>
      <c r="P753" s="130"/>
      <c r="Q753" s="130"/>
      <c r="R753" s="130"/>
      <c r="S753" s="130"/>
      <c r="T753" s="130"/>
      <c r="U753" s="130"/>
      <c r="V753" s="130"/>
      <c r="W753" s="130"/>
      <c r="X753" s="130"/>
      <c r="Y753" s="130"/>
    </row>
    <row r="754" spans="1:25" ht="15.75" customHeight="1" x14ac:dyDescent="0.2">
      <c r="A754" s="189"/>
      <c r="B754" s="182"/>
      <c r="C754" s="183"/>
      <c r="D754" s="183"/>
      <c r="E754" s="183"/>
      <c r="F754" s="130"/>
      <c r="G754" s="130"/>
      <c r="H754" s="130"/>
      <c r="I754" s="130"/>
      <c r="J754" s="181"/>
      <c r="K754" s="189"/>
      <c r="L754" s="130"/>
      <c r="M754" s="130"/>
      <c r="N754" s="130"/>
      <c r="O754" s="130"/>
      <c r="P754" s="130"/>
      <c r="Q754" s="130"/>
      <c r="R754" s="130"/>
      <c r="S754" s="130"/>
      <c r="T754" s="130"/>
      <c r="U754" s="130"/>
      <c r="V754" s="130"/>
      <c r="W754" s="130"/>
      <c r="X754" s="130"/>
      <c r="Y754" s="130"/>
    </row>
    <row r="755" spans="1:25" ht="15.75" customHeight="1" x14ac:dyDescent="0.2">
      <c r="A755" s="189"/>
      <c r="B755" s="182"/>
      <c r="C755" s="183"/>
      <c r="D755" s="183"/>
      <c r="E755" s="183"/>
      <c r="F755" s="130"/>
      <c r="G755" s="130"/>
      <c r="H755" s="130"/>
      <c r="I755" s="130"/>
      <c r="J755" s="181"/>
      <c r="K755" s="189"/>
      <c r="L755" s="130"/>
      <c r="M755" s="130"/>
      <c r="N755" s="130"/>
      <c r="O755" s="130"/>
      <c r="P755" s="130"/>
      <c r="Q755" s="130"/>
      <c r="R755" s="130"/>
      <c r="S755" s="130"/>
      <c r="T755" s="130"/>
      <c r="U755" s="130"/>
      <c r="V755" s="130"/>
      <c r="W755" s="130"/>
      <c r="X755" s="130"/>
      <c r="Y755" s="130"/>
    </row>
    <row r="756" spans="1:25" ht="15.75" customHeight="1" x14ac:dyDescent="0.2">
      <c r="A756" s="189"/>
      <c r="B756" s="182"/>
      <c r="C756" s="183"/>
      <c r="D756" s="183"/>
      <c r="E756" s="183"/>
      <c r="F756" s="130"/>
      <c r="G756" s="130"/>
      <c r="H756" s="130"/>
      <c r="I756" s="130"/>
      <c r="J756" s="181"/>
      <c r="K756" s="189"/>
      <c r="L756" s="130"/>
      <c r="M756" s="130"/>
      <c r="N756" s="130"/>
      <c r="O756" s="130"/>
      <c r="P756" s="130"/>
      <c r="Q756" s="130"/>
      <c r="R756" s="130"/>
      <c r="S756" s="130"/>
      <c r="T756" s="130"/>
      <c r="U756" s="130"/>
      <c r="V756" s="130"/>
      <c r="W756" s="130"/>
      <c r="X756" s="130"/>
      <c r="Y756" s="130"/>
    </row>
    <row r="757" spans="1:25" ht="15.75" customHeight="1" x14ac:dyDescent="0.2">
      <c r="A757" s="189"/>
      <c r="B757" s="182"/>
      <c r="C757" s="183"/>
      <c r="D757" s="183"/>
      <c r="E757" s="183"/>
      <c r="F757" s="130"/>
      <c r="G757" s="130"/>
      <c r="H757" s="130"/>
      <c r="I757" s="130"/>
      <c r="J757" s="181"/>
      <c r="K757" s="189"/>
      <c r="L757" s="130"/>
      <c r="M757" s="130"/>
      <c r="N757" s="130"/>
      <c r="O757" s="130"/>
      <c r="P757" s="130"/>
      <c r="Q757" s="130"/>
      <c r="R757" s="130"/>
      <c r="S757" s="130"/>
      <c r="T757" s="130"/>
      <c r="U757" s="130"/>
      <c r="V757" s="130"/>
      <c r="W757" s="130"/>
      <c r="X757" s="130"/>
      <c r="Y757" s="130"/>
    </row>
    <row r="758" spans="1:25" ht="15.75" customHeight="1" x14ac:dyDescent="0.2">
      <c r="A758" s="189"/>
      <c r="B758" s="182"/>
      <c r="C758" s="183"/>
      <c r="D758" s="183"/>
      <c r="E758" s="183"/>
      <c r="F758" s="130"/>
      <c r="G758" s="130"/>
      <c r="H758" s="130"/>
      <c r="I758" s="130"/>
      <c r="J758" s="181"/>
      <c r="K758" s="189"/>
      <c r="L758" s="130"/>
      <c r="M758" s="130"/>
      <c r="N758" s="130"/>
      <c r="O758" s="130"/>
      <c r="P758" s="130"/>
      <c r="Q758" s="130"/>
      <c r="R758" s="130"/>
      <c r="S758" s="130"/>
      <c r="T758" s="130"/>
      <c r="U758" s="130"/>
      <c r="V758" s="130"/>
      <c r="W758" s="130"/>
      <c r="X758" s="130"/>
      <c r="Y758" s="130"/>
    </row>
    <row r="759" spans="1:25" ht="15.75" customHeight="1" x14ac:dyDescent="0.2">
      <c r="A759" s="189"/>
      <c r="B759" s="182"/>
      <c r="C759" s="183"/>
      <c r="D759" s="183"/>
      <c r="E759" s="183"/>
      <c r="F759" s="130"/>
      <c r="G759" s="130"/>
      <c r="H759" s="130"/>
      <c r="I759" s="130"/>
      <c r="J759" s="181"/>
      <c r="K759" s="189"/>
      <c r="L759" s="130"/>
      <c r="M759" s="130"/>
      <c r="N759" s="130"/>
      <c r="O759" s="130"/>
      <c r="P759" s="130"/>
      <c r="Q759" s="130"/>
      <c r="R759" s="130"/>
      <c r="S759" s="130"/>
      <c r="T759" s="130"/>
      <c r="U759" s="130"/>
      <c r="V759" s="130"/>
      <c r="W759" s="130"/>
      <c r="X759" s="130"/>
      <c r="Y759" s="130"/>
    </row>
    <row r="760" spans="1:25" ht="15.75" customHeight="1" x14ac:dyDescent="0.2">
      <c r="A760" s="189"/>
      <c r="B760" s="182"/>
      <c r="C760" s="183"/>
      <c r="D760" s="183"/>
      <c r="E760" s="183"/>
      <c r="F760" s="130"/>
      <c r="G760" s="130"/>
      <c r="H760" s="130"/>
      <c r="I760" s="130"/>
      <c r="J760" s="181"/>
      <c r="K760" s="189"/>
      <c r="L760" s="130"/>
      <c r="M760" s="130"/>
      <c r="N760" s="130"/>
      <c r="O760" s="130"/>
      <c r="P760" s="130"/>
      <c r="Q760" s="130"/>
      <c r="R760" s="130"/>
      <c r="S760" s="130"/>
      <c r="T760" s="130"/>
      <c r="U760" s="130"/>
      <c r="V760" s="130"/>
      <c r="W760" s="130"/>
      <c r="X760" s="130"/>
      <c r="Y760" s="130"/>
    </row>
    <row r="761" spans="1:25" ht="15.75" customHeight="1" x14ac:dyDescent="0.2">
      <c r="A761" s="189"/>
      <c r="B761" s="182"/>
      <c r="C761" s="183"/>
      <c r="D761" s="183"/>
      <c r="E761" s="183"/>
      <c r="F761" s="130"/>
      <c r="G761" s="130"/>
      <c r="H761" s="130"/>
      <c r="I761" s="130"/>
      <c r="J761" s="181"/>
      <c r="K761" s="189"/>
      <c r="L761" s="130"/>
      <c r="M761" s="130"/>
      <c r="N761" s="130"/>
      <c r="O761" s="130"/>
      <c r="P761" s="130"/>
      <c r="Q761" s="130"/>
      <c r="R761" s="130"/>
      <c r="S761" s="130"/>
      <c r="T761" s="130"/>
      <c r="U761" s="130"/>
      <c r="V761" s="130"/>
      <c r="W761" s="130"/>
      <c r="X761" s="130"/>
      <c r="Y761" s="130"/>
    </row>
    <row r="762" spans="1:25" ht="15.75" customHeight="1" x14ac:dyDescent="0.2">
      <c r="A762" s="189"/>
      <c r="B762" s="182"/>
      <c r="C762" s="183"/>
      <c r="D762" s="183"/>
      <c r="E762" s="183"/>
      <c r="F762" s="130"/>
      <c r="G762" s="130"/>
      <c r="H762" s="130"/>
      <c r="I762" s="130"/>
      <c r="J762" s="181"/>
      <c r="K762" s="189"/>
      <c r="L762" s="130"/>
      <c r="M762" s="130"/>
      <c r="N762" s="130"/>
      <c r="O762" s="130"/>
      <c r="P762" s="130"/>
      <c r="Q762" s="130"/>
      <c r="R762" s="130"/>
      <c r="S762" s="130"/>
      <c r="T762" s="130"/>
      <c r="U762" s="130"/>
      <c r="V762" s="130"/>
      <c r="W762" s="130"/>
      <c r="X762" s="130"/>
      <c r="Y762" s="130"/>
    </row>
    <row r="763" spans="1:25" ht="15.75" customHeight="1" x14ac:dyDescent="0.2">
      <c r="A763" s="189"/>
      <c r="B763" s="182"/>
      <c r="C763" s="183"/>
      <c r="D763" s="183"/>
      <c r="E763" s="183"/>
      <c r="F763" s="130"/>
      <c r="G763" s="130"/>
      <c r="H763" s="130"/>
      <c r="I763" s="130"/>
      <c r="J763" s="181"/>
      <c r="K763" s="189"/>
      <c r="L763" s="130"/>
      <c r="M763" s="130"/>
      <c r="N763" s="130"/>
      <c r="O763" s="130"/>
      <c r="P763" s="130"/>
      <c r="Q763" s="130"/>
      <c r="R763" s="130"/>
      <c r="S763" s="130"/>
      <c r="T763" s="130"/>
      <c r="U763" s="130"/>
      <c r="V763" s="130"/>
      <c r="W763" s="130"/>
      <c r="X763" s="130"/>
      <c r="Y763" s="130"/>
    </row>
    <row r="764" spans="1:25" ht="15.75" customHeight="1" x14ac:dyDescent="0.2">
      <c r="A764" s="189"/>
      <c r="B764" s="182"/>
      <c r="C764" s="183"/>
      <c r="D764" s="183"/>
      <c r="E764" s="183"/>
      <c r="F764" s="130"/>
      <c r="G764" s="130"/>
      <c r="H764" s="130"/>
      <c r="I764" s="130"/>
      <c r="J764" s="181"/>
      <c r="K764" s="189"/>
      <c r="L764" s="130"/>
      <c r="M764" s="130"/>
      <c r="N764" s="130"/>
      <c r="O764" s="130"/>
      <c r="P764" s="130"/>
      <c r="Q764" s="130"/>
      <c r="R764" s="130"/>
      <c r="S764" s="130"/>
      <c r="T764" s="130"/>
      <c r="U764" s="130"/>
      <c r="V764" s="130"/>
      <c r="W764" s="130"/>
      <c r="X764" s="130"/>
      <c r="Y764" s="130"/>
    </row>
    <row r="765" spans="1:25" ht="15.75" customHeight="1" x14ac:dyDescent="0.2">
      <c r="A765" s="189"/>
      <c r="B765" s="182"/>
      <c r="C765" s="183"/>
      <c r="D765" s="183"/>
      <c r="E765" s="183"/>
      <c r="F765" s="130"/>
      <c r="G765" s="130"/>
      <c r="H765" s="130"/>
      <c r="I765" s="130"/>
      <c r="J765" s="181"/>
      <c r="K765" s="189"/>
      <c r="L765" s="130"/>
      <c r="M765" s="130"/>
      <c r="N765" s="130"/>
      <c r="O765" s="130"/>
      <c r="P765" s="130"/>
      <c r="Q765" s="130"/>
      <c r="R765" s="130"/>
      <c r="S765" s="130"/>
      <c r="T765" s="130"/>
      <c r="U765" s="130"/>
      <c r="V765" s="130"/>
      <c r="W765" s="130"/>
      <c r="X765" s="130"/>
      <c r="Y765" s="130"/>
    </row>
    <row r="766" spans="1:25" ht="15.75" customHeight="1" x14ac:dyDescent="0.2">
      <c r="A766" s="189"/>
      <c r="B766" s="182"/>
      <c r="C766" s="183"/>
      <c r="D766" s="183"/>
      <c r="E766" s="183"/>
      <c r="F766" s="130"/>
      <c r="G766" s="130"/>
      <c r="H766" s="130"/>
      <c r="I766" s="130"/>
      <c r="J766" s="181"/>
      <c r="K766" s="189"/>
      <c r="L766" s="130"/>
      <c r="M766" s="130"/>
      <c r="N766" s="130"/>
      <c r="O766" s="130"/>
      <c r="P766" s="130"/>
      <c r="Q766" s="130"/>
      <c r="R766" s="130"/>
      <c r="S766" s="130"/>
      <c r="T766" s="130"/>
      <c r="U766" s="130"/>
      <c r="V766" s="130"/>
      <c r="W766" s="130"/>
      <c r="X766" s="130"/>
      <c r="Y766" s="130"/>
    </row>
    <row r="767" spans="1:25" ht="15.75" customHeight="1" x14ac:dyDescent="0.2">
      <c r="A767" s="189"/>
      <c r="B767" s="182"/>
      <c r="C767" s="183"/>
      <c r="D767" s="183"/>
      <c r="E767" s="183"/>
      <c r="F767" s="130"/>
      <c r="G767" s="130"/>
      <c r="H767" s="130"/>
      <c r="I767" s="130"/>
      <c r="J767" s="181"/>
      <c r="K767" s="189"/>
      <c r="L767" s="130"/>
      <c r="M767" s="130"/>
      <c r="N767" s="130"/>
      <c r="O767" s="130"/>
      <c r="P767" s="130"/>
      <c r="Q767" s="130"/>
      <c r="R767" s="130"/>
      <c r="S767" s="130"/>
      <c r="T767" s="130"/>
      <c r="U767" s="130"/>
      <c r="V767" s="130"/>
      <c r="W767" s="130"/>
      <c r="X767" s="130"/>
      <c r="Y767" s="130"/>
    </row>
    <row r="768" spans="1:25" ht="15.75" customHeight="1" x14ac:dyDescent="0.2">
      <c r="A768" s="189"/>
      <c r="B768" s="182"/>
      <c r="C768" s="183"/>
      <c r="D768" s="183"/>
      <c r="E768" s="183"/>
      <c r="F768" s="130"/>
      <c r="G768" s="130"/>
      <c r="H768" s="130"/>
      <c r="I768" s="130"/>
      <c r="J768" s="181"/>
      <c r="K768" s="189"/>
      <c r="L768" s="130"/>
      <c r="M768" s="130"/>
      <c r="N768" s="130"/>
      <c r="O768" s="130"/>
      <c r="P768" s="130"/>
      <c r="Q768" s="130"/>
      <c r="R768" s="130"/>
      <c r="S768" s="130"/>
      <c r="T768" s="130"/>
      <c r="U768" s="130"/>
      <c r="V768" s="130"/>
      <c r="W768" s="130"/>
      <c r="X768" s="130"/>
      <c r="Y768" s="130"/>
    </row>
    <row r="769" spans="1:25" ht="15.75" customHeight="1" x14ac:dyDescent="0.2">
      <c r="A769" s="189"/>
      <c r="B769" s="182"/>
      <c r="C769" s="183"/>
      <c r="D769" s="183"/>
      <c r="E769" s="183"/>
      <c r="F769" s="130"/>
      <c r="G769" s="130"/>
      <c r="H769" s="130"/>
      <c r="I769" s="130"/>
      <c r="J769" s="181"/>
      <c r="K769" s="189"/>
      <c r="L769" s="130"/>
      <c r="M769" s="130"/>
      <c r="N769" s="130"/>
      <c r="O769" s="130"/>
      <c r="P769" s="130"/>
      <c r="Q769" s="130"/>
      <c r="R769" s="130"/>
      <c r="S769" s="130"/>
      <c r="T769" s="130"/>
      <c r="U769" s="130"/>
      <c r="V769" s="130"/>
      <c r="W769" s="130"/>
      <c r="X769" s="130"/>
      <c r="Y769" s="130"/>
    </row>
    <row r="770" spans="1:25" ht="15.75" customHeight="1" x14ac:dyDescent="0.2">
      <c r="A770" s="189"/>
      <c r="B770" s="182"/>
      <c r="C770" s="183"/>
      <c r="D770" s="183"/>
      <c r="E770" s="183"/>
      <c r="F770" s="130"/>
      <c r="G770" s="130"/>
      <c r="H770" s="130"/>
      <c r="I770" s="130"/>
      <c r="J770" s="181"/>
      <c r="K770" s="189"/>
      <c r="L770" s="130"/>
      <c r="M770" s="130"/>
      <c r="N770" s="130"/>
      <c r="O770" s="130"/>
      <c r="P770" s="130"/>
      <c r="Q770" s="130"/>
      <c r="R770" s="130"/>
      <c r="S770" s="130"/>
      <c r="T770" s="130"/>
      <c r="U770" s="130"/>
      <c r="V770" s="130"/>
      <c r="W770" s="130"/>
      <c r="X770" s="130"/>
      <c r="Y770" s="130"/>
    </row>
    <row r="771" spans="1:25" ht="15.75" customHeight="1" x14ac:dyDescent="0.2">
      <c r="A771" s="189"/>
      <c r="B771" s="182"/>
      <c r="C771" s="183"/>
      <c r="D771" s="183"/>
      <c r="E771" s="183"/>
      <c r="F771" s="130"/>
      <c r="G771" s="130"/>
      <c r="H771" s="130"/>
      <c r="I771" s="130"/>
      <c r="J771" s="181"/>
      <c r="K771" s="189"/>
      <c r="L771" s="130"/>
      <c r="M771" s="130"/>
      <c r="N771" s="130"/>
      <c r="O771" s="130"/>
      <c r="P771" s="130"/>
      <c r="Q771" s="130"/>
      <c r="R771" s="130"/>
      <c r="S771" s="130"/>
      <c r="T771" s="130"/>
      <c r="U771" s="130"/>
      <c r="V771" s="130"/>
      <c r="W771" s="130"/>
      <c r="X771" s="130"/>
      <c r="Y771" s="130"/>
    </row>
    <row r="772" spans="1:25" ht="15.75" customHeight="1" x14ac:dyDescent="0.2">
      <c r="A772" s="189"/>
      <c r="B772" s="182"/>
      <c r="C772" s="183"/>
      <c r="D772" s="183"/>
      <c r="E772" s="183"/>
      <c r="F772" s="130"/>
      <c r="G772" s="130"/>
      <c r="H772" s="130"/>
      <c r="I772" s="130"/>
      <c r="J772" s="181"/>
      <c r="K772" s="189"/>
      <c r="L772" s="130"/>
      <c r="M772" s="130"/>
      <c r="N772" s="130"/>
      <c r="O772" s="130"/>
      <c r="P772" s="130"/>
      <c r="Q772" s="130"/>
      <c r="R772" s="130"/>
      <c r="S772" s="130"/>
      <c r="T772" s="130"/>
      <c r="U772" s="130"/>
      <c r="V772" s="130"/>
      <c r="W772" s="130"/>
      <c r="X772" s="130"/>
      <c r="Y772" s="130"/>
    </row>
    <row r="773" spans="1:25" ht="15.75" customHeight="1" x14ac:dyDescent="0.2">
      <c r="A773" s="189"/>
      <c r="B773" s="182"/>
      <c r="C773" s="183"/>
      <c r="D773" s="183"/>
      <c r="E773" s="183"/>
      <c r="F773" s="130"/>
      <c r="G773" s="130"/>
      <c r="H773" s="130"/>
      <c r="I773" s="130"/>
      <c r="J773" s="181"/>
      <c r="K773" s="189"/>
      <c r="L773" s="130"/>
      <c r="M773" s="130"/>
      <c r="N773" s="130"/>
      <c r="O773" s="130"/>
      <c r="P773" s="130"/>
      <c r="Q773" s="130"/>
      <c r="R773" s="130"/>
      <c r="S773" s="130"/>
      <c r="T773" s="130"/>
      <c r="U773" s="130"/>
      <c r="V773" s="130"/>
      <c r="W773" s="130"/>
      <c r="X773" s="130"/>
      <c r="Y773" s="130"/>
    </row>
    <row r="774" spans="1:25" ht="15.75" customHeight="1" x14ac:dyDescent="0.2">
      <c r="A774" s="189"/>
      <c r="B774" s="182"/>
      <c r="C774" s="183"/>
      <c r="D774" s="183"/>
      <c r="E774" s="183"/>
      <c r="F774" s="130"/>
      <c r="G774" s="130"/>
      <c r="H774" s="130"/>
      <c r="I774" s="130"/>
      <c r="J774" s="181"/>
      <c r="K774" s="189"/>
      <c r="L774" s="130"/>
      <c r="M774" s="130"/>
      <c r="N774" s="130"/>
      <c r="O774" s="130"/>
      <c r="P774" s="130"/>
      <c r="Q774" s="130"/>
      <c r="R774" s="130"/>
      <c r="S774" s="130"/>
      <c r="T774" s="130"/>
      <c r="U774" s="130"/>
      <c r="V774" s="130"/>
      <c r="W774" s="130"/>
      <c r="X774" s="130"/>
      <c r="Y774" s="130"/>
    </row>
    <row r="775" spans="1:25" ht="15.75" customHeight="1" x14ac:dyDescent="0.2">
      <c r="A775" s="189"/>
      <c r="B775" s="182"/>
      <c r="C775" s="183"/>
      <c r="D775" s="183"/>
      <c r="E775" s="183"/>
      <c r="F775" s="130"/>
      <c r="G775" s="130"/>
      <c r="H775" s="130"/>
      <c r="I775" s="130"/>
      <c r="J775" s="181"/>
      <c r="K775" s="189"/>
      <c r="L775" s="130"/>
      <c r="M775" s="130"/>
      <c r="N775" s="130"/>
      <c r="O775" s="130"/>
      <c r="P775" s="130"/>
      <c r="Q775" s="130"/>
      <c r="R775" s="130"/>
      <c r="S775" s="130"/>
      <c r="T775" s="130"/>
      <c r="U775" s="130"/>
      <c r="V775" s="130"/>
      <c r="W775" s="130"/>
      <c r="X775" s="130"/>
      <c r="Y775" s="130"/>
    </row>
    <row r="776" spans="1:25" ht="15.75" customHeight="1" x14ac:dyDescent="0.2">
      <c r="A776" s="189"/>
      <c r="B776" s="182"/>
      <c r="C776" s="183"/>
      <c r="D776" s="183"/>
      <c r="E776" s="183"/>
      <c r="F776" s="130"/>
      <c r="G776" s="130"/>
      <c r="H776" s="130"/>
      <c r="I776" s="130"/>
      <c r="J776" s="181"/>
      <c r="K776" s="189"/>
      <c r="L776" s="130"/>
      <c r="M776" s="130"/>
      <c r="N776" s="130"/>
      <c r="O776" s="130"/>
      <c r="P776" s="130"/>
      <c r="Q776" s="130"/>
      <c r="R776" s="130"/>
      <c r="S776" s="130"/>
      <c r="T776" s="130"/>
      <c r="U776" s="130"/>
      <c r="V776" s="130"/>
      <c r="W776" s="130"/>
      <c r="X776" s="130"/>
      <c r="Y776" s="130"/>
    </row>
    <row r="777" spans="1:25" ht="15.75" customHeight="1" x14ac:dyDescent="0.2">
      <c r="A777" s="189"/>
      <c r="B777" s="182"/>
      <c r="C777" s="183"/>
      <c r="D777" s="183"/>
      <c r="E777" s="183"/>
      <c r="F777" s="130"/>
      <c r="G777" s="130"/>
      <c r="H777" s="130"/>
      <c r="I777" s="130"/>
      <c r="J777" s="181"/>
      <c r="K777" s="189"/>
      <c r="L777" s="130"/>
      <c r="M777" s="130"/>
      <c r="N777" s="130"/>
      <c r="O777" s="130"/>
      <c r="P777" s="130"/>
      <c r="Q777" s="130"/>
      <c r="R777" s="130"/>
      <c r="S777" s="130"/>
      <c r="T777" s="130"/>
      <c r="U777" s="130"/>
      <c r="V777" s="130"/>
      <c r="W777" s="130"/>
      <c r="X777" s="130"/>
      <c r="Y777" s="130"/>
    </row>
    <row r="778" spans="1:25" ht="15.75" customHeight="1" x14ac:dyDescent="0.2">
      <c r="A778" s="189"/>
      <c r="B778" s="182"/>
      <c r="C778" s="183"/>
      <c r="D778" s="183"/>
      <c r="E778" s="183"/>
      <c r="F778" s="130"/>
      <c r="G778" s="130"/>
      <c r="H778" s="130"/>
      <c r="I778" s="130"/>
      <c r="J778" s="181"/>
      <c r="K778" s="189"/>
      <c r="L778" s="130"/>
      <c r="M778" s="130"/>
      <c r="N778" s="130"/>
      <c r="O778" s="130"/>
      <c r="P778" s="130"/>
      <c r="Q778" s="130"/>
      <c r="R778" s="130"/>
      <c r="S778" s="130"/>
      <c r="T778" s="130"/>
      <c r="U778" s="130"/>
      <c r="V778" s="130"/>
      <c r="W778" s="130"/>
      <c r="X778" s="130"/>
      <c r="Y778" s="130"/>
    </row>
    <row r="779" spans="1:25" ht="15.75" customHeight="1" x14ac:dyDescent="0.2">
      <c r="A779" s="189"/>
      <c r="B779" s="182"/>
      <c r="C779" s="183"/>
      <c r="D779" s="183"/>
      <c r="E779" s="183"/>
      <c r="F779" s="130"/>
      <c r="G779" s="130"/>
      <c r="H779" s="130"/>
      <c r="I779" s="130"/>
      <c r="J779" s="181"/>
      <c r="K779" s="189"/>
      <c r="L779" s="130"/>
      <c r="M779" s="130"/>
      <c r="N779" s="130"/>
      <c r="O779" s="130"/>
      <c r="P779" s="130"/>
      <c r="Q779" s="130"/>
      <c r="R779" s="130"/>
      <c r="S779" s="130"/>
      <c r="T779" s="130"/>
      <c r="U779" s="130"/>
      <c r="V779" s="130"/>
      <c r="W779" s="130"/>
      <c r="X779" s="130"/>
      <c r="Y779" s="130"/>
    </row>
    <row r="780" spans="1:25" ht="15.75" customHeight="1" x14ac:dyDescent="0.2">
      <c r="A780" s="189"/>
      <c r="B780" s="182"/>
      <c r="C780" s="183"/>
      <c r="D780" s="183"/>
      <c r="E780" s="183"/>
      <c r="F780" s="130"/>
      <c r="G780" s="130"/>
      <c r="H780" s="130"/>
      <c r="I780" s="130"/>
      <c r="J780" s="181"/>
      <c r="K780" s="189"/>
      <c r="L780" s="130"/>
      <c r="M780" s="130"/>
      <c r="N780" s="130"/>
      <c r="O780" s="130"/>
      <c r="P780" s="130"/>
      <c r="Q780" s="130"/>
      <c r="R780" s="130"/>
      <c r="S780" s="130"/>
      <c r="T780" s="130"/>
      <c r="U780" s="130"/>
      <c r="V780" s="130"/>
      <c r="W780" s="130"/>
      <c r="X780" s="130"/>
      <c r="Y780" s="130"/>
    </row>
    <row r="781" spans="1:25" ht="15.75" customHeight="1" x14ac:dyDescent="0.2">
      <c r="A781" s="189"/>
      <c r="B781" s="182"/>
      <c r="C781" s="183"/>
      <c r="D781" s="183"/>
      <c r="E781" s="183"/>
      <c r="F781" s="130"/>
      <c r="G781" s="130"/>
      <c r="H781" s="130"/>
      <c r="I781" s="130"/>
      <c r="J781" s="181"/>
      <c r="K781" s="189"/>
      <c r="L781" s="130"/>
      <c r="M781" s="130"/>
      <c r="N781" s="130"/>
      <c r="O781" s="130"/>
      <c r="P781" s="130"/>
      <c r="Q781" s="130"/>
      <c r="R781" s="130"/>
      <c r="S781" s="130"/>
      <c r="T781" s="130"/>
      <c r="U781" s="130"/>
      <c r="V781" s="130"/>
      <c r="W781" s="130"/>
      <c r="X781" s="130"/>
      <c r="Y781" s="130"/>
    </row>
    <row r="782" spans="1:25" ht="15.75" customHeight="1" x14ac:dyDescent="0.2">
      <c r="A782" s="189"/>
      <c r="B782" s="182"/>
      <c r="C782" s="183"/>
      <c r="D782" s="183"/>
      <c r="E782" s="183"/>
      <c r="F782" s="130"/>
      <c r="G782" s="130"/>
      <c r="H782" s="130"/>
      <c r="I782" s="130"/>
      <c r="J782" s="181"/>
      <c r="K782" s="189"/>
      <c r="L782" s="130"/>
      <c r="M782" s="130"/>
      <c r="N782" s="130"/>
      <c r="O782" s="130"/>
      <c r="P782" s="130"/>
      <c r="Q782" s="130"/>
      <c r="R782" s="130"/>
      <c r="S782" s="130"/>
      <c r="T782" s="130"/>
      <c r="U782" s="130"/>
      <c r="V782" s="130"/>
      <c r="W782" s="130"/>
      <c r="X782" s="130"/>
      <c r="Y782" s="130"/>
    </row>
    <row r="783" spans="1:25" ht="15.75" customHeight="1" x14ac:dyDescent="0.2">
      <c r="A783" s="189"/>
      <c r="B783" s="182"/>
      <c r="C783" s="183"/>
      <c r="D783" s="183"/>
      <c r="E783" s="183"/>
      <c r="F783" s="130"/>
      <c r="G783" s="130"/>
      <c r="H783" s="130"/>
      <c r="I783" s="130"/>
      <c r="J783" s="181"/>
      <c r="K783" s="189"/>
      <c r="L783" s="130"/>
      <c r="M783" s="130"/>
      <c r="N783" s="130"/>
      <c r="O783" s="130"/>
      <c r="P783" s="130"/>
      <c r="Q783" s="130"/>
      <c r="R783" s="130"/>
      <c r="S783" s="130"/>
      <c r="T783" s="130"/>
      <c r="U783" s="130"/>
      <c r="V783" s="130"/>
      <c r="W783" s="130"/>
      <c r="X783" s="130"/>
      <c r="Y783" s="130"/>
    </row>
    <row r="784" spans="1:25" ht="15.75" customHeight="1" x14ac:dyDescent="0.2">
      <c r="A784" s="189"/>
      <c r="B784" s="182"/>
      <c r="C784" s="183"/>
      <c r="D784" s="183"/>
      <c r="E784" s="183"/>
      <c r="F784" s="130"/>
      <c r="G784" s="130"/>
      <c r="H784" s="130"/>
      <c r="I784" s="130"/>
      <c r="J784" s="181"/>
      <c r="K784" s="189"/>
      <c r="L784" s="130"/>
      <c r="M784" s="130"/>
      <c r="N784" s="130"/>
      <c r="O784" s="130"/>
      <c r="P784" s="130"/>
      <c r="Q784" s="130"/>
      <c r="R784" s="130"/>
      <c r="S784" s="130"/>
      <c r="T784" s="130"/>
      <c r="U784" s="130"/>
      <c r="V784" s="130"/>
      <c r="W784" s="130"/>
      <c r="X784" s="130"/>
      <c r="Y784" s="130"/>
    </row>
    <row r="785" spans="1:25" ht="15.75" customHeight="1" x14ac:dyDescent="0.2">
      <c r="A785" s="189"/>
      <c r="B785" s="182"/>
      <c r="C785" s="183"/>
      <c r="D785" s="183"/>
      <c r="E785" s="183"/>
      <c r="F785" s="130"/>
      <c r="G785" s="130"/>
      <c r="H785" s="130"/>
      <c r="I785" s="130"/>
      <c r="J785" s="181"/>
      <c r="K785" s="189"/>
      <c r="L785" s="130"/>
      <c r="M785" s="130"/>
      <c r="N785" s="130"/>
      <c r="O785" s="130"/>
      <c r="P785" s="130"/>
      <c r="Q785" s="130"/>
      <c r="R785" s="130"/>
      <c r="S785" s="130"/>
      <c r="T785" s="130"/>
      <c r="U785" s="130"/>
      <c r="V785" s="130"/>
      <c r="W785" s="130"/>
      <c r="X785" s="130"/>
      <c r="Y785" s="130"/>
    </row>
    <row r="786" spans="1:25" ht="15.75" customHeight="1" x14ac:dyDescent="0.2">
      <c r="A786" s="189"/>
      <c r="B786" s="182"/>
      <c r="C786" s="183"/>
      <c r="D786" s="183"/>
      <c r="E786" s="183"/>
      <c r="F786" s="130"/>
      <c r="G786" s="130"/>
      <c r="H786" s="130"/>
      <c r="I786" s="130"/>
      <c r="J786" s="181"/>
      <c r="K786" s="189"/>
      <c r="L786" s="130"/>
      <c r="M786" s="130"/>
      <c r="N786" s="130"/>
      <c r="O786" s="130"/>
      <c r="P786" s="130"/>
      <c r="Q786" s="130"/>
      <c r="R786" s="130"/>
      <c r="S786" s="130"/>
      <c r="T786" s="130"/>
      <c r="U786" s="130"/>
      <c r="V786" s="130"/>
      <c r="W786" s="130"/>
      <c r="X786" s="130"/>
      <c r="Y786" s="130"/>
    </row>
    <row r="787" spans="1:25" ht="15.75" customHeight="1" x14ac:dyDescent="0.2">
      <c r="A787" s="189"/>
      <c r="B787" s="182"/>
      <c r="C787" s="183"/>
      <c r="D787" s="183"/>
      <c r="E787" s="183"/>
      <c r="F787" s="130"/>
      <c r="G787" s="130"/>
      <c r="H787" s="130"/>
      <c r="I787" s="130"/>
      <c r="J787" s="181"/>
      <c r="K787" s="189"/>
      <c r="L787" s="130"/>
      <c r="M787" s="130"/>
      <c r="N787" s="130"/>
      <c r="O787" s="130"/>
      <c r="P787" s="130"/>
      <c r="Q787" s="130"/>
      <c r="R787" s="130"/>
      <c r="S787" s="130"/>
      <c r="T787" s="130"/>
      <c r="U787" s="130"/>
      <c r="V787" s="130"/>
      <c r="W787" s="130"/>
      <c r="X787" s="130"/>
      <c r="Y787" s="130"/>
    </row>
    <row r="788" spans="1:25" ht="15.75" customHeight="1" x14ac:dyDescent="0.2">
      <c r="A788" s="189"/>
      <c r="B788" s="182"/>
      <c r="C788" s="183"/>
      <c r="D788" s="183"/>
      <c r="E788" s="183"/>
      <c r="F788" s="130"/>
      <c r="G788" s="130"/>
      <c r="H788" s="130"/>
      <c r="I788" s="130"/>
      <c r="J788" s="181"/>
      <c r="K788" s="189"/>
      <c r="L788" s="130"/>
      <c r="M788" s="130"/>
      <c r="N788" s="130"/>
      <c r="O788" s="130"/>
      <c r="P788" s="130"/>
      <c r="Q788" s="130"/>
      <c r="R788" s="130"/>
      <c r="S788" s="130"/>
      <c r="T788" s="130"/>
      <c r="U788" s="130"/>
      <c r="V788" s="130"/>
      <c r="W788" s="130"/>
      <c r="X788" s="130"/>
      <c r="Y788" s="130"/>
    </row>
    <row r="789" spans="1:25" ht="15.75" customHeight="1" x14ac:dyDescent="0.2">
      <c r="A789" s="189"/>
      <c r="B789" s="182"/>
      <c r="C789" s="183"/>
      <c r="D789" s="183"/>
      <c r="E789" s="183"/>
      <c r="F789" s="130"/>
      <c r="G789" s="130"/>
      <c r="H789" s="130"/>
      <c r="I789" s="130"/>
      <c r="J789" s="181"/>
      <c r="K789" s="189"/>
      <c r="L789" s="130"/>
      <c r="M789" s="130"/>
      <c r="N789" s="130"/>
      <c r="O789" s="130"/>
      <c r="P789" s="130"/>
      <c r="Q789" s="130"/>
      <c r="R789" s="130"/>
      <c r="S789" s="130"/>
      <c r="T789" s="130"/>
      <c r="U789" s="130"/>
      <c r="V789" s="130"/>
      <c r="W789" s="130"/>
      <c r="X789" s="130"/>
      <c r="Y789" s="130"/>
    </row>
    <row r="790" spans="1:25" ht="15.75" customHeight="1" x14ac:dyDescent="0.2">
      <c r="A790" s="189"/>
      <c r="B790" s="182"/>
      <c r="C790" s="183"/>
      <c r="D790" s="183"/>
      <c r="E790" s="183"/>
      <c r="F790" s="130"/>
      <c r="G790" s="130"/>
      <c r="H790" s="130"/>
      <c r="I790" s="130"/>
      <c r="J790" s="181"/>
      <c r="K790" s="189"/>
      <c r="L790" s="130"/>
      <c r="M790" s="130"/>
      <c r="N790" s="130"/>
      <c r="O790" s="130"/>
      <c r="P790" s="130"/>
      <c r="Q790" s="130"/>
      <c r="R790" s="130"/>
      <c r="S790" s="130"/>
      <c r="T790" s="130"/>
      <c r="U790" s="130"/>
      <c r="V790" s="130"/>
      <c r="W790" s="130"/>
      <c r="X790" s="130"/>
      <c r="Y790" s="130"/>
    </row>
    <row r="791" spans="1:25" ht="15.75" customHeight="1" x14ac:dyDescent="0.2">
      <c r="A791" s="189"/>
      <c r="B791" s="182"/>
      <c r="C791" s="183"/>
      <c r="D791" s="183"/>
      <c r="E791" s="183"/>
      <c r="F791" s="130"/>
      <c r="G791" s="130"/>
      <c r="H791" s="130"/>
      <c r="I791" s="130"/>
      <c r="J791" s="181"/>
      <c r="K791" s="189"/>
      <c r="L791" s="130"/>
      <c r="M791" s="130"/>
      <c r="N791" s="130"/>
      <c r="O791" s="130"/>
      <c r="P791" s="130"/>
      <c r="Q791" s="130"/>
      <c r="R791" s="130"/>
      <c r="S791" s="130"/>
      <c r="T791" s="130"/>
      <c r="U791" s="130"/>
      <c r="V791" s="130"/>
      <c r="W791" s="130"/>
      <c r="X791" s="130"/>
      <c r="Y791" s="130"/>
    </row>
    <row r="792" spans="1:25" ht="15.75" customHeight="1" x14ac:dyDescent="0.2">
      <c r="A792" s="189"/>
      <c r="B792" s="182"/>
      <c r="C792" s="183"/>
      <c r="D792" s="183"/>
      <c r="E792" s="183"/>
      <c r="F792" s="130"/>
      <c r="G792" s="130"/>
      <c r="H792" s="130"/>
      <c r="I792" s="130"/>
      <c r="J792" s="181"/>
      <c r="K792" s="189"/>
      <c r="L792" s="130"/>
      <c r="M792" s="130"/>
      <c r="N792" s="130"/>
      <c r="O792" s="130"/>
      <c r="P792" s="130"/>
      <c r="Q792" s="130"/>
      <c r="R792" s="130"/>
      <c r="S792" s="130"/>
      <c r="T792" s="130"/>
      <c r="U792" s="130"/>
      <c r="V792" s="130"/>
      <c r="W792" s="130"/>
      <c r="X792" s="130"/>
      <c r="Y792" s="130"/>
    </row>
    <row r="793" spans="1:25" ht="15.75" customHeight="1" x14ac:dyDescent="0.2">
      <c r="A793" s="189"/>
      <c r="B793" s="182"/>
      <c r="C793" s="183"/>
      <c r="D793" s="183"/>
      <c r="E793" s="183"/>
      <c r="F793" s="130"/>
      <c r="G793" s="130"/>
      <c r="H793" s="130"/>
      <c r="I793" s="130"/>
      <c r="J793" s="181"/>
      <c r="K793" s="189"/>
      <c r="L793" s="130"/>
      <c r="M793" s="130"/>
      <c r="N793" s="130"/>
      <c r="O793" s="130"/>
      <c r="P793" s="130"/>
      <c r="Q793" s="130"/>
      <c r="R793" s="130"/>
      <c r="S793" s="130"/>
      <c r="T793" s="130"/>
      <c r="U793" s="130"/>
      <c r="V793" s="130"/>
      <c r="W793" s="130"/>
      <c r="X793" s="130"/>
      <c r="Y793" s="130"/>
    </row>
    <row r="794" spans="1:25" ht="15.75" customHeight="1" x14ac:dyDescent="0.2">
      <c r="A794" s="189"/>
      <c r="B794" s="182"/>
      <c r="C794" s="183"/>
      <c r="D794" s="183"/>
      <c r="E794" s="183"/>
      <c r="F794" s="130"/>
      <c r="G794" s="130"/>
      <c r="H794" s="130"/>
      <c r="I794" s="130"/>
      <c r="J794" s="181"/>
      <c r="K794" s="189"/>
      <c r="L794" s="130"/>
      <c r="M794" s="130"/>
      <c r="N794" s="130"/>
      <c r="O794" s="130"/>
      <c r="P794" s="130"/>
      <c r="Q794" s="130"/>
      <c r="R794" s="130"/>
      <c r="S794" s="130"/>
      <c r="T794" s="130"/>
      <c r="U794" s="130"/>
      <c r="V794" s="130"/>
      <c r="W794" s="130"/>
      <c r="X794" s="130"/>
      <c r="Y794" s="130"/>
    </row>
    <row r="795" spans="1:25" ht="15.75" customHeight="1" x14ac:dyDescent="0.2">
      <c r="A795" s="189"/>
      <c r="B795" s="182"/>
      <c r="C795" s="183"/>
      <c r="D795" s="183"/>
      <c r="E795" s="183"/>
      <c r="F795" s="130"/>
      <c r="G795" s="130"/>
      <c r="H795" s="130"/>
      <c r="I795" s="130"/>
      <c r="J795" s="181"/>
      <c r="K795" s="189"/>
      <c r="L795" s="130"/>
      <c r="M795" s="130"/>
      <c r="N795" s="130"/>
      <c r="O795" s="130"/>
      <c r="P795" s="130"/>
      <c r="Q795" s="130"/>
      <c r="R795" s="130"/>
      <c r="S795" s="130"/>
      <c r="T795" s="130"/>
      <c r="U795" s="130"/>
      <c r="V795" s="130"/>
      <c r="W795" s="130"/>
      <c r="X795" s="130"/>
      <c r="Y795" s="130"/>
    </row>
    <row r="796" spans="1:25" ht="15.75" customHeight="1" x14ac:dyDescent="0.2">
      <c r="A796" s="189"/>
      <c r="B796" s="182"/>
      <c r="C796" s="183"/>
      <c r="D796" s="183"/>
      <c r="E796" s="183"/>
      <c r="F796" s="130"/>
      <c r="G796" s="130"/>
      <c r="H796" s="130"/>
      <c r="I796" s="130"/>
      <c r="J796" s="181"/>
      <c r="K796" s="189"/>
      <c r="L796" s="130"/>
      <c r="M796" s="130"/>
      <c r="N796" s="130"/>
      <c r="O796" s="130"/>
      <c r="P796" s="130"/>
      <c r="Q796" s="130"/>
      <c r="R796" s="130"/>
      <c r="S796" s="130"/>
      <c r="T796" s="130"/>
      <c r="U796" s="130"/>
      <c r="V796" s="130"/>
      <c r="W796" s="130"/>
      <c r="X796" s="130"/>
      <c r="Y796" s="130"/>
    </row>
    <row r="797" spans="1:25" ht="15.75" customHeight="1" x14ac:dyDescent="0.2">
      <c r="A797" s="189"/>
      <c r="B797" s="182"/>
      <c r="C797" s="183"/>
      <c r="D797" s="183"/>
      <c r="E797" s="183"/>
      <c r="F797" s="130"/>
      <c r="G797" s="130"/>
      <c r="H797" s="130"/>
      <c r="I797" s="130"/>
      <c r="J797" s="181"/>
      <c r="K797" s="189"/>
      <c r="L797" s="130"/>
      <c r="M797" s="130"/>
      <c r="N797" s="130"/>
      <c r="O797" s="130"/>
      <c r="P797" s="130"/>
      <c r="Q797" s="130"/>
      <c r="R797" s="130"/>
      <c r="S797" s="130"/>
      <c r="T797" s="130"/>
      <c r="U797" s="130"/>
      <c r="V797" s="130"/>
      <c r="W797" s="130"/>
      <c r="X797" s="130"/>
      <c r="Y797" s="130"/>
    </row>
    <row r="798" spans="1:25" ht="15.75" customHeight="1" x14ac:dyDescent="0.2">
      <c r="A798" s="189"/>
      <c r="B798" s="182"/>
      <c r="C798" s="183"/>
      <c r="D798" s="183"/>
      <c r="E798" s="183"/>
      <c r="F798" s="130"/>
      <c r="G798" s="130"/>
      <c r="H798" s="130"/>
      <c r="I798" s="130"/>
      <c r="J798" s="181"/>
      <c r="K798" s="189"/>
      <c r="L798" s="130"/>
      <c r="M798" s="130"/>
      <c r="N798" s="130"/>
      <c r="O798" s="130"/>
      <c r="P798" s="130"/>
      <c r="Q798" s="130"/>
      <c r="R798" s="130"/>
      <c r="S798" s="130"/>
      <c r="T798" s="130"/>
      <c r="U798" s="130"/>
      <c r="V798" s="130"/>
      <c r="W798" s="130"/>
      <c r="X798" s="130"/>
      <c r="Y798" s="130"/>
    </row>
    <row r="799" spans="1:25" ht="15.75" customHeight="1" x14ac:dyDescent="0.2">
      <c r="A799" s="189"/>
      <c r="B799" s="182"/>
      <c r="C799" s="183"/>
      <c r="D799" s="183"/>
      <c r="E799" s="183"/>
      <c r="F799" s="130"/>
      <c r="G799" s="130"/>
      <c r="H799" s="130"/>
      <c r="I799" s="130"/>
      <c r="J799" s="181"/>
      <c r="K799" s="189"/>
      <c r="L799" s="130"/>
      <c r="M799" s="130"/>
      <c r="N799" s="130"/>
      <c r="O799" s="130"/>
      <c r="P799" s="130"/>
      <c r="Q799" s="130"/>
      <c r="R799" s="130"/>
      <c r="S799" s="130"/>
      <c r="T799" s="130"/>
      <c r="U799" s="130"/>
      <c r="V799" s="130"/>
      <c r="W799" s="130"/>
      <c r="X799" s="130"/>
      <c r="Y799" s="130"/>
    </row>
    <row r="800" spans="1:25" ht="15.75" customHeight="1" x14ac:dyDescent="0.2">
      <c r="A800" s="189"/>
      <c r="B800" s="182"/>
      <c r="C800" s="183"/>
      <c r="D800" s="183"/>
      <c r="E800" s="183"/>
      <c r="F800" s="130"/>
      <c r="G800" s="130"/>
      <c r="H800" s="130"/>
      <c r="I800" s="130"/>
      <c r="J800" s="181"/>
      <c r="K800" s="189"/>
      <c r="L800" s="130"/>
      <c r="M800" s="130"/>
      <c r="N800" s="130"/>
      <c r="O800" s="130"/>
      <c r="P800" s="130"/>
      <c r="Q800" s="130"/>
      <c r="R800" s="130"/>
      <c r="S800" s="130"/>
      <c r="T800" s="130"/>
      <c r="U800" s="130"/>
      <c r="V800" s="130"/>
      <c r="W800" s="130"/>
      <c r="X800" s="130"/>
      <c r="Y800" s="130"/>
    </row>
    <row r="801" spans="1:25" ht="15.75" customHeight="1" x14ac:dyDescent="0.2">
      <c r="A801" s="189"/>
      <c r="B801" s="182"/>
      <c r="C801" s="183"/>
      <c r="D801" s="183"/>
      <c r="E801" s="183"/>
      <c r="F801" s="130"/>
      <c r="G801" s="130"/>
      <c r="H801" s="130"/>
      <c r="I801" s="130"/>
      <c r="J801" s="181"/>
      <c r="K801" s="189"/>
      <c r="L801" s="130"/>
      <c r="M801" s="130"/>
      <c r="N801" s="130"/>
      <c r="O801" s="130"/>
      <c r="P801" s="130"/>
      <c r="Q801" s="130"/>
      <c r="R801" s="130"/>
      <c r="S801" s="130"/>
      <c r="T801" s="130"/>
      <c r="U801" s="130"/>
      <c r="V801" s="130"/>
      <c r="W801" s="130"/>
      <c r="X801" s="130"/>
      <c r="Y801" s="130"/>
    </row>
    <row r="802" spans="1:25" ht="15.75" customHeight="1" x14ac:dyDescent="0.2">
      <c r="A802" s="189"/>
      <c r="B802" s="182"/>
      <c r="C802" s="183"/>
      <c r="D802" s="183"/>
      <c r="E802" s="183"/>
      <c r="F802" s="130"/>
      <c r="G802" s="130"/>
      <c r="H802" s="130"/>
      <c r="I802" s="130"/>
      <c r="J802" s="181"/>
      <c r="K802" s="189"/>
      <c r="L802" s="130"/>
      <c r="M802" s="130"/>
      <c r="N802" s="130"/>
      <c r="O802" s="130"/>
      <c r="P802" s="130"/>
      <c r="Q802" s="130"/>
      <c r="R802" s="130"/>
      <c r="S802" s="130"/>
      <c r="T802" s="130"/>
      <c r="U802" s="130"/>
      <c r="V802" s="130"/>
      <c r="W802" s="130"/>
      <c r="X802" s="130"/>
      <c r="Y802" s="130"/>
    </row>
    <row r="803" spans="1:25" ht="15.75" customHeight="1" x14ac:dyDescent="0.2">
      <c r="A803" s="189"/>
      <c r="B803" s="182"/>
      <c r="C803" s="183"/>
      <c r="D803" s="183"/>
      <c r="E803" s="183"/>
      <c r="F803" s="130"/>
      <c r="G803" s="130"/>
      <c r="H803" s="130"/>
      <c r="I803" s="130"/>
      <c r="J803" s="181"/>
      <c r="K803" s="189"/>
      <c r="L803" s="130"/>
      <c r="M803" s="130"/>
      <c r="N803" s="130"/>
      <c r="O803" s="130"/>
      <c r="P803" s="130"/>
      <c r="Q803" s="130"/>
      <c r="R803" s="130"/>
      <c r="S803" s="130"/>
      <c r="T803" s="130"/>
      <c r="U803" s="130"/>
      <c r="V803" s="130"/>
      <c r="W803" s="130"/>
      <c r="X803" s="130"/>
      <c r="Y803" s="130"/>
    </row>
    <row r="804" spans="1:25" ht="15.75" customHeight="1" x14ac:dyDescent="0.2">
      <c r="A804" s="189"/>
      <c r="B804" s="182"/>
      <c r="C804" s="183"/>
      <c r="D804" s="183"/>
      <c r="E804" s="183"/>
      <c r="F804" s="130"/>
      <c r="G804" s="130"/>
      <c r="H804" s="130"/>
      <c r="I804" s="130"/>
      <c r="J804" s="181"/>
      <c r="K804" s="189"/>
      <c r="L804" s="130"/>
      <c r="M804" s="130"/>
      <c r="N804" s="130"/>
      <c r="O804" s="130"/>
      <c r="P804" s="130"/>
      <c r="Q804" s="130"/>
      <c r="R804" s="130"/>
      <c r="S804" s="130"/>
      <c r="T804" s="130"/>
      <c r="U804" s="130"/>
      <c r="V804" s="130"/>
      <c r="W804" s="130"/>
      <c r="X804" s="130"/>
      <c r="Y804" s="130"/>
    </row>
    <row r="805" spans="1:25" ht="15.75" customHeight="1" x14ac:dyDescent="0.2">
      <c r="A805" s="189"/>
      <c r="B805" s="182"/>
      <c r="C805" s="183"/>
      <c r="D805" s="183"/>
      <c r="E805" s="183"/>
      <c r="F805" s="130"/>
      <c r="G805" s="130"/>
      <c r="H805" s="130"/>
      <c r="I805" s="130"/>
      <c r="J805" s="181"/>
      <c r="K805" s="189"/>
      <c r="L805" s="130"/>
      <c r="M805" s="130"/>
      <c r="N805" s="130"/>
      <c r="O805" s="130"/>
      <c r="P805" s="130"/>
      <c r="Q805" s="130"/>
      <c r="R805" s="130"/>
      <c r="S805" s="130"/>
      <c r="T805" s="130"/>
      <c r="U805" s="130"/>
      <c r="V805" s="130"/>
      <c r="W805" s="130"/>
      <c r="X805" s="130"/>
      <c r="Y805" s="130"/>
    </row>
    <row r="806" spans="1:25" ht="15.75" customHeight="1" x14ac:dyDescent="0.2">
      <c r="A806" s="189"/>
      <c r="B806" s="182"/>
      <c r="C806" s="183"/>
      <c r="D806" s="183"/>
      <c r="E806" s="183"/>
      <c r="F806" s="130"/>
      <c r="G806" s="130"/>
      <c r="H806" s="130"/>
      <c r="I806" s="130"/>
      <c r="J806" s="181"/>
      <c r="K806" s="189"/>
      <c r="L806" s="130"/>
      <c r="M806" s="130"/>
      <c r="N806" s="130"/>
      <c r="O806" s="130"/>
      <c r="P806" s="130"/>
      <c r="Q806" s="130"/>
      <c r="R806" s="130"/>
      <c r="S806" s="130"/>
      <c r="T806" s="130"/>
      <c r="U806" s="130"/>
      <c r="V806" s="130"/>
      <c r="W806" s="130"/>
      <c r="X806" s="130"/>
      <c r="Y806" s="130"/>
    </row>
    <row r="807" spans="1:25" ht="15.75" customHeight="1" x14ac:dyDescent="0.2">
      <c r="A807" s="189"/>
      <c r="B807" s="182"/>
      <c r="C807" s="183"/>
      <c r="D807" s="183"/>
      <c r="E807" s="183"/>
      <c r="F807" s="130"/>
      <c r="G807" s="130"/>
      <c r="H807" s="130"/>
      <c r="I807" s="130"/>
      <c r="J807" s="181"/>
      <c r="K807" s="189"/>
      <c r="L807" s="130"/>
      <c r="M807" s="130"/>
      <c r="N807" s="130"/>
      <c r="O807" s="130"/>
      <c r="P807" s="130"/>
      <c r="Q807" s="130"/>
      <c r="R807" s="130"/>
      <c r="S807" s="130"/>
      <c r="T807" s="130"/>
      <c r="U807" s="130"/>
      <c r="V807" s="130"/>
      <c r="W807" s="130"/>
      <c r="X807" s="130"/>
      <c r="Y807" s="130"/>
    </row>
    <row r="808" spans="1:25" ht="15.75" customHeight="1" x14ac:dyDescent="0.2">
      <c r="A808" s="189"/>
      <c r="B808" s="182"/>
      <c r="C808" s="183"/>
      <c r="D808" s="183"/>
      <c r="E808" s="183"/>
      <c r="F808" s="130"/>
      <c r="G808" s="130"/>
      <c r="H808" s="130"/>
      <c r="I808" s="130"/>
      <c r="J808" s="181"/>
      <c r="K808" s="189"/>
      <c r="L808" s="130"/>
      <c r="M808" s="130"/>
      <c r="N808" s="130"/>
      <c r="O808" s="130"/>
      <c r="P808" s="130"/>
      <c r="Q808" s="130"/>
      <c r="R808" s="130"/>
      <c r="S808" s="130"/>
      <c r="T808" s="130"/>
      <c r="U808" s="130"/>
      <c r="V808" s="130"/>
      <c r="W808" s="130"/>
      <c r="X808" s="130"/>
      <c r="Y808" s="130"/>
    </row>
    <row r="809" spans="1:25" ht="15.75" customHeight="1" x14ac:dyDescent="0.2">
      <c r="A809" s="189"/>
      <c r="B809" s="182"/>
      <c r="C809" s="183"/>
      <c r="D809" s="183"/>
      <c r="E809" s="183"/>
      <c r="F809" s="130"/>
      <c r="G809" s="130"/>
      <c r="H809" s="130"/>
      <c r="I809" s="130"/>
      <c r="J809" s="181"/>
      <c r="K809" s="189"/>
      <c r="L809" s="130"/>
      <c r="M809" s="130"/>
      <c r="N809" s="130"/>
      <c r="O809" s="130"/>
      <c r="P809" s="130"/>
      <c r="Q809" s="130"/>
      <c r="R809" s="130"/>
      <c r="S809" s="130"/>
      <c r="T809" s="130"/>
      <c r="U809" s="130"/>
      <c r="V809" s="130"/>
      <c r="W809" s="130"/>
      <c r="X809" s="130"/>
      <c r="Y809" s="130"/>
    </row>
    <row r="810" spans="1:25" ht="15.75" customHeight="1" x14ac:dyDescent="0.2">
      <c r="A810" s="189"/>
      <c r="B810" s="182"/>
      <c r="C810" s="183"/>
      <c r="D810" s="183"/>
      <c r="E810" s="183"/>
      <c r="F810" s="130"/>
      <c r="G810" s="130"/>
      <c r="H810" s="130"/>
      <c r="I810" s="130"/>
      <c r="J810" s="181"/>
      <c r="K810" s="189"/>
      <c r="L810" s="130"/>
      <c r="M810" s="130"/>
      <c r="N810" s="130"/>
      <c r="O810" s="130"/>
      <c r="P810" s="130"/>
      <c r="Q810" s="130"/>
      <c r="R810" s="130"/>
      <c r="S810" s="130"/>
      <c r="T810" s="130"/>
      <c r="U810" s="130"/>
      <c r="V810" s="130"/>
      <c r="W810" s="130"/>
      <c r="X810" s="130"/>
      <c r="Y810" s="130"/>
    </row>
    <row r="811" spans="1:25" ht="15.75" customHeight="1" x14ac:dyDescent="0.2">
      <c r="A811" s="189"/>
      <c r="B811" s="182"/>
      <c r="C811" s="183"/>
      <c r="D811" s="183"/>
      <c r="E811" s="183"/>
      <c r="F811" s="130"/>
      <c r="G811" s="130"/>
      <c r="H811" s="130"/>
      <c r="I811" s="130"/>
      <c r="J811" s="181"/>
      <c r="K811" s="189"/>
      <c r="L811" s="130"/>
      <c r="M811" s="130"/>
      <c r="N811" s="130"/>
      <c r="O811" s="130"/>
      <c r="P811" s="130"/>
      <c r="Q811" s="130"/>
      <c r="R811" s="130"/>
      <c r="S811" s="130"/>
      <c r="T811" s="130"/>
      <c r="U811" s="130"/>
      <c r="V811" s="130"/>
      <c r="W811" s="130"/>
      <c r="X811" s="130"/>
      <c r="Y811" s="130"/>
    </row>
    <row r="812" spans="1:25" ht="15.75" customHeight="1" x14ac:dyDescent="0.2">
      <c r="A812" s="189"/>
      <c r="B812" s="182"/>
      <c r="C812" s="183"/>
      <c r="D812" s="183"/>
      <c r="E812" s="183"/>
      <c r="F812" s="130"/>
      <c r="G812" s="130"/>
      <c r="H812" s="130"/>
      <c r="I812" s="130"/>
      <c r="J812" s="181"/>
      <c r="K812" s="189"/>
      <c r="L812" s="130"/>
      <c r="M812" s="130"/>
      <c r="N812" s="130"/>
      <c r="O812" s="130"/>
      <c r="P812" s="130"/>
      <c r="Q812" s="130"/>
      <c r="R812" s="130"/>
      <c r="S812" s="130"/>
      <c r="T812" s="130"/>
      <c r="U812" s="130"/>
      <c r="V812" s="130"/>
      <c r="W812" s="130"/>
      <c r="X812" s="130"/>
      <c r="Y812" s="130"/>
    </row>
    <row r="813" spans="1:25" ht="15.75" customHeight="1" x14ac:dyDescent="0.2">
      <c r="A813" s="189"/>
      <c r="B813" s="182"/>
      <c r="C813" s="183"/>
      <c r="D813" s="183"/>
      <c r="E813" s="183"/>
      <c r="F813" s="130"/>
      <c r="G813" s="130"/>
      <c r="H813" s="130"/>
      <c r="I813" s="130"/>
      <c r="J813" s="181"/>
      <c r="K813" s="189"/>
      <c r="L813" s="130"/>
      <c r="M813" s="130"/>
      <c r="N813" s="130"/>
      <c r="O813" s="130"/>
      <c r="P813" s="130"/>
      <c r="Q813" s="130"/>
      <c r="R813" s="130"/>
      <c r="S813" s="130"/>
      <c r="T813" s="130"/>
      <c r="U813" s="130"/>
      <c r="V813" s="130"/>
      <c r="W813" s="130"/>
      <c r="X813" s="130"/>
      <c r="Y813" s="130"/>
    </row>
    <row r="814" spans="1:25" ht="15.75" customHeight="1" x14ac:dyDescent="0.2">
      <c r="A814" s="189"/>
      <c r="B814" s="182"/>
      <c r="C814" s="183"/>
      <c r="D814" s="183"/>
      <c r="E814" s="183"/>
      <c r="F814" s="130"/>
      <c r="G814" s="130"/>
      <c r="H814" s="130"/>
      <c r="I814" s="130"/>
      <c r="J814" s="181"/>
      <c r="K814" s="189"/>
      <c r="L814" s="130"/>
      <c r="M814" s="130"/>
      <c r="N814" s="130"/>
      <c r="O814" s="130"/>
      <c r="P814" s="130"/>
      <c r="Q814" s="130"/>
      <c r="R814" s="130"/>
      <c r="S814" s="130"/>
      <c r="T814" s="130"/>
      <c r="U814" s="130"/>
      <c r="V814" s="130"/>
      <c r="W814" s="130"/>
      <c r="X814" s="130"/>
      <c r="Y814" s="130"/>
    </row>
    <row r="815" spans="1:25" ht="15.75" customHeight="1" x14ac:dyDescent="0.2">
      <c r="A815" s="189"/>
      <c r="B815" s="182"/>
      <c r="C815" s="183"/>
      <c r="D815" s="183"/>
      <c r="E815" s="183"/>
      <c r="F815" s="130"/>
      <c r="G815" s="130"/>
      <c r="H815" s="130"/>
      <c r="I815" s="130"/>
      <c r="J815" s="181"/>
      <c r="K815" s="189"/>
      <c r="L815" s="130"/>
      <c r="M815" s="130"/>
      <c r="N815" s="130"/>
      <c r="O815" s="130"/>
      <c r="P815" s="130"/>
      <c r="Q815" s="130"/>
      <c r="R815" s="130"/>
      <c r="S815" s="130"/>
      <c r="T815" s="130"/>
      <c r="U815" s="130"/>
      <c r="V815" s="130"/>
      <c r="W815" s="130"/>
      <c r="X815" s="130"/>
      <c r="Y815" s="130"/>
    </row>
    <row r="816" spans="1:25" ht="15.75" customHeight="1" x14ac:dyDescent="0.2">
      <c r="A816" s="189"/>
      <c r="B816" s="182"/>
      <c r="C816" s="183"/>
      <c r="D816" s="183"/>
      <c r="E816" s="183"/>
      <c r="F816" s="130"/>
      <c r="G816" s="130"/>
      <c r="H816" s="130"/>
      <c r="I816" s="130"/>
      <c r="J816" s="181"/>
      <c r="K816" s="189"/>
      <c r="L816" s="130"/>
      <c r="M816" s="130"/>
      <c r="N816" s="130"/>
      <c r="O816" s="130"/>
      <c r="P816" s="130"/>
      <c r="Q816" s="130"/>
      <c r="R816" s="130"/>
      <c r="S816" s="130"/>
      <c r="T816" s="130"/>
      <c r="U816" s="130"/>
      <c r="V816" s="130"/>
      <c r="W816" s="130"/>
      <c r="X816" s="130"/>
      <c r="Y816" s="130"/>
    </row>
    <row r="817" spans="1:25" ht="15.75" customHeight="1" x14ac:dyDescent="0.2">
      <c r="A817" s="189"/>
      <c r="B817" s="182"/>
      <c r="C817" s="183"/>
      <c r="D817" s="183"/>
      <c r="E817" s="183"/>
      <c r="F817" s="130"/>
      <c r="G817" s="130"/>
      <c r="H817" s="130"/>
      <c r="I817" s="130"/>
      <c r="J817" s="181"/>
      <c r="K817" s="189"/>
      <c r="L817" s="130"/>
      <c r="M817" s="130"/>
      <c r="N817" s="130"/>
      <c r="O817" s="130"/>
      <c r="P817" s="130"/>
      <c r="Q817" s="130"/>
      <c r="R817" s="130"/>
      <c r="S817" s="130"/>
      <c r="T817" s="130"/>
      <c r="U817" s="130"/>
      <c r="V817" s="130"/>
      <c r="W817" s="130"/>
      <c r="X817" s="130"/>
      <c r="Y817" s="130"/>
    </row>
    <row r="818" spans="1:25" ht="15.75" customHeight="1" x14ac:dyDescent="0.2">
      <c r="A818" s="189"/>
      <c r="B818" s="182"/>
      <c r="C818" s="183"/>
      <c r="D818" s="183"/>
      <c r="E818" s="183"/>
      <c r="F818" s="130"/>
      <c r="G818" s="130"/>
      <c r="H818" s="130"/>
      <c r="I818" s="130"/>
      <c r="J818" s="181"/>
      <c r="K818" s="189"/>
      <c r="L818" s="130"/>
      <c r="M818" s="130"/>
      <c r="N818" s="130"/>
      <c r="O818" s="130"/>
      <c r="P818" s="130"/>
      <c r="Q818" s="130"/>
      <c r="R818" s="130"/>
      <c r="S818" s="130"/>
      <c r="T818" s="130"/>
      <c r="U818" s="130"/>
      <c r="V818" s="130"/>
      <c r="W818" s="130"/>
      <c r="X818" s="130"/>
      <c r="Y818" s="130"/>
    </row>
    <row r="819" spans="1:25" ht="15.75" customHeight="1" x14ac:dyDescent="0.2">
      <c r="A819" s="189"/>
      <c r="B819" s="182"/>
      <c r="C819" s="183"/>
      <c r="D819" s="183"/>
      <c r="E819" s="183"/>
      <c r="F819" s="130"/>
      <c r="G819" s="130"/>
      <c r="H819" s="130"/>
      <c r="I819" s="130"/>
      <c r="J819" s="181"/>
      <c r="K819" s="189"/>
      <c r="L819" s="130"/>
      <c r="M819" s="130"/>
      <c r="N819" s="130"/>
      <c r="O819" s="130"/>
      <c r="P819" s="130"/>
      <c r="Q819" s="130"/>
      <c r="R819" s="130"/>
      <c r="S819" s="130"/>
      <c r="T819" s="130"/>
      <c r="U819" s="130"/>
      <c r="V819" s="130"/>
      <c r="W819" s="130"/>
      <c r="X819" s="130"/>
      <c r="Y819" s="130"/>
    </row>
    <row r="820" spans="1:25" ht="15.75" customHeight="1" x14ac:dyDescent="0.2">
      <c r="A820" s="189"/>
      <c r="B820" s="182"/>
      <c r="C820" s="183"/>
      <c r="D820" s="183"/>
      <c r="E820" s="183"/>
      <c r="F820" s="130"/>
      <c r="G820" s="130"/>
      <c r="H820" s="130"/>
      <c r="I820" s="130"/>
      <c r="J820" s="181"/>
      <c r="K820" s="189"/>
      <c r="L820" s="130"/>
      <c r="M820" s="130"/>
      <c r="N820" s="130"/>
      <c r="O820" s="130"/>
      <c r="P820" s="130"/>
      <c r="Q820" s="130"/>
      <c r="R820" s="130"/>
      <c r="S820" s="130"/>
      <c r="T820" s="130"/>
      <c r="U820" s="130"/>
      <c r="V820" s="130"/>
      <c r="W820" s="130"/>
      <c r="X820" s="130"/>
      <c r="Y820" s="130"/>
    </row>
    <row r="821" spans="1:25" ht="15.75" customHeight="1" x14ac:dyDescent="0.2">
      <c r="A821" s="189"/>
      <c r="B821" s="182"/>
      <c r="C821" s="183"/>
      <c r="D821" s="183"/>
      <c r="E821" s="183"/>
      <c r="F821" s="130"/>
      <c r="G821" s="130"/>
      <c r="H821" s="130"/>
      <c r="I821" s="130"/>
      <c r="J821" s="181"/>
      <c r="K821" s="189"/>
      <c r="L821" s="130"/>
      <c r="M821" s="130"/>
      <c r="N821" s="130"/>
      <c r="O821" s="130"/>
      <c r="P821" s="130"/>
      <c r="Q821" s="130"/>
      <c r="R821" s="130"/>
      <c r="S821" s="130"/>
      <c r="T821" s="130"/>
      <c r="U821" s="130"/>
      <c r="V821" s="130"/>
      <c r="W821" s="130"/>
      <c r="X821" s="130"/>
      <c r="Y821" s="130"/>
    </row>
    <row r="822" spans="1:25" ht="15.75" customHeight="1" x14ac:dyDescent="0.2">
      <c r="A822" s="189"/>
      <c r="B822" s="182"/>
      <c r="C822" s="183"/>
      <c r="D822" s="183"/>
      <c r="E822" s="183"/>
      <c r="F822" s="130"/>
      <c r="G822" s="130"/>
      <c r="H822" s="130"/>
      <c r="I822" s="130"/>
      <c r="J822" s="181"/>
      <c r="K822" s="189"/>
      <c r="L822" s="130"/>
      <c r="M822" s="130"/>
      <c r="N822" s="130"/>
      <c r="O822" s="130"/>
      <c r="P822" s="130"/>
      <c r="Q822" s="130"/>
      <c r="R822" s="130"/>
      <c r="S822" s="130"/>
      <c r="T822" s="130"/>
      <c r="U822" s="130"/>
      <c r="V822" s="130"/>
      <c r="W822" s="130"/>
      <c r="X822" s="130"/>
      <c r="Y822" s="130"/>
    </row>
    <row r="823" spans="1:25" ht="15.75" customHeight="1" x14ac:dyDescent="0.2">
      <c r="A823" s="189"/>
      <c r="B823" s="182"/>
      <c r="C823" s="183"/>
      <c r="D823" s="183"/>
      <c r="E823" s="183"/>
      <c r="F823" s="130"/>
      <c r="G823" s="130"/>
      <c r="H823" s="130"/>
      <c r="I823" s="130"/>
      <c r="J823" s="181"/>
      <c r="K823" s="189"/>
      <c r="L823" s="130"/>
      <c r="M823" s="130"/>
      <c r="N823" s="130"/>
      <c r="O823" s="130"/>
      <c r="P823" s="130"/>
      <c r="Q823" s="130"/>
      <c r="R823" s="130"/>
      <c r="S823" s="130"/>
      <c r="T823" s="130"/>
      <c r="U823" s="130"/>
      <c r="V823" s="130"/>
      <c r="W823" s="130"/>
      <c r="X823" s="130"/>
      <c r="Y823" s="130"/>
    </row>
    <row r="824" spans="1:25" ht="15.75" customHeight="1" x14ac:dyDescent="0.2">
      <c r="A824" s="189"/>
      <c r="B824" s="182"/>
      <c r="C824" s="183"/>
      <c r="D824" s="183"/>
      <c r="E824" s="183"/>
      <c r="F824" s="130"/>
      <c r="G824" s="130"/>
      <c r="H824" s="130"/>
      <c r="I824" s="130"/>
      <c r="J824" s="181"/>
      <c r="K824" s="189"/>
      <c r="L824" s="130"/>
      <c r="M824" s="130"/>
      <c r="N824" s="130"/>
      <c r="O824" s="130"/>
      <c r="P824" s="130"/>
      <c r="Q824" s="130"/>
      <c r="R824" s="130"/>
      <c r="S824" s="130"/>
      <c r="T824" s="130"/>
      <c r="U824" s="130"/>
      <c r="V824" s="130"/>
      <c r="W824" s="130"/>
      <c r="X824" s="130"/>
      <c r="Y824" s="130"/>
    </row>
    <row r="825" spans="1:25" ht="15.75" customHeight="1" x14ac:dyDescent="0.2">
      <c r="A825" s="189"/>
      <c r="B825" s="182"/>
      <c r="C825" s="183"/>
      <c r="D825" s="183"/>
      <c r="E825" s="183"/>
      <c r="F825" s="130"/>
      <c r="G825" s="130"/>
      <c r="H825" s="130"/>
      <c r="I825" s="130"/>
      <c r="J825" s="181"/>
      <c r="K825" s="189"/>
      <c r="L825" s="130"/>
      <c r="M825" s="130"/>
      <c r="N825" s="130"/>
      <c r="O825" s="130"/>
      <c r="P825" s="130"/>
      <c r="Q825" s="130"/>
      <c r="R825" s="130"/>
      <c r="S825" s="130"/>
      <c r="T825" s="130"/>
      <c r="U825" s="130"/>
      <c r="V825" s="130"/>
      <c r="W825" s="130"/>
      <c r="X825" s="130"/>
      <c r="Y825" s="130"/>
    </row>
    <row r="826" spans="1:25" ht="15.75" customHeight="1" x14ac:dyDescent="0.2">
      <c r="A826" s="189"/>
      <c r="B826" s="182"/>
      <c r="C826" s="183"/>
      <c r="D826" s="183"/>
      <c r="E826" s="183"/>
      <c r="F826" s="130"/>
      <c r="G826" s="130"/>
      <c r="H826" s="130"/>
      <c r="I826" s="130"/>
      <c r="J826" s="181"/>
      <c r="K826" s="189"/>
      <c r="L826" s="130"/>
      <c r="M826" s="130"/>
      <c r="N826" s="130"/>
      <c r="O826" s="130"/>
      <c r="P826" s="130"/>
      <c r="Q826" s="130"/>
      <c r="R826" s="130"/>
      <c r="S826" s="130"/>
      <c r="T826" s="130"/>
      <c r="U826" s="130"/>
      <c r="V826" s="130"/>
      <c r="W826" s="130"/>
      <c r="X826" s="130"/>
      <c r="Y826" s="130"/>
    </row>
    <row r="827" spans="1:25" ht="15.75" customHeight="1" x14ac:dyDescent="0.2">
      <c r="A827" s="189"/>
      <c r="B827" s="182"/>
      <c r="C827" s="183"/>
      <c r="D827" s="183"/>
      <c r="E827" s="183"/>
      <c r="F827" s="130"/>
      <c r="G827" s="130"/>
      <c r="H827" s="130"/>
      <c r="I827" s="130"/>
      <c r="J827" s="181"/>
      <c r="K827" s="189"/>
      <c r="L827" s="130"/>
      <c r="M827" s="130"/>
      <c r="N827" s="130"/>
      <c r="O827" s="130"/>
      <c r="P827" s="130"/>
      <c r="Q827" s="130"/>
      <c r="R827" s="130"/>
      <c r="S827" s="130"/>
      <c r="T827" s="130"/>
      <c r="U827" s="130"/>
      <c r="V827" s="130"/>
      <c r="W827" s="130"/>
      <c r="X827" s="130"/>
      <c r="Y827" s="130"/>
    </row>
    <row r="828" spans="1:25" ht="15.75" customHeight="1" x14ac:dyDescent="0.2">
      <c r="A828" s="189"/>
      <c r="B828" s="182"/>
      <c r="C828" s="183"/>
      <c r="D828" s="183"/>
      <c r="E828" s="183"/>
      <c r="F828" s="130"/>
      <c r="G828" s="130"/>
      <c r="H828" s="130"/>
      <c r="I828" s="130"/>
      <c r="J828" s="181"/>
      <c r="K828" s="189"/>
      <c r="L828" s="130"/>
      <c r="M828" s="130"/>
      <c r="N828" s="130"/>
      <c r="O828" s="130"/>
      <c r="P828" s="130"/>
      <c r="Q828" s="130"/>
      <c r="R828" s="130"/>
      <c r="S828" s="130"/>
      <c r="T828" s="130"/>
      <c r="U828" s="130"/>
      <c r="V828" s="130"/>
      <c r="W828" s="130"/>
      <c r="X828" s="130"/>
      <c r="Y828" s="130"/>
    </row>
    <row r="829" spans="1:25" ht="15.75" customHeight="1" x14ac:dyDescent="0.2">
      <c r="A829" s="189"/>
      <c r="B829" s="182"/>
      <c r="C829" s="183"/>
      <c r="D829" s="183"/>
      <c r="E829" s="183"/>
      <c r="F829" s="130"/>
      <c r="G829" s="130"/>
      <c r="H829" s="130"/>
      <c r="I829" s="130"/>
      <c r="J829" s="181"/>
      <c r="K829" s="189"/>
      <c r="L829" s="130"/>
      <c r="M829" s="130"/>
      <c r="N829" s="130"/>
      <c r="O829" s="130"/>
      <c r="P829" s="130"/>
      <c r="Q829" s="130"/>
      <c r="R829" s="130"/>
      <c r="S829" s="130"/>
      <c r="T829" s="130"/>
      <c r="U829" s="130"/>
      <c r="V829" s="130"/>
      <c r="W829" s="130"/>
      <c r="X829" s="130"/>
      <c r="Y829" s="130"/>
    </row>
    <row r="830" spans="1:25" ht="15.75" customHeight="1" x14ac:dyDescent="0.2">
      <c r="A830" s="189"/>
      <c r="B830" s="182"/>
      <c r="C830" s="183"/>
      <c r="D830" s="183"/>
      <c r="E830" s="183"/>
      <c r="F830" s="130"/>
      <c r="G830" s="130"/>
      <c r="H830" s="130"/>
      <c r="I830" s="130"/>
      <c r="J830" s="181"/>
      <c r="K830" s="189"/>
      <c r="L830" s="130"/>
      <c r="M830" s="130"/>
      <c r="N830" s="130"/>
      <c r="O830" s="130"/>
      <c r="P830" s="130"/>
      <c r="Q830" s="130"/>
      <c r="R830" s="130"/>
      <c r="S830" s="130"/>
      <c r="T830" s="130"/>
      <c r="U830" s="130"/>
      <c r="V830" s="130"/>
      <c r="W830" s="130"/>
      <c r="X830" s="130"/>
      <c r="Y830" s="130"/>
    </row>
    <row r="831" spans="1:25" ht="15.75" customHeight="1" x14ac:dyDescent="0.2">
      <c r="A831" s="189"/>
      <c r="B831" s="182"/>
      <c r="C831" s="183"/>
      <c r="D831" s="183"/>
      <c r="E831" s="183"/>
      <c r="F831" s="130"/>
      <c r="G831" s="130"/>
      <c r="H831" s="130"/>
      <c r="I831" s="130"/>
      <c r="J831" s="181"/>
      <c r="K831" s="189"/>
      <c r="L831" s="130"/>
      <c r="M831" s="130"/>
      <c r="N831" s="130"/>
      <c r="O831" s="130"/>
      <c r="P831" s="130"/>
      <c r="Q831" s="130"/>
      <c r="R831" s="130"/>
      <c r="S831" s="130"/>
      <c r="T831" s="130"/>
      <c r="U831" s="130"/>
      <c r="V831" s="130"/>
      <c r="W831" s="130"/>
      <c r="X831" s="130"/>
      <c r="Y831" s="130"/>
    </row>
    <row r="832" spans="1:25" ht="15.75" customHeight="1" x14ac:dyDescent="0.2">
      <c r="A832" s="189"/>
      <c r="B832" s="182"/>
      <c r="C832" s="183"/>
      <c r="D832" s="183"/>
      <c r="E832" s="183"/>
      <c r="F832" s="130"/>
      <c r="G832" s="130"/>
      <c r="H832" s="130"/>
      <c r="I832" s="130"/>
      <c r="J832" s="181"/>
      <c r="K832" s="189"/>
      <c r="L832" s="130"/>
      <c r="M832" s="130"/>
      <c r="N832" s="130"/>
      <c r="O832" s="130"/>
      <c r="P832" s="130"/>
      <c r="Q832" s="130"/>
      <c r="R832" s="130"/>
      <c r="S832" s="130"/>
      <c r="T832" s="130"/>
      <c r="U832" s="130"/>
      <c r="V832" s="130"/>
      <c r="W832" s="130"/>
      <c r="X832" s="130"/>
      <c r="Y832" s="130"/>
    </row>
    <row r="833" spans="1:25" ht="15.75" customHeight="1" x14ac:dyDescent="0.2">
      <c r="A833" s="189"/>
      <c r="B833" s="182"/>
      <c r="C833" s="183"/>
      <c r="D833" s="183"/>
      <c r="E833" s="183"/>
      <c r="F833" s="130"/>
      <c r="G833" s="130"/>
      <c r="H833" s="130"/>
      <c r="I833" s="130"/>
      <c r="J833" s="181"/>
      <c r="K833" s="189"/>
      <c r="L833" s="130"/>
      <c r="M833" s="130"/>
      <c r="N833" s="130"/>
      <c r="O833" s="130"/>
      <c r="P833" s="130"/>
      <c r="Q833" s="130"/>
      <c r="R833" s="130"/>
      <c r="S833" s="130"/>
      <c r="T833" s="130"/>
      <c r="U833" s="130"/>
      <c r="V833" s="130"/>
      <c r="W833" s="130"/>
      <c r="X833" s="130"/>
      <c r="Y833" s="130"/>
    </row>
    <row r="834" spans="1:25" ht="15.75" customHeight="1" x14ac:dyDescent="0.2">
      <c r="A834" s="189"/>
      <c r="B834" s="182"/>
      <c r="C834" s="183"/>
      <c r="D834" s="183"/>
      <c r="E834" s="183"/>
      <c r="F834" s="130"/>
      <c r="G834" s="130"/>
      <c r="H834" s="130"/>
      <c r="I834" s="130"/>
      <c r="J834" s="181"/>
      <c r="K834" s="189"/>
      <c r="L834" s="130"/>
      <c r="M834" s="130"/>
      <c r="N834" s="130"/>
      <c r="O834" s="130"/>
      <c r="P834" s="130"/>
      <c r="Q834" s="130"/>
      <c r="R834" s="130"/>
      <c r="S834" s="130"/>
      <c r="T834" s="130"/>
      <c r="U834" s="130"/>
      <c r="V834" s="130"/>
      <c r="W834" s="130"/>
      <c r="X834" s="130"/>
      <c r="Y834" s="130"/>
    </row>
    <row r="835" spans="1:25" ht="15.75" customHeight="1" x14ac:dyDescent="0.2">
      <c r="A835" s="189"/>
      <c r="B835" s="182"/>
      <c r="C835" s="183"/>
      <c r="D835" s="183"/>
      <c r="E835" s="183"/>
      <c r="F835" s="130"/>
      <c r="G835" s="130"/>
      <c r="H835" s="130"/>
      <c r="I835" s="130"/>
      <c r="J835" s="181"/>
      <c r="K835" s="189"/>
      <c r="L835" s="130"/>
      <c r="M835" s="130"/>
      <c r="N835" s="130"/>
      <c r="O835" s="130"/>
      <c r="P835" s="130"/>
      <c r="Q835" s="130"/>
      <c r="R835" s="130"/>
      <c r="S835" s="130"/>
      <c r="T835" s="130"/>
      <c r="U835" s="130"/>
      <c r="V835" s="130"/>
      <c r="W835" s="130"/>
      <c r="X835" s="130"/>
      <c r="Y835" s="130"/>
    </row>
    <row r="836" spans="1:25" ht="15.75" customHeight="1" x14ac:dyDescent="0.2">
      <c r="A836" s="189"/>
      <c r="B836" s="182"/>
      <c r="C836" s="183"/>
      <c r="D836" s="183"/>
      <c r="E836" s="183"/>
      <c r="F836" s="130"/>
      <c r="G836" s="130"/>
      <c r="H836" s="130"/>
      <c r="I836" s="130"/>
      <c r="J836" s="181"/>
      <c r="K836" s="189"/>
      <c r="L836" s="130"/>
      <c r="M836" s="130"/>
      <c r="N836" s="130"/>
      <c r="O836" s="130"/>
      <c r="P836" s="130"/>
      <c r="Q836" s="130"/>
      <c r="R836" s="130"/>
      <c r="S836" s="130"/>
      <c r="T836" s="130"/>
      <c r="U836" s="130"/>
      <c r="V836" s="130"/>
      <c r="W836" s="130"/>
      <c r="X836" s="130"/>
      <c r="Y836" s="130"/>
    </row>
    <row r="837" spans="1:25" ht="15.75" customHeight="1" x14ac:dyDescent="0.2">
      <c r="A837" s="189"/>
      <c r="B837" s="182"/>
      <c r="C837" s="183"/>
      <c r="D837" s="183"/>
      <c r="E837" s="183"/>
      <c r="F837" s="130"/>
      <c r="G837" s="130"/>
      <c r="H837" s="130"/>
      <c r="I837" s="130"/>
      <c r="J837" s="181"/>
      <c r="K837" s="189"/>
      <c r="L837" s="130"/>
      <c r="M837" s="130"/>
      <c r="N837" s="130"/>
      <c r="O837" s="130"/>
      <c r="P837" s="130"/>
      <c r="Q837" s="130"/>
      <c r="R837" s="130"/>
      <c r="S837" s="130"/>
      <c r="T837" s="130"/>
      <c r="U837" s="130"/>
      <c r="V837" s="130"/>
      <c r="W837" s="130"/>
      <c r="X837" s="130"/>
      <c r="Y837" s="130"/>
    </row>
    <row r="838" spans="1:25" ht="15.75" customHeight="1" x14ac:dyDescent="0.2">
      <c r="A838" s="189"/>
      <c r="B838" s="182"/>
      <c r="C838" s="183"/>
      <c r="D838" s="183"/>
      <c r="E838" s="183"/>
      <c r="F838" s="130"/>
      <c r="G838" s="130"/>
      <c r="H838" s="130"/>
      <c r="I838" s="130"/>
      <c r="J838" s="181"/>
      <c r="K838" s="189"/>
      <c r="L838" s="130"/>
      <c r="M838" s="130"/>
      <c r="N838" s="130"/>
      <c r="O838" s="130"/>
      <c r="P838" s="130"/>
      <c r="Q838" s="130"/>
      <c r="R838" s="130"/>
      <c r="S838" s="130"/>
      <c r="T838" s="130"/>
      <c r="U838" s="130"/>
      <c r="V838" s="130"/>
      <c r="W838" s="130"/>
      <c r="X838" s="130"/>
      <c r="Y838" s="130"/>
    </row>
    <row r="839" spans="1:25" ht="15.75" customHeight="1" x14ac:dyDescent="0.2">
      <c r="A839" s="189"/>
      <c r="B839" s="182"/>
      <c r="C839" s="183"/>
      <c r="D839" s="183"/>
      <c r="E839" s="183"/>
      <c r="F839" s="130"/>
      <c r="G839" s="130"/>
      <c r="H839" s="130"/>
      <c r="I839" s="130"/>
      <c r="J839" s="181"/>
      <c r="K839" s="189"/>
      <c r="L839" s="130"/>
      <c r="M839" s="130"/>
      <c r="N839" s="130"/>
      <c r="O839" s="130"/>
      <c r="P839" s="130"/>
      <c r="Q839" s="130"/>
      <c r="R839" s="130"/>
      <c r="S839" s="130"/>
      <c r="T839" s="130"/>
      <c r="U839" s="130"/>
      <c r="V839" s="130"/>
      <c r="W839" s="130"/>
      <c r="X839" s="130"/>
      <c r="Y839" s="130"/>
    </row>
    <row r="840" spans="1:25" ht="15.75" customHeight="1" x14ac:dyDescent="0.2">
      <c r="A840" s="189"/>
      <c r="B840" s="182"/>
      <c r="C840" s="183"/>
      <c r="D840" s="183"/>
      <c r="E840" s="183"/>
      <c r="F840" s="130"/>
      <c r="G840" s="130"/>
      <c r="H840" s="130"/>
      <c r="I840" s="130"/>
      <c r="J840" s="181"/>
      <c r="K840" s="189"/>
      <c r="L840" s="130"/>
      <c r="M840" s="130"/>
      <c r="N840" s="130"/>
      <c r="O840" s="130"/>
      <c r="P840" s="130"/>
      <c r="Q840" s="130"/>
      <c r="R840" s="130"/>
      <c r="S840" s="130"/>
      <c r="T840" s="130"/>
      <c r="U840" s="130"/>
      <c r="V840" s="130"/>
      <c r="W840" s="130"/>
      <c r="X840" s="130"/>
      <c r="Y840" s="130"/>
    </row>
    <row r="841" spans="1:25" ht="15.75" customHeight="1" x14ac:dyDescent="0.2">
      <c r="A841" s="189"/>
      <c r="B841" s="182"/>
      <c r="C841" s="183"/>
      <c r="D841" s="183"/>
      <c r="E841" s="183"/>
      <c r="F841" s="130"/>
      <c r="G841" s="130"/>
      <c r="H841" s="130"/>
      <c r="I841" s="130"/>
      <c r="J841" s="181"/>
      <c r="K841" s="189"/>
      <c r="L841" s="130"/>
      <c r="M841" s="130"/>
      <c r="N841" s="130"/>
      <c r="O841" s="130"/>
      <c r="P841" s="130"/>
      <c r="Q841" s="130"/>
      <c r="R841" s="130"/>
      <c r="S841" s="130"/>
      <c r="T841" s="130"/>
      <c r="U841" s="130"/>
      <c r="V841" s="130"/>
      <c r="W841" s="130"/>
      <c r="X841" s="130"/>
      <c r="Y841" s="130"/>
    </row>
    <row r="842" spans="1:25" ht="15.75" customHeight="1" x14ac:dyDescent="0.2">
      <c r="A842" s="189"/>
      <c r="B842" s="182"/>
      <c r="C842" s="183"/>
      <c r="D842" s="183"/>
      <c r="E842" s="183"/>
      <c r="F842" s="130"/>
      <c r="G842" s="130"/>
      <c r="H842" s="130"/>
      <c r="I842" s="130"/>
      <c r="J842" s="181"/>
      <c r="K842" s="189"/>
      <c r="L842" s="130"/>
      <c r="M842" s="130"/>
      <c r="N842" s="130"/>
      <c r="O842" s="130"/>
      <c r="P842" s="130"/>
      <c r="Q842" s="130"/>
      <c r="R842" s="130"/>
      <c r="S842" s="130"/>
      <c r="T842" s="130"/>
      <c r="U842" s="130"/>
      <c r="V842" s="130"/>
      <c r="W842" s="130"/>
      <c r="X842" s="130"/>
      <c r="Y842" s="130"/>
    </row>
    <row r="843" spans="1:25" ht="15.75" customHeight="1" x14ac:dyDescent="0.2">
      <c r="A843" s="189"/>
      <c r="B843" s="182"/>
      <c r="C843" s="183"/>
      <c r="D843" s="183"/>
      <c r="E843" s="183"/>
      <c r="F843" s="130"/>
      <c r="G843" s="130"/>
      <c r="H843" s="130"/>
      <c r="I843" s="130"/>
      <c r="J843" s="181"/>
      <c r="K843" s="189"/>
      <c r="L843" s="130"/>
      <c r="M843" s="130"/>
      <c r="N843" s="130"/>
      <c r="O843" s="130"/>
      <c r="P843" s="130"/>
      <c r="Q843" s="130"/>
      <c r="R843" s="130"/>
      <c r="S843" s="130"/>
      <c r="T843" s="130"/>
      <c r="U843" s="130"/>
      <c r="V843" s="130"/>
      <c r="W843" s="130"/>
      <c r="X843" s="130"/>
      <c r="Y843" s="130"/>
    </row>
    <row r="844" spans="1:25" ht="15.75" customHeight="1" x14ac:dyDescent="0.2">
      <c r="A844" s="189"/>
      <c r="B844" s="182"/>
      <c r="C844" s="183"/>
      <c r="D844" s="183"/>
      <c r="E844" s="183"/>
      <c r="F844" s="130"/>
      <c r="G844" s="130"/>
      <c r="H844" s="130"/>
      <c r="I844" s="130"/>
      <c r="J844" s="181"/>
      <c r="K844" s="189"/>
      <c r="L844" s="130"/>
      <c r="M844" s="130"/>
      <c r="N844" s="130"/>
      <c r="O844" s="130"/>
      <c r="P844" s="130"/>
      <c r="Q844" s="130"/>
      <c r="R844" s="130"/>
      <c r="S844" s="130"/>
      <c r="T844" s="130"/>
      <c r="U844" s="130"/>
      <c r="V844" s="130"/>
      <c r="W844" s="130"/>
      <c r="X844" s="130"/>
      <c r="Y844" s="130"/>
    </row>
    <row r="845" spans="1:25" ht="15.75" customHeight="1" x14ac:dyDescent="0.2">
      <c r="A845" s="189"/>
      <c r="B845" s="182"/>
      <c r="C845" s="183"/>
      <c r="D845" s="183"/>
      <c r="E845" s="183"/>
      <c r="F845" s="130"/>
      <c r="G845" s="130"/>
      <c r="H845" s="130"/>
      <c r="I845" s="130"/>
      <c r="J845" s="181"/>
      <c r="K845" s="189"/>
      <c r="L845" s="130"/>
      <c r="M845" s="130"/>
      <c r="N845" s="130"/>
      <c r="O845" s="130"/>
      <c r="P845" s="130"/>
      <c r="Q845" s="130"/>
      <c r="R845" s="130"/>
      <c r="S845" s="130"/>
      <c r="T845" s="130"/>
      <c r="U845" s="130"/>
      <c r="V845" s="130"/>
      <c r="W845" s="130"/>
      <c r="X845" s="130"/>
      <c r="Y845" s="130"/>
    </row>
    <row r="846" spans="1:25" ht="15.75" customHeight="1" x14ac:dyDescent="0.2">
      <c r="A846" s="189"/>
      <c r="B846" s="182"/>
      <c r="C846" s="183"/>
      <c r="D846" s="183"/>
      <c r="E846" s="183"/>
      <c r="F846" s="130"/>
      <c r="G846" s="130"/>
      <c r="H846" s="130"/>
      <c r="I846" s="130"/>
      <c r="J846" s="181"/>
      <c r="K846" s="189"/>
      <c r="L846" s="130"/>
      <c r="M846" s="130"/>
      <c r="N846" s="130"/>
      <c r="O846" s="130"/>
      <c r="P846" s="130"/>
      <c r="Q846" s="130"/>
      <c r="R846" s="130"/>
      <c r="S846" s="130"/>
      <c r="T846" s="130"/>
      <c r="U846" s="130"/>
      <c r="V846" s="130"/>
      <c r="W846" s="130"/>
      <c r="X846" s="130"/>
      <c r="Y846" s="130"/>
    </row>
    <row r="847" spans="1:25" ht="15.75" customHeight="1" x14ac:dyDescent="0.2">
      <c r="A847" s="189"/>
      <c r="B847" s="182"/>
      <c r="C847" s="183"/>
      <c r="D847" s="183"/>
      <c r="E847" s="183"/>
      <c r="F847" s="130"/>
      <c r="G847" s="130"/>
      <c r="H847" s="130"/>
      <c r="I847" s="130"/>
      <c r="J847" s="181"/>
      <c r="K847" s="189"/>
      <c r="L847" s="130"/>
      <c r="M847" s="130"/>
      <c r="N847" s="130"/>
      <c r="O847" s="130"/>
      <c r="P847" s="130"/>
      <c r="Q847" s="130"/>
      <c r="R847" s="130"/>
      <c r="S847" s="130"/>
      <c r="T847" s="130"/>
      <c r="U847" s="130"/>
      <c r="V847" s="130"/>
      <c r="W847" s="130"/>
      <c r="X847" s="130"/>
      <c r="Y847" s="130"/>
    </row>
    <row r="848" spans="1:25" ht="15.75" customHeight="1" x14ac:dyDescent="0.2">
      <c r="A848" s="189"/>
      <c r="B848" s="182"/>
      <c r="C848" s="183"/>
      <c r="D848" s="183"/>
      <c r="E848" s="183"/>
      <c r="F848" s="130"/>
      <c r="G848" s="130"/>
      <c r="H848" s="130"/>
      <c r="I848" s="130"/>
      <c r="J848" s="181"/>
      <c r="K848" s="189"/>
      <c r="L848" s="130"/>
      <c r="M848" s="130"/>
      <c r="N848" s="130"/>
      <c r="O848" s="130"/>
      <c r="P848" s="130"/>
      <c r="Q848" s="130"/>
      <c r="R848" s="130"/>
      <c r="S848" s="130"/>
      <c r="T848" s="130"/>
      <c r="U848" s="130"/>
      <c r="V848" s="130"/>
      <c r="W848" s="130"/>
      <c r="X848" s="130"/>
      <c r="Y848" s="130"/>
    </row>
    <row r="849" spans="1:25" ht="15.75" customHeight="1" x14ac:dyDescent="0.2">
      <c r="A849" s="189"/>
      <c r="B849" s="182"/>
      <c r="C849" s="183"/>
      <c r="D849" s="183"/>
      <c r="E849" s="183"/>
      <c r="F849" s="130"/>
      <c r="G849" s="130"/>
      <c r="H849" s="130"/>
      <c r="I849" s="130"/>
      <c r="J849" s="181"/>
      <c r="K849" s="189"/>
      <c r="L849" s="130"/>
      <c r="M849" s="130"/>
      <c r="N849" s="130"/>
      <c r="O849" s="130"/>
      <c r="P849" s="130"/>
      <c r="Q849" s="130"/>
      <c r="R849" s="130"/>
      <c r="S849" s="130"/>
      <c r="T849" s="130"/>
      <c r="U849" s="130"/>
      <c r="V849" s="130"/>
      <c r="W849" s="130"/>
      <c r="X849" s="130"/>
      <c r="Y849" s="130"/>
    </row>
    <row r="850" spans="1:25" ht="15.75" customHeight="1" x14ac:dyDescent="0.2">
      <c r="A850" s="189"/>
      <c r="B850" s="182"/>
      <c r="C850" s="183"/>
      <c r="D850" s="183"/>
      <c r="E850" s="183"/>
      <c r="F850" s="130"/>
      <c r="G850" s="130"/>
      <c r="H850" s="130"/>
      <c r="I850" s="130"/>
      <c r="J850" s="181"/>
      <c r="K850" s="189"/>
      <c r="L850" s="130"/>
      <c r="M850" s="130"/>
      <c r="N850" s="130"/>
      <c r="O850" s="130"/>
      <c r="P850" s="130"/>
      <c r="Q850" s="130"/>
      <c r="R850" s="130"/>
      <c r="S850" s="130"/>
      <c r="T850" s="130"/>
      <c r="U850" s="130"/>
      <c r="V850" s="130"/>
      <c r="W850" s="130"/>
      <c r="X850" s="130"/>
      <c r="Y850" s="130"/>
    </row>
    <row r="851" spans="1:25" ht="15.75" customHeight="1" x14ac:dyDescent="0.2">
      <c r="A851" s="189"/>
      <c r="B851" s="182"/>
      <c r="C851" s="183"/>
      <c r="D851" s="183"/>
      <c r="E851" s="183"/>
      <c r="F851" s="130"/>
      <c r="G851" s="130"/>
      <c r="H851" s="130"/>
      <c r="I851" s="130"/>
      <c r="J851" s="181"/>
      <c r="K851" s="189"/>
      <c r="L851" s="130"/>
      <c r="M851" s="130"/>
      <c r="N851" s="130"/>
      <c r="O851" s="130"/>
      <c r="P851" s="130"/>
      <c r="Q851" s="130"/>
      <c r="R851" s="130"/>
      <c r="S851" s="130"/>
      <c r="T851" s="130"/>
      <c r="U851" s="130"/>
      <c r="V851" s="130"/>
      <c r="W851" s="130"/>
      <c r="X851" s="130"/>
      <c r="Y851" s="130"/>
    </row>
    <row r="852" spans="1:25" ht="15.75" customHeight="1" x14ac:dyDescent="0.2">
      <c r="A852" s="189"/>
      <c r="B852" s="182"/>
      <c r="C852" s="183"/>
      <c r="D852" s="183"/>
      <c r="E852" s="183"/>
      <c r="F852" s="130"/>
      <c r="G852" s="130"/>
      <c r="H852" s="130"/>
      <c r="I852" s="130"/>
      <c r="J852" s="181"/>
      <c r="K852" s="189"/>
      <c r="L852" s="130"/>
      <c r="M852" s="130"/>
      <c r="N852" s="130"/>
      <c r="O852" s="130"/>
      <c r="P852" s="130"/>
      <c r="Q852" s="130"/>
      <c r="R852" s="130"/>
      <c r="S852" s="130"/>
      <c r="T852" s="130"/>
      <c r="U852" s="130"/>
      <c r="V852" s="130"/>
      <c r="W852" s="130"/>
      <c r="X852" s="130"/>
      <c r="Y852" s="130"/>
    </row>
    <row r="853" spans="1:25" ht="15.75" customHeight="1" x14ac:dyDescent="0.2">
      <c r="A853" s="189"/>
      <c r="B853" s="182"/>
      <c r="C853" s="183"/>
      <c r="D853" s="183"/>
      <c r="E853" s="183"/>
      <c r="F853" s="130"/>
      <c r="G853" s="130"/>
      <c r="H853" s="130"/>
      <c r="I853" s="130"/>
      <c r="J853" s="181"/>
      <c r="K853" s="189"/>
      <c r="L853" s="130"/>
      <c r="M853" s="130"/>
      <c r="N853" s="130"/>
      <c r="O853" s="130"/>
      <c r="P853" s="130"/>
      <c r="Q853" s="130"/>
      <c r="R853" s="130"/>
      <c r="S853" s="130"/>
      <c r="T853" s="130"/>
      <c r="U853" s="130"/>
      <c r="V853" s="130"/>
      <c r="W853" s="130"/>
      <c r="X853" s="130"/>
      <c r="Y853" s="130"/>
    </row>
    <row r="854" spans="1:25" ht="15.75" customHeight="1" x14ac:dyDescent="0.2">
      <c r="A854" s="189"/>
      <c r="B854" s="182"/>
      <c r="C854" s="183"/>
      <c r="D854" s="183"/>
      <c r="E854" s="183"/>
      <c r="F854" s="130"/>
      <c r="G854" s="130"/>
      <c r="H854" s="130"/>
      <c r="I854" s="130"/>
      <c r="J854" s="181"/>
      <c r="K854" s="189"/>
      <c r="L854" s="130"/>
      <c r="M854" s="130"/>
      <c r="N854" s="130"/>
      <c r="O854" s="130"/>
      <c r="P854" s="130"/>
      <c r="Q854" s="130"/>
      <c r="R854" s="130"/>
      <c r="S854" s="130"/>
      <c r="T854" s="130"/>
      <c r="U854" s="130"/>
      <c r="V854" s="130"/>
      <c r="W854" s="130"/>
      <c r="X854" s="130"/>
      <c r="Y854" s="130"/>
    </row>
    <row r="855" spans="1:25" ht="15.75" customHeight="1" x14ac:dyDescent="0.2">
      <c r="A855" s="189"/>
      <c r="B855" s="182"/>
      <c r="C855" s="183"/>
      <c r="D855" s="183"/>
      <c r="E855" s="183"/>
      <c r="F855" s="130"/>
      <c r="G855" s="130"/>
      <c r="H855" s="130"/>
      <c r="I855" s="130"/>
      <c r="J855" s="181"/>
      <c r="K855" s="189"/>
      <c r="L855" s="130"/>
      <c r="M855" s="130"/>
      <c r="N855" s="130"/>
      <c r="O855" s="130"/>
      <c r="P855" s="130"/>
      <c r="Q855" s="130"/>
      <c r="R855" s="130"/>
      <c r="S855" s="130"/>
      <c r="T855" s="130"/>
      <c r="U855" s="130"/>
      <c r="V855" s="130"/>
      <c r="W855" s="130"/>
      <c r="X855" s="130"/>
      <c r="Y855" s="130"/>
    </row>
    <row r="856" spans="1:25" ht="15.75" customHeight="1" x14ac:dyDescent="0.2">
      <c r="A856" s="189"/>
      <c r="B856" s="182"/>
      <c r="C856" s="183"/>
      <c r="D856" s="183"/>
      <c r="E856" s="183"/>
      <c r="F856" s="130"/>
      <c r="G856" s="130"/>
      <c r="H856" s="130"/>
      <c r="I856" s="130"/>
      <c r="J856" s="181"/>
      <c r="K856" s="189"/>
      <c r="L856" s="130"/>
      <c r="M856" s="130"/>
      <c r="N856" s="130"/>
      <c r="O856" s="130"/>
      <c r="P856" s="130"/>
      <c r="Q856" s="130"/>
      <c r="R856" s="130"/>
      <c r="S856" s="130"/>
      <c r="T856" s="130"/>
      <c r="U856" s="130"/>
      <c r="V856" s="130"/>
      <c r="W856" s="130"/>
      <c r="X856" s="130"/>
      <c r="Y856" s="130"/>
    </row>
    <row r="857" spans="1:25" ht="15.75" customHeight="1" x14ac:dyDescent="0.2">
      <c r="A857" s="189"/>
      <c r="B857" s="182"/>
      <c r="C857" s="183"/>
      <c r="D857" s="183"/>
      <c r="E857" s="183"/>
      <c r="F857" s="130"/>
      <c r="G857" s="130"/>
      <c r="H857" s="130"/>
      <c r="I857" s="130"/>
      <c r="J857" s="181"/>
      <c r="K857" s="189"/>
      <c r="L857" s="130"/>
      <c r="M857" s="130"/>
      <c r="N857" s="130"/>
      <c r="O857" s="130"/>
      <c r="P857" s="130"/>
      <c r="Q857" s="130"/>
      <c r="R857" s="130"/>
      <c r="S857" s="130"/>
      <c r="T857" s="130"/>
      <c r="U857" s="130"/>
      <c r="V857" s="130"/>
      <c r="W857" s="130"/>
      <c r="X857" s="130"/>
      <c r="Y857" s="130"/>
    </row>
    <row r="858" spans="1:25" ht="15.75" customHeight="1" x14ac:dyDescent="0.2">
      <c r="A858" s="189"/>
      <c r="B858" s="182"/>
      <c r="C858" s="183"/>
      <c r="D858" s="183"/>
      <c r="E858" s="183"/>
      <c r="F858" s="130"/>
      <c r="G858" s="130"/>
      <c r="H858" s="130"/>
      <c r="I858" s="130"/>
      <c r="J858" s="181"/>
      <c r="K858" s="189"/>
      <c r="L858" s="130"/>
      <c r="M858" s="130"/>
      <c r="N858" s="130"/>
      <c r="O858" s="130"/>
      <c r="P858" s="130"/>
      <c r="Q858" s="130"/>
      <c r="R858" s="130"/>
      <c r="S858" s="130"/>
      <c r="T858" s="130"/>
      <c r="U858" s="130"/>
      <c r="V858" s="130"/>
      <c r="W858" s="130"/>
      <c r="X858" s="130"/>
      <c r="Y858" s="130"/>
    </row>
    <row r="859" spans="1:25" ht="15.75" customHeight="1" x14ac:dyDescent="0.2">
      <c r="A859" s="189"/>
      <c r="B859" s="182"/>
      <c r="C859" s="183"/>
      <c r="D859" s="183"/>
      <c r="E859" s="183"/>
      <c r="F859" s="130"/>
      <c r="G859" s="130"/>
      <c r="H859" s="130"/>
      <c r="I859" s="130"/>
      <c r="J859" s="181"/>
      <c r="K859" s="189"/>
      <c r="L859" s="130"/>
      <c r="M859" s="130"/>
      <c r="N859" s="130"/>
      <c r="O859" s="130"/>
      <c r="P859" s="130"/>
      <c r="Q859" s="130"/>
      <c r="R859" s="130"/>
      <c r="S859" s="130"/>
      <c r="T859" s="130"/>
      <c r="U859" s="130"/>
      <c r="V859" s="130"/>
      <c r="W859" s="130"/>
      <c r="X859" s="130"/>
      <c r="Y859" s="130"/>
    </row>
    <row r="860" spans="1:25" ht="15.75" customHeight="1" x14ac:dyDescent="0.2">
      <c r="A860" s="189"/>
      <c r="B860" s="182"/>
      <c r="C860" s="183"/>
      <c r="D860" s="183"/>
      <c r="E860" s="183"/>
      <c r="F860" s="130"/>
      <c r="G860" s="130"/>
      <c r="H860" s="130"/>
      <c r="I860" s="130"/>
      <c r="J860" s="181"/>
      <c r="K860" s="189"/>
      <c r="L860" s="130"/>
      <c r="M860" s="130"/>
      <c r="N860" s="130"/>
      <c r="O860" s="130"/>
      <c r="P860" s="130"/>
      <c r="Q860" s="130"/>
      <c r="R860" s="130"/>
      <c r="S860" s="130"/>
      <c r="T860" s="130"/>
      <c r="U860" s="130"/>
      <c r="V860" s="130"/>
      <c r="W860" s="130"/>
      <c r="X860" s="130"/>
      <c r="Y860" s="130"/>
    </row>
    <row r="861" spans="1:25" ht="15.75" customHeight="1" x14ac:dyDescent="0.2">
      <c r="A861" s="189"/>
      <c r="B861" s="182"/>
      <c r="C861" s="183"/>
      <c r="D861" s="183"/>
      <c r="E861" s="183"/>
      <c r="F861" s="130"/>
      <c r="G861" s="130"/>
      <c r="H861" s="130"/>
      <c r="I861" s="130"/>
      <c r="J861" s="181"/>
      <c r="K861" s="189"/>
      <c r="L861" s="130"/>
      <c r="M861" s="130"/>
      <c r="N861" s="130"/>
      <c r="O861" s="130"/>
      <c r="P861" s="130"/>
      <c r="Q861" s="130"/>
      <c r="R861" s="130"/>
      <c r="S861" s="130"/>
      <c r="T861" s="130"/>
      <c r="U861" s="130"/>
      <c r="V861" s="130"/>
      <c r="W861" s="130"/>
      <c r="X861" s="130"/>
      <c r="Y861" s="130"/>
    </row>
    <row r="862" spans="1:25" ht="15.75" customHeight="1" x14ac:dyDescent="0.2">
      <c r="A862" s="189"/>
      <c r="B862" s="182"/>
      <c r="C862" s="183"/>
      <c r="D862" s="183"/>
      <c r="E862" s="183"/>
      <c r="F862" s="130"/>
      <c r="G862" s="130"/>
      <c r="H862" s="130"/>
      <c r="I862" s="130"/>
      <c r="J862" s="181"/>
      <c r="K862" s="189"/>
      <c r="L862" s="130"/>
      <c r="M862" s="130"/>
      <c r="N862" s="130"/>
      <c r="O862" s="130"/>
      <c r="P862" s="130"/>
      <c r="Q862" s="130"/>
      <c r="R862" s="130"/>
      <c r="S862" s="130"/>
      <c r="T862" s="130"/>
      <c r="U862" s="130"/>
      <c r="V862" s="130"/>
      <c r="W862" s="130"/>
      <c r="X862" s="130"/>
      <c r="Y862" s="130"/>
    </row>
    <row r="863" spans="1:25" ht="15.75" customHeight="1" x14ac:dyDescent="0.2">
      <c r="A863" s="189"/>
      <c r="B863" s="182"/>
      <c r="C863" s="183"/>
      <c r="D863" s="183"/>
      <c r="E863" s="183"/>
      <c r="F863" s="130"/>
      <c r="G863" s="130"/>
      <c r="H863" s="130"/>
      <c r="I863" s="130"/>
      <c r="J863" s="181"/>
      <c r="K863" s="189"/>
      <c r="L863" s="130"/>
      <c r="M863" s="130"/>
      <c r="N863" s="130"/>
      <c r="O863" s="130"/>
      <c r="P863" s="130"/>
      <c r="Q863" s="130"/>
      <c r="R863" s="130"/>
      <c r="S863" s="130"/>
      <c r="T863" s="130"/>
      <c r="U863" s="130"/>
      <c r="V863" s="130"/>
      <c r="W863" s="130"/>
      <c r="X863" s="130"/>
      <c r="Y863" s="130"/>
    </row>
    <row r="864" spans="1:25" ht="15.75" customHeight="1" x14ac:dyDescent="0.2">
      <c r="A864" s="189"/>
      <c r="B864" s="182"/>
      <c r="C864" s="183"/>
      <c r="D864" s="183"/>
      <c r="E864" s="183"/>
      <c r="F864" s="130"/>
      <c r="G864" s="130"/>
      <c r="H864" s="130"/>
      <c r="I864" s="130"/>
      <c r="J864" s="181"/>
      <c r="K864" s="189"/>
      <c r="L864" s="130"/>
      <c r="M864" s="130"/>
      <c r="N864" s="130"/>
      <c r="O864" s="130"/>
      <c r="P864" s="130"/>
      <c r="Q864" s="130"/>
      <c r="R864" s="130"/>
      <c r="S864" s="130"/>
      <c r="T864" s="130"/>
      <c r="U864" s="130"/>
      <c r="V864" s="130"/>
      <c r="W864" s="130"/>
      <c r="X864" s="130"/>
      <c r="Y864" s="130"/>
    </row>
    <row r="865" spans="1:25" ht="15.75" customHeight="1" x14ac:dyDescent="0.2">
      <c r="A865" s="189"/>
      <c r="B865" s="182"/>
      <c r="C865" s="183"/>
      <c r="D865" s="183"/>
      <c r="E865" s="183"/>
      <c r="F865" s="130"/>
      <c r="G865" s="130"/>
      <c r="H865" s="130"/>
      <c r="I865" s="130"/>
      <c r="J865" s="181"/>
      <c r="K865" s="189"/>
      <c r="L865" s="130"/>
      <c r="M865" s="130"/>
      <c r="N865" s="130"/>
      <c r="O865" s="130"/>
      <c r="P865" s="130"/>
      <c r="Q865" s="130"/>
      <c r="R865" s="130"/>
      <c r="S865" s="130"/>
      <c r="T865" s="130"/>
      <c r="U865" s="130"/>
      <c r="V865" s="130"/>
      <c r="W865" s="130"/>
      <c r="X865" s="130"/>
      <c r="Y865" s="130"/>
    </row>
    <row r="866" spans="1:25" ht="15.75" customHeight="1" x14ac:dyDescent="0.2">
      <c r="A866" s="189"/>
      <c r="B866" s="182"/>
      <c r="C866" s="183"/>
      <c r="D866" s="183"/>
      <c r="E866" s="183"/>
      <c r="F866" s="130"/>
      <c r="G866" s="130"/>
      <c r="H866" s="130"/>
      <c r="I866" s="130"/>
      <c r="J866" s="181"/>
      <c r="K866" s="189"/>
      <c r="L866" s="130"/>
      <c r="M866" s="130"/>
      <c r="N866" s="130"/>
      <c r="O866" s="130"/>
      <c r="P866" s="130"/>
      <c r="Q866" s="130"/>
      <c r="R866" s="130"/>
      <c r="S866" s="130"/>
      <c r="T866" s="130"/>
      <c r="U866" s="130"/>
      <c r="V866" s="130"/>
      <c r="W866" s="130"/>
      <c r="X866" s="130"/>
      <c r="Y866" s="130"/>
    </row>
    <row r="867" spans="1:25" ht="15.75" customHeight="1" x14ac:dyDescent="0.2">
      <c r="A867" s="189"/>
      <c r="B867" s="182"/>
      <c r="C867" s="183"/>
      <c r="D867" s="183"/>
      <c r="E867" s="183"/>
      <c r="F867" s="130"/>
      <c r="G867" s="130"/>
      <c r="H867" s="130"/>
      <c r="I867" s="130"/>
      <c r="J867" s="181"/>
      <c r="K867" s="189"/>
      <c r="L867" s="130"/>
      <c r="M867" s="130"/>
      <c r="N867" s="130"/>
      <c r="O867" s="130"/>
      <c r="P867" s="130"/>
      <c r="Q867" s="130"/>
      <c r="R867" s="130"/>
      <c r="S867" s="130"/>
      <c r="T867" s="130"/>
      <c r="U867" s="130"/>
      <c r="V867" s="130"/>
      <c r="W867" s="130"/>
      <c r="X867" s="130"/>
      <c r="Y867" s="130"/>
    </row>
    <row r="868" spans="1:25" ht="15.75" customHeight="1" x14ac:dyDescent="0.2">
      <c r="A868" s="189"/>
      <c r="B868" s="182"/>
      <c r="C868" s="183"/>
      <c r="D868" s="183"/>
      <c r="E868" s="183"/>
      <c r="F868" s="130"/>
      <c r="G868" s="130"/>
      <c r="H868" s="130"/>
      <c r="I868" s="130"/>
      <c r="J868" s="181"/>
      <c r="K868" s="189"/>
      <c r="L868" s="130"/>
      <c r="M868" s="130"/>
      <c r="N868" s="130"/>
      <c r="O868" s="130"/>
      <c r="P868" s="130"/>
      <c r="Q868" s="130"/>
      <c r="R868" s="130"/>
      <c r="S868" s="130"/>
      <c r="T868" s="130"/>
      <c r="U868" s="130"/>
      <c r="V868" s="130"/>
      <c r="W868" s="130"/>
      <c r="X868" s="130"/>
      <c r="Y868" s="130"/>
    </row>
    <row r="869" spans="1:25" ht="15.75" customHeight="1" x14ac:dyDescent="0.2">
      <c r="A869" s="189"/>
      <c r="B869" s="182"/>
      <c r="C869" s="183"/>
      <c r="D869" s="183"/>
      <c r="E869" s="183"/>
      <c r="F869" s="130"/>
      <c r="G869" s="130"/>
      <c r="H869" s="130"/>
      <c r="I869" s="130"/>
      <c r="J869" s="181"/>
      <c r="K869" s="189"/>
      <c r="L869" s="130"/>
      <c r="M869" s="130"/>
      <c r="N869" s="130"/>
      <c r="O869" s="130"/>
      <c r="P869" s="130"/>
      <c r="Q869" s="130"/>
      <c r="R869" s="130"/>
      <c r="S869" s="130"/>
      <c r="T869" s="130"/>
      <c r="U869" s="130"/>
      <c r="V869" s="130"/>
      <c r="W869" s="130"/>
      <c r="X869" s="130"/>
      <c r="Y869" s="130"/>
    </row>
    <row r="870" spans="1:25" ht="15.75" customHeight="1" x14ac:dyDescent="0.2">
      <c r="A870" s="189"/>
      <c r="B870" s="182"/>
      <c r="C870" s="183"/>
      <c r="D870" s="183"/>
      <c r="E870" s="183"/>
      <c r="F870" s="130"/>
      <c r="G870" s="130"/>
      <c r="H870" s="130"/>
      <c r="I870" s="130"/>
      <c r="J870" s="181"/>
      <c r="K870" s="189"/>
      <c r="L870" s="130"/>
      <c r="M870" s="130"/>
      <c r="N870" s="130"/>
      <c r="O870" s="130"/>
      <c r="P870" s="130"/>
      <c r="Q870" s="130"/>
      <c r="R870" s="130"/>
      <c r="S870" s="130"/>
      <c r="T870" s="130"/>
      <c r="U870" s="130"/>
      <c r="V870" s="130"/>
      <c r="W870" s="130"/>
      <c r="X870" s="130"/>
      <c r="Y870" s="130"/>
    </row>
    <row r="871" spans="1:25" ht="15.75" customHeight="1" x14ac:dyDescent="0.2">
      <c r="A871" s="189"/>
      <c r="B871" s="182"/>
      <c r="C871" s="183"/>
      <c r="D871" s="183"/>
      <c r="E871" s="183"/>
      <c r="F871" s="130"/>
      <c r="G871" s="130"/>
      <c r="H871" s="130"/>
      <c r="I871" s="130"/>
      <c r="J871" s="181"/>
      <c r="K871" s="189"/>
      <c r="L871" s="130"/>
      <c r="M871" s="130"/>
      <c r="N871" s="130"/>
      <c r="O871" s="130"/>
      <c r="P871" s="130"/>
      <c r="Q871" s="130"/>
      <c r="R871" s="130"/>
      <c r="S871" s="130"/>
      <c r="T871" s="130"/>
      <c r="U871" s="130"/>
      <c r="V871" s="130"/>
      <c r="W871" s="130"/>
      <c r="X871" s="130"/>
      <c r="Y871" s="130"/>
    </row>
    <row r="872" spans="1:25" ht="15.75" customHeight="1" x14ac:dyDescent="0.2">
      <c r="A872" s="189"/>
      <c r="B872" s="182"/>
      <c r="C872" s="183"/>
      <c r="D872" s="183"/>
      <c r="E872" s="183"/>
      <c r="F872" s="130"/>
      <c r="G872" s="130"/>
      <c r="H872" s="130"/>
      <c r="I872" s="130"/>
      <c r="J872" s="181"/>
      <c r="K872" s="189"/>
      <c r="L872" s="130"/>
      <c r="M872" s="130"/>
      <c r="N872" s="130"/>
      <c r="O872" s="130"/>
      <c r="P872" s="130"/>
      <c r="Q872" s="130"/>
      <c r="R872" s="130"/>
      <c r="S872" s="130"/>
      <c r="T872" s="130"/>
      <c r="U872" s="130"/>
      <c r="V872" s="130"/>
      <c r="W872" s="130"/>
      <c r="X872" s="130"/>
      <c r="Y872" s="130"/>
    </row>
    <row r="873" spans="1:25" ht="15.75" customHeight="1" x14ac:dyDescent="0.2">
      <c r="A873" s="189"/>
      <c r="B873" s="182"/>
      <c r="C873" s="183"/>
      <c r="D873" s="183"/>
      <c r="E873" s="183"/>
      <c r="F873" s="130"/>
      <c r="G873" s="130"/>
      <c r="H873" s="130"/>
      <c r="I873" s="130"/>
      <c r="J873" s="181"/>
      <c r="K873" s="189"/>
      <c r="L873" s="130"/>
      <c r="M873" s="130"/>
      <c r="N873" s="130"/>
      <c r="O873" s="130"/>
      <c r="P873" s="130"/>
      <c r="Q873" s="130"/>
      <c r="R873" s="130"/>
      <c r="S873" s="130"/>
      <c r="T873" s="130"/>
      <c r="U873" s="130"/>
      <c r="V873" s="130"/>
      <c r="W873" s="130"/>
      <c r="X873" s="130"/>
      <c r="Y873" s="130"/>
    </row>
    <row r="874" spans="1:25" ht="15.75" customHeight="1" x14ac:dyDescent="0.2">
      <c r="A874" s="189"/>
      <c r="B874" s="182"/>
      <c r="C874" s="183"/>
      <c r="D874" s="183"/>
      <c r="E874" s="183"/>
      <c r="F874" s="130"/>
      <c r="G874" s="130"/>
      <c r="H874" s="130"/>
      <c r="I874" s="130"/>
      <c r="J874" s="181"/>
      <c r="K874" s="189"/>
      <c r="L874" s="130"/>
      <c r="M874" s="130"/>
      <c r="N874" s="130"/>
      <c r="O874" s="130"/>
      <c r="P874" s="130"/>
      <c r="Q874" s="130"/>
      <c r="R874" s="130"/>
      <c r="S874" s="130"/>
      <c r="T874" s="130"/>
      <c r="U874" s="130"/>
      <c r="V874" s="130"/>
      <c r="W874" s="130"/>
      <c r="X874" s="130"/>
      <c r="Y874" s="130"/>
    </row>
    <row r="875" spans="1:25" ht="15.75" customHeight="1" x14ac:dyDescent="0.2">
      <c r="A875" s="189"/>
      <c r="B875" s="182"/>
      <c r="C875" s="183"/>
      <c r="D875" s="183"/>
      <c r="E875" s="183"/>
      <c r="F875" s="130"/>
      <c r="G875" s="130"/>
      <c r="H875" s="130"/>
      <c r="I875" s="130"/>
      <c r="J875" s="181"/>
      <c r="K875" s="189"/>
      <c r="L875" s="130"/>
      <c r="M875" s="130"/>
      <c r="N875" s="130"/>
      <c r="O875" s="130"/>
      <c r="P875" s="130"/>
      <c r="Q875" s="130"/>
      <c r="R875" s="130"/>
      <c r="S875" s="130"/>
      <c r="T875" s="130"/>
      <c r="U875" s="130"/>
      <c r="V875" s="130"/>
      <c r="W875" s="130"/>
      <c r="X875" s="130"/>
      <c r="Y875" s="130"/>
    </row>
    <row r="876" spans="1:25" ht="15.75" customHeight="1" x14ac:dyDescent="0.2">
      <c r="A876" s="189"/>
      <c r="B876" s="182"/>
      <c r="C876" s="183"/>
      <c r="D876" s="183"/>
      <c r="E876" s="183"/>
      <c r="F876" s="130"/>
      <c r="G876" s="130"/>
      <c r="H876" s="130"/>
      <c r="I876" s="130"/>
      <c r="J876" s="181"/>
      <c r="K876" s="189"/>
      <c r="L876" s="130"/>
      <c r="M876" s="130"/>
      <c r="N876" s="130"/>
      <c r="O876" s="130"/>
      <c r="P876" s="130"/>
      <c r="Q876" s="130"/>
      <c r="R876" s="130"/>
      <c r="S876" s="130"/>
      <c r="T876" s="130"/>
      <c r="U876" s="130"/>
      <c r="V876" s="130"/>
      <c r="W876" s="130"/>
      <c r="X876" s="130"/>
      <c r="Y876" s="130"/>
    </row>
    <row r="877" spans="1:25" ht="15.75" customHeight="1" x14ac:dyDescent="0.2">
      <c r="A877" s="189"/>
      <c r="B877" s="182"/>
      <c r="C877" s="183"/>
      <c r="D877" s="183"/>
      <c r="E877" s="183"/>
      <c r="F877" s="130"/>
      <c r="G877" s="130"/>
      <c r="H877" s="130"/>
      <c r="I877" s="130"/>
      <c r="J877" s="181"/>
      <c r="K877" s="189"/>
      <c r="L877" s="130"/>
      <c r="M877" s="130"/>
      <c r="N877" s="130"/>
      <c r="O877" s="130"/>
      <c r="P877" s="130"/>
      <c r="Q877" s="130"/>
      <c r="R877" s="130"/>
      <c r="S877" s="130"/>
      <c r="T877" s="130"/>
      <c r="U877" s="130"/>
      <c r="V877" s="130"/>
      <c r="W877" s="130"/>
      <c r="X877" s="130"/>
      <c r="Y877" s="130"/>
    </row>
    <row r="878" spans="1:25" ht="15.75" customHeight="1" x14ac:dyDescent="0.2">
      <c r="A878" s="189"/>
      <c r="B878" s="182"/>
      <c r="C878" s="183"/>
      <c r="D878" s="183"/>
      <c r="E878" s="183"/>
      <c r="F878" s="130"/>
      <c r="G878" s="130"/>
      <c r="H878" s="130"/>
      <c r="I878" s="130"/>
      <c r="J878" s="181"/>
      <c r="K878" s="189"/>
      <c r="L878" s="130"/>
      <c r="M878" s="130"/>
      <c r="N878" s="130"/>
      <c r="O878" s="130"/>
      <c r="P878" s="130"/>
      <c r="Q878" s="130"/>
      <c r="R878" s="130"/>
      <c r="S878" s="130"/>
      <c r="T878" s="130"/>
      <c r="U878" s="130"/>
      <c r="V878" s="130"/>
      <c r="W878" s="130"/>
      <c r="X878" s="130"/>
      <c r="Y878" s="130"/>
    </row>
    <row r="879" spans="1:25" ht="15.75" customHeight="1" x14ac:dyDescent="0.2">
      <c r="A879" s="189"/>
      <c r="B879" s="182"/>
      <c r="C879" s="183"/>
      <c r="D879" s="183"/>
      <c r="E879" s="183"/>
      <c r="F879" s="130"/>
      <c r="G879" s="130"/>
      <c r="H879" s="130"/>
      <c r="I879" s="130"/>
      <c r="J879" s="181"/>
      <c r="K879" s="189"/>
      <c r="L879" s="130"/>
      <c r="M879" s="130"/>
      <c r="N879" s="130"/>
      <c r="O879" s="130"/>
      <c r="P879" s="130"/>
      <c r="Q879" s="130"/>
      <c r="R879" s="130"/>
      <c r="S879" s="130"/>
      <c r="T879" s="130"/>
      <c r="U879" s="130"/>
      <c r="V879" s="130"/>
      <c r="W879" s="130"/>
      <c r="X879" s="130"/>
      <c r="Y879" s="130"/>
    </row>
    <row r="880" spans="1:25" ht="15.75" customHeight="1" x14ac:dyDescent="0.2">
      <c r="A880" s="189"/>
      <c r="B880" s="182"/>
      <c r="C880" s="183"/>
      <c r="D880" s="183"/>
      <c r="E880" s="183"/>
      <c r="F880" s="130"/>
      <c r="G880" s="130"/>
      <c r="H880" s="130"/>
      <c r="I880" s="130"/>
      <c r="J880" s="181"/>
      <c r="K880" s="189"/>
      <c r="L880" s="130"/>
      <c r="M880" s="130"/>
      <c r="N880" s="130"/>
      <c r="O880" s="130"/>
      <c r="P880" s="130"/>
      <c r="Q880" s="130"/>
      <c r="R880" s="130"/>
      <c r="S880" s="130"/>
      <c r="T880" s="130"/>
      <c r="U880" s="130"/>
      <c r="V880" s="130"/>
      <c r="W880" s="130"/>
      <c r="X880" s="130"/>
      <c r="Y880" s="130"/>
    </row>
    <row r="881" spans="1:25" ht="15.75" customHeight="1" x14ac:dyDescent="0.2">
      <c r="A881" s="189"/>
      <c r="B881" s="182"/>
      <c r="C881" s="183"/>
      <c r="D881" s="183"/>
      <c r="E881" s="183"/>
      <c r="F881" s="130"/>
      <c r="G881" s="130"/>
      <c r="H881" s="130"/>
      <c r="I881" s="130"/>
      <c r="J881" s="181"/>
      <c r="K881" s="189"/>
      <c r="L881" s="130"/>
      <c r="M881" s="130"/>
      <c r="N881" s="130"/>
      <c r="O881" s="130"/>
      <c r="P881" s="130"/>
      <c r="Q881" s="130"/>
      <c r="R881" s="130"/>
      <c r="S881" s="130"/>
      <c r="T881" s="130"/>
      <c r="U881" s="130"/>
      <c r="V881" s="130"/>
      <c r="W881" s="130"/>
      <c r="X881" s="130"/>
      <c r="Y881" s="130"/>
    </row>
    <row r="882" spans="1:25" ht="15.75" customHeight="1" x14ac:dyDescent="0.2">
      <c r="A882" s="189"/>
      <c r="B882" s="182"/>
      <c r="C882" s="183"/>
      <c r="D882" s="183"/>
      <c r="E882" s="183"/>
      <c r="F882" s="130"/>
      <c r="G882" s="130"/>
      <c r="H882" s="130"/>
      <c r="I882" s="130"/>
      <c r="J882" s="181"/>
      <c r="K882" s="189"/>
      <c r="L882" s="130"/>
      <c r="M882" s="130"/>
      <c r="N882" s="130"/>
      <c r="O882" s="130"/>
      <c r="P882" s="130"/>
      <c r="Q882" s="130"/>
      <c r="R882" s="130"/>
      <c r="S882" s="130"/>
      <c r="T882" s="130"/>
      <c r="U882" s="130"/>
      <c r="V882" s="130"/>
      <c r="W882" s="130"/>
      <c r="X882" s="130"/>
      <c r="Y882" s="130"/>
    </row>
    <row r="883" spans="1:25" ht="15.75" customHeight="1" x14ac:dyDescent="0.2">
      <c r="A883" s="189"/>
      <c r="B883" s="182"/>
      <c r="C883" s="183"/>
      <c r="D883" s="183"/>
      <c r="E883" s="183"/>
      <c r="F883" s="130"/>
      <c r="G883" s="130"/>
      <c r="H883" s="130"/>
      <c r="I883" s="130"/>
      <c r="J883" s="181"/>
      <c r="K883" s="189"/>
      <c r="L883" s="130"/>
      <c r="M883" s="130"/>
      <c r="N883" s="130"/>
      <c r="O883" s="130"/>
      <c r="P883" s="130"/>
      <c r="Q883" s="130"/>
      <c r="R883" s="130"/>
      <c r="S883" s="130"/>
      <c r="T883" s="130"/>
      <c r="U883" s="130"/>
      <c r="V883" s="130"/>
      <c r="W883" s="130"/>
      <c r="X883" s="130"/>
      <c r="Y883" s="130"/>
    </row>
    <row r="884" spans="1:25" ht="15.75" customHeight="1" x14ac:dyDescent="0.2">
      <c r="A884" s="189"/>
      <c r="B884" s="182"/>
      <c r="C884" s="183"/>
      <c r="D884" s="183"/>
      <c r="E884" s="183"/>
      <c r="F884" s="130"/>
      <c r="G884" s="130"/>
      <c r="H884" s="130"/>
      <c r="I884" s="130"/>
      <c r="J884" s="181"/>
      <c r="K884" s="189"/>
      <c r="L884" s="130"/>
      <c r="M884" s="130"/>
      <c r="N884" s="130"/>
      <c r="O884" s="130"/>
      <c r="P884" s="130"/>
      <c r="Q884" s="130"/>
      <c r="R884" s="130"/>
      <c r="S884" s="130"/>
      <c r="T884" s="130"/>
      <c r="U884" s="130"/>
      <c r="V884" s="130"/>
      <c r="W884" s="130"/>
      <c r="X884" s="130"/>
      <c r="Y884" s="130"/>
    </row>
    <row r="885" spans="1:25" ht="15.75" customHeight="1" x14ac:dyDescent="0.2">
      <c r="A885" s="189"/>
      <c r="B885" s="182"/>
      <c r="C885" s="183"/>
      <c r="D885" s="183"/>
      <c r="E885" s="183"/>
      <c r="F885" s="130"/>
      <c r="G885" s="130"/>
      <c r="H885" s="130"/>
      <c r="I885" s="130"/>
      <c r="J885" s="181"/>
      <c r="K885" s="189"/>
      <c r="L885" s="130"/>
      <c r="M885" s="130"/>
      <c r="N885" s="130"/>
      <c r="O885" s="130"/>
      <c r="P885" s="130"/>
      <c r="Q885" s="130"/>
      <c r="R885" s="130"/>
      <c r="S885" s="130"/>
      <c r="T885" s="130"/>
      <c r="U885" s="130"/>
      <c r="V885" s="130"/>
      <c r="W885" s="130"/>
      <c r="X885" s="130"/>
      <c r="Y885" s="130"/>
    </row>
    <row r="886" spans="1:25" ht="15.75" customHeight="1" x14ac:dyDescent="0.2">
      <c r="A886" s="189"/>
      <c r="B886" s="182"/>
      <c r="C886" s="183"/>
      <c r="D886" s="183"/>
      <c r="E886" s="183"/>
      <c r="F886" s="130"/>
      <c r="G886" s="130"/>
      <c r="H886" s="130"/>
      <c r="I886" s="130"/>
      <c r="J886" s="181"/>
      <c r="K886" s="189"/>
      <c r="L886" s="130"/>
      <c r="M886" s="130"/>
      <c r="N886" s="130"/>
      <c r="O886" s="130"/>
      <c r="P886" s="130"/>
      <c r="Q886" s="130"/>
      <c r="R886" s="130"/>
      <c r="S886" s="130"/>
      <c r="T886" s="130"/>
      <c r="U886" s="130"/>
      <c r="V886" s="130"/>
      <c r="W886" s="130"/>
      <c r="X886" s="130"/>
      <c r="Y886" s="130"/>
    </row>
    <row r="887" spans="1:25" ht="15.75" customHeight="1" x14ac:dyDescent="0.2">
      <c r="A887" s="189"/>
      <c r="B887" s="182"/>
      <c r="C887" s="183"/>
      <c r="D887" s="183"/>
      <c r="E887" s="183"/>
      <c r="F887" s="130"/>
      <c r="G887" s="130"/>
      <c r="H887" s="130"/>
      <c r="I887" s="130"/>
      <c r="J887" s="181"/>
      <c r="K887" s="189"/>
      <c r="L887" s="130"/>
      <c r="M887" s="130"/>
      <c r="N887" s="130"/>
      <c r="O887" s="130"/>
      <c r="P887" s="130"/>
      <c r="Q887" s="130"/>
      <c r="R887" s="130"/>
      <c r="S887" s="130"/>
      <c r="T887" s="130"/>
      <c r="U887" s="130"/>
      <c r="V887" s="130"/>
      <c r="W887" s="130"/>
      <c r="X887" s="130"/>
      <c r="Y887" s="130"/>
    </row>
    <row r="888" spans="1:25" ht="15.75" customHeight="1" x14ac:dyDescent="0.2">
      <c r="A888" s="189"/>
      <c r="B888" s="182"/>
      <c r="C888" s="183"/>
      <c r="D888" s="183"/>
      <c r="E888" s="183"/>
      <c r="F888" s="130"/>
      <c r="G888" s="130"/>
      <c r="H888" s="130"/>
      <c r="I888" s="130"/>
      <c r="J888" s="181"/>
      <c r="K888" s="189"/>
      <c r="L888" s="130"/>
      <c r="M888" s="130"/>
      <c r="N888" s="130"/>
      <c r="O888" s="130"/>
      <c r="P888" s="130"/>
      <c r="Q888" s="130"/>
      <c r="R888" s="130"/>
      <c r="S888" s="130"/>
      <c r="T888" s="130"/>
      <c r="U888" s="130"/>
      <c r="V888" s="130"/>
      <c r="W888" s="130"/>
      <c r="X888" s="130"/>
      <c r="Y888" s="130"/>
    </row>
    <row r="889" spans="1:25" ht="15.75" customHeight="1" x14ac:dyDescent="0.2">
      <c r="A889" s="189"/>
      <c r="B889" s="182"/>
      <c r="C889" s="183"/>
      <c r="D889" s="183"/>
      <c r="E889" s="183"/>
      <c r="F889" s="130"/>
      <c r="G889" s="130"/>
      <c r="H889" s="130"/>
      <c r="I889" s="130"/>
      <c r="J889" s="181"/>
      <c r="K889" s="189"/>
      <c r="L889" s="130"/>
      <c r="M889" s="130"/>
      <c r="N889" s="130"/>
      <c r="O889" s="130"/>
      <c r="P889" s="130"/>
      <c r="Q889" s="130"/>
      <c r="R889" s="130"/>
      <c r="S889" s="130"/>
      <c r="T889" s="130"/>
      <c r="U889" s="130"/>
      <c r="V889" s="130"/>
      <c r="W889" s="130"/>
      <c r="X889" s="130"/>
      <c r="Y889" s="130"/>
    </row>
    <row r="890" spans="1:25" ht="15.75" customHeight="1" x14ac:dyDescent="0.2">
      <c r="A890" s="189"/>
      <c r="B890" s="182"/>
      <c r="C890" s="183"/>
      <c r="D890" s="183"/>
      <c r="E890" s="183"/>
      <c r="F890" s="130"/>
      <c r="G890" s="130"/>
      <c r="H890" s="130"/>
      <c r="I890" s="130"/>
      <c r="J890" s="181"/>
      <c r="K890" s="189"/>
      <c r="L890" s="130"/>
      <c r="M890" s="130"/>
      <c r="N890" s="130"/>
      <c r="O890" s="130"/>
      <c r="P890" s="130"/>
      <c r="Q890" s="130"/>
      <c r="R890" s="130"/>
      <c r="S890" s="130"/>
      <c r="T890" s="130"/>
      <c r="U890" s="130"/>
      <c r="V890" s="130"/>
      <c r="W890" s="130"/>
      <c r="X890" s="130"/>
      <c r="Y890" s="130"/>
    </row>
    <row r="891" spans="1:25" ht="15.75" customHeight="1" x14ac:dyDescent="0.2">
      <c r="A891" s="189"/>
      <c r="B891" s="182"/>
      <c r="C891" s="183"/>
      <c r="D891" s="183"/>
      <c r="E891" s="183"/>
      <c r="F891" s="130"/>
      <c r="G891" s="130"/>
      <c r="H891" s="130"/>
      <c r="I891" s="130"/>
      <c r="J891" s="181"/>
      <c r="K891" s="189"/>
      <c r="L891" s="130"/>
      <c r="M891" s="130"/>
      <c r="N891" s="130"/>
      <c r="O891" s="130"/>
      <c r="P891" s="130"/>
      <c r="Q891" s="130"/>
      <c r="R891" s="130"/>
      <c r="S891" s="130"/>
      <c r="T891" s="130"/>
      <c r="U891" s="130"/>
      <c r="V891" s="130"/>
      <c r="W891" s="130"/>
      <c r="X891" s="130"/>
      <c r="Y891" s="130"/>
    </row>
    <row r="892" spans="1:25" ht="15.75" customHeight="1" x14ac:dyDescent="0.2">
      <c r="A892" s="189"/>
      <c r="B892" s="182"/>
      <c r="C892" s="183"/>
      <c r="D892" s="183"/>
      <c r="E892" s="183"/>
      <c r="F892" s="130"/>
      <c r="G892" s="130"/>
      <c r="H892" s="130"/>
      <c r="I892" s="130"/>
      <c r="J892" s="181"/>
      <c r="K892" s="189"/>
      <c r="L892" s="130"/>
      <c r="M892" s="130"/>
      <c r="N892" s="130"/>
      <c r="O892" s="130"/>
      <c r="P892" s="130"/>
      <c r="Q892" s="130"/>
      <c r="R892" s="130"/>
      <c r="S892" s="130"/>
      <c r="T892" s="130"/>
      <c r="U892" s="130"/>
      <c r="V892" s="130"/>
      <c r="W892" s="130"/>
      <c r="X892" s="130"/>
      <c r="Y892" s="130"/>
    </row>
    <row r="893" spans="1:25" ht="15.75" customHeight="1" x14ac:dyDescent="0.2">
      <c r="A893" s="189"/>
      <c r="B893" s="182"/>
      <c r="C893" s="183"/>
      <c r="D893" s="183"/>
      <c r="E893" s="183"/>
      <c r="F893" s="130"/>
      <c r="G893" s="130"/>
      <c r="H893" s="130"/>
      <c r="I893" s="130"/>
      <c r="J893" s="181"/>
      <c r="K893" s="189"/>
      <c r="L893" s="130"/>
      <c r="M893" s="130"/>
      <c r="N893" s="130"/>
      <c r="O893" s="130"/>
      <c r="P893" s="130"/>
      <c r="Q893" s="130"/>
      <c r="R893" s="130"/>
      <c r="S893" s="130"/>
      <c r="T893" s="130"/>
      <c r="U893" s="130"/>
      <c r="V893" s="130"/>
      <c r="W893" s="130"/>
      <c r="X893" s="130"/>
      <c r="Y893" s="130"/>
    </row>
    <row r="894" spans="1:25" ht="15.75" customHeight="1" x14ac:dyDescent="0.2">
      <c r="A894" s="189"/>
      <c r="B894" s="182"/>
      <c r="C894" s="183"/>
      <c r="D894" s="183"/>
      <c r="E894" s="183"/>
      <c r="F894" s="130"/>
      <c r="G894" s="130"/>
      <c r="H894" s="130"/>
      <c r="I894" s="130"/>
      <c r="J894" s="181"/>
      <c r="K894" s="189"/>
      <c r="L894" s="130"/>
      <c r="M894" s="130"/>
      <c r="N894" s="130"/>
      <c r="O894" s="130"/>
      <c r="P894" s="130"/>
      <c r="Q894" s="130"/>
      <c r="R894" s="130"/>
      <c r="S894" s="130"/>
      <c r="T894" s="130"/>
      <c r="U894" s="130"/>
      <c r="V894" s="130"/>
      <c r="W894" s="130"/>
      <c r="X894" s="130"/>
      <c r="Y894" s="130"/>
    </row>
    <row r="895" spans="1:25" ht="15.75" customHeight="1" x14ac:dyDescent="0.2">
      <c r="A895" s="189"/>
      <c r="B895" s="182"/>
      <c r="C895" s="183"/>
      <c r="D895" s="183"/>
      <c r="E895" s="183"/>
      <c r="F895" s="130"/>
      <c r="G895" s="130"/>
      <c r="H895" s="130"/>
      <c r="I895" s="130"/>
      <c r="J895" s="181"/>
      <c r="K895" s="189"/>
      <c r="L895" s="130"/>
      <c r="M895" s="130"/>
      <c r="N895" s="130"/>
      <c r="O895" s="130"/>
      <c r="P895" s="130"/>
      <c r="Q895" s="130"/>
      <c r="R895" s="130"/>
      <c r="S895" s="130"/>
      <c r="T895" s="130"/>
      <c r="U895" s="130"/>
      <c r="V895" s="130"/>
      <c r="W895" s="130"/>
      <c r="X895" s="130"/>
      <c r="Y895" s="130"/>
    </row>
    <row r="896" spans="1:25" ht="15.75" customHeight="1" x14ac:dyDescent="0.2">
      <c r="A896" s="189"/>
      <c r="B896" s="182"/>
      <c r="C896" s="183"/>
      <c r="D896" s="183"/>
      <c r="E896" s="183"/>
      <c r="F896" s="130"/>
      <c r="G896" s="130"/>
      <c r="H896" s="130"/>
      <c r="I896" s="130"/>
      <c r="J896" s="181"/>
      <c r="K896" s="189"/>
      <c r="L896" s="130"/>
      <c r="M896" s="130"/>
      <c r="N896" s="130"/>
      <c r="O896" s="130"/>
      <c r="P896" s="130"/>
      <c r="Q896" s="130"/>
      <c r="R896" s="130"/>
      <c r="S896" s="130"/>
      <c r="T896" s="130"/>
      <c r="U896" s="130"/>
      <c r="V896" s="130"/>
      <c r="W896" s="130"/>
      <c r="X896" s="130"/>
      <c r="Y896" s="130"/>
    </row>
    <row r="897" spans="1:25" ht="15.75" customHeight="1" x14ac:dyDescent="0.2">
      <c r="A897" s="189"/>
      <c r="B897" s="182"/>
      <c r="C897" s="183"/>
      <c r="D897" s="183"/>
      <c r="E897" s="183"/>
      <c r="F897" s="130"/>
      <c r="G897" s="130"/>
      <c r="H897" s="130"/>
      <c r="I897" s="130"/>
      <c r="J897" s="181"/>
      <c r="K897" s="189"/>
      <c r="L897" s="130"/>
      <c r="M897" s="130"/>
      <c r="N897" s="130"/>
      <c r="O897" s="130"/>
      <c r="P897" s="130"/>
      <c r="Q897" s="130"/>
      <c r="R897" s="130"/>
      <c r="S897" s="130"/>
      <c r="T897" s="130"/>
      <c r="U897" s="130"/>
      <c r="V897" s="130"/>
      <c r="W897" s="130"/>
      <c r="X897" s="130"/>
      <c r="Y897" s="130"/>
    </row>
    <row r="898" spans="1:25" ht="15.75" customHeight="1" x14ac:dyDescent="0.2">
      <c r="A898" s="189"/>
      <c r="B898" s="182"/>
      <c r="C898" s="183"/>
      <c r="D898" s="183"/>
      <c r="E898" s="183"/>
      <c r="F898" s="130"/>
      <c r="G898" s="130"/>
      <c r="H898" s="130"/>
      <c r="I898" s="130"/>
      <c r="J898" s="181"/>
      <c r="K898" s="189"/>
      <c r="L898" s="130"/>
      <c r="M898" s="130"/>
      <c r="N898" s="130"/>
      <c r="O898" s="130"/>
      <c r="P898" s="130"/>
      <c r="Q898" s="130"/>
      <c r="R898" s="130"/>
      <c r="S898" s="130"/>
      <c r="T898" s="130"/>
      <c r="U898" s="130"/>
      <c r="V898" s="130"/>
      <c r="W898" s="130"/>
      <c r="X898" s="130"/>
      <c r="Y898" s="130"/>
    </row>
    <row r="899" spans="1:25" ht="15.75" customHeight="1" x14ac:dyDescent="0.2">
      <c r="A899" s="189"/>
      <c r="B899" s="182"/>
      <c r="C899" s="183"/>
      <c r="D899" s="183"/>
      <c r="E899" s="183"/>
      <c r="F899" s="130"/>
      <c r="G899" s="130"/>
      <c r="H899" s="130"/>
      <c r="I899" s="130"/>
      <c r="J899" s="181"/>
      <c r="K899" s="189"/>
      <c r="L899" s="130"/>
      <c r="M899" s="130"/>
      <c r="N899" s="130"/>
      <c r="O899" s="130"/>
      <c r="P899" s="130"/>
      <c r="Q899" s="130"/>
      <c r="R899" s="130"/>
      <c r="S899" s="130"/>
      <c r="T899" s="130"/>
      <c r="U899" s="130"/>
      <c r="V899" s="130"/>
      <c r="W899" s="130"/>
      <c r="X899" s="130"/>
      <c r="Y899" s="130"/>
    </row>
    <row r="900" spans="1:25" ht="15.75" customHeight="1" x14ac:dyDescent="0.2">
      <c r="A900" s="189"/>
      <c r="B900" s="182"/>
      <c r="C900" s="183"/>
      <c r="D900" s="183"/>
      <c r="E900" s="183"/>
      <c r="F900" s="130"/>
      <c r="G900" s="130"/>
      <c r="H900" s="130"/>
      <c r="I900" s="130"/>
      <c r="J900" s="181"/>
      <c r="K900" s="189"/>
      <c r="L900" s="130"/>
      <c r="M900" s="130"/>
      <c r="N900" s="130"/>
      <c r="O900" s="130"/>
      <c r="P900" s="130"/>
      <c r="Q900" s="130"/>
      <c r="R900" s="130"/>
      <c r="S900" s="130"/>
      <c r="T900" s="130"/>
      <c r="U900" s="130"/>
      <c r="V900" s="130"/>
      <c r="W900" s="130"/>
      <c r="X900" s="130"/>
      <c r="Y900" s="130"/>
    </row>
    <row r="901" spans="1:25" ht="15.75" customHeight="1" x14ac:dyDescent="0.2">
      <c r="A901" s="189"/>
      <c r="B901" s="182"/>
      <c r="C901" s="183"/>
      <c r="D901" s="183"/>
      <c r="E901" s="183"/>
      <c r="F901" s="130"/>
      <c r="G901" s="130"/>
      <c r="H901" s="130"/>
      <c r="I901" s="130"/>
      <c r="J901" s="181"/>
      <c r="K901" s="189"/>
      <c r="L901" s="130"/>
      <c r="M901" s="130"/>
      <c r="N901" s="130"/>
      <c r="O901" s="130"/>
      <c r="P901" s="130"/>
      <c r="Q901" s="130"/>
      <c r="R901" s="130"/>
      <c r="S901" s="130"/>
      <c r="T901" s="130"/>
      <c r="U901" s="130"/>
      <c r="V901" s="130"/>
      <c r="W901" s="130"/>
      <c r="X901" s="130"/>
      <c r="Y901" s="130"/>
    </row>
    <row r="902" spans="1:25" ht="15.75" customHeight="1" x14ac:dyDescent="0.2">
      <c r="A902" s="189"/>
      <c r="B902" s="182"/>
      <c r="C902" s="183"/>
      <c r="D902" s="183"/>
      <c r="E902" s="183"/>
      <c r="F902" s="130"/>
      <c r="G902" s="130"/>
      <c r="H902" s="130"/>
      <c r="I902" s="130"/>
      <c r="J902" s="181"/>
      <c r="K902" s="189"/>
      <c r="L902" s="130"/>
      <c r="M902" s="130"/>
      <c r="N902" s="130"/>
      <c r="O902" s="130"/>
      <c r="P902" s="130"/>
      <c r="Q902" s="130"/>
      <c r="R902" s="130"/>
      <c r="S902" s="130"/>
      <c r="T902" s="130"/>
      <c r="U902" s="130"/>
      <c r="V902" s="130"/>
      <c r="W902" s="130"/>
      <c r="X902" s="130"/>
      <c r="Y902" s="130"/>
    </row>
    <row r="903" spans="1:25" ht="15.75" customHeight="1" x14ac:dyDescent="0.2">
      <c r="A903" s="189"/>
      <c r="B903" s="182"/>
      <c r="C903" s="183"/>
      <c r="D903" s="183"/>
      <c r="E903" s="183"/>
      <c r="F903" s="130"/>
      <c r="G903" s="130"/>
      <c r="H903" s="130"/>
      <c r="I903" s="130"/>
      <c r="J903" s="181"/>
      <c r="K903" s="189"/>
      <c r="L903" s="130"/>
      <c r="M903" s="130"/>
      <c r="N903" s="130"/>
      <c r="O903" s="130"/>
      <c r="P903" s="130"/>
      <c r="Q903" s="130"/>
      <c r="R903" s="130"/>
      <c r="S903" s="130"/>
      <c r="T903" s="130"/>
      <c r="U903" s="130"/>
      <c r="V903" s="130"/>
      <c r="W903" s="130"/>
      <c r="X903" s="130"/>
      <c r="Y903" s="130"/>
    </row>
    <row r="904" spans="1:25" ht="15.75" customHeight="1" x14ac:dyDescent="0.2">
      <c r="A904" s="189"/>
      <c r="B904" s="182"/>
      <c r="C904" s="183"/>
      <c r="D904" s="183"/>
      <c r="E904" s="183"/>
      <c r="F904" s="130"/>
      <c r="G904" s="130"/>
      <c r="H904" s="130"/>
      <c r="I904" s="130"/>
      <c r="J904" s="181"/>
      <c r="K904" s="189"/>
      <c r="L904" s="130"/>
      <c r="M904" s="130"/>
      <c r="N904" s="130"/>
      <c r="O904" s="130"/>
      <c r="P904" s="130"/>
      <c r="Q904" s="130"/>
      <c r="R904" s="130"/>
      <c r="S904" s="130"/>
      <c r="T904" s="130"/>
      <c r="U904" s="130"/>
      <c r="V904" s="130"/>
      <c r="W904" s="130"/>
      <c r="X904" s="130"/>
      <c r="Y904" s="130"/>
    </row>
    <row r="905" spans="1:25" ht="15.75" customHeight="1" x14ac:dyDescent="0.2">
      <c r="A905" s="189"/>
      <c r="B905" s="182"/>
      <c r="C905" s="183"/>
      <c r="D905" s="183"/>
      <c r="E905" s="183"/>
      <c r="F905" s="130"/>
      <c r="G905" s="130"/>
      <c r="H905" s="130"/>
      <c r="I905" s="130"/>
      <c r="J905" s="181"/>
      <c r="K905" s="189"/>
      <c r="L905" s="130"/>
      <c r="M905" s="130"/>
      <c r="N905" s="130"/>
      <c r="O905" s="130"/>
      <c r="P905" s="130"/>
      <c r="Q905" s="130"/>
      <c r="R905" s="130"/>
      <c r="S905" s="130"/>
      <c r="T905" s="130"/>
      <c r="U905" s="130"/>
      <c r="V905" s="130"/>
      <c r="W905" s="130"/>
      <c r="X905" s="130"/>
      <c r="Y905" s="130"/>
    </row>
    <row r="906" spans="1:25" ht="15.75" customHeight="1" x14ac:dyDescent="0.2">
      <c r="A906" s="189"/>
      <c r="B906" s="182"/>
      <c r="C906" s="183"/>
      <c r="D906" s="183"/>
      <c r="E906" s="183"/>
      <c r="F906" s="130"/>
      <c r="G906" s="130"/>
      <c r="H906" s="130"/>
      <c r="I906" s="130"/>
      <c r="J906" s="181"/>
      <c r="K906" s="189"/>
      <c r="L906" s="130"/>
      <c r="M906" s="130"/>
      <c r="N906" s="130"/>
      <c r="O906" s="130"/>
      <c r="P906" s="130"/>
      <c r="Q906" s="130"/>
      <c r="R906" s="130"/>
      <c r="S906" s="130"/>
      <c r="T906" s="130"/>
      <c r="U906" s="130"/>
      <c r="V906" s="130"/>
      <c r="W906" s="130"/>
      <c r="X906" s="130"/>
      <c r="Y906" s="130"/>
    </row>
    <row r="907" spans="1:25" ht="15.75" customHeight="1" x14ac:dyDescent="0.2">
      <c r="A907" s="189"/>
      <c r="B907" s="182"/>
      <c r="C907" s="183"/>
      <c r="D907" s="183"/>
      <c r="E907" s="183"/>
      <c r="F907" s="130"/>
      <c r="G907" s="130"/>
      <c r="H907" s="130"/>
      <c r="I907" s="130"/>
      <c r="J907" s="181"/>
      <c r="K907" s="189"/>
      <c r="L907" s="130"/>
      <c r="M907" s="130"/>
      <c r="N907" s="130"/>
      <c r="O907" s="130"/>
      <c r="P907" s="130"/>
      <c r="Q907" s="130"/>
      <c r="R907" s="130"/>
      <c r="S907" s="130"/>
      <c r="T907" s="130"/>
      <c r="U907" s="130"/>
      <c r="V907" s="130"/>
      <c r="W907" s="130"/>
      <c r="X907" s="130"/>
      <c r="Y907" s="130"/>
    </row>
    <row r="908" spans="1:25" ht="15.75" customHeight="1" x14ac:dyDescent="0.2">
      <c r="A908" s="189"/>
      <c r="B908" s="182"/>
      <c r="C908" s="183"/>
      <c r="D908" s="183"/>
      <c r="E908" s="183"/>
      <c r="F908" s="130"/>
      <c r="G908" s="130"/>
      <c r="H908" s="130"/>
      <c r="I908" s="130"/>
      <c r="J908" s="181"/>
      <c r="K908" s="189"/>
      <c r="L908" s="130"/>
      <c r="M908" s="130"/>
      <c r="N908" s="130"/>
      <c r="O908" s="130"/>
      <c r="P908" s="130"/>
      <c r="Q908" s="130"/>
      <c r="R908" s="130"/>
      <c r="S908" s="130"/>
      <c r="T908" s="130"/>
      <c r="U908" s="130"/>
      <c r="V908" s="130"/>
      <c r="W908" s="130"/>
      <c r="X908" s="130"/>
      <c r="Y908" s="130"/>
    </row>
    <row r="909" spans="1:25" ht="15.75" customHeight="1" x14ac:dyDescent="0.2">
      <c r="A909" s="189"/>
      <c r="B909" s="182"/>
      <c r="C909" s="183"/>
      <c r="D909" s="183"/>
      <c r="E909" s="183"/>
      <c r="F909" s="130"/>
      <c r="G909" s="130"/>
      <c r="H909" s="130"/>
      <c r="I909" s="130"/>
      <c r="J909" s="181"/>
      <c r="K909" s="189"/>
      <c r="L909" s="130"/>
      <c r="M909" s="130"/>
      <c r="N909" s="130"/>
      <c r="O909" s="130"/>
      <c r="P909" s="130"/>
      <c r="Q909" s="130"/>
      <c r="R909" s="130"/>
      <c r="S909" s="130"/>
      <c r="T909" s="130"/>
      <c r="U909" s="130"/>
      <c r="V909" s="130"/>
      <c r="W909" s="130"/>
      <c r="X909" s="130"/>
      <c r="Y909" s="130"/>
    </row>
    <row r="910" spans="1:25" ht="15.75" customHeight="1" x14ac:dyDescent="0.2">
      <c r="A910" s="189"/>
      <c r="B910" s="182"/>
      <c r="C910" s="183"/>
      <c r="D910" s="183"/>
      <c r="E910" s="183"/>
      <c r="F910" s="130"/>
      <c r="G910" s="130"/>
      <c r="H910" s="130"/>
      <c r="I910" s="130"/>
      <c r="J910" s="181"/>
      <c r="K910" s="189"/>
      <c r="L910" s="130"/>
      <c r="M910" s="130"/>
      <c r="N910" s="130"/>
      <c r="O910" s="130"/>
      <c r="P910" s="130"/>
      <c r="Q910" s="130"/>
      <c r="R910" s="130"/>
      <c r="S910" s="130"/>
      <c r="T910" s="130"/>
      <c r="U910" s="130"/>
      <c r="V910" s="130"/>
      <c r="W910" s="130"/>
      <c r="X910" s="130"/>
      <c r="Y910" s="130"/>
    </row>
    <row r="911" spans="1:25" ht="15.75" customHeight="1" x14ac:dyDescent="0.2">
      <c r="A911" s="189"/>
      <c r="B911" s="182"/>
      <c r="C911" s="183"/>
      <c r="D911" s="183"/>
      <c r="E911" s="183"/>
      <c r="F911" s="130"/>
      <c r="G911" s="130"/>
      <c r="H911" s="130"/>
      <c r="I911" s="130"/>
      <c r="J911" s="181"/>
      <c r="K911" s="189"/>
      <c r="L911" s="130"/>
      <c r="M911" s="130"/>
      <c r="N911" s="130"/>
      <c r="O911" s="130"/>
      <c r="P911" s="130"/>
      <c r="Q911" s="130"/>
      <c r="R911" s="130"/>
      <c r="S911" s="130"/>
      <c r="T911" s="130"/>
      <c r="U911" s="130"/>
      <c r="V911" s="130"/>
      <c r="W911" s="130"/>
      <c r="X911" s="130"/>
      <c r="Y911" s="130"/>
    </row>
    <row r="912" spans="1:25" ht="15.75" customHeight="1" x14ac:dyDescent="0.2">
      <c r="A912" s="189"/>
      <c r="B912" s="182"/>
      <c r="C912" s="183"/>
      <c r="D912" s="183"/>
      <c r="E912" s="183"/>
      <c r="F912" s="130"/>
      <c r="G912" s="130"/>
      <c r="H912" s="130"/>
      <c r="I912" s="130"/>
      <c r="J912" s="181"/>
      <c r="K912" s="189"/>
      <c r="L912" s="130"/>
      <c r="M912" s="130"/>
      <c r="N912" s="130"/>
      <c r="O912" s="130"/>
      <c r="P912" s="130"/>
      <c r="Q912" s="130"/>
      <c r="R912" s="130"/>
      <c r="S912" s="130"/>
      <c r="T912" s="130"/>
      <c r="U912" s="130"/>
      <c r="V912" s="130"/>
      <c r="W912" s="130"/>
      <c r="X912" s="130"/>
      <c r="Y912" s="130"/>
    </row>
    <row r="913" spans="1:25" ht="15.75" customHeight="1" x14ac:dyDescent="0.2">
      <c r="A913" s="189"/>
      <c r="B913" s="182"/>
      <c r="C913" s="183"/>
      <c r="D913" s="183"/>
      <c r="E913" s="183"/>
      <c r="F913" s="130"/>
      <c r="G913" s="130"/>
      <c r="H913" s="130"/>
      <c r="I913" s="130"/>
      <c r="J913" s="181"/>
      <c r="K913" s="189"/>
      <c r="L913" s="130"/>
      <c r="M913" s="130"/>
      <c r="N913" s="130"/>
      <c r="O913" s="130"/>
      <c r="P913" s="130"/>
      <c r="Q913" s="130"/>
      <c r="R913" s="130"/>
      <c r="S913" s="130"/>
      <c r="T913" s="130"/>
      <c r="U913" s="130"/>
      <c r="V913" s="130"/>
      <c r="W913" s="130"/>
      <c r="X913" s="130"/>
      <c r="Y913" s="130"/>
    </row>
    <row r="914" spans="1:25" ht="15.75" customHeight="1" x14ac:dyDescent="0.2">
      <c r="A914" s="189"/>
      <c r="B914" s="182"/>
      <c r="C914" s="183"/>
      <c r="D914" s="183"/>
      <c r="E914" s="183"/>
      <c r="F914" s="130"/>
      <c r="G914" s="130"/>
      <c r="H914" s="130"/>
      <c r="I914" s="130"/>
      <c r="J914" s="181"/>
      <c r="K914" s="189"/>
      <c r="L914" s="130"/>
      <c r="M914" s="130"/>
      <c r="N914" s="130"/>
      <c r="O914" s="130"/>
      <c r="P914" s="130"/>
      <c r="Q914" s="130"/>
      <c r="R914" s="130"/>
      <c r="S914" s="130"/>
      <c r="T914" s="130"/>
      <c r="U914" s="130"/>
      <c r="V914" s="130"/>
      <c r="W914" s="130"/>
      <c r="X914" s="130"/>
      <c r="Y914" s="130"/>
    </row>
    <row r="915" spans="1:25" ht="15.75" customHeight="1" x14ac:dyDescent="0.2">
      <c r="A915" s="189"/>
      <c r="B915" s="182"/>
      <c r="C915" s="183"/>
      <c r="D915" s="183"/>
      <c r="E915" s="183"/>
      <c r="F915" s="130"/>
      <c r="G915" s="130"/>
      <c r="H915" s="130"/>
      <c r="I915" s="130"/>
      <c r="J915" s="181"/>
      <c r="K915" s="189"/>
      <c r="L915" s="130"/>
      <c r="M915" s="130"/>
      <c r="N915" s="130"/>
      <c r="O915" s="130"/>
      <c r="P915" s="130"/>
      <c r="Q915" s="130"/>
      <c r="R915" s="130"/>
      <c r="S915" s="130"/>
      <c r="T915" s="130"/>
      <c r="U915" s="130"/>
      <c r="V915" s="130"/>
      <c r="W915" s="130"/>
      <c r="X915" s="130"/>
      <c r="Y915" s="130"/>
    </row>
    <row r="916" spans="1:25" ht="15.75" customHeight="1" x14ac:dyDescent="0.2">
      <c r="A916" s="189"/>
      <c r="B916" s="182"/>
      <c r="C916" s="183"/>
      <c r="D916" s="183"/>
      <c r="E916" s="183"/>
      <c r="F916" s="130"/>
      <c r="G916" s="130"/>
      <c r="H916" s="130"/>
      <c r="I916" s="130"/>
      <c r="J916" s="181"/>
      <c r="K916" s="189"/>
      <c r="L916" s="130"/>
      <c r="M916" s="130"/>
      <c r="N916" s="130"/>
      <c r="O916" s="130"/>
      <c r="P916" s="130"/>
      <c r="Q916" s="130"/>
      <c r="R916" s="130"/>
      <c r="S916" s="130"/>
      <c r="T916" s="130"/>
      <c r="U916" s="130"/>
      <c r="V916" s="130"/>
      <c r="W916" s="130"/>
      <c r="X916" s="130"/>
      <c r="Y916" s="130"/>
    </row>
    <row r="917" spans="1:25" ht="15.75" customHeight="1" x14ac:dyDescent="0.2">
      <c r="A917" s="189"/>
      <c r="B917" s="182"/>
      <c r="C917" s="183"/>
      <c r="D917" s="183"/>
      <c r="E917" s="183"/>
      <c r="F917" s="130"/>
      <c r="G917" s="130"/>
      <c r="H917" s="130"/>
      <c r="I917" s="130"/>
      <c r="J917" s="181"/>
      <c r="K917" s="189"/>
      <c r="L917" s="130"/>
      <c r="M917" s="130"/>
      <c r="N917" s="130"/>
      <c r="O917" s="130"/>
      <c r="P917" s="130"/>
      <c r="Q917" s="130"/>
      <c r="R917" s="130"/>
      <c r="S917" s="130"/>
      <c r="T917" s="130"/>
      <c r="U917" s="130"/>
      <c r="V917" s="130"/>
      <c r="W917" s="130"/>
      <c r="X917" s="130"/>
      <c r="Y917" s="130"/>
    </row>
    <row r="918" spans="1:25" ht="15.75" customHeight="1" x14ac:dyDescent="0.2">
      <c r="A918" s="189"/>
      <c r="B918" s="182"/>
      <c r="C918" s="183"/>
      <c r="D918" s="183"/>
      <c r="E918" s="183"/>
      <c r="F918" s="130"/>
      <c r="G918" s="130"/>
      <c r="H918" s="130"/>
      <c r="I918" s="130"/>
      <c r="J918" s="181"/>
      <c r="K918" s="189"/>
      <c r="L918" s="130"/>
      <c r="M918" s="130"/>
      <c r="N918" s="130"/>
      <c r="O918" s="130"/>
      <c r="P918" s="130"/>
      <c r="Q918" s="130"/>
      <c r="R918" s="130"/>
      <c r="S918" s="130"/>
      <c r="T918" s="130"/>
      <c r="U918" s="130"/>
      <c r="V918" s="130"/>
      <c r="W918" s="130"/>
      <c r="X918" s="130"/>
      <c r="Y918" s="130"/>
    </row>
    <row r="919" spans="1:25" ht="15.75" customHeight="1" x14ac:dyDescent="0.2">
      <c r="A919" s="189"/>
      <c r="B919" s="182"/>
      <c r="C919" s="183"/>
      <c r="D919" s="183"/>
      <c r="E919" s="183"/>
      <c r="F919" s="130"/>
      <c r="G919" s="130"/>
      <c r="H919" s="130"/>
      <c r="I919" s="130"/>
      <c r="J919" s="181"/>
      <c r="K919" s="189"/>
      <c r="L919" s="130"/>
      <c r="M919" s="130"/>
      <c r="N919" s="130"/>
      <c r="O919" s="130"/>
      <c r="P919" s="130"/>
      <c r="Q919" s="130"/>
      <c r="R919" s="130"/>
      <c r="S919" s="130"/>
      <c r="T919" s="130"/>
      <c r="U919" s="130"/>
      <c r="V919" s="130"/>
      <c r="W919" s="130"/>
      <c r="X919" s="130"/>
      <c r="Y919" s="130"/>
    </row>
    <row r="920" spans="1:25" ht="15.75" customHeight="1" x14ac:dyDescent="0.2">
      <c r="A920" s="189"/>
      <c r="B920" s="182"/>
      <c r="C920" s="183"/>
      <c r="D920" s="183"/>
      <c r="E920" s="183"/>
      <c r="F920" s="130"/>
      <c r="G920" s="130"/>
      <c r="H920" s="130"/>
      <c r="I920" s="130"/>
      <c r="J920" s="181"/>
      <c r="K920" s="189"/>
      <c r="L920" s="130"/>
      <c r="M920" s="130"/>
      <c r="N920" s="130"/>
      <c r="O920" s="130"/>
      <c r="P920" s="130"/>
      <c r="Q920" s="130"/>
      <c r="R920" s="130"/>
      <c r="S920" s="130"/>
      <c r="T920" s="130"/>
      <c r="U920" s="130"/>
      <c r="V920" s="130"/>
      <c r="W920" s="130"/>
      <c r="X920" s="130"/>
      <c r="Y920" s="130"/>
    </row>
    <row r="921" spans="1:25" ht="15.75" customHeight="1" x14ac:dyDescent="0.2">
      <c r="A921" s="189"/>
      <c r="B921" s="182"/>
      <c r="C921" s="183"/>
      <c r="D921" s="183"/>
      <c r="E921" s="183"/>
      <c r="F921" s="130"/>
      <c r="G921" s="130"/>
      <c r="H921" s="130"/>
      <c r="I921" s="130"/>
      <c r="J921" s="181"/>
      <c r="K921" s="189"/>
      <c r="L921" s="130"/>
      <c r="M921" s="130"/>
      <c r="N921" s="130"/>
      <c r="O921" s="130"/>
      <c r="P921" s="130"/>
      <c r="Q921" s="130"/>
      <c r="R921" s="130"/>
      <c r="S921" s="130"/>
      <c r="T921" s="130"/>
      <c r="U921" s="130"/>
      <c r="V921" s="130"/>
      <c r="W921" s="130"/>
      <c r="X921" s="130"/>
      <c r="Y921" s="130"/>
    </row>
    <row r="922" spans="1:25" ht="15.75" customHeight="1" x14ac:dyDescent="0.2">
      <c r="A922" s="189"/>
      <c r="B922" s="182"/>
      <c r="C922" s="183"/>
      <c r="D922" s="183"/>
      <c r="E922" s="183"/>
      <c r="F922" s="130"/>
      <c r="G922" s="130"/>
      <c r="H922" s="130"/>
      <c r="I922" s="130"/>
      <c r="J922" s="181"/>
      <c r="K922" s="189"/>
      <c r="L922" s="130"/>
      <c r="M922" s="130"/>
      <c r="N922" s="130"/>
      <c r="O922" s="130"/>
      <c r="P922" s="130"/>
      <c r="Q922" s="130"/>
      <c r="R922" s="130"/>
      <c r="S922" s="130"/>
      <c r="T922" s="130"/>
      <c r="U922" s="130"/>
      <c r="V922" s="130"/>
      <c r="W922" s="130"/>
      <c r="X922" s="130"/>
      <c r="Y922" s="130"/>
    </row>
    <row r="923" spans="1:25" ht="15.75" customHeight="1" x14ac:dyDescent="0.2">
      <c r="A923" s="189"/>
      <c r="B923" s="182"/>
      <c r="C923" s="183"/>
      <c r="D923" s="183"/>
      <c r="E923" s="183"/>
      <c r="F923" s="130"/>
      <c r="G923" s="130"/>
      <c r="H923" s="130"/>
      <c r="I923" s="130"/>
      <c r="J923" s="181"/>
      <c r="K923" s="189"/>
      <c r="L923" s="130"/>
      <c r="M923" s="130"/>
      <c r="N923" s="130"/>
      <c r="O923" s="130"/>
      <c r="P923" s="130"/>
      <c r="Q923" s="130"/>
      <c r="R923" s="130"/>
      <c r="S923" s="130"/>
      <c r="T923" s="130"/>
      <c r="U923" s="130"/>
      <c r="V923" s="130"/>
      <c r="W923" s="130"/>
      <c r="X923" s="130"/>
      <c r="Y923" s="130"/>
    </row>
    <row r="924" spans="1:25" ht="15.75" customHeight="1" x14ac:dyDescent="0.2">
      <c r="A924" s="189"/>
      <c r="B924" s="182"/>
      <c r="C924" s="183"/>
      <c r="D924" s="183"/>
      <c r="E924" s="183"/>
      <c r="F924" s="130"/>
      <c r="G924" s="130"/>
      <c r="H924" s="130"/>
      <c r="I924" s="130"/>
      <c r="J924" s="181"/>
      <c r="K924" s="189"/>
      <c r="L924" s="130"/>
      <c r="M924" s="130"/>
      <c r="N924" s="130"/>
      <c r="O924" s="130"/>
      <c r="P924" s="130"/>
      <c r="Q924" s="130"/>
      <c r="R924" s="130"/>
      <c r="S924" s="130"/>
      <c r="T924" s="130"/>
      <c r="U924" s="130"/>
      <c r="V924" s="130"/>
      <c r="W924" s="130"/>
      <c r="X924" s="130"/>
      <c r="Y924" s="130"/>
    </row>
    <row r="925" spans="1:25" ht="15.75" customHeight="1" x14ac:dyDescent="0.2">
      <c r="A925" s="189"/>
      <c r="B925" s="182"/>
      <c r="C925" s="183"/>
      <c r="D925" s="183"/>
      <c r="E925" s="183"/>
      <c r="F925" s="130"/>
      <c r="G925" s="130"/>
      <c r="H925" s="130"/>
      <c r="I925" s="130"/>
      <c r="J925" s="181"/>
      <c r="K925" s="189"/>
      <c r="L925" s="130"/>
      <c r="M925" s="130"/>
      <c r="N925" s="130"/>
      <c r="O925" s="130"/>
      <c r="P925" s="130"/>
      <c r="Q925" s="130"/>
      <c r="R925" s="130"/>
      <c r="S925" s="130"/>
      <c r="T925" s="130"/>
      <c r="U925" s="130"/>
      <c r="V925" s="130"/>
      <c r="W925" s="130"/>
      <c r="X925" s="130"/>
      <c r="Y925" s="130"/>
    </row>
    <row r="926" spans="1:25" ht="15.75" customHeight="1" x14ac:dyDescent="0.2">
      <c r="A926" s="189"/>
      <c r="B926" s="182"/>
      <c r="C926" s="183"/>
      <c r="D926" s="183"/>
      <c r="E926" s="183"/>
      <c r="F926" s="130"/>
      <c r="G926" s="130"/>
      <c r="H926" s="130"/>
      <c r="I926" s="130"/>
      <c r="J926" s="181"/>
      <c r="K926" s="189"/>
      <c r="L926" s="130"/>
      <c r="M926" s="130"/>
      <c r="N926" s="130"/>
      <c r="O926" s="130"/>
      <c r="P926" s="130"/>
      <c r="Q926" s="130"/>
      <c r="R926" s="130"/>
      <c r="S926" s="130"/>
      <c r="T926" s="130"/>
      <c r="U926" s="130"/>
      <c r="V926" s="130"/>
      <c r="W926" s="130"/>
      <c r="X926" s="130"/>
      <c r="Y926" s="130"/>
    </row>
    <row r="927" spans="1:25" ht="15.75" customHeight="1" x14ac:dyDescent="0.2">
      <c r="A927" s="189"/>
      <c r="B927" s="182"/>
      <c r="C927" s="183"/>
      <c r="D927" s="183"/>
      <c r="E927" s="183"/>
      <c r="F927" s="130"/>
      <c r="G927" s="130"/>
      <c r="H927" s="130"/>
      <c r="I927" s="130"/>
      <c r="J927" s="181"/>
      <c r="K927" s="189"/>
      <c r="L927" s="130"/>
      <c r="M927" s="130"/>
      <c r="N927" s="130"/>
      <c r="O927" s="130"/>
      <c r="P927" s="130"/>
      <c r="Q927" s="130"/>
      <c r="R927" s="130"/>
      <c r="S927" s="130"/>
      <c r="T927" s="130"/>
      <c r="U927" s="130"/>
      <c r="V927" s="130"/>
      <c r="W927" s="130"/>
      <c r="X927" s="130"/>
      <c r="Y927" s="130"/>
    </row>
    <row r="928" spans="1:25" ht="15.75" customHeight="1" x14ac:dyDescent="0.2">
      <c r="A928" s="189"/>
      <c r="B928" s="182"/>
      <c r="C928" s="183"/>
      <c r="D928" s="183"/>
      <c r="E928" s="183"/>
      <c r="F928" s="130"/>
      <c r="G928" s="130"/>
      <c r="H928" s="130"/>
      <c r="I928" s="130"/>
      <c r="J928" s="181"/>
      <c r="K928" s="189"/>
      <c r="L928" s="130"/>
      <c r="M928" s="130"/>
      <c r="N928" s="130"/>
      <c r="O928" s="130"/>
      <c r="P928" s="130"/>
      <c r="Q928" s="130"/>
      <c r="R928" s="130"/>
      <c r="S928" s="130"/>
      <c r="T928" s="130"/>
      <c r="U928" s="130"/>
      <c r="V928" s="130"/>
      <c r="W928" s="130"/>
      <c r="X928" s="130"/>
      <c r="Y928" s="130"/>
    </row>
    <row r="929" spans="1:25" ht="15.75" customHeight="1" x14ac:dyDescent="0.2">
      <c r="A929" s="189"/>
      <c r="B929" s="182"/>
      <c r="C929" s="183"/>
      <c r="D929" s="183"/>
      <c r="E929" s="183"/>
      <c r="F929" s="130"/>
      <c r="G929" s="130"/>
      <c r="H929" s="130"/>
      <c r="I929" s="130"/>
      <c r="J929" s="181"/>
      <c r="K929" s="189"/>
      <c r="L929" s="130"/>
      <c r="M929" s="130"/>
      <c r="N929" s="130"/>
      <c r="O929" s="130"/>
      <c r="P929" s="130"/>
      <c r="Q929" s="130"/>
      <c r="R929" s="130"/>
      <c r="S929" s="130"/>
      <c r="T929" s="130"/>
      <c r="U929" s="130"/>
      <c r="V929" s="130"/>
      <c r="W929" s="130"/>
      <c r="X929" s="130"/>
      <c r="Y929" s="130"/>
    </row>
    <row r="930" spans="1:25" ht="15.75" customHeight="1" x14ac:dyDescent="0.2">
      <c r="A930" s="189"/>
      <c r="B930" s="182"/>
      <c r="C930" s="183"/>
      <c r="D930" s="183"/>
      <c r="E930" s="183"/>
      <c r="F930" s="130"/>
      <c r="G930" s="130"/>
      <c r="H930" s="130"/>
      <c r="I930" s="130"/>
      <c r="J930" s="181"/>
      <c r="K930" s="189"/>
      <c r="L930" s="130"/>
      <c r="M930" s="130"/>
      <c r="N930" s="130"/>
      <c r="O930" s="130"/>
      <c r="P930" s="130"/>
      <c r="Q930" s="130"/>
      <c r="R930" s="130"/>
      <c r="S930" s="130"/>
      <c r="T930" s="130"/>
      <c r="U930" s="130"/>
      <c r="V930" s="130"/>
      <c r="W930" s="130"/>
      <c r="X930" s="130"/>
      <c r="Y930" s="130"/>
    </row>
    <row r="931" spans="1:25" ht="15.75" customHeight="1" x14ac:dyDescent="0.2">
      <c r="A931" s="189"/>
      <c r="B931" s="182"/>
      <c r="C931" s="183"/>
      <c r="D931" s="183"/>
      <c r="E931" s="183"/>
      <c r="F931" s="130"/>
      <c r="G931" s="130"/>
      <c r="H931" s="130"/>
      <c r="I931" s="130"/>
      <c r="J931" s="181"/>
      <c r="K931" s="189"/>
      <c r="L931" s="130"/>
      <c r="M931" s="130"/>
      <c r="N931" s="130"/>
      <c r="O931" s="130"/>
      <c r="P931" s="130"/>
      <c r="Q931" s="130"/>
      <c r="R931" s="130"/>
      <c r="S931" s="130"/>
      <c r="T931" s="130"/>
      <c r="U931" s="130"/>
      <c r="V931" s="130"/>
      <c r="W931" s="130"/>
      <c r="X931" s="130"/>
      <c r="Y931" s="130"/>
    </row>
    <row r="932" spans="1:25" ht="15.75" customHeight="1" x14ac:dyDescent="0.2">
      <c r="A932" s="189"/>
      <c r="B932" s="182"/>
      <c r="C932" s="183"/>
      <c r="D932" s="183"/>
      <c r="E932" s="183"/>
      <c r="F932" s="130"/>
      <c r="G932" s="130"/>
      <c r="H932" s="130"/>
      <c r="I932" s="130"/>
      <c r="J932" s="181"/>
      <c r="K932" s="189"/>
      <c r="L932" s="130"/>
      <c r="M932" s="130"/>
      <c r="N932" s="130"/>
      <c r="O932" s="130"/>
      <c r="P932" s="130"/>
      <c r="Q932" s="130"/>
      <c r="R932" s="130"/>
      <c r="S932" s="130"/>
      <c r="T932" s="130"/>
      <c r="U932" s="130"/>
      <c r="V932" s="130"/>
      <c r="W932" s="130"/>
      <c r="X932" s="130"/>
      <c r="Y932" s="130"/>
    </row>
    <row r="933" spans="1:25" ht="15.75" customHeight="1" x14ac:dyDescent="0.2">
      <c r="A933" s="189"/>
      <c r="B933" s="182"/>
      <c r="C933" s="183"/>
      <c r="D933" s="183"/>
      <c r="E933" s="183"/>
      <c r="F933" s="130"/>
      <c r="G933" s="130"/>
      <c r="H933" s="130"/>
      <c r="I933" s="130"/>
      <c r="J933" s="181"/>
      <c r="K933" s="189"/>
      <c r="L933" s="130"/>
      <c r="M933" s="130"/>
      <c r="N933" s="130"/>
      <c r="O933" s="130"/>
      <c r="P933" s="130"/>
      <c r="Q933" s="130"/>
      <c r="R933" s="130"/>
      <c r="S933" s="130"/>
      <c r="T933" s="130"/>
      <c r="U933" s="130"/>
      <c r="V933" s="130"/>
      <c r="W933" s="130"/>
      <c r="X933" s="130"/>
      <c r="Y933" s="130"/>
    </row>
    <row r="934" spans="1:25" ht="15.75" customHeight="1" x14ac:dyDescent="0.2">
      <c r="A934" s="189"/>
      <c r="B934" s="182"/>
      <c r="C934" s="183"/>
      <c r="D934" s="183"/>
      <c r="E934" s="183"/>
      <c r="F934" s="130"/>
      <c r="G934" s="130"/>
      <c r="H934" s="130"/>
      <c r="I934" s="130"/>
      <c r="J934" s="181"/>
      <c r="K934" s="189"/>
      <c r="L934" s="130"/>
      <c r="M934" s="130"/>
      <c r="N934" s="130"/>
      <c r="O934" s="130"/>
      <c r="P934" s="130"/>
      <c r="Q934" s="130"/>
      <c r="R934" s="130"/>
      <c r="S934" s="130"/>
      <c r="T934" s="130"/>
      <c r="U934" s="130"/>
      <c r="V934" s="130"/>
      <c r="W934" s="130"/>
      <c r="X934" s="130"/>
      <c r="Y934" s="130"/>
    </row>
    <row r="935" spans="1:25" ht="15.75" customHeight="1" x14ac:dyDescent="0.2">
      <c r="A935" s="189"/>
      <c r="B935" s="182"/>
      <c r="C935" s="183"/>
      <c r="D935" s="183"/>
      <c r="E935" s="183"/>
      <c r="F935" s="130"/>
      <c r="G935" s="130"/>
      <c r="H935" s="130"/>
      <c r="I935" s="130"/>
      <c r="J935" s="181"/>
      <c r="K935" s="189"/>
      <c r="L935" s="130"/>
      <c r="M935" s="130"/>
      <c r="N935" s="130"/>
      <c r="O935" s="130"/>
      <c r="P935" s="130"/>
      <c r="Q935" s="130"/>
      <c r="R935" s="130"/>
      <c r="S935" s="130"/>
      <c r="T935" s="130"/>
      <c r="U935" s="130"/>
      <c r="V935" s="130"/>
      <c r="W935" s="130"/>
      <c r="X935" s="130"/>
      <c r="Y935" s="130"/>
    </row>
    <row r="936" spans="1:25" ht="15.75" customHeight="1" x14ac:dyDescent="0.2">
      <c r="A936" s="189"/>
      <c r="B936" s="182"/>
      <c r="C936" s="183"/>
      <c r="D936" s="183"/>
      <c r="E936" s="183"/>
      <c r="F936" s="130"/>
      <c r="G936" s="130"/>
      <c r="H936" s="130"/>
      <c r="I936" s="130"/>
      <c r="J936" s="181"/>
      <c r="K936" s="189"/>
      <c r="L936" s="130"/>
      <c r="M936" s="130"/>
      <c r="N936" s="130"/>
      <c r="O936" s="130"/>
      <c r="P936" s="130"/>
      <c r="Q936" s="130"/>
      <c r="R936" s="130"/>
      <c r="S936" s="130"/>
      <c r="T936" s="130"/>
      <c r="U936" s="130"/>
      <c r="V936" s="130"/>
      <c r="W936" s="130"/>
      <c r="X936" s="130"/>
      <c r="Y936" s="130"/>
    </row>
    <row r="937" spans="1:25" ht="15.75" customHeight="1" x14ac:dyDescent="0.2">
      <c r="A937" s="189"/>
      <c r="B937" s="182"/>
      <c r="C937" s="183"/>
      <c r="D937" s="183"/>
      <c r="E937" s="183"/>
      <c r="F937" s="130"/>
      <c r="G937" s="130"/>
      <c r="H937" s="130"/>
      <c r="I937" s="130"/>
      <c r="J937" s="181"/>
      <c r="K937" s="189"/>
      <c r="L937" s="130"/>
      <c r="M937" s="130"/>
      <c r="N937" s="130"/>
      <c r="O937" s="130"/>
      <c r="P937" s="130"/>
      <c r="Q937" s="130"/>
      <c r="R937" s="130"/>
      <c r="S937" s="130"/>
      <c r="T937" s="130"/>
      <c r="U937" s="130"/>
      <c r="V937" s="130"/>
      <c r="W937" s="130"/>
      <c r="X937" s="130"/>
      <c r="Y937" s="130"/>
    </row>
    <row r="938" spans="1:25" ht="15.75" customHeight="1" x14ac:dyDescent="0.2">
      <c r="A938" s="189"/>
      <c r="B938" s="182"/>
      <c r="C938" s="183"/>
      <c r="D938" s="183"/>
      <c r="E938" s="183"/>
      <c r="F938" s="130"/>
      <c r="G938" s="130"/>
      <c r="H938" s="130"/>
      <c r="I938" s="130"/>
      <c r="J938" s="181"/>
      <c r="K938" s="189"/>
      <c r="L938" s="130"/>
      <c r="M938" s="130"/>
      <c r="N938" s="130"/>
      <c r="O938" s="130"/>
      <c r="P938" s="130"/>
      <c r="Q938" s="130"/>
      <c r="R938" s="130"/>
      <c r="S938" s="130"/>
      <c r="T938" s="130"/>
      <c r="U938" s="130"/>
      <c r="V938" s="130"/>
      <c r="W938" s="130"/>
      <c r="X938" s="130"/>
      <c r="Y938" s="130"/>
    </row>
    <row r="939" spans="1:25" ht="15.75" customHeight="1" x14ac:dyDescent="0.2">
      <c r="A939" s="189"/>
      <c r="B939" s="182"/>
      <c r="C939" s="183"/>
      <c r="D939" s="183"/>
      <c r="E939" s="183"/>
      <c r="F939" s="130"/>
      <c r="G939" s="130"/>
      <c r="H939" s="130"/>
      <c r="I939" s="130"/>
      <c r="J939" s="181"/>
      <c r="K939" s="189"/>
      <c r="L939" s="130"/>
      <c r="M939" s="130"/>
      <c r="N939" s="130"/>
      <c r="O939" s="130"/>
      <c r="P939" s="130"/>
      <c r="Q939" s="130"/>
      <c r="R939" s="130"/>
      <c r="S939" s="130"/>
      <c r="T939" s="130"/>
      <c r="U939" s="130"/>
      <c r="V939" s="130"/>
      <c r="W939" s="130"/>
      <c r="X939" s="130"/>
      <c r="Y939" s="130"/>
    </row>
    <row r="940" spans="1:25" ht="15.75" customHeight="1" x14ac:dyDescent="0.2">
      <c r="A940" s="189"/>
      <c r="B940" s="182"/>
      <c r="C940" s="183"/>
      <c r="D940" s="183"/>
      <c r="E940" s="183"/>
      <c r="F940" s="130"/>
      <c r="G940" s="130"/>
      <c r="H940" s="130"/>
      <c r="I940" s="130"/>
      <c r="J940" s="181"/>
      <c r="K940" s="189"/>
      <c r="L940" s="130"/>
      <c r="M940" s="130"/>
      <c r="N940" s="130"/>
      <c r="O940" s="130"/>
      <c r="P940" s="130"/>
      <c r="Q940" s="130"/>
      <c r="R940" s="130"/>
      <c r="S940" s="130"/>
      <c r="T940" s="130"/>
      <c r="U940" s="130"/>
      <c r="V940" s="130"/>
      <c r="W940" s="130"/>
      <c r="X940" s="130"/>
      <c r="Y940" s="130"/>
    </row>
    <row r="941" spans="1:25" ht="15.75" customHeight="1" x14ac:dyDescent="0.2">
      <c r="A941" s="189"/>
      <c r="B941" s="182"/>
      <c r="C941" s="183"/>
      <c r="D941" s="183"/>
      <c r="E941" s="183"/>
      <c r="F941" s="130"/>
      <c r="G941" s="130"/>
      <c r="H941" s="130"/>
      <c r="I941" s="130"/>
      <c r="J941" s="181"/>
      <c r="K941" s="189"/>
      <c r="L941" s="130"/>
      <c r="M941" s="130"/>
      <c r="N941" s="130"/>
      <c r="O941" s="130"/>
      <c r="P941" s="130"/>
      <c r="Q941" s="130"/>
      <c r="R941" s="130"/>
      <c r="S941" s="130"/>
      <c r="T941" s="130"/>
      <c r="U941" s="130"/>
      <c r="V941" s="130"/>
      <c r="W941" s="130"/>
      <c r="X941" s="130"/>
      <c r="Y941" s="130"/>
    </row>
    <row r="942" spans="1:25" ht="15.75" customHeight="1" x14ac:dyDescent="0.2">
      <c r="A942" s="189"/>
      <c r="B942" s="182"/>
      <c r="C942" s="183"/>
      <c r="D942" s="183"/>
      <c r="E942" s="183"/>
      <c r="F942" s="130"/>
      <c r="G942" s="130"/>
      <c r="H942" s="130"/>
      <c r="I942" s="130"/>
      <c r="J942" s="181"/>
      <c r="K942" s="189"/>
      <c r="L942" s="130"/>
      <c r="M942" s="130"/>
      <c r="N942" s="130"/>
      <c r="O942" s="130"/>
      <c r="P942" s="130"/>
      <c r="Q942" s="130"/>
      <c r="R942" s="130"/>
      <c r="S942" s="130"/>
      <c r="T942" s="130"/>
      <c r="U942" s="130"/>
      <c r="V942" s="130"/>
      <c r="W942" s="130"/>
      <c r="X942" s="130"/>
      <c r="Y942" s="130"/>
    </row>
    <row r="943" spans="1:25" ht="15.75" customHeight="1" x14ac:dyDescent="0.2">
      <c r="A943" s="189"/>
      <c r="B943" s="182"/>
      <c r="C943" s="183"/>
      <c r="D943" s="183"/>
      <c r="E943" s="183"/>
      <c r="F943" s="130"/>
      <c r="G943" s="130"/>
      <c r="H943" s="130"/>
      <c r="I943" s="130"/>
      <c r="J943" s="181"/>
      <c r="K943" s="189"/>
      <c r="L943" s="130"/>
      <c r="M943" s="130"/>
      <c r="N943" s="130"/>
      <c r="O943" s="130"/>
      <c r="P943" s="130"/>
      <c r="Q943" s="130"/>
      <c r="R943" s="130"/>
      <c r="S943" s="130"/>
      <c r="T943" s="130"/>
      <c r="U943" s="130"/>
      <c r="V943" s="130"/>
      <c r="W943" s="130"/>
      <c r="X943" s="130"/>
      <c r="Y943" s="130"/>
    </row>
    <row r="944" spans="1:25" ht="15.75" customHeight="1" x14ac:dyDescent="0.2">
      <c r="A944" s="189"/>
      <c r="B944" s="182"/>
      <c r="C944" s="183"/>
      <c r="D944" s="183"/>
      <c r="E944" s="183"/>
      <c r="F944" s="130"/>
      <c r="G944" s="130"/>
      <c r="H944" s="130"/>
      <c r="I944" s="130"/>
      <c r="J944" s="181"/>
      <c r="K944" s="189"/>
      <c r="L944" s="130"/>
      <c r="M944" s="130"/>
      <c r="N944" s="130"/>
      <c r="O944" s="130"/>
      <c r="P944" s="130"/>
      <c r="Q944" s="130"/>
      <c r="R944" s="130"/>
      <c r="S944" s="130"/>
      <c r="T944" s="130"/>
      <c r="U944" s="130"/>
      <c r="V944" s="130"/>
      <c r="W944" s="130"/>
      <c r="X944" s="130"/>
      <c r="Y944" s="130"/>
    </row>
    <row r="945" spans="1:25" ht="15.75" customHeight="1" x14ac:dyDescent="0.2">
      <c r="A945" s="189"/>
      <c r="B945" s="182"/>
      <c r="C945" s="183"/>
      <c r="D945" s="183"/>
      <c r="E945" s="183"/>
      <c r="F945" s="130"/>
      <c r="G945" s="130"/>
      <c r="H945" s="130"/>
      <c r="I945" s="130"/>
      <c r="J945" s="181"/>
      <c r="K945" s="189"/>
      <c r="L945" s="130"/>
      <c r="M945" s="130"/>
      <c r="N945" s="130"/>
      <c r="O945" s="130"/>
      <c r="P945" s="130"/>
      <c r="Q945" s="130"/>
      <c r="R945" s="130"/>
      <c r="S945" s="130"/>
      <c r="T945" s="130"/>
      <c r="U945" s="130"/>
      <c r="V945" s="130"/>
      <c r="W945" s="130"/>
      <c r="X945" s="130"/>
      <c r="Y945" s="130"/>
    </row>
    <row r="946" spans="1:25" ht="15.75" customHeight="1" x14ac:dyDescent="0.2">
      <c r="A946" s="189"/>
      <c r="B946" s="182"/>
      <c r="C946" s="183"/>
      <c r="D946" s="183"/>
      <c r="E946" s="183"/>
      <c r="F946" s="130"/>
      <c r="G946" s="130"/>
      <c r="H946" s="130"/>
      <c r="I946" s="130"/>
      <c r="J946" s="181"/>
      <c r="K946" s="189"/>
      <c r="L946" s="130"/>
      <c r="M946" s="130"/>
      <c r="N946" s="130"/>
      <c r="O946" s="130"/>
      <c r="P946" s="130"/>
      <c r="Q946" s="130"/>
      <c r="R946" s="130"/>
      <c r="S946" s="130"/>
      <c r="T946" s="130"/>
      <c r="U946" s="130"/>
      <c r="V946" s="130"/>
      <c r="W946" s="130"/>
      <c r="X946" s="130"/>
      <c r="Y946" s="130"/>
    </row>
    <row r="947" spans="1:25" ht="15.75" customHeight="1" x14ac:dyDescent="0.2">
      <c r="A947" s="189"/>
      <c r="B947" s="182"/>
      <c r="C947" s="183"/>
      <c r="D947" s="183"/>
      <c r="E947" s="183"/>
      <c r="F947" s="130"/>
      <c r="G947" s="130"/>
      <c r="H947" s="130"/>
      <c r="I947" s="130"/>
      <c r="J947" s="181"/>
      <c r="K947" s="189"/>
      <c r="L947" s="130"/>
      <c r="M947" s="130"/>
      <c r="N947" s="130"/>
      <c r="O947" s="130"/>
      <c r="P947" s="130"/>
      <c r="Q947" s="130"/>
      <c r="R947" s="130"/>
      <c r="S947" s="130"/>
      <c r="T947" s="130"/>
      <c r="U947" s="130"/>
      <c r="V947" s="130"/>
      <c r="W947" s="130"/>
      <c r="X947" s="130"/>
      <c r="Y947" s="130"/>
    </row>
    <row r="948" spans="1:25" ht="15.75" customHeight="1" x14ac:dyDescent="0.2">
      <c r="A948" s="189"/>
      <c r="B948" s="182"/>
      <c r="C948" s="183"/>
      <c r="D948" s="183"/>
      <c r="E948" s="183"/>
      <c r="F948" s="130"/>
      <c r="G948" s="130"/>
      <c r="H948" s="130"/>
      <c r="I948" s="130"/>
      <c r="J948" s="181"/>
      <c r="K948" s="189"/>
      <c r="L948" s="130"/>
      <c r="M948" s="130"/>
      <c r="N948" s="130"/>
      <c r="O948" s="130"/>
      <c r="P948" s="130"/>
      <c r="Q948" s="130"/>
      <c r="R948" s="130"/>
      <c r="S948" s="130"/>
      <c r="T948" s="130"/>
      <c r="U948" s="130"/>
      <c r="V948" s="130"/>
      <c r="W948" s="130"/>
      <c r="X948" s="130"/>
      <c r="Y948" s="130"/>
    </row>
    <row r="949" spans="1:25" ht="15.75" customHeight="1" x14ac:dyDescent="0.2">
      <c r="A949" s="189"/>
      <c r="B949" s="182"/>
      <c r="C949" s="183"/>
      <c r="D949" s="183"/>
      <c r="E949" s="183"/>
      <c r="F949" s="130"/>
      <c r="G949" s="130"/>
      <c r="H949" s="130"/>
      <c r="I949" s="130"/>
      <c r="J949" s="181"/>
      <c r="K949" s="189"/>
      <c r="L949" s="130"/>
      <c r="M949" s="130"/>
      <c r="N949" s="130"/>
      <c r="O949" s="130"/>
      <c r="P949" s="130"/>
      <c r="Q949" s="130"/>
      <c r="R949" s="130"/>
      <c r="S949" s="130"/>
      <c r="T949" s="130"/>
      <c r="U949" s="130"/>
      <c r="V949" s="130"/>
      <c r="W949" s="130"/>
      <c r="X949" s="130"/>
      <c r="Y949" s="130"/>
    </row>
    <row r="950" spans="1:25" ht="15.75" customHeight="1" x14ac:dyDescent="0.2">
      <c r="A950" s="189"/>
      <c r="B950" s="182"/>
      <c r="C950" s="183"/>
      <c r="D950" s="183"/>
      <c r="E950" s="183"/>
      <c r="F950" s="130"/>
      <c r="G950" s="130"/>
      <c r="H950" s="130"/>
      <c r="I950" s="130"/>
      <c r="J950" s="181"/>
      <c r="K950" s="189"/>
      <c r="L950" s="130"/>
      <c r="M950" s="130"/>
      <c r="N950" s="130"/>
      <c r="O950" s="130"/>
      <c r="P950" s="130"/>
      <c r="Q950" s="130"/>
      <c r="R950" s="130"/>
      <c r="S950" s="130"/>
      <c r="T950" s="130"/>
      <c r="U950" s="130"/>
      <c r="V950" s="130"/>
      <c r="W950" s="130"/>
      <c r="X950" s="130"/>
      <c r="Y950" s="130"/>
    </row>
    <row r="951" spans="1:25" ht="15.75" customHeight="1" x14ac:dyDescent="0.2">
      <c r="A951" s="189"/>
      <c r="B951" s="182"/>
      <c r="C951" s="183"/>
      <c r="D951" s="183"/>
      <c r="E951" s="183"/>
      <c r="F951" s="130"/>
      <c r="G951" s="130"/>
      <c r="H951" s="130"/>
      <c r="I951" s="130"/>
      <c r="J951" s="181"/>
      <c r="K951" s="189"/>
      <c r="L951" s="130"/>
      <c r="M951" s="130"/>
      <c r="N951" s="130"/>
      <c r="O951" s="130"/>
      <c r="P951" s="130"/>
      <c r="Q951" s="130"/>
      <c r="R951" s="130"/>
      <c r="S951" s="130"/>
      <c r="T951" s="130"/>
      <c r="U951" s="130"/>
      <c r="V951" s="130"/>
      <c r="W951" s="130"/>
      <c r="X951" s="130"/>
      <c r="Y951" s="130"/>
    </row>
    <row r="952" spans="1:25" ht="15.75" customHeight="1" x14ac:dyDescent="0.2">
      <c r="A952" s="189"/>
      <c r="B952" s="182"/>
      <c r="C952" s="183"/>
      <c r="D952" s="183"/>
      <c r="E952" s="183"/>
      <c r="F952" s="130"/>
      <c r="G952" s="130"/>
      <c r="H952" s="130"/>
      <c r="I952" s="130"/>
      <c r="J952" s="181"/>
      <c r="K952" s="189"/>
      <c r="L952" s="130"/>
      <c r="M952" s="130"/>
      <c r="N952" s="130"/>
      <c r="O952" s="130"/>
      <c r="P952" s="130"/>
      <c r="Q952" s="130"/>
      <c r="R952" s="130"/>
      <c r="S952" s="130"/>
      <c r="T952" s="130"/>
      <c r="U952" s="130"/>
      <c r="V952" s="130"/>
      <c r="W952" s="130"/>
      <c r="X952" s="130"/>
      <c r="Y952" s="130"/>
    </row>
    <row r="953" spans="1:25" ht="15.75" customHeight="1" x14ac:dyDescent="0.2">
      <c r="A953" s="189"/>
      <c r="B953" s="182"/>
      <c r="C953" s="183"/>
      <c r="D953" s="183"/>
      <c r="E953" s="183"/>
      <c r="F953" s="130"/>
      <c r="G953" s="130"/>
      <c r="H953" s="130"/>
      <c r="I953" s="130"/>
      <c r="J953" s="181"/>
      <c r="K953" s="189"/>
      <c r="L953" s="130"/>
      <c r="M953" s="130"/>
      <c r="N953" s="130"/>
      <c r="O953" s="130"/>
      <c r="P953" s="130"/>
      <c r="Q953" s="130"/>
      <c r="R953" s="130"/>
      <c r="S953" s="130"/>
      <c r="T953" s="130"/>
      <c r="U953" s="130"/>
      <c r="V953" s="130"/>
      <c r="W953" s="130"/>
      <c r="X953" s="130"/>
      <c r="Y953" s="130"/>
    </row>
    <row r="954" spans="1:25" ht="15.75" customHeight="1" x14ac:dyDescent="0.2">
      <c r="A954" s="189"/>
      <c r="B954" s="182"/>
      <c r="C954" s="183"/>
      <c r="D954" s="183"/>
      <c r="E954" s="183"/>
      <c r="F954" s="130"/>
      <c r="G954" s="130"/>
      <c r="H954" s="130"/>
      <c r="I954" s="130"/>
      <c r="J954" s="181"/>
      <c r="K954" s="189"/>
      <c r="L954" s="130"/>
      <c r="M954" s="130"/>
      <c r="N954" s="130"/>
      <c r="O954" s="130"/>
      <c r="P954" s="130"/>
      <c r="Q954" s="130"/>
      <c r="R954" s="130"/>
      <c r="S954" s="130"/>
      <c r="T954" s="130"/>
      <c r="U954" s="130"/>
      <c r="V954" s="130"/>
      <c r="W954" s="130"/>
      <c r="X954" s="130"/>
      <c r="Y954" s="130"/>
    </row>
    <row r="955" spans="1:25" ht="15.75" customHeight="1" x14ac:dyDescent="0.2">
      <c r="A955" s="189"/>
      <c r="B955" s="182"/>
      <c r="C955" s="183"/>
      <c r="D955" s="183"/>
      <c r="E955" s="183"/>
      <c r="F955" s="130"/>
      <c r="G955" s="130"/>
      <c r="H955" s="130"/>
      <c r="I955" s="130"/>
      <c r="J955" s="181"/>
      <c r="K955" s="189"/>
      <c r="L955" s="130"/>
      <c r="M955" s="130"/>
      <c r="N955" s="130"/>
      <c r="O955" s="130"/>
      <c r="P955" s="130"/>
      <c r="Q955" s="130"/>
      <c r="R955" s="130"/>
      <c r="S955" s="130"/>
      <c r="T955" s="130"/>
      <c r="U955" s="130"/>
      <c r="V955" s="130"/>
      <c r="W955" s="130"/>
      <c r="X955" s="130"/>
      <c r="Y955" s="130"/>
    </row>
    <row r="956" spans="1:25" ht="15.75" customHeight="1" x14ac:dyDescent="0.2">
      <c r="A956" s="189"/>
      <c r="B956" s="182"/>
      <c r="C956" s="183"/>
      <c r="D956" s="183"/>
      <c r="E956" s="183"/>
      <c r="F956" s="130"/>
      <c r="G956" s="130"/>
      <c r="H956" s="130"/>
      <c r="I956" s="130"/>
      <c r="J956" s="181"/>
      <c r="K956" s="189"/>
      <c r="L956" s="130"/>
      <c r="M956" s="130"/>
      <c r="N956" s="130"/>
      <c r="O956" s="130"/>
      <c r="P956" s="130"/>
      <c r="Q956" s="130"/>
      <c r="R956" s="130"/>
      <c r="S956" s="130"/>
      <c r="T956" s="130"/>
      <c r="U956" s="130"/>
      <c r="V956" s="130"/>
      <c r="W956" s="130"/>
      <c r="X956" s="130"/>
      <c r="Y956" s="130"/>
    </row>
    <row r="957" spans="1:25" ht="15.75" customHeight="1" x14ac:dyDescent="0.2">
      <c r="A957" s="189"/>
      <c r="B957" s="182"/>
      <c r="C957" s="183"/>
      <c r="D957" s="183"/>
      <c r="E957" s="183"/>
      <c r="F957" s="130"/>
      <c r="G957" s="130"/>
      <c r="H957" s="130"/>
      <c r="I957" s="130"/>
      <c r="J957" s="181"/>
      <c r="K957" s="189"/>
      <c r="L957" s="130"/>
      <c r="M957" s="130"/>
      <c r="N957" s="130"/>
      <c r="O957" s="130"/>
      <c r="P957" s="130"/>
      <c r="Q957" s="130"/>
      <c r="R957" s="130"/>
      <c r="S957" s="130"/>
      <c r="T957" s="130"/>
      <c r="U957" s="130"/>
      <c r="V957" s="130"/>
      <c r="W957" s="130"/>
      <c r="X957" s="130"/>
      <c r="Y957" s="130"/>
    </row>
    <row r="958" spans="1:25" ht="15.75" customHeight="1" x14ac:dyDescent="0.2">
      <c r="A958" s="189"/>
      <c r="B958" s="182"/>
      <c r="C958" s="183"/>
      <c r="D958" s="183"/>
      <c r="E958" s="183"/>
      <c r="F958" s="130"/>
      <c r="G958" s="130"/>
      <c r="H958" s="130"/>
      <c r="I958" s="130"/>
      <c r="J958" s="181"/>
      <c r="K958" s="189"/>
      <c r="L958" s="130"/>
      <c r="M958" s="130"/>
      <c r="N958" s="130"/>
      <c r="O958" s="130"/>
      <c r="P958" s="130"/>
      <c r="Q958" s="130"/>
      <c r="R958" s="130"/>
      <c r="S958" s="130"/>
      <c r="T958" s="130"/>
      <c r="U958" s="130"/>
      <c r="V958" s="130"/>
      <c r="W958" s="130"/>
      <c r="X958" s="130"/>
      <c r="Y958" s="130"/>
    </row>
    <row r="959" spans="1:25" ht="15.75" customHeight="1" x14ac:dyDescent="0.2">
      <c r="A959" s="189"/>
      <c r="B959" s="182"/>
      <c r="C959" s="183"/>
      <c r="D959" s="183"/>
      <c r="E959" s="183"/>
      <c r="F959" s="130"/>
      <c r="G959" s="130"/>
      <c r="H959" s="130"/>
      <c r="I959" s="130"/>
      <c r="J959" s="181"/>
      <c r="K959" s="189"/>
      <c r="L959" s="130"/>
      <c r="M959" s="130"/>
      <c r="N959" s="130"/>
      <c r="O959" s="130"/>
      <c r="P959" s="130"/>
      <c r="Q959" s="130"/>
      <c r="R959" s="130"/>
      <c r="S959" s="130"/>
      <c r="T959" s="130"/>
      <c r="U959" s="130"/>
      <c r="V959" s="130"/>
      <c r="W959" s="130"/>
      <c r="X959" s="130"/>
      <c r="Y959" s="130"/>
    </row>
    <row r="960" spans="1:25" ht="15.75" customHeight="1" x14ac:dyDescent="0.2">
      <c r="A960" s="189"/>
      <c r="B960" s="182"/>
      <c r="C960" s="183"/>
      <c r="D960" s="183"/>
      <c r="E960" s="183"/>
      <c r="F960" s="130"/>
      <c r="G960" s="130"/>
      <c r="H960" s="130"/>
      <c r="I960" s="130"/>
      <c r="J960" s="181"/>
      <c r="K960" s="189"/>
      <c r="L960" s="130"/>
      <c r="M960" s="130"/>
      <c r="N960" s="130"/>
      <c r="O960" s="130"/>
      <c r="P960" s="130"/>
      <c r="Q960" s="130"/>
      <c r="R960" s="130"/>
      <c r="S960" s="130"/>
      <c r="T960" s="130"/>
      <c r="U960" s="130"/>
      <c r="V960" s="130"/>
      <c r="W960" s="130"/>
      <c r="X960" s="130"/>
      <c r="Y960" s="130"/>
    </row>
    <row r="961" spans="1:25" ht="15.75" customHeight="1" x14ac:dyDescent="0.2">
      <c r="A961" s="189"/>
      <c r="B961" s="182"/>
      <c r="C961" s="183"/>
      <c r="D961" s="183"/>
      <c r="E961" s="183"/>
      <c r="F961" s="130"/>
      <c r="G961" s="130"/>
      <c r="H961" s="130"/>
      <c r="I961" s="130"/>
      <c r="J961" s="181"/>
      <c r="K961" s="189"/>
      <c r="L961" s="130"/>
      <c r="M961" s="130"/>
      <c r="N961" s="130"/>
      <c r="O961" s="130"/>
      <c r="P961" s="130"/>
      <c r="Q961" s="130"/>
      <c r="R961" s="130"/>
      <c r="S961" s="130"/>
      <c r="T961" s="130"/>
      <c r="U961" s="130"/>
      <c r="V961" s="130"/>
      <c r="W961" s="130"/>
      <c r="X961" s="130"/>
      <c r="Y961" s="130"/>
    </row>
    <row r="962" spans="1:25" ht="15.75" customHeight="1" x14ac:dyDescent="0.2">
      <c r="A962" s="189"/>
      <c r="B962" s="182"/>
      <c r="C962" s="183"/>
      <c r="D962" s="183"/>
      <c r="E962" s="183"/>
      <c r="F962" s="130"/>
      <c r="G962" s="130"/>
      <c r="H962" s="130"/>
      <c r="I962" s="130"/>
      <c r="J962" s="181"/>
      <c r="K962" s="189"/>
      <c r="L962" s="130"/>
      <c r="M962" s="130"/>
      <c r="N962" s="130"/>
      <c r="O962" s="130"/>
      <c r="P962" s="130"/>
      <c r="Q962" s="130"/>
      <c r="R962" s="130"/>
      <c r="S962" s="130"/>
      <c r="T962" s="130"/>
      <c r="U962" s="130"/>
      <c r="V962" s="130"/>
      <c r="W962" s="130"/>
      <c r="X962" s="130"/>
      <c r="Y962" s="130"/>
    </row>
    <row r="963" spans="1:25" ht="15.75" customHeight="1" x14ac:dyDescent="0.2">
      <c r="A963" s="189"/>
      <c r="B963" s="182"/>
      <c r="C963" s="183"/>
      <c r="D963" s="183"/>
      <c r="E963" s="183"/>
      <c r="F963" s="130"/>
      <c r="G963" s="130"/>
      <c r="H963" s="130"/>
      <c r="I963" s="130"/>
      <c r="J963" s="181"/>
      <c r="K963" s="189"/>
      <c r="L963" s="130"/>
      <c r="M963" s="130"/>
      <c r="N963" s="130"/>
      <c r="O963" s="130"/>
      <c r="P963" s="130"/>
      <c r="Q963" s="130"/>
      <c r="R963" s="130"/>
      <c r="S963" s="130"/>
      <c r="T963" s="130"/>
      <c r="U963" s="130"/>
      <c r="V963" s="130"/>
      <c r="W963" s="130"/>
      <c r="X963" s="130"/>
      <c r="Y963" s="130"/>
    </row>
    <row r="964" spans="1:25" ht="15.75" customHeight="1" x14ac:dyDescent="0.2">
      <c r="A964" s="189"/>
      <c r="B964" s="182"/>
      <c r="C964" s="183"/>
      <c r="D964" s="183"/>
      <c r="E964" s="183"/>
      <c r="F964" s="130"/>
      <c r="G964" s="130"/>
      <c r="H964" s="130"/>
      <c r="I964" s="130"/>
      <c r="J964" s="181"/>
      <c r="K964" s="189"/>
      <c r="L964" s="130"/>
      <c r="M964" s="130"/>
      <c r="N964" s="130"/>
      <c r="O964" s="130"/>
      <c r="P964" s="130"/>
      <c r="Q964" s="130"/>
      <c r="R964" s="130"/>
      <c r="S964" s="130"/>
      <c r="T964" s="130"/>
      <c r="U964" s="130"/>
      <c r="V964" s="130"/>
      <c r="W964" s="130"/>
      <c r="X964" s="130"/>
      <c r="Y964" s="130"/>
    </row>
    <row r="965" spans="1:25" ht="15.75" customHeight="1" x14ac:dyDescent="0.2">
      <c r="A965" s="189"/>
      <c r="B965" s="182"/>
      <c r="C965" s="183"/>
      <c r="D965" s="183"/>
      <c r="E965" s="183"/>
      <c r="F965" s="130"/>
      <c r="G965" s="130"/>
      <c r="H965" s="130"/>
      <c r="I965" s="130"/>
      <c r="J965" s="181"/>
      <c r="K965" s="189"/>
      <c r="L965" s="130"/>
      <c r="M965" s="130"/>
      <c r="N965" s="130"/>
      <c r="O965" s="130"/>
      <c r="P965" s="130"/>
      <c r="Q965" s="130"/>
      <c r="R965" s="130"/>
      <c r="S965" s="130"/>
      <c r="T965" s="130"/>
      <c r="U965" s="130"/>
      <c r="V965" s="130"/>
      <c r="W965" s="130"/>
      <c r="X965" s="130"/>
      <c r="Y965" s="130"/>
    </row>
    <row r="966" spans="1:25" ht="15.75" customHeight="1" x14ac:dyDescent="0.2">
      <c r="A966" s="189"/>
      <c r="B966" s="182"/>
      <c r="C966" s="183"/>
      <c r="D966" s="183"/>
      <c r="E966" s="183"/>
      <c r="F966" s="130"/>
      <c r="G966" s="130"/>
      <c r="H966" s="130"/>
      <c r="I966" s="130"/>
      <c r="J966" s="181"/>
      <c r="K966" s="189"/>
      <c r="L966" s="130"/>
      <c r="M966" s="130"/>
      <c r="N966" s="130"/>
      <c r="O966" s="130"/>
      <c r="P966" s="130"/>
      <c r="Q966" s="130"/>
      <c r="R966" s="130"/>
      <c r="S966" s="130"/>
      <c r="T966" s="130"/>
      <c r="U966" s="130"/>
      <c r="V966" s="130"/>
      <c r="W966" s="130"/>
      <c r="X966" s="130"/>
      <c r="Y966" s="130"/>
    </row>
    <row r="967" spans="1:25" ht="15.75" customHeight="1" x14ac:dyDescent="0.2">
      <c r="A967" s="189"/>
      <c r="B967" s="182"/>
      <c r="C967" s="183"/>
      <c r="D967" s="183"/>
      <c r="E967" s="183"/>
      <c r="F967" s="130"/>
      <c r="G967" s="130"/>
      <c r="H967" s="130"/>
      <c r="I967" s="130"/>
      <c r="J967" s="181"/>
      <c r="K967" s="189"/>
      <c r="L967" s="130"/>
      <c r="M967" s="130"/>
      <c r="N967" s="130"/>
      <c r="O967" s="130"/>
      <c r="P967" s="130"/>
      <c r="Q967" s="130"/>
      <c r="R967" s="130"/>
      <c r="S967" s="130"/>
      <c r="T967" s="130"/>
      <c r="U967" s="130"/>
      <c r="V967" s="130"/>
      <c r="W967" s="130"/>
      <c r="X967" s="130"/>
      <c r="Y967" s="130"/>
    </row>
    <row r="968" spans="1:25" ht="15.75" customHeight="1" x14ac:dyDescent="0.2">
      <c r="A968" s="189"/>
      <c r="B968" s="182"/>
      <c r="C968" s="183"/>
      <c r="D968" s="183"/>
      <c r="E968" s="183"/>
      <c r="F968" s="130"/>
      <c r="G968" s="130"/>
      <c r="H968" s="130"/>
      <c r="I968" s="130"/>
      <c r="J968" s="181"/>
      <c r="K968" s="189"/>
      <c r="L968" s="130"/>
      <c r="M968" s="130"/>
      <c r="N968" s="130"/>
      <c r="O968" s="130"/>
      <c r="P968" s="130"/>
      <c r="Q968" s="130"/>
      <c r="R968" s="130"/>
      <c r="S968" s="130"/>
      <c r="T968" s="130"/>
      <c r="U968" s="130"/>
      <c r="V968" s="130"/>
      <c r="W968" s="130"/>
      <c r="X968" s="130"/>
      <c r="Y968" s="130"/>
    </row>
    <row r="969" spans="1:25" ht="15.75" customHeight="1" x14ac:dyDescent="0.2">
      <c r="A969" s="189"/>
      <c r="B969" s="182"/>
      <c r="C969" s="183"/>
      <c r="D969" s="183"/>
      <c r="E969" s="183"/>
      <c r="F969" s="130"/>
      <c r="G969" s="130"/>
      <c r="H969" s="130"/>
      <c r="I969" s="130"/>
      <c r="J969" s="181"/>
      <c r="K969" s="189"/>
      <c r="L969" s="130"/>
      <c r="M969" s="130"/>
      <c r="N969" s="130"/>
      <c r="O969" s="130"/>
      <c r="P969" s="130"/>
      <c r="Q969" s="130"/>
      <c r="R969" s="130"/>
      <c r="S969" s="130"/>
      <c r="T969" s="130"/>
      <c r="U969" s="130"/>
      <c r="V969" s="130"/>
      <c r="W969" s="130"/>
      <c r="X969" s="130"/>
      <c r="Y969" s="130"/>
    </row>
    <row r="970" spans="1:25" ht="15.75" customHeight="1" x14ac:dyDescent="0.2">
      <c r="A970" s="189"/>
      <c r="B970" s="182"/>
      <c r="C970" s="183"/>
      <c r="D970" s="183"/>
      <c r="E970" s="183"/>
      <c r="F970" s="130"/>
      <c r="G970" s="130"/>
      <c r="H970" s="130"/>
      <c r="I970" s="130"/>
      <c r="J970" s="181"/>
      <c r="K970" s="189"/>
      <c r="L970" s="130"/>
      <c r="M970" s="130"/>
      <c r="N970" s="130"/>
      <c r="O970" s="130"/>
      <c r="P970" s="130"/>
      <c r="Q970" s="130"/>
      <c r="R970" s="130"/>
      <c r="S970" s="130"/>
      <c r="T970" s="130"/>
      <c r="U970" s="130"/>
      <c r="V970" s="130"/>
      <c r="W970" s="130"/>
      <c r="X970" s="130"/>
      <c r="Y970" s="130"/>
    </row>
    <row r="971" spans="1:25" ht="15.75" customHeight="1" x14ac:dyDescent="0.2">
      <c r="A971" s="189"/>
      <c r="B971" s="182"/>
      <c r="C971" s="183"/>
      <c r="D971" s="183"/>
      <c r="E971" s="183"/>
      <c r="F971" s="130"/>
      <c r="G971" s="130"/>
      <c r="H971" s="130"/>
      <c r="I971" s="130"/>
      <c r="J971" s="181"/>
      <c r="K971" s="189"/>
      <c r="L971" s="130"/>
      <c r="M971" s="130"/>
      <c r="N971" s="130"/>
      <c r="O971" s="130"/>
      <c r="P971" s="130"/>
      <c r="Q971" s="130"/>
      <c r="R971" s="130"/>
      <c r="S971" s="130"/>
      <c r="T971" s="130"/>
      <c r="U971" s="130"/>
      <c r="V971" s="130"/>
      <c r="W971" s="130"/>
      <c r="X971" s="130"/>
      <c r="Y971" s="130"/>
    </row>
    <row r="972" spans="1:25" ht="15.75" customHeight="1" x14ac:dyDescent="0.2">
      <c r="A972" s="189"/>
      <c r="B972" s="182"/>
      <c r="C972" s="183"/>
      <c r="D972" s="183"/>
      <c r="E972" s="183"/>
      <c r="F972" s="130"/>
      <c r="G972" s="130"/>
      <c r="H972" s="130"/>
      <c r="I972" s="130"/>
      <c r="J972" s="181"/>
      <c r="K972" s="189"/>
      <c r="L972" s="130"/>
      <c r="M972" s="130"/>
      <c r="N972" s="130"/>
      <c r="O972" s="130"/>
      <c r="P972" s="130"/>
      <c r="Q972" s="130"/>
      <c r="R972" s="130"/>
      <c r="S972" s="130"/>
      <c r="T972" s="130"/>
      <c r="U972" s="130"/>
      <c r="V972" s="130"/>
      <c r="W972" s="130"/>
      <c r="X972" s="130"/>
      <c r="Y972" s="130"/>
    </row>
    <row r="973" spans="1:25" ht="15.75" customHeight="1" x14ac:dyDescent="0.2">
      <c r="A973" s="189"/>
      <c r="B973" s="182"/>
      <c r="C973" s="183"/>
      <c r="D973" s="183"/>
      <c r="E973" s="183"/>
      <c r="F973" s="130"/>
      <c r="G973" s="130"/>
      <c r="H973" s="130"/>
      <c r="I973" s="130"/>
      <c r="J973" s="181"/>
      <c r="K973" s="189"/>
      <c r="L973" s="130"/>
      <c r="M973" s="130"/>
      <c r="N973" s="130"/>
      <c r="O973" s="130"/>
      <c r="P973" s="130"/>
      <c r="Q973" s="130"/>
      <c r="R973" s="130"/>
      <c r="S973" s="130"/>
      <c r="T973" s="130"/>
      <c r="U973" s="130"/>
      <c r="V973" s="130"/>
      <c r="W973" s="130"/>
      <c r="X973" s="130"/>
      <c r="Y973" s="130"/>
    </row>
    <row r="974" spans="1:25" ht="15.75" customHeight="1" x14ac:dyDescent="0.2">
      <c r="A974" s="189"/>
      <c r="B974" s="182"/>
      <c r="C974" s="183"/>
      <c r="D974" s="183"/>
      <c r="E974" s="183"/>
      <c r="F974" s="130"/>
      <c r="G974" s="130"/>
      <c r="H974" s="130"/>
      <c r="I974" s="130"/>
      <c r="J974" s="181"/>
      <c r="K974" s="189"/>
      <c r="L974" s="130"/>
      <c r="M974" s="130"/>
      <c r="N974" s="130"/>
      <c r="O974" s="130"/>
      <c r="P974" s="130"/>
      <c r="Q974" s="130"/>
      <c r="R974" s="130"/>
      <c r="S974" s="130"/>
      <c r="T974" s="130"/>
      <c r="U974" s="130"/>
      <c r="V974" s="130"/>
      <c r="W974" s="130"/>
      <c r="X974" s="130"/>
      <c r="Y974" s="130"/>
    </row>
    <row r="975" spans="1:25" ht="15.75" customHeight="1" x14ac:dyDescent="0.2">
      <c r="A975" s="189"/>
      <c r="B975" s="182"/>
      <c r="C975" s="183"/>
      <c r="D975" s="183"/>
      <c r="E975" s="183"/>
      <c r="F975" s="130"/>
      <c r="G975" s="130"/>
      <c r="H975" s="130"/>
      <c r="I975" s="130"/>
      <c r="J975" s="181"/>
      <c r="K975" s="189"/>
      <c r="L975" s="130"/>
      <c r="M975" s="130"/>
      <c r="N975" s="130"/>
      <c r="O975" s="130"/>
      <c r="P975" s="130"/>
      <c r="Q975" s="130"/>
      <c r="R975" s="130"/>
      <c r="S975" s="130"/>
      <c r="T975" s="130"/>
      <c r="U975" s="130"/>
      <c r="V975" s="130"/>
      <c r="W975" s="130"/>
      <c r="X975" s="130"/>
      <c r="Y975" s="130"/>
    </row>
    <row r="976" spans="1:25" ht="15.75" customHeight="1" x14ac:dyDescent="0.2">
      <c r="A976" s="189"/>
      <c r="B976" s="182"/>
      <c r="C976" s="183"/>
      <c r="D976" s="183"/>
      <c r="E976" s="183"/>
      <c r="F976" s="130"/>
      <c r="G976" s="130"/>
      <c r="H976" s="130"/>
      <c r="I976" s="130"/>
      <c r="J976" s="181"/>
      <c r="K976" s="189"/>
      <c r="L976" s="130"/>
      <c r="M976" s="130"/>
      <c r="N976" s="130"/>
      <c r="O976" s="130"/>
      <c r="P976" s="130"/>
      <c r="Q976" s="130"/>
      <c r="R976" s="130"/>
      <c r="S976" s="130"/>
      <c r="T976" s="130"/>
      <c r="U976" s="130"/>
      <c r="V976" s="130"/>
      <c r="W976" s="130"/>
      <c r="X976" s="130"/>
      <c r="Y976" s="130"/>
    </row>
  </sheetData>
  <mergeCells count="17">
    <mergeCell ref="C2:J2"/>
    <mergeCell ref="D4:J4"/>
    <mergeCell ref="D6:H6"/>
    <mergeCell ref="D8:H8"/>
    <mergeCell ref="B10:J10"/>
    <mergeCell ref="D21:E21"/>
    <mergeCell ref="G11:H11"/>
    <mergeCell ref="J11:J12"/>
    <mergeCell ref="B17:J17"/>
    <mergeCell ref="C18:F18"/>
    <mergeCell ref="D19:E19"/>
    <mergeCell ref="D20:E20"/>
    <mergeCell ref="B11:B12"/>
    <mergeCell ref="C11:C12"/>
    <mergeCell ref="D11:D12"/>
    <mergeCell ref="E11:E12"/>
    <mergeCell ref="F11:F12"/>
  </mergeCell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97"/>
  <sheetViews>
    <sheetView zoomScale="80" zoomScaleNormal="80" workbookViewId="0">
      <selection activeCell="C3" sqref="C3:D3"/>
    </sheetView>
  </sheetViews>
  <sheetFormatPr baseColWidth="10" defaultColWidth="11.42578125" defaultRowHeight="0" customHeight="1" zeroHeight="1" x14ac:dyDescent="0.25"/>
  <cols>
    <col min="1" max="1" width="2.42578125" style="126" customWidth="1"/>
    <col min="2" max="2" width="4.42578125" style="182" customWidth="1"/>
    <col min="3" max="3" width="32.28515625" style="183" customWidth="1"/>
    <col min="4" max="4" width="21.85546875" style="183" customWidth="1"/>
    <col min="5" max="5" width="30" style="183" customWidth="1"/>
    <col min="6" max="6" width="23.42578125" style="130" customWidth="1"/>
    <col min="7" max="8" width="13.42578125" style="130" customWidth="1"/>
    <col min="9" max="9" width="13.5703125" style="130" customWidth="1"/>
    <col min="10" max="10" width="57.140625" style="181" customWidth="1"/>
    <col min="11" max="11" width="4.28515625" style="126" customWidth="1"/>
    <col min="12" max="16384" width="11.42578125" style="130"/>
  </cols>
  <sheetData>
    <row r="1" spans="1:11" ht="18.75" customHeight="1" x14ac:dyDescent="0.25">
      <c r="B1" s="127"/>
      <c r="C1" s="127"/>
      <c r="D1" s="128"/>
      <c r="E1" s="128"/>
      <c r="F1" s="128"/>
      <c r="G1" s="128"/>
      <c r="H1" s="128"/>
      <c r="I1" s="128"/>
      <c r="J1" s="129"/>
    </row>
    <row r="2" spans="1:11" ht="18.75" customHeight="1" x14ac:dyDescent="0.25">
      <c r="B2" s="131"/>
      <c r="C2" s="677" t="s">
        <v>857</v>
      </c>
      <c r="D2" s="677"/>
      <c r="E2" s="677"/>
      <c r="F2" s="677"/>
      <c r="G2" s="677"/>
      <c r="H2" s="677"/>
      <c r="I2" s="677"/>
      <c r="J2" s="677"/>
    </row>
    <row r="3" spans="1:11" ht="18.75" customHeight="1" x14ac:dyDescent="0.25">
      <c r="B3" s="131"/>
      <c r="C3" s="132"/>
      <c r="D3" s="133"/>
      <c r="E3" s="132"/>
      <c r="F3" s="134"/>
      <c r="G3" s="135"/>
      <c r="H3" s="136"/>
      <c r="I3" s="136"/>
      <c r="J3" s="137"/>
    </row>
    <row r="4" spans="1:11" ht="75.75" customHeight="1" x14ac:dyDescent="0.25">
      <c r="B4" s="131"/>
      <c r="C4" s="138" t="s">
        <v>555</v>
      </c>
      <c r="D4" s="718" t="s">
        <v>858</v>
      </c>
      <c r="E4" s="718"/>
      <c r="F4" s="718"/>
      <c r="G4" s="718"/>
      <c r="H4" s="718"/>
      <c r="I4" s="718"/>
      <c r="J4" s="718"/>
    </row>
    <row r="5" spans="1:11" ht="8.25" customHeight="1" x14ac:dyDescent="0.25">
      <c r="B5" s="131"/>
      <c r="C5" s="139"/>
      <c r="D5" s="140"/>
      <c r="E5" s="132"/>
      <c r="F5" s="141"/>
      <c r="G5" s="141"/>
      <c r="H5" s="141"/>
      <c r="I5" s="141"/>
      <c r="J5" s="137"/>
    </row>
    <row r="6" spans="1:11" ht="18" customHeight="1" x14ac:dyDescent="0.25">
      <c r="B6" s="131"/>
      <c r="C6" s="138" t="s">
        <v>557</v>
      </c>
      <c r="D6" s="678">
        <v>1</v>
      </c>
      <c r="E6" s="678"/>
      <c r="F6" s="678"/>
      <c r="G6" s="678"/>
      <c r="H6" s="678"/>
      <c r="I6" s="323"/>
      <c r="J6" s="323"/>
    </row>
    <row r="7" spans="1:11" ht="8.25" customHeight="1" x14ac:dyDescent="0.25">
      <c r="B7" s="131"/>
      <c r="C7" s="143"/>
      <c r="D7" s="143"/>
      <c r="E7" s="143"/>
      <c r="F7" s="144"/>
      <c r="G7" s="144"/>
      <c r="H7" s="144"/>
      <c r="I7" s="144"/>
      <c r="J7" s="137"/>
    </row>
    <row r="8" spans="1:11" ht="18" customHeight="1" x14ac:dyDescent="0.25">
      <c r="B8" s="131"/>
      <c r="C8" s="138" t="s">
        <v>597</v>
      </c>
      <c r="D8" s="679">
        <v>44225</v>
      </c>
      <c r="E8" s="678"/>
      <c r="F8" s="678"/>
      <c r="G8" s="678"/>
      <c r="H8" s="678"/>
      <c r="I8" s="323"/>
      <c r="J8" s="323"/>
    </row>
    <row r="9" spans="1:11" ht="8.25" customHeight="1" thickBot="1" x14ac:dyDescent="0.3">
      <c r="B9" s="131"/>
      <c r="C9" s="145"/>
      <c r="D9" s="145"/>
      <c r="E9" s="145"/>
      <c r="F9" s="146"/>
      <c r="G9" s="146"/>
      <c r="H9" s="146"/>
      <c r="I9" s="146"/>
      <c r="J9" s="147"/>
    </row>
    <row r="10" spans="1:11" ht="18" customHeight="1" x14ac:dyDescent="0.25">
      <c r="B10" s="643" t="s">
        <v>434</v>
      </c>
      <c r="C10" s="683"/>
      <c r="D10" s="683"/>
      <c r="E10" s="683"/>
      <c r="F10" s="683"/>
      <c r="G10" s="683"/>
      <c r="H10" s="683"/>
      <c r="I10" s="683"/>
      <c r="J10" s="644"/>
    </row>
    <row r="11" spans="1:11" ht="18" customHeight="1" x14ac:dyDescent="0.25">
      <c r="B11" s="674" t="s">
        <v>435</v>
      </c>
      <c r="C11" s="664" t="s">
        <v>437</v>
      </c>
      <c r="D11" s="664" t="s">
        <v>438</v>
      </c>
      <c r="E11" s="664" t="s">
        <v>439</v>
      </c>
      <c r="F11" s="664" t="s">
        <v>440</v>
      </c>
      <c r="G11" s="664" t="s">
        <v>441</v>
      </c>
      <c r="H11" s="664"/>
      <c r="I11" s="321" t="s">
        <v>442</v>
      </c>
      <c r="J11" s="665" t="s">
        <v>29</v>
      </c>
    </row>
    <row r="12" spans="1:11" s="149" customFormat="1" ht="18" customHeight="1" thickBot="1" x14ac:dyDescent="0.3">
      <c r="A12" s="148"/>
      <c r="B12" s="675"/>
      <c r="C12" s="676"/>
      <c r="D12" s="676"/>
      <c r="E12" s="676"/>
      <c r="F12" s="676"/>
      <c r="G12" s="322" t="s">
        <v>443</v>
      </c>
      <c r="H12" s="322" t="s">
        <v>444</v>
      </c>
      <c r="I12" s="386">
        <f>SUM(I13:I19)</f>
        <v>1</v>
      </c>
      <c r="J12" s="666"/>
      <c r="K12" s="148"/>
    </row>
    <row r="13" spans="1:11" s="149" customFormat="1" ht="45" customHeight="1" x14ac:dyDescent="0.25">
      <c r="A13" s="148"/>
      <c r="B13" s="150">
        <v>1</v>
      </c>
      <c r="C13" s="387" t="s">
        <v>599</v>
      </c>
      <c r="D13" s="184" t="s">
        <v>598</v>
      </c>
      <c r="E13" s="151" t="s">
        <v>600</v>
      </c>
      <c r="F13" s="152">
        <v>1</v>
      </c>
      <c r="G13" s="153">
        <v>44228</v>
      </c>
      <c r="H13" s="153">
        <v>44560</v>
      </c>
      <c r="I13" s="234">
        <v>0.2</v>
      </c>
      <c r="J13" s="185"/>
      <c r="K13" s="148"/>
    </row>
    <row r="14" spans="1:11" s="149" customFormat="1" ht="45" customHeight="1" x14ac:dyDescent="0.25">
      <c r="A14" s="148"/>
      <c r="B14" s="155">
        <v>2</v>
      </c>
      <c r="C14" s="186" t="s">
        <v>601</v>
      </c>
      <c r="D14" s="187" t="s">
        <v>598</v>
      </c>
      <c r="E14" s="157" t="s">
        <v>859</v>
      </c>
      <c r="F14" s="158">
        <v>1</v>
      </c>
      <c r="G14" s="159">
        <v>44228</v>
      </c>
      <c r="H14" s="159">
        <v>44560</v>
      </c>
      <c r="I14" s="235">
        <v>0.1</v>
      </c>
      <c r="J14" s="188"/>
      <c r="K14" s="148"/>
    </row>
    <row r="15" spans="1:11" s="149" customFormat="1" ht="45" customHeight="1" x14ac:dyDescent="0.25">
      <c r="A15" s="148"/>
      <c r="B15" s="155">
        <v>3</v>
      </c>
      <c r="C15" s="186" t="s">
        <v>860</v>
      </c>
      <c r="D15" s="187" t="s">
        <v>598</v>
      </c>
      <c r="E15" s="157" t="s">
        <v>602</v>
      </c>
      <c r="F15" s="158">
        <v>0.8</v>
      </c>
      <c r="G15" s="159">
        <v>44287</v>
      </c>
      <c r="H15" s="159">
        <v>44560</v>
      </c>
      <c r="I15" s="235">
        <v>0.1</v>
      </c>
      <c r="J15" s="188"/>
      <c r="K15" s="148"/>
    </row>
    <row r="16" spans="1:11" s="149" customFormat="1" ht="45" customHeight="1" x14ac:dyDescent="0.25">
      <c r="A16" s="148"/>
      <c r="B16" s="155">
        <v>4</v>
      </c>
      <c r="C16" s="186" t="s">
        <v>603</v>
      </c>
      <c r="D16" s="187" t="s">
        <v>598</v>
      </c>
      <c r="E16" s="157" t="s">
        <v>604</v>
      </c>
      <c r="F16" s="158">
        <v>0.8</v>
      </c>
      <c r="G16" s="159">
        <v>44228</v>
      </c>
      <c r="H16" s="159">
        <v>44377</v>
      </c>
      <c r="I16" s="235">
        <v>0.1</v>
      </c>
      <c r="J16" s="188"/>
      <c r="K16" s="148"/>
    </row>
    <row r="17" spans="1:11" s="149" customFormat="1" ht="45" customHeight="1" x14ac:dyDescent="0.25">
      <c r="A17" s="148"/>
      <c r="B17" s="155">
        <v>5</v>
      </c>
      <c r="C17" s="186" t="s">
        <v>861</v>
      </c>
      <c r="D17" s="187" t="s">
        <v>598</v>
      </c>
      <c r="E17" s="157" t="s">
        <v>862</v>
      </c>
      <c r="F17" s="158">
        <v>1</v>
      </c>
      <c r="G17" s="159">
        <v>44256</v>
      </c>
      <c r="H17" s="159">
        <v>44560</v>
      </c>
      <c r="I17" s="235">
        <v>0.15</v>
      </c>
      <c r="J17" s="188"/>
      <c r="K17" s="148"/>
    </row>
    <row r="18" spans="1:11" s="149" customFormat="1" ht="45" customHeight="1" x14ac:dyDescent="0.25">
      <c r="A18" s="148"/>
      <c r="B18" s="155">
        <v>6</v>
      </c>
      <c r="C18" s="186" t="s">
        <v>605</v>
      </c>
      <c r="D18" s="187" t="s">
        <v>598</v>
      </c>
      <c r="E18" s="157" t="s">
        <v>606</v>
      </c>
      <c r="F18" s="158">
        <v>0.8</v>
      </c>
      <c r="G18" s="159">
        <v>44287</v>
      </c>
      <c r="H18" s="159">
        <v>44560</v>
      </c>
      <c r="I18" s="235">
        <v>0.15</v>
      </c>
      <c r="J18" s="188"/>
      <c r="K18" s="148"/>
    </row>
    <row r="19" spans="1:11" s="149" customFormat="1" ht="59.25" customHeight="1" thickBot="1" x14ac:dyDescent="0.3">
      <c r="A19" s="148"/>
      <c r="B19" s="161">
        <v>7</v>
      </c>
      <c r="C19" s="162" t="s">
        <v>607</v>
      </c>
      <c r="D19" s="163" t="s">
        <v>598</v>
      </c>
      <c r="E19" s="164" t="s">
        <v>863</v>
      </c>
      <c r="F19" s="166">
        <v>1</v>
      </c>
      <c r="G19" s="165" t="s">
        <v>608</v>
      </c>
      <c r="H19" s="165">
        <v>44560</v>
      </c>
      <c r="I19" s="388">
        <v>0.2</v>
      </c>
      <c r="J19" s="167"/>
      <c r="K19" s="148"/>
    </row>
    <row r="20" spans="1:11" s="149" customFormat="1" ht="33" customHeight="1" thickBot="1" x14ac:dyDescent="0.3">
      <c r="A20" s="148"/>
      <c r="B20" s="667" t="s">
        <v>564</v>
      </c>
      <c r="C20" s="667"/>
      <c r="D20" s="667"/>
      <c r="E20" s="667"/>
      <c r="F20" s="667"/>
      <c r="G20" s="667"/>
      <c r="H20" s="667"/>
      <c r="I20" s="667"/>
      <c r="J20" s="667"/>
      <c r="K20" s="148"/>
    </row>
    <row r="21" spans="1:11" s="149" customFormat="1" ht="21.75" customHeight="1" x14ac:dyDescent="0.25">
      <c r="A21" s="148"/>
      <c r="B21" s="168"/>
      <c r="C21" s="668" t="s">
        <v>565</v>
      </c>
      <c r="D21" s="669"/>
      <c r="E21" s="669"/>
      <c r="F21" s="670"/>
      <c r="G21" s="169"/>
      <c r="H21" s="169"/>
      <c r="I21" s="169"/>
      <c r="J21" s="170"/>
      <c r="K21" s="148"/>
    </row>
    <row r="22" spans="1:11" s="149" customFormat="1" ht="21.75" customHeight="1" thickBot="1" x14ac:dyDescent="0.3">
      <c r="A22" s="148"/>
      <c r="B22" s="168"/>
      <c r="C22" s="389" t="s">
        <v>432</v>
      </c>
      <c r="D22" s="715" t="s">
        <v>566</v>
      </c>
      <c r="E22" s="715"/>
      <c r="F22" s="390" t="s">
        <v>567</v>
      </c>
      <c r="G22" s="169"/>
      <c r="H22" s="169"/>
      <c r="I22" s="169"/>
      <c r="J22" s="170"/>
      <c r="K22" s="148"/>
    </row>
    <row r="23" spans="1:11" s="149" customFormat="1" ht="28.5" customHeight="1" x14ac:dyDescent="0.2">
      <c r="A23" s="148"/>
      <c r="B23" s="168"/>
      <c r="C23" s="391">
        <v>1</v>
      </c>
      <c r="D23" s="716" t="s">
        <v>568</v>
      </c>
      <c r="E23" s="717"/>
      <c r="F23" s="392">
        <v>44225</v>
      </c>
      <c r="G23" s="169"/>
      <c r="H23" s="169"/>
      <c r="I23" s="169"/>
      <c r="J23" s="170"/>
      <c r="K23" s="148"/>
    </row>
    <row r="24" spans="1:11" s="149" customFormat="1" ht="28.5" customHeight="1" thickBot="1" x14ac:dyDescent="0.3">
      <c r="A24" s="148"/>
      <c r="B24" s="168"/>
      <c r="C24" s="173"/>
      <c r="D24" s="663"/>
      <c r="E24" s="663"/>
      <c r="F24" s="174"/>
      <c r="G24" s="169"/>
      <c r="H24" s="169"/>
      <c r="I24" s="169"/>
      <c r="J24" s="170"/>
      <c r="K24" s="148"/>
    </row>
    <row r="25" spans="1:11" s="149" customFormat="1" ht="33" customHeight="1" x14ac:dyDescent="0.25">
      <c r="A25" s="148"/>
      <c r="B25" s="168"/>
      <c r="C25" s="175"/>
      <c r="D25" s="175"/>
      <c r="E25" s="168"/>
      <c r="F25" s="168"/>
      <c r="G25" s="169"/>
      <c r="H25" s="169"/>
      <c r="I25" s="169"/>
      <c r="J25" s="170"/>
      <c r="K25" s="148"/>
    </row>
    <row r="26" spans="1:11" s="149" customFormat="1" ht="33" customHeight="1" x14ac:dyDescent="0.25">
      <c r="A26" s="148"/>
      <c r="B26" s="168"/>
      <c r="C26" s="175"/>
      <c r="D26" s="175"/>
      <c r="E26" s="168"/>
      <c r="F26" s="168"/>
      <c r="G26" s="169"/>
      <c r="H26" s="169"/>
      <c r="I26" s="169"/>
      <c r="J26" s="170"/>
      <c r="K26" s="148"/>
    </row>
    <row r="27" spans="1:11" s="149" customFormat="1" ht="33" customHeight="1" x14ac:dyDescent="0.25">
      <c r="A27" s="148"/>
      <c r="B27" s="168"/>
      <c r="C27" s="175"/>
      <c r="D27" s="175"/>
      <c r="E27" s="168"/>
      <c r="F27" s="168"/>
      <c r="G27" s="169"/>
      <c r="H27" s="169"/>
      <c r="I27" s="169"/>
      <c r="J27" s="170"/>
      <c r="K27" s="148"/>
    </row>
    <row r="28" spans="1:11" s="149" customFormat="1" ht="33" customHeight="1" x14ac:dyDescent="0.25">
      <c r="A28" s="148"/>
      <c r="B28" s="168"/>
      <c r="C28" s="175"/>
      <c r="D28" s="175"/>
      <c r="E28" s="168"/>
      <c r="F28" s="168"/>
      <c r="G28" s="169"/>
      <c r="H28" s="169"/>
      <c r="I28" s="169"/>
      <c r="J28" s="170"/>
      <c r="K28" s="148"/>
    </row>
    <row r="29" spans="1:11" s="149" customFormat="1" ht="6.75" customHeight="1" x14ac:dyDescent="0.25">
      <c r="A29" s="148"/>
      <c r="B29" s="176"/>
      <c r="C29" s="170"/>
      <c r="D29" s="170"/>
      <c r="E29" s="168"/>
      <c r="F29" s="168"/>
      <c r="G29" s="176"/>
      <c r="H29" s="176"/>
      <c r="I29" s="176"/>
      <c r="J29" s="170"/>
      <c r="K29" s="148"/>
    </row>
    <row r="30" spans="1:11" ht="42.75" customHeight="1" x14ac:dyDescent="0.25">
      <c r="B30" s="177"/>
      <c r="C30" s="178"/>
      <c r="D30" s="178"/>
      <c r="E30" s="179"/>
      <c r="F30" s="180"/>
      <c r="G30" s="149"/>
      <c r="H30" s="149"/>
      <c r="I30" s="149"/>
    </row>
    <row r="31" spans="1:11" ht="16.5" customHeight="1" x14ac:dyDescent="0.25">
      <c r="C31" s="130"/>
      <c r="D31" s="130"/>
      <c r="E31" s="130"/>
    </row>
    <row r="32" spans="1:11" ht="16.5" customHeight="1" x14ac:dyDescent="0.25"/>
    <row r="33" ht="16.5" customHeight="1" x14ac:dyDescent="0.25"/>
    <row r="34" ht="16.5" customHeight="1" x14ac:dyDescent="0.25"/>
    <row r="35" ht="16.5" customHeight="1" x14ac:dyDescent="0.25"/>
    <row r="36" ht="16.5" customHeight="1" x14ac:dyDescent="0.25"/>
    <row r="37" ht="16.5" customHeight="1" x14ac:dyDescent="0.25"/>
    <row r="38" ht="16.5" customHeight="1" x14ac:dyDescent="0.25"/>
    <row r="39" ht="16.5" customHeight="1" x14ac:dyDescent="0.25"/>
    <row r="40" ht="16.5" customHeight="1" x14ac:dyDescent="0.25"/>
    <row r="41" ht="16.5" customHeight="1" x14ac:dyDescent="0.25"/>
    <row r="42" ht="16.5" customHeight="1" x14ac:dyDescent="0.25"/>
    <row r="43" ht="16.5" customHeight="1" x14ac:dyDescent="0.25"/>
    <row r="44" ht="16.5" customHeight="1" x14ac:dyDescent="0.25"/>
    <row r="45" ht="16.5" customHeight="1" x14ac:dyDescent="0.25"/>
    <row r="46" ht="16.5" customHeight="1" x14ac:dyDescent="0.25"/>
    <row r="47" ht="16.5" customHeight="1" x14ac:dyDescent="0.25"/>
    <row r="48" ht="16.5" customHeight="1" x14ac:dyDescent="0.25"/>
    <row r="49" spans="2:12" ht="16.5" customHeight="1" x14ac:dyDescent="0.25"/>
    <row r="50" spans="2:12" ht="16.5" customHeight="1" x14ac:dyDescent="0.25"/>
    <row r="51" spans="2:12" ht="16.5" customHeight="1" x14ac:dyDescent="0.25"/>
    <row r="52" spans="2:12" ht="16.5" customHeight="1" x14ac:dyDescent="0.25"/>
    <row r="53" spans="2:12" ht="16.5" customHeight="1" x14ac:dyDescent="0.25"/>
    <row r="54" spans="2:12" ht="16.5" customHeight="1" x14ac:dyDescent="0.25"/>
    <row r="55" spans="2:12" ht="16.5" customHeight="1" x14ac:dyDescent="0.25"/>
    <row r="56" spans="2:12" ht="16.5" customHeight="1" x14ac:dyDescent="0.25"/>
    <row r="57" spans="2:12" ht="16.5" customHeight="1" x14ac:dyDescent="0.25"/>
    <row r="58" spans="2:12" ht="16.5" customHeight="1" x14ac:dyDescent="0.25"/>
    <row r="59" spans="2:12" ht="16.5" customHeight="1" x14ac:dyDescent="0.25"/>
    <row r="60" spans="2:12" ht="16.5" customHeight="1" x14ac:dyDescent="0.25"/>
    <row r="62" spans="2:12" s="126" customFormat="1" ht="0" hidden="1" customHeight="1" x14ac:dyDescent="0.25">
      <c r="B62" s="182"/>
      <c r="C62" s="183"/>
      <c r="D62" s="183"/>
      <c r="E62" s="183"/>
      <c r="F62" s="130"/>
      <c r="G62" s="130"/>
      <c r="H62" s="130"/>
      <c r="I62" s="130"/>
      <c r="J62" s="181"/>
      <c r="L62" s="130"/>
    </row>
    <row r="63" spans="2:12" s="126" customFormat="1" ht="0" hidden="1" customHeight="1" x14ac:dyDescent="0.25">
      <c r="B63" s="182"/>
      <c r="C63" s="183"/>
      <c r="D63" s="183"/>
      <c r="E63" s="183"/>
      <c r="F63" s="130"/>
      <c r="G63" s="130"/>
      <c r="H63" s="130"/>
      <c r="I63" s="130"/>
      <c r="J63" s="181"/>
      <c r="L63" s="130"/>
    </row>
    <row r="64" spans="2:12" s="126" customFormat="1" ht="0" hidden="1" customHeight="1" x14ac:dyDescent="0.25">
      <c r="B64" s="182"/>
      <c r="C64" s="183"/>
      <c r="D64" s="183"/>
      <c r="E64" s="183"/>
      <c r="F64" s="130"/>
      <c r="G64" s="130"/>
      <c r="H64" s="130"/>
      <c r="I64" s="130"/>
      <c r="J64" s="181"/>
      <c r="L64" s="130"/>
    </row>
    <row r="65" spans="2:12" s="126" customFormat="1" ht="0" hidden="1" customHeight="1" x14ac:dyDescent="0.25">
      <c r="B65" s="182"/>
      <c r="C65" s="183"/>
      <c r="D65" s="183"/>
      <c r="E65" s="183"/>
      <c r="F65" s="130"/>
      <c r="G65" s="130"/>
      <c r="H65" s="130"/>
      <c r="I65" s="130"/>
      <c r="J65" s="181"/>
      <c r="L65" s="130"/>
    </row>
    <row r="66" spans="2:12" s="126" customFormat="1" ht="0" hidden="1" customHeight="1" x14ac:dyDescent="0.25">
      <c r="B66" s="182"/>
      <c r="C66" s="183"/>
      <c r="D66" s="183"/>
      <c r="E66" s="183"/>
      <c r="F66" s="130"/>
      <c r="G66" s="130"/>
      <c r="H66" s="130"/>
      <c r="I66" s="130"/>
      <c r="J66" s="181"/>
      <c r="L66" s="130"/>
    </row>
    <row r="67" spans="2:12" s="126" customFormat="1" ht="0" hidden="1" customHeight="1" x14ac:dyDescent="0.25">
      <c r="B67" s="182"/>
      <c r="C67" s="183"/>
      <c r="D67" s="183"/>
      <c r="E67" s="183"/>
      <c r="F67" s="130"/>
      <c r="G67" s="130"/>
      <c r="H67" s="130"/>
      <c r="I67" s="130"/>
      <c r="J67" s="181"/>
      <c r="L67" s="130"/>
    </row>
    <row r="68" spans="2:12" s="126" customFormat="1" ht="0" hidden="1" customHeight="1" x14ac:dyDescent="0.25">
      <c r="B68" s="182"/>
      <c r="C68" s="183"/>
      <c r="D68" s="183"/>
      <c r="E68" s="183"/>
      <c r="F68" s="130"/>
      <c r="G68" s="130"/>
      <c r="H68" s="130"/>
      <c r="I68" s="130"/>
      <c r="J68" s="181"/>
      <c r="L68" s="130"/>
    </row>
    <row r="69" spans="2:12" s="126" customFormat="1" ht="0" hidden="1" customHeight="1" x14ac:dyDescent="0.25">
      <c r="B69" s="182"/>
      <c r="C69" s="183"/>
      <c r="D69" s="183"/>
      <c r="E69" s="183"/>
      <c r="F69" s="130"/>
      <c r="G69" s="130"/>
      <c r="H69" s="130"/>
      <c r="I69" s="130"/>
      <c r="J69" s="181"/>
      <c r="L69" s="130"/>
    </row>
    <row r="70" spans="2:12" s="126" customFormat="1" ht="0" hidden="1" customHeight="1" x14ac:dyDescent="0.25">
      <c r="B70" s="182"/>
      <c r="C70" s="183"/>
      <c r="D70" s="183"/>
      <c r="E70" s="183"/>
      <c r="F70" s="130"/>
      <c r="G70" s="130"/>
      <c r="H70" s="130"/>
      <c r="I70" s="130"/>
      <c r="J70" s="181"/>
      <c r="L70" s="130"/>
    </row>
    <row r="71" spans="2:12" s="126" customFormat="1" ht="15" customHeight="1" x14ac:dyDescent="0.25">
      <c r="B71" s="182"/>
      <c r="C71" s="183"/>
      <c r="D71" s="183"/>
      <c r="E71" s="183"/>
      <c r="F71" s="130"/>
      <c r="G71" s="130"/>
      <c r="H71" s="130"/>
      <c r="I71" s="130"/>
      <c r="J71" s="181"/>
      <c r="L71" s="130"/>
    </row>
    <row r="72" spans="2:12" s="126" customFormat="1" ht="15" customHeight="1" x14ac:dyDescent="0.25">
      <c r="B72" s="182"/>
      <c r="C72" s="183"/>
      <c r="D72" s="183"/>
      <c r="E72" s="183"/>
      <c r="F72" s="130"/>
      <c r="G72" s="130"/>
      <c r="H72" s="130"/>
      <c r="I72" s="130"/>
      <c r="J72" s="181"/>
      <c r="L72" s="130"/>
    </row>
    <row r="73" spans="2:12" s="126" customFormat="1" ht="15" customHeight="1" x14ac:dyDescent="0.25">
      <c r="B73" s="182"/>
      <c r="C73" s="183"/>
      <c r="D73" s="183"/>
      <c r="E73" s="183"/>
      <c r="F73" s="130"/>
      <c r="G73" s="130"/>
      <c r="H73" s="130"/>
      <c r="I73" s="130"/>
      <c r="J73" s="181"/>
      <c r="L73" s="130"/>
    </row>
    <row r="74" spans="2:12" s="126" customFormat="1" ht="15" customHeight="1" x14ac:dyDescent="0.25">
      <c r="B74" s="182"/>
      <c r="C74" s="183"/>
      <c r="D74" s="183"/>
      <c r="E74" s="183"/>
      <c r="F74" s="130"/>
      <c r="G74" s="130"/>
      <c r="H74" s="130"/>
      <c r="I74" s="130"/>
      <c r="J74" s="181"/>
      <c r="L74" s="130"/>
    </row>
    <row r="75" spans="2:12" s="126" customFormat="1" ht="15" customHeight="1" x14ac:dyDescent="0.25">
      <c r="B75" s="182"/>
      <c r="C75" s="183"/>
      <c r="D75" s="183"/>
      <c r="E75" s="183"/>
      <c r="F75" s="130"/>
      <c r="G75" s="130"/>
      <c r="H75" s="130"/>
      <c r="I75" s="130"/>
      <c r="J75" s="181"/>
      <c r="L75" s="130"/>
    </row>
    <row r="76" spans="2:12" s="126" customFormat="1" ht="15" customHeight="1" x14ac:dyDescent="0.25">
      <c r="B76" s="182"/>
      <c r="C76" s="183"/>
      <c r="D76" s="183"/>
      <c r="E76" s="183"/>
      <c r="F76" s="130"/>
      <c r="G76" s="130"/>
      <c r="H76" s="130"/>
      <c r="I76" s="130"/>
      <c r="J76" s="181"/>
      <c r="L76" s="130"/>
    </row>
    <row r="77" spans="2:12" s="126" customFormat="1" ht="15" customHeight="1" x14ac:dyDescent="0.25">
      <c r="B77" s="182"/>
      <c r="C77" s="183"/>
      <c r="D77" s="183"/>
      <c r="E77" s="183"/>
      <c r="F77" s="130"/>
      <c r="G77" s="130"/>
      <c r="H77" s="130"/>
      <c r="I77" s="130"/>
      <c r="J77" s="181"/>
      <c r="L77" s="130"/>
    </row>
    <row r="78" spans="2:12" s="126" customFormat="1" ht="15" customHeight="1" x14ac:dyDescent="0.25">
      <c r="B78" s="182"/>
      <c r="C78" s="183"/>
      <c r="D78" s="183"/>
      <c r="E78" s="183"/>
      <c r="F78" s="130"/>
      <c r="G78" s="130"/>
      <c r="H78" s="130"/>
      <c r="I78" s="130"/>
      <c r="J78" s="181"/>
      <c r="L78" s="130"/>
    </row>
    <row r="79" spans="2:12" s="126" customFormat="1" ht="15" customHeight="1" x14ac:dyDescent="0.25">
      <c r="B79" s="182"/>
      <c r="C79" s="183"/>
      <c r="D79" s="183"/>
      <c r="E79" s="183"/>
      <c r="F79" s="130"/>
      <c r="G79" s="130"/>
      <c r="H79" s="130"/>
      <c r="I79" s="130"/>
      <c r="J79" s="181"/>
      <c r="L79" s="130"/>
    </row>
    <row r="80" spans="2:12" s="126" customFormat="1" ht="15" customHeight="1" x14ac:dyDescent="0.25">
      <c r="B80" s="182"/>
      <c r="C80" s="183"/>
      <c r="D80" s="183"/>
      <c r="E80" s="183"/>
      <c r="F80" s="130"/>
      <c r="G80" s="130"/>
      <c r="H80" s="130"/>
      <c r="I80" s="130"/>
      <c r="J80" s="181"/>
      <c r="L80" s="130"/>
    </row>
    <row r="81" spans="2:12" s="126" customFormat="1" ht="15" customHeight="1" x14ac:dyDescent="0.25">
      <c r="B81" s="182"/>
      <c r="C81" s="183"/>
      <c r="D81" s="183"/>
      <c r="E81" s="183"/>
      <c r="F81" s="130"/>
      <c r="G81" s="130"/>
      <c r="H81" s="130"/>
      <c r="I81" s="130"/>
      <c r="J81" s="181"/>
      <c r="L81" s="130"/>
    </row>
    <row r="82" spans="2:12" s="126" customFormat="1" ht="15" customHeight="1" x14ac:dyDescent="0.25">
      <c r="B82" s="182"/>
      <c r="C82" s="183"/>
      <c r="D82" s="183"/>
      <c r="E82" s="183"/>
      <c r="F82" s="130"/>
      <c r="G82" s="130"/>
      <c r="H82" s="130"/>
      <c r="I82" s="130"/>
      <c r="J82" s="181"/>
      <c r="L82" s="130"/>
    </row>
    <row r="83" spans="2:12" s="126" customFormat="1" ht="15" customHeight="1" x14ac:dyDescent="0.25">
      <c r="B83" s="182"/>
      <c r="C83" s="183"/>
      <c r="D83" s="183"/>
      <c r="E83" s="183"/>
      <c r="F83" s="130"/>
      <c r="G83" s="130"/>
      <c r="H83" s="130"/>
      <c r="I83" s="130"/>
      <c r="J83" s="181"/>
      <c r="L83" s="130"/>
    </row>
    <row r="84" spans="2:12" s="126" customFormat="1" ht="15" customHeight="1" x14ac:dyDescent="0.25">
      <c r="B84" s="182"/>
      <c r="C84" s="183"/>
      <c r="D84" s="183"/>
      <c r="E84" s="183"/>
      <c r="F84" s="130"/>
      <c r="G84" s="130"/>
      <c r="H84" s="130"/>
      <c r="I84" s="130"/>
      <c r="J84" s="181"/>
      <c r="L84" s="130"/>
    </row>
    <row r="85" spans="2:12" s="126" customFormat="1" ht="15" customHeight="1" x14ac:dyDescent="0.25">
      <c r="B85" s="182"/>
      <c r="C85" s="183"/>
      <c r="D85" s="183"/>
      <c r="E85" s="183"/>
      <c r="F85" s="130"/>
      <c r="G85" s="130"/>
      <c r="H85" s="130"/>
      <c r="I85" s="130"/>
      <c r="J85" s="181"/>
      <c r="L85" s="130"/>
    </row>
    <row r="86" spans="2:12" s="126" customFormat="1" ht="15" customHeight="1" x14ac:dyDescent="0.25">
      <c r="B86" s="182"/>
      <c r="C86" s="183"/>
      <c r="D86" s="183"/>
      <c r="E86" s="183"/>
      <c r="F86" s="130"/>
      <c r="G86" s="130"/>
      <c r="H86" s="130"/>
      <c r="I86" s="130"/>
      <c r="J86" s="181"/>
      <c r="L86" s="130"/>
    </row>
    <row r="87" spans="2:12" s="126" customFormat="1" ht="15" customHeight="1" x14ac:dyDescent="0.25">
      <c r="B87" s="182"/>
      <c r="C87" s="183"/>
      <c r="D87" s="183"/>
      <c r="E87" s="183"/>
      <c r="F87" s="130"/>
      <c r="G87" s="130"/>
      <c r="H87" s="130"/>
      <c r="I87" s="130"/>
      <c r="J87" s="181"/>
      <c r="L87" s="130"/>
    </row>
    <row r="88" spans="2:12" s="126" customFormat="1" ht="15" customHeight="1" x14ac:dyDescent="0.25">
      <c r="B88" s="182"/>
      <c r="C88" s="183"/>
      <c r="D88" s="183"/>
      <c r="E88" s="183"/>
      <c r="F88" s="130"/>
      <c r="G88" s="130"/>
      <c r="H88" s="130"/>
      <c r="I88" s="130"/>
      <c r="J88" s="181"/>
      <c r="L88" s="130"/>
    </row>
    <row r="89" spans="2:12" s="126" customFormat="1" ht="15" customHeight="1" x14ac:dyDescent="0.25">
      <c r="B89" s="182"/>
      <c r="C89" s="183"/>
      <c r="D89" s="183"/>
      <c r="E89" s="183"/>
      <c r="F89" s="130"/>
      <c r="G89" s="130"/>
      <c r="H89" s="130"/>
      <c r="I89" s="130"/>
      <c r="J89" s="181"/>
      <c r="L89" s="130"/>
    </row>
    <row r="90" spans="2:12" s="126" customFormat="1" ht="15" customHeight="1" x14ac:dyDescent="0.25">
      <c r="B90" s="182"/>
      <c r="C90" s="183"/>
      <c r="D90" s="183"/>
      <c r="E90" s="183"/>
      <c r="F90" s="130"/>
      <c r="G90" s="130"/>
      <c r="H90" s="130"/>
      <c r="I90" s="130"/>
      <c r="J90" s="181"/>
      <c r="L90" s="130"/>
    </row>
    <row r="91" spans="2:12" s="126" customFormat="1" ht="15" customHeight="1" x14ac:dyDescent="0.25">
      <c r="B91" s="182"/>
      <c r="C91" s="183"/>
      <c r="D91" s="183"/>
      <c r="E91" s="183"/>
      <c r="F91" s="130"/>
      <c r="G91" s="130"/>
      <c r="H91" s="130"/>
      <c r="I91" s="130"/>
      <c r="J91" s="181"/>
      <c r="L91" s="130"/>
    </row>
    <row r="92" spans="2:12" s="126" customFormat="1" ht="15" customHeight="1" x14ac:dyDescent="0.25">
      <c r="B92" s="182"/>
      <c r="C92" s="183"/>
      <c r="D92" s="183"/>
      <c r="E92" s="183"/>
      <c r="F92" s="130"/>
      <c r="G92" s="130"/>
      <c r="H92" s="130"/>
      <c r="I92" s="130"/>
      <c r="J92" s="181"/>
      <c r="L92" s="130"/>
    </row>
    <row r="93" spans="2:12" s="126" customFormat="1" ht="15" customHeight="1" x14ac:dyDescent="0.25">
      <c r="B93" s="182"/>
      <c r="C93" s="183"/>
      <c r="D93" s="183"/>
      <c r="E93" s="183"/>
      <c r="F93" s="130"/>
      <c r="G93" s="130"/>
      <c r="H93" s="130"/>
      <c r="I93" s="130"/>
      <c r="J93" s="181"/>
      <c r="L93" s="130"/>
    </row>
    <row r="94" spans="2:12" s="126" customFormat="1" ht="15" customHeight="1" x14ac:dyDescent="0.25">
      <c r="B94" s="182"/>
      <c r="C94" s="183"/>
      <c r="D94" s="183"/>
      <c r="E94" s="183"/>
      <c r="F94" s="130"/>
      <c r="G94" s="130"/>
      <c r="H94" s="130"/>
      <c r="I94" s="130"/>
      <c r="J94" s="181"/>
      <c r="L94" s="130"/>
    </row>
    <row r="95" spans="2:12" s="126" customFormat="1" ht="15" customHeight="1" x14ac:dyDescent="0.25">
      <c r="B95" s="182"/>
      <c r="C95" s="183"/>
      <c r="D95" s="183"/>
      <c r="E95" s="183"/>
      <c r="F95" s="130"/>
      <c r="G95" s="130"/>
      <c r="H95" s="130"/>
      <c r="I95" s="130"/>
      <c r="J95" s="181"/>
      <c r="L95" s="130"/>
    </row>
    <row r="96" spans="2:12" s="126" customFormat="1" ht="15" customHeight="1" x14ac:dyDescent="0.25">
      <c r="B96" s="182"/>
      <c r="C96" s="183"/>
      <c r="D96" s="183"/>
      <c r="E96" s="183"/>
      <c r="F96" s="130"/>
      <c r="G96" s="130"/>
      <c r="H96" s="130"/>
      <c r="I96" s="130"/>
      <c r="J96" s="181"/>
      <c r="L96" s="130"/>
    </row>
    <row r="97" spans="2:12" s="126" customFormat="1" ht="15" customHeight="1" x14ac:dyDescent="0.25">
      <c r="B97" s="182"/>
      <c r="C97" s="183"/>
      <c r="D97" s="183"/>
      <c r="E97" s="183"/>
      <c r="F97" s="130"/>
      <c r="G97" s="130"/>
      <c r="H97" s="130"/>
      <c r="I97" s="130"/>
      <c r="J97" s="181"/>
      <c r="L97" s="130"/>
    </row>
  </sheetData>
  <mergeCells count="17">
    <mergeCell ref="C2:J2"/>
    <mergeCell ref="D4:J4"/>
    <mergeCell ref="D6:H6"/>
    <mergeCell ref="D8:H8"/>
    <mergeCell ref="B10:J10"/>
    <mergeCell ref="D24:E24"/>
    <mergeCell ref="G11:H11"/>
    <mergeCell ref="J11:J12"/>
    <mergeCell ref="B20:J20"/>
    <mergeCell ref="C21:F21"/>
    <mergeCell ref="D22:E22"/>
    <mergeCell ref="D23:E23"/>
    <mergeCell ref="B11:B12"/>
    <mergeCell ref="C11:C12"/>
    <mergeCell ref="D11:D12"/>
    <mergeCell ref="E11:E12"/>
    <mergeCell ref="F11:F12"/>
  </mergeCell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98"/>
  <sheetViews>
    <sheetView zoomScale="80" zoomScaleNormal="80" workbookViewId="0">
      <selection activeCell="C3" sqref="C3:D3"/>
    </sheetView>
  </sheetViews>
  <sheetFormatPr baseColWidth="10" defaultColWidth="11.42578125" defaultRowHeight="0" customHeight="1" zeroHeight="1" x14ac:dyDescent="0.25"/>
  <cols>
    <col min="1" max="1" width="2.42578125" style="126" customWidth="1"/>
    <col min="2" max="2" width="4.42578125" style="182" customWidth="1"/>
    <col min="3" max="3" width="30" style="183" customWidth="1"/>
    <col min="4" max="4" width="21.85546875" style="183" customWidth="1"/>
    <col min="5" max="5" width="30" style="183" customWidth="1"/>
    <col min="6" max="6" width="23.42578125" style="130" customWidth="1"/>
    <col min="7" max="8" width="13.42578125" style="130" customWidth="1"/>
    <col min="9" max="9" width="14.5703125" style="130" customWidth="1"/>
    <col min="10" max="10" width="57.140625" style="181" customWidth="1"/>
    <col min="11" max="11" width="4.28515625" style="126" customWidth="1"/>
    <col min="12" max="16384" width="11.42578125" style="130"/>
  </cols>
  <sheetData>
    <row r="1" spans="1:11" ht="18.75" customHeight="1" x14ac:dyDescent="0.25">
      <c r="B1" s="127"/>
      <c r="C1" s="127"/>
      <c r="D1" s="128"/>
      <c r="E1" s="128"/>
      <c r="F1" s="128"/>
      <c r="G1" s="128"/>
      <c r="H1" s="128"/>
      <c r="I1" s="128"/>
      <c r="J1" s="129"/>
    </row>
    <row r="2" spans="1:11" ht="18.75" customHeight="1" x14ac:dyDescent="0.25">
      <c r="B2" s="131"/>
      <c r="C2" s="677" t="s">
        <v>864</v>
      </c>
      <c r="D2" s="677"/>
      <c r="E2" s="677"/>
      <c r="F2" s="677"/>
      <c r="G2" s="677"/>
      <c r="H2" s="677"/>
      <c r="I2" s="677"/>
      <c r="J2" s="677"/>
    </row>
    <row r="3" spans="1:11" ht="18.75" customHeight="1" x14ac:dyDescent="0.25">
      <c r="B3" s="131"/>
      <c r="C3" s="132"/>
      <c r="D3" s="133"/>
      <c r="E3" s="132"/>
      <c r="F3" s="134"/>
      <c r="G3" s="135"/>
      <c r="H3" s="136"/>
      <c r="I3" s="136"/>
      <c r="J3" s="137"/>
    </row>
    <row r="4" spans="1:11" ht="75.75" customHeight="1" x14ac:dyDescent="0.25">
      <c r="B4" s="131"/>
      <c r="C4" s="138" t="s">
        <v>555</v>
      </c>
      <c r="D4" s="718" t="s">
        <v>858</v>
      </c>
      <c r="E4" s="718"/>
      <c r="F4" s="718"/>
      <c r="G4" s="718"/>
      <c r="H4" s="718"/>
      <c r="I4" s="718"/>
      <c r="J4" s="718"/>
    </row>
    <row r="5" spans="1:11" ht="8.25" customHeight="1" x14ac:dyDescent="0.25">
      <c r="B5" s="131"/>
      <c r="C5" s="139"/>
      <c r="D5" s="140"/>
      <c r="E5" s="132"/>
      <c r="F5" s="141"/>
      <c r="G5" s="141"/>
      <c r="H5" s="141"/>
      <c r="I5" s="141"/>
      <c r="J5" s="137"/>
    </row>
    <row r="6" spans="1:11" ht="18" customHeight="1" x14ac:dyDescent="0.25">
      <c r="B6" s="131"/>
      <c r="C6" s="138" t="s">
        <v>557</v>
      </c>
      <c r="D6" s="678">
        <v>1</v>
      </c>
      <c r="E6" s="678"/>
      <c r="F6" s="678"/>
      <c r="G6" s="678"/>
      <c r="H6" s="678"/>
      <c r="I6" s="323"/>
      <c r="J6" s="323"/>
    </row>
    <row r="7" spans="1:11" ht="8.25" customHeight="1" x14ac:dyDescent="0.25">
      <c r="B7" s="131"/>
      <c r="C7" s="143"/>
      <c r="D7" s="143"/>
      <c r="E7" s="143"/>
      <c r="F7" s="144"/>
      <c r="G7" s="144"/>
      <c r="H7" s="144"/>
      <c r="I7" s="144"/>
      <c r="J7" s="137"/>
    </row>
    <row r="8" spans="1:11" ht="18" customHeight="1" x14ac:dyDescent="0.25">
      <c r="B8" s="131"/>
      <c r="C8" s="138" t="s">
        <v>597</v>
      </c>
      <c r="D8" s="679">
        <v>44225</v>
      </c>
      <c r="E8" s="678"/>
      <c r="F8" s="678"/>
      <c r="G8" s="678"/>
      <c r="H8" s="678"/>
      <c r="I8" s="323"/>
      <c r="J8" s="323"/>
    </row>
    <row r="9" spans="1:11" ht="8.25" customHeight="1" thickBot="1" x14ac:dyDescent="0.3">
      <c r="B9" s="131"/>
      <c r="C9" s="145"/>
      <c r="D9" s="145"/>
      <c r="E9" s="145"/>
      <c r="F9" s="146"/>
      <c r="G9" s="146"/>
      <c r="H9" s="146"/>
      <c r="I9" s="146"/>
      <c r="J9" s="147"/>
    </row>
    <row r="10" spans="1:11" ht="18" customHeight="1" x14ac:dyDescent="0.25">
      <c r="B10" s="643" t="s">
        <v>434</v>
      </c>
      <c r="C10" s="683"/>
      <c r="D10" s="683"/>
      <c r="E10" s="683"/>
      <c r="F10" s="683"/>
      <c r="G10" s="683"/>
      <c r="H10" s="683"/>
      <c r="I10" s="683"/>
      <c r="J10" s="644"/>
    </row>
    <row r="11" spans="1:11" ht="18" customHeight="1" x14ac:dyDescent="0.25">
      <c r="B11" s="674" t="s">
        <v>435</v>
      </c>
      <c r="C11" s="664" t="s">
        <v>437</v>
      </c>
      <c r="D11" s="664" t="s">
        <v>438</v>
      </c>
      <c r="E11" s="664" t="s">
        <v>439</v>
      </c>
      <c r="F11" s="664" t="s">
        <v>440</v>
      </c>
      <c r="G11" s="664" t="s">
        <v>441</v>
      </c>
      <c r="H11" s="664"/>
      <c r="I11" s="321" t="s">
        <v>442</v>
      </c>
      <c r="J11" s="665" t="s">
        <v>29</v>
      </c>
    </row>
    <row r="12" spans="1:11" s="149" customFormat="1" ht="18" customHeight="1" thickBot="1" x14ac:dyDescent="0.3">
      <c r="A12" s="148"/>
      <c r="B12" s="675"/>
      <c r="C12" s="676"/>
      <c r="D12" s="676"/>
      <c r="E12" s="676"/>
      <c r="F12" s="676"/>
      <c r="G12" s="322" t="s">
        <v>443</v>
      </c>
      <c r="H12" s="322" t="s">
        <v>444</v>
      </c>
      <c r="I12" s="386">
        <f>SUM(I13:I16)</f>
        <v>1</v>
      </c>
      <c r="J12" s="666"/>
      <c r="K12" s="148"/>
    </row>
    <row r="13" spans="1:11" s="149" customFormat="1" ht="58.5" customHeight="1" x14ac:dyDescent="0.25">
      <c r="A13" s="148"/>
      <c r="B13" s="150">
        <v>1</v>
      </c>
      <c r="C13" s="184" t="s">
        <v>865</v>
      </c>
      <c r="D13" s="184" t="s">
        <v>598</v>
      </c>
      <c r="E13" s="151" t="s">
        <v>866</v>
      </c>
      <c r="F13" s="152">
        <v>1</v>
      </c>
      <c r="G13" s="153">
        <v>44256</v>
      </c>
      <c r="H13" s="153">
        <v>44560</v>
      </c>
      <c r="I13" s="234">
        <v>0.2</v>
      </c>
      <c r="J13" s="185"/>
      <c r="K13" s="148"/>
    </row>
    <row r="14" spans="1:11" s="149" customFormat="1" ht="45" customHeight="1" x14ac:dyDescent="0.25">
      <c r="A14" s="148"/>
      <c r="B14" s="155">
        <v>2</v>
      </c>
      <c r="C14" s="186" t="s">
        <v>867</v>
      </c>
      <c r="D14" s="187" t="s">
        <v>598</v>
      </c>
      <c r="E14" s="157" t="s">
        <v>868</v>
      </c>
      <c r="F14" s="158">
        <v>1</v>
      </c>
      <c r="G14" s="159">
        <v>44256</v>
      </c>
      <c r="H14" s="159">
        <v>44469</v>
      </c>
      <c r="I14" s="235">
        <v>0.3</v>
      </c>
      <c r="J14" s="188"/>
      <c r="K14" s="148"/>
    </row>
    <row r="15" spans="1:11" s="149" customFormat="1" ht="45" customHeight="1" x14ac:dyDescent="0.25">
      <c r="A15" s="148"/>
      <c r="B15" s="155">
        <v>3</v>
      </c>
      <c r="C15" s="186" t="s">
        <v>869</v>
      </c>
      <c r="D15" s="187" t="s">
        <v>598</v>
      </c>
      <c r="E15" s="157" t="s">
        <v>870</v>
      </c>
      <c r="F15" s="158">
        <v>1</v>
      </c>
      <c r="G15" s="159">
        <v>44228</v>
      </c>
      <c r="H15" s="159">
        <v>44560</v>
      </c>
      <c r="I15" s="235">
        <v>0.4</v>
      </c>
      <c r="J15" s="188"/>
      <c r="K15" s="148"/>
    </row>
    <row r="16" spans="1:11" s="149" customFormat="1" ht="45" customHeight="1" thickBot="1" x14ac:dyDescent="0.3">
      <c r="A16" s="148"/>
      <c r="B16" s="161">
        <v>4</v>
      </c>
      <c r="C16" s="162" t="s">
        <v>871</v>
      </c>
      <c r="D16" s="163" t="s">
        <v>598</v>
      </c>
      <c r="E16" s="164" t="s">
        <v>872</v>
      </c>
      <c r="F16" s="166">
        <v>1</v>
      </c>
      <c r="G16" s="165">
        <v>44287</v>
      </c>
      <c r="H16" s="165">
        <v>44560</v>
      </c>
      <c r="I16" s="388">
        <v>0.1</v>
      </c>
      <c r="J16" s="167"/>
      <c r="K16" s="148"/>
    </row>
    <row r="17" spans="1:11" s="149" customFormat="1" ht="33" customHeight="1" thickBot="1" x14ac:dyDescent="0.3">
      <c r="A17" s="148"/>
      <c r="B17" s="667" t="s">
        <v>564</v>
      </c>
      <c r="C17" s="667"/>
      <c r="D17" s="667"/>
      <c r="E17" s="667"/>
      <c r="F17" s="667"/>
      <c r="G17" s="667"/>
      <c r="H17" s="667"/>
      <c r="I17" s="667"/>
      <c r="J17" s="667"/>
      <c r="K17" s="148"/>
    </row>
    <row r="18" spans="1:11" s="149" customFormat="1" ht="21.75" customHeight="1" x14ac:dyDescent="0.25">
      <c r="A18" s="148"/>
      <c r="B18" s="168"/>
      <c r="C18" s="668" t="s">
        <v>565</v>
      </c>
      <c r="D18" s="669"/>
      <c r="E18" s="669"/>
      <c r="F18" s="670"/>
      <c r="G18" s="169"/>
      <c r="H18" s="169"/>
      <c r="I18" s="169"/>
      <c r="J18" s="170"/>
      <c r="K18" s="148"/>
    </row>
    <row r="19" spans="1:11" s="149" customFormat="1" ht="21.75" customHeight="1" thickBot="1" x14ac:dyDescent="0.3">
      <c r="A19" s="148"/>
      <c r="B19" s="168"/>
      <c r="C19" s="389" t="s">
        <v>432</v>
      </c>
      <c r="D19" s="715" t="s">
        <v>566</v>
      </c>
      <c r="E19" s="715"/>
      <c r="F19" s="390" t="s">
        <v>567</v>
      </c>
      <c r="G19" s="169"/>
      <c r="H19" s="169"/>
      <c r="I19" s="169"/>
      <c r="J19" s="170"/>
      <c r="K19" s="148"/>
    </row>
    <row r="20" spans="1:11" s="149" customFormat="1" ht="28.5" customHeight="1" x14ac:dyDescent="0.2">
      <c r="A20" s="148"/>
      <c r="B20" s="168"/>
      <c r="C20" s="391">
        <v>1</v>
      </c>
      <c r="D20" s="716" t="s">
        <v>568</v>
      </c>
      <c r="E20" s="717"/>
      <c r="F20" s="392">
        <v>44224</v>
      </c>
      <c r="G20" s="169"/>
      <c r="H20" s="169"/>
      <c r="I20" s="169"/>
      <c r="J20" s="170"/>
      <c r="K20" s="148"/>
    </row>
    <row r="21" spans="1:11" s="149" customFormat="1" ht="28.5" customHeight="1" thickBot="1" x14ac:dyDescent="0.3">
      <c r="A21" s="148"/>
      <c r="B21" s="168"/>
      <c r="C21" s="173"/>
      <c r="D21" s="663"/>
      <c r="E21" s="663"/>
      <c r="F21" s="174"/>
      <c r="G21" s="169"/>
      <c r="H21" s="169"/>
      <c r="I21" s="169"/>
      <c r="J21" s="170"/>
      <c r="K21" s="148"/>
    </row>
    <row r="22" spans="1:11" s="149" customFormat="1" ht="33" customHeight="1" x14ac:dyDescent="0.25">
      <c r="A22" s="148"/>
      <c r="B22" s="168"/>
      <c r="C22" s="175"/>
      <c r="D22" s="175"/>
      <c r="E22" s="168"/>
      <c r="F22" s="168"/>
      <c r="G22" s="169"/>
      <c r="H22" s="169"/>
      <c r="I22" s="169"/>
      <c r="J22" s="170"/>
      <c r="K22" s="148"/>
    </row>
    <row r="23" spans="1:11" s="149" customFormat="1" ht="33" customHeight="1" x14ac:dyDescent="0.25">
      <c r="A23" s="148"/>
      <c r="B23" s="168"/>
      <c r="C23" s="175"/>
      <c r="D23" s="175"/>
      <c r="E23" s="168"/>
      <c r="F23" s="168"/>
      <c r="G23" s="169"/>
      <c r="H23" s="169"/>
      <c r="I23" s="169"/>
      <c r="J23" s="170"/>
      <c r="K23" s="148"/>
    </row>
    <row r="24" spans="1:11" s="149" customFormat="1" ht="33" customHeight="1" x14ac:dyDescent="0.25">
      <c r="A24" s="148"/>
      <c r="B24" s="168"/>
      <c r="C24" s="175"/>
      <c r="D24" s="175"/>
      <c r="E24" s="168"/>
      <c r="F24" s="168"/>
      <c r="G24" s="169"/>
      <c r="H24" s="169"/>
      <c r="I24" s="169"/>
      <c r="J24" s="170"/>
      <c r="K24" s="148"/>
    </row>
    <row r="25" spans="1:11" s="149" customFormat="1" ht="33" customHeight="1" x14ac:dyDescent="0.25">
      <c r="A25" s="148"/>
      <c r="B25" s="168"/>
      <c r="C25" s="175"/>
      <c r="D25" s="175"/>
      <c r="E25" s="168"/>
      <c r="F25" s="168"/>
      <c r="G25" s="169"/>
      <c r="H25" s="169"/>
      <c r="I25" s="169"/>
      <c r="J25" s="170"/>
      <c r="K25" s="148"/>
    </row>
    <row r="26" spans="1:11" s="149" customFormat="1" ht="6.75" customHeight="1" x14ac:dyDescent="0.25">
      <c r="A26" s="148"/>
      <c r="B26" s="176"/>
      <c r="C26" s="170"/>
      <c r="D26" s="170"/>
      <c r="E26" s="168"/>
      <c r="F26" s="168"/>
      <c r="G26" s="176"/>
      <c r="H26" s="176"/>
      <c r="I26" s="176"/>
      <c r="J26" s="170"/>
      <c r="K26" s="148"/>
    </row>
    <row r="27" spans="1:11" ht="42.75" customHeight="1" x14ac:dyDescent="0.25">
      <c r="B27" s="177"/>
      <c r="C27" s="178"/>
      <c r="D27" s="178"/>
      <c r="E27" s="179"/>
      <c r="F27" s="180"/>
      <c r="G27" s="149"/>
      <c r="H27" s="149"/>
      <c r="I27" s="149"/>
    </row>
    <row r="28" spans="1:11" ht="16.5" customHeight="1" x14ac:dyDescent="0.25">
      <c r="C28" s="130"/>
      <c r="D28" s="130"/>
      <c r="E28" s="130"/>
    </row>
    <row r="29" spans="1:11" ht="16.5" customHeight="1" x14ac:dyDescent="0.25"/>
    <row r="30" spans="1:11" ht="16.5" customHeight="1" x14ac:dyDescent="0.25"/>
    <row r="31" spans="1:11" ht="16.5" customHeight="1" x14ac:dyDescent="0.25"/>
    <row r="32" spans="1:11" ht="16.5" customHeight="1" x14ac:dyDescent="0.25"/>
    <row r="33" ht="16.5" customHeight="1" x14ac:dyDescent="0.25"/>
    <row r="34" ht="16.5" customHeight="1" x14ac:dyDescent="0.25"/>
    <row r="35" ht="16.5" customHeight="1" x14ac:dyDescent="0.25"/>
    <row r="36" ht="16.5" customHeight="1" x14ac:dyDescent="0.25"/>
    <row r="37" ht="16.5" customHeight="1" x14ac:dyDescent="0.25"/>
    <row r="38" ht="16.5" customHeight="1" x14ac:dyDescent="0.25"/>
    <row r="39" ht="16.5" customHeight="1" x14ac:dyDescent="0.25"/>
    <row r="40" ht="16.5" customHeight="1" x14ac:dyDescent="0.25"/>
    <row r="41" ht="16.5" customHeight="1" x14ac:dyDescent="0.25"/>
    <row r="42" ht="16.5" customHeight="1" x14ac:dyDescent="0.25"/>
    <row r="43" ht="16.5" customHeight="1" x14ac:dyDescent="0.25"/>
    <row r="44" ht="16.5" customHeight="1" x14ac:dyDescent="0.25"/>
    <row r="45" ht="16.5" customHeight="1" x14ac:dyDescent="0.25"/>
    <row r="46" ht="16.5" customHeight="1" x14ac:dyDescent="0.25"/>
    <row r="47" ht="16.5" customHeight="1" x14ac:dyDescent="0.25"/>
    <row r="48" ht="16.5" customHeight="1" x14ac:dyDescent="0.25"/>
    <row r="49" spans="2:12" ht="16.5" customHeight="1" x14ac:dyDescent="0.25"/>
    <row r="50" spans="2:12" ht="16.5" customHeight="1" x14ac:dyDescent="0.25"/>
    <row r="51" spans="2:12" ht="16.5" customHeight="1" x14ac:dyDescent="0.25"/>
    <row r="52" spans="2:12" ht="16.5" customHeight="1" x14ac:dyDescent="0.25"/>
    <row r="53" spans="2:12" ht="16.5" customHeight="1" x14ac:dyDescent="0.25"/>
    <row r="54" spans="2:12" ht="16.5" customHeight="1" x14ac:dyDescent="0.25"/>
    <row r="55" spans="2:12" ht="16.5" customHeight="1" x14ac:dyDescent="0.25"/>
    <row r="56" spans="2:12" ht="16.5" customHeight="1" x14ac:dyDescent="0.25"/>
    <row r="57" spans="2:12" ht="16.5" customHeight="1" x14ac:dyDescent="0.25"/>
    <row r="62" spans="2:12" s="126" customFormat="1" ht="0" hidden="1" customHeight="1" x14ac:dyDescent="0.25">
      <c r="B62" s="182"/>
      <c r="C62" s="183"/>
      <c r="D62" s="183"/>
      <c r="E62" s="183"/>
      <c r="F62" s="130"/>
      <c r="G62" s="130"/>
      <c r="H62" s="130"/>
      <c r="I62" s="130"/>
      <c r="J62" s="181"/>
      <c r="L62" s="130"/>
    </row>
    <row r="63" spans="2:12" s="126" customFormat="1" ht="0" hidden="1" customHeight="1" x14ac:dyDescent="0.25">
      <c r="B63" s="182"/>
      <c r="C63" s="183"/>
      <c r="D63" s="183"/>
      <c r="E63" s="183"/>
      <c r="F63" s="130"/>
      <c r="G63" s="130"/>
      <c r="H63" s="130"/>
      <c r="I63" s="130"/>
      <c r="J63" s="181"/>
      <c r="L63" s="130"/>
    </row>
    <row r="64" spans="2:12" s="126" customFormat="1" ht="0" hidden="1" customHeight="1" x14ac:dyDescent="0.25">
      <c r="B64" s="182"/>
      <c r="C64" s="183"/>
      <c r="D64" s="183"/>
      <c r="E64" s="183"/>
      <c r="F64" s="130"/>
      <c r="G64" s="130"/>
      <c r="H64" s="130"/>
      <c r="I64" s="130"/>
      <c r="J64" s="181"/>
      <c r="L64" s="130"/>
    </row>
    <row r="65" spans="2:12" s="126" customFormat="1" ht="0" hidden="1" customHeight="1" x14ac:dyDescent="0.25">
      <c r="B65" s="182"/>
      <c r="C65" s="183"/>
      <c r="D65" s="183"/>
      <c r="E65" s="183"/>
      <c r="F65" s="130"/>
      <c r="G65" s="130"/>
      <c r="H65" s="130"/>
      <c r="I65" s="130"/>
      <c r="J65" s="181"/>
      <c r="L65" s="130"/>
    </row>
    <row r="66" spans="2:12" s="126" customFormat="1" ht="0" hidden="1" customHeight="1" x14ac:dyDescent="0.25">
      <c r="B66" s="182"/>
      <c r="C66" s="183"/>
      <c r="D66" s="183"/>
      <c r="E66" s="183"/>
      <c r="F66" s="130"/>
      <c r="G66" s="130"/>
      <c r="H66" s="130"/>
      <c r="I66" s="130"/>
      <c r="J66" s="181"/>
      <c r="L66" s="130"/>
    </row>
    <row r="67" spans="2:12" s="126" customFormat="1" ht="0" hidden="1" customHeight="1" x14ac:dyDescent="0.25">
      <c r="B67" s="182"/>
      <c r="C67" s="183"/>
      <c r="D67" s="183"/>
      <c r="E67" s="183"/>
      <c r="F67" s="130"/>
      <c r="G67" s="130"/>
      <c r="H67" s="130"/>
      <c r="I67" s="130"/>
      <c r="J67" s="181"/>
      <c r="L67" s="130"/>
    </row>
    <row r="68" spans="2:12" s="126" customFormat="1" ht="15" customHeight="1" x14ac:dyDescent="0.25">
      <c r="B68" s="182"/>
      <c r="C68" s="183"/>
      <c r="D68" s="183"/>
      <c r="E68" s="183"/>
      <c r="F68" s="130"/>
      <c r="G68" s="130"/>
      <c r="H68" s="130"/>
      <c r="I68" s="130"/>
      <c r="J68" s="181"/>
      <c r="L68" s="130"/>
    </row>
    <row r="69" spans="2:12" s="126" customFormat="1" ht="15" customHeight="1" x14ac:dyDescent="0.25">
      <c r="B69" s="182"/>
      <c r="C69" s="183"/>
      <c r="D69" s="183"/>
      <c r="E69" s="183"/>
      <c r="F69" s="130"/>
      <c r="G69" s="130"/>
      <c r="H69" s="130"/>
      <c r="I69" s="130"/>
      <c r="J69" s="181"/>
      <c r="L69" s="130"/>
    </row>
    <row r="70" spans="2:12" s="126" customFormat="1" ht="15" customHeight="1" x14ac:dyDescent="0.25">
      <c r="B70" s="182"/>
      <c r="C70" s="183"/>
      <c r="D70" s="183"/>
      <c r="E70" s="183"/>
      <c r="F70" s="130"/>
      <c r="G70" s="130"/>
      <c r="H70" s="130"/>
      <c r="I70" s="130"/>
      <c r="J70" s="181"/>
      <c r="L70" s="130"/>
    </row>
    <row r="71" spans="2:12" s="126" customFormat="1" ht="15" customHeight="1" x14ac:dyDescent="0.25">
      <c r="B71" s="182"/>
      <c r="C71" s="183"/>
      <c r="D71" s="183"/>
      <c r="E71" s="183"/>
      <c r="F71" s="130"/>
      <c r="G71" s="130"/>
      <c r="H71" s="130"/>
      <c r="I71" s="130"/>
      <c r="J71" s="181"/>
      <c r="L71" s="130"/>
    </row>
    <row r="72" spans="2:12" s="126" customFormat="1" ht="15" customHeight="1" x14ac:dyDescent="0.25">
      <c r="B72" s="182"/>
      <c r="C72" s="183"/>
      <c r="D72" s="183"/>
      <c r="E72" s="183"/>
      <c r="F72" s="130"/>
      <c r="G72" s="130"/>
      <c r="H72" s="130"/>
      <c r="I72" s="130"/>
      <c r="J72" s="181"/>
      <c r="L72" s="130"/>
    </row>
    <row r="73" spans="2:12" s="126" customFormat="1" ht="15" customHeight="1" x14ac:dyDescent="0.25">
      <c r="B73" s="182"/>
      <c r="C73" s="183"/>
      <c r="D73" s="183"/>
      <c r="E73" s="183"/>
      <c r="F73" s="130"/>
      <c r="G73" s="130"/>
      <c r="H73" s="130"/>
      <c r="I73" s="130"/>
      <c r="J73" s="181"/>
      <c r="L73" s="130"/>
    </row>
    <row r="74" spans="2:12" s="126" customFormat="1" ht="15" customHeight="1" x14ac:dyDescent="0.25">
      <c r="B74" s="182"/>
      <c r="C74" s="183"/>
      <c r="D74" s="183"/>
      <c r="E74" s="183"/>
      <c r="F74" s="130"/>
      <c r="G74" s="130"/>
      <c r="H74" s="130"/>
      <c r="I74" s="130"/>
      <c r="J74" s="181"/>
      <c r="L74" s="130"/>
    </row>
    <row r="75" spans="2:12" s="126" customFormat="1" ht="15" customHeight="1" x14ac:dyDescent="0.25">
      <c r="B75" s="182"/>
      <c r="C75" s="183"/>
      <c r="D75" s="183"/>
      <c r="E75" s="183"/>
      <c r="F75" s="130"/>
      <c r="G75" s="130"/>
      <c r="H75" s="130"/>
      <c r="I75" s="130"/>
      <c r="J75" s="181"/>
      <c r="L75" s="130"/>
    </row>
    <row r="76" spans="2:12" s="126" customFormat="1" ht="15" customHeight="1" x14ac:dyDescent="0.25">
      <c r="B76" s="182"/>
      <c r="C76" s="183"/>
      <c r="D76" s="183"/>
      <c r="E76" s="183"/>
      <c r="F76" s="130"/>
      <c r="G76" s="130"/>
      <c r="H76" s="130"/>
      <c r="I76" s="130"/>
      <c r="J76" s="181"/>
      <c r="L76" s="130"/>
    </row>
    <row r="77" spans="2:12" s="126" customFormat="1" ht="15" customHeight="1" x14ac:dyDescent="0.25">
      <c r="B77" s="182"/>
      <c r="C77" s="183"/>
      <c r="D77" s="183"/>
      <c r="E77" s="183"/>
      <c r="F77" s="130"/>
      <c r="G77" s="130"/>
      <c r="H77" s="130"/>
      <c r="I77" s="130"/>
      <c r="J77" s="181"/>
      <c r="L77" s="130"/>
    </row>
    <row r="78" spans="2:12" s="126" customFormat="1" ht="15" customHeight="1" x14ac:dyDescent="0.25">
      <c r="B78" s="182"/>
      <c r="C78" s="183"/>
      <c r="D78" s="183"/>
      <c r="E78" s="183"/>
      <c r="F78" s="130"/>
      <c r="G78" s="130"/>
      <c r="H78" s="130"/>
      <c r="I78" s="130"/>
      <c r="J78" s="181"/>
      <c r="L78" s="130"/>
    </row>
    <row r="79" spans="2:12" s="126" customFormat="1" ht="15" customHeight="1" x14ac:dyDescent="0.25">
      <c r="B79" s="182"/>
      <c r="C79" s="183"/>
      <c r="D79" s="183"/>
      <c r="E79" s="183"/>
      <c r="F79" s="130"/>
      <c r="G79" s="130"/>
      <c r="H79" s="130"/>
      <c r="I79" s="130"/>
      <c r="J79" s="181"/>
      <c r="L79" s="130"/>
    </row>
    <row r="80" spans="2:12" s="126" customFormat="1" ht="15" customHeight="1" x14ac:dyDescent="0.25">
      <c r="B80" s="182"/>
      <c r="C80" s="183"/>
      <c r="D80" s="183"/>
      <c r="E80" s="183"/>
      <c r="F80" s="130"/>
      <c r="G80" s="130"/>
      <c r="H80" s="130"/>
      <c r="I80" s="130"/>
      <c r="J80" s="181"/>
      <c r="L80" s="130"/>
    </row>
    <row r="81" spans="2:12" s="126" customFormat="1" ht="15" customHeight="1" x14ac:dyDescent="0.25">
      <c r="B81" s="182"/>
      <c r="C81" s="183"/>
      <c r="D81" s="183"/>
      <c r="E81" s="183"/>
      <c r="F81" s="130"/>
      <c r="G81" s="130"/>
      <c r="H81" s="130"/>
      <c r="I81" s="130"/>
      <c r="J81" s="181"/>
      <c r="L81" s="130"/>
    </row>
    <row r="82" spans="2:12" s="126" customFormat="1" ht="15" customHeight="1" x14ac:dyDescent="0.25">
      <c r="B82" s="182"/>
      <c r="C82" s="183"/>
      <c r="D82" s="183"/>
      <c r="E82" s="183"/>
      <c r="F82" s="130"/>
      <c r="G82" s="130"/>
      <c r="H82" s="130"/>
      <c r="I82" s="130"/>
      <c r="J82" s="181"/>
      <c r="L82" s="130"/>
    </row>
    <row r="83" spans="2:12" s="126" customFormat="1" ht="15" customHeight="1" x14ac:dyDescent="0.25">
      <c r="B83" s="182"/>
      <c r="C83" s="183"/>
      <c r="D83" s="183"/>
      <c r="E83" s="183"/>
      <c r="F83" s="130"/>
      <c r="G83" s="130"/>
      <c r="H83" s="130"/>
      <c r="I83" s="130"/>
      <c r="J83" s="181"/>
      <c r="L83" s="130"/>
    </row>
    <row r="84" spans="2:12" s="126" customFormat="1" ht="15" customHeight="1" x14ac:dyDescent="0.25">
      <c r="B84" s="182"/>
      <c r="C84" s="183"/>
      <c r="D84" s="183"/>
      <c r="E84" s="183"/>
      <c r="F84" s="130"/>
      <c r="G84" s="130"/>
      <c r="H84" s="130"/>
      <c r="I84" s="130"/>
      <c r="J84" s="181"/>
      <c r="L84" s="130"/>
    </row>
    <row r="85" spans="2:12" s="126" customFormat="1" ht="15" customHeight="1" x14ac:dyDescent="0.25">
      <c r="B85" s="182"/>
      <c r="C85" s="183"/>
      <c r="D85" s="183"/>
      <c r="E85" s="183"/>
      <c r="F85" s="130"/>
      <c r="G85" s="130"/>
      <c r="H85" s="130"/>
      <c r="I85" s="130"/>
      <c r="J85" s="181"/>
      <c r="L85" s="130"/>
    </row>
    <row r="86" spans="2:12" s="126" customFormat="1" ht="15" customHeight="1" x14ac:dyDescent="0.25">
      <c r="B86" s="182"/>
      <c r="C86" s="183"/>
      <c r="D86" s="183"/>
      <c r="E86" s="183"/>
      <c r="F86" s="130"/>
      <c r="G86" s="130"/>
      <c r="H86" s="130"/>
      <c r="I86" s="130"/>
      <c r="J86" s="181"/>
      <c r="L86" s="130"/>
    </row>
    <row r="87" spans="2:12" s="126" customFormat="1" ht="15" customHeight="1" x14ac:dyDescent="0.25">
      <c r="B87" s="182"/>
      <c r="C87" s="183"/>
      <c r="D87" s="183"/>
      <c r="E87" s="183"/>
      <c r="F87" s="130"/>
      <c r="G87" s="130"/>
      <c r="H87" s="130"/>
      <c r="I87" s="130"/>
      <c r="J87" s="181"/>
      <c r="L87" s="130"/>
    </row>
    <row r="88" spans="2:12" s="126" customFormat="1" ht="15" customHeight="1" x14ac:dyDescent="0.25">
      <c r="B88" s="182"/>
      <c r="C88" s="183"/>
      <c r="D88" s="183"/>
      <c r="E88" s="183"/>
      <c r="F88" s="130"/>
      <c r="G88" s="130"/>
      <c r="H88" s="130"/>
      <c r="I88" s="130"/>
      <c r="J88" s="181"/>
      <c r="L88" s="130"/>
    </row>
    <row r="89" spans="2:12" s="126" customFormat="1" ht="15" customHeight="1" x14ac:dyDescent="0.25">
      <c r="B89" s="182"/>
      <c r="C89" s="183"/>
      <c r="D89" s="183"/>
      <c r="E89" s="183"/>
      <c r="F89" s="130"/>
      <c r="G89" s="130"/>
      <c r="H89" s="130"/>
      <c r="I89" s="130"/>
      <c r="J89" s="181"/>
      <c r="L89" s="130"/>
    </row>
    <row r="90" spans="2:12" s="126" customFormat="1" ht="15" customHeight="1" x14ac:dyDescent="0.25">
      <c r="B90" s="182"/>
      <c r="C90" s="183"/>
      <c r="D90" s="183"/>
      <c r="E90" s="183"/>
      <c r="F90" s="130"/>
      <c r="G90" s="130"/>
      <c r="H90" s="130"/>
      <c r="I90" s="130"/>
      <c r="J90" s="181"/>
      <c r="L90" s="130"/>
    </row>
    <row r="91" spans="2:12" s="126" customFormat="1" ht="15" customHeight="1" x14ac:dyDescent="0.25">
      <c r="B91" s="182"/>
      <c r="C91" s="183"/>
      <c r="D91" s="183"/>
      <c r="E91" s="183"/>
      <c r="F91" s="130"/>
      <c r="G91" s="130"/>
      <c r="H91" s="130"/>
      <c r="I91" s="130"/>
      <c r="J91" s="181"/>
      <c r="L91" s="130"/>
    </row>
    <row r="92" spans="2:12" s="126" customFormat="1" ht="15" customHeight="1" x14ac:dyDescent="0.25">
      <c r="B92" s="182"/>
      <c r="C92" s="183"/>
      <c r="D92" s="183"/>
      <c r="E92" s="183"/>
      <c r="F92" s="130"/>
      <c r="G92" s="130"/>
      <c r="H92" s="130"/>
      <c r="I92" s="130"/>
      <c r="J92" s="181"/>
      <c r="L92" s="130"/>
    </row>
    <row r="93" spans="2:12" s="126" customFormat="1" ht="15" customHeight="1" x14ac:dyDescent="0.25">
      <c r="B93" s="182"/>
      <c r="C93" s="183"/>
      <c r="D93" s="183"/>
      <c r="E93" s="183"/>
      <c r="F93" s="130"/>
      <c r="G93" s="130"/>
      <c r="H93" s="130"/>
      <c r="I93" s="130"/>
      <c r="J93" s="181"/>
      <c r="L93" s="130"/>
    </row>
    <row r="94" spans="2:12" s="126" customFormat="1" ht="15" customHeight="1" x14ac:dyDescent="0.25">
      <c r="B94" s="182"/>
      <c r="C94" s="183"/>
      <c r="D94" s="183"/>
      <c r="E94" s="183"/>
      <c r="F94" s="130"/>
      <c r="G94" s="130"/>
      <c r="H94" s="130"/>
      <c r="I94" s="130"/>
      <c r="J94" s="181"/>
      <c r="L94" s="130"/>
    </row>
    <row r="95" spans="2:12" s="126" customFormat="1" ht="15" customHeight="1" x14ac:dyDescent="0.25">
      <c r="B95" s="182"/>
      <c r="C95" s="183"/>
      <c r="D95" s="183"/>
      <c r="E95" s="183"/>
      <c r="F95" s="130"/>
      <c r="G95" s="130"/>
      <c r="H95" s="130"/>
      <c r="I95" s="130"/>
      <c r="J95" s="181"/>
      <c r="L95" s="130"/>
    </row>
    <row r="96" spans="2:12" s="126" customFormat="1" ht="15" customHeight="1" x14ac:dyDescent="0.25">
      <c r="B96" s="182"/>
      <c r="C96" s="183"/>
      <c r="D96" s="183"/>
      <c r="E96" s="183"/>
      <c r="F96" s="130"/>
      <c r="G96" s="130"/>
      <c r="H96" s="130"/>
      <c r="I96" s="130"/>
      <c r="J96" s="181"/>
      <c r="L96" s="130"/>
    </row>
    <row r="97" spans="2:12" s="126" customFormat="1" ht="15" customHeight="1" x14ac:dyDescent="0.25">
      <c r="B97" s="182"/>
      <c r="C97" s="183"/>
      <c r="D97" s="183"/>
      <c r="E97" s="183"/>
      <c r="F97" s="130"/>
      <c r="G97" s="130"/>
      <c r="H97" s="130"/>
      <c r="I97" s="130"/>
      <c r="J97" s="181"/>
      <c r="L97" s="130"/>
    </row>
    <row r="98" spans="2:12" s="126" customFormat="1" ht="15" customHeight="1" x14ac:dyDescent="0.25">
      <c r="B98" s="182"/>
      <c r="C98" s="183"/>
      <c r="D98" s="183"/>
      <c r="E98" s="183"/>
      <c r="F98" s="130"/>
      <c r="G98" s="130"/>
      <c r="H98" s="130"/>
      <c r="I98" s="130"/>
      <c r="J98" s="181"/>
      <c r="L98" s="130"/>
    </row>
  </sheetData>
  <mergeCells count="17">
    <mergeCell ref="C2:J2"/>
    <mergeCell ref="D4:J4"/>
    <mergeCell ref="D6:H6"/>
    <mergeCell ref="D8:H8"/>
    <mergeCell ref="B10:J10"/>
    <mergeCell ref="D21:E21"/>
    <mergeCell ref="G11:H11"/>
    <mergeCell ref="J11:J12"/>
    <mergeCell ref="B17:J17"/>
    <mergeCell ref="C18:F18"/>
    <mergeCell ref="D19:E19"/>
    <mergeCell ref="D20:E20"/>
    <mergeCell ref="B11:B12"/>
    <mergeCell ref="C11:C12"/>
    <mergeCell ref="D11:D12"/>
    <mergeCell ref="E11:E12"/>
    <mergeCell ref="F11:F12"/>
  </mergeCell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97"/>
  <sheetViews>
    <sheetView zoomScale="80" zoomScaleNormal="80" workbookViewId="0">
      <selection activeCell="C3" sqref="C3:D3"/>
    </sheetView>
  </sheetViews>
  <sheetFormatPr baseColWidth="10" defaultColWidth="11.42578125" defaultRowHeight="0" customHeight="1" zeroHeight="1" x14ac:dyDescent="0.25"/>
  <cols>
    <col min="1" max="1" width="2.42578125" style="126" customWidth="1"/>
    <col min="2" max="2" width="4.42578125" style="182" customWidth="1"/>
    <col min="3" max="3" width="30" style="183" customWidth="1"/>
    <col min="4" max="4" width="21.85546875" style="183" customWidth="1"/>
    <col min="5" max="5" width="30" style="183" customWidth="1"/>
    <col min="6" max="6" width="23.42578125" style="130" customWidth="1"/>
    <col min="7" max="8" width="13.42578125" style="130" customWidth="1"/>
    <col min="9" max="9" width="13.7109375" style="130" customWidth="1"/>
    <col min="10" max="10" width="57.140625" style="181" customWidth="1"/>
    <col min="11" max="11" width="4.28515625" style="126" customWidth="1"/>
    <col min="12" max="16384" width="11.42578125" style="130"/>
  </cols>
  <sheetData>
    <row r="1" spans="1:11" ht="18.75" customHeight="1" x14ac:dyDescent="0.25">
      <c r="B1" s="127"/>
      <c r="C1" s="127"/>
      <c r="D1" s="128"/>
      <c r="E1" s="128"/>
      <c r="F1" s="128"/>
      <c r="G1" s="128"/>
      <c r="H1" s="128"/>
      <c r="I1" s="128"/>
      <c r="J1" s="129"/>
    </row>
    <row r="2" spans="1:11" ht="18.75" customHeight="1" x14ac:dyDescent="0.25">
      <c r="B2" s="131"/>
      <c r="C2" s="677" t="s">
        <v>873</v>
      </c>
      <c r="D2" s="677"/>
      <c r="E2" s="677"/>
      <c r="F2" s="677"/>
      <c r="G2" s="677"/>
      <c r="H2" s="677"/>
      <c r="I2" s="677"/>
      <c r="J2" s="677"/>
    </row>
    <row r="3" spans="1:11" ht="18.75" customHeight="1" x14ac:dyDescent="0.25">
      <c r="B3" s="131"/>
      <c r="C3" s="132"/>
      <c r="D3" s="133"/>
      <c r="E3" s="132"/>
      <c r="F3" s="134"/>
      <c r="G3" s="135"/>
      <c r="H3" s="136"/>
      <c r="I3" s="136"/>
      <c r="J3" s="137"/>
    </row>
    <row r="4" spans="1:11" ht="75.75" customHeight="1" x14ac:dyDescent="0.25">
      <c r="B4" s="131"/>
      <c r="C4" s="138" t="s">
        <v>555</v>
      </c>
      <c r="D4" s="718" t="s">
        <v>858</v>
      </c>
      <c r="E4" s="718"/>
      <c r="F4" s="718"/>
      <c r="G4" s="718"/>
      <c r="H4" s="718"/>
      <c r="I4" s="718"/>
      <c r="J4" s="718"/>
    </row>
    <row r="5" spans="1:11" ht="8.25" customHeight="1" x14ac:dyDescent="0.25">
      <c r="B5" s="131"/>
      <c r="C5" s="139"/>
      <c r="D5" s="140"/>
      <c r="E5" s="132"/>
      <c r="F5" s="141"/>
      <c r="G5" s="141"/>
      <c r="H5" s="141"/>
      <c r="I5" s="141"/>
      <c r="J5" s="137"/>
    </row>
    <row r="6" spans="1:11" ht="18" customHeight="1" x14ac:dyDescent="0.25">
      <c r="B6" s="131"/>
      <c r="C6" s="138" t="s">
        <v>557</v>
      </c>
      <c r="D6" s="678">
        <v>1</v>
      </c>
      <c r="E6" s="678"/>
      <c r="F6" s="678"/>
      <c r="G6" s="678"/>
      <c r="H6" s="678"/>
      <c r="I6" s="323"/>
      <c r="J6" s="323"/>
    </row>
    <row r="7" spans="1:11" ht="8.25" customHeight="1" x14ac:dyDescent="0.25">
      <c r="B7" s="131"/>
      <c r="C7" s="143"/>
      <c r="D7" s="143"/>
      <c r="E7" s="143"/>
      <c r="F7" s="144"/>
      <c r="G7" s="144"/>
      <c r="H7" s="144"/>
      <c r="I7" s="144"/>
      <c r="J7" s="137"/>
    </row>
    <row r="8" spans="1:11" ht="18" customHeight="1" x14ac:dyDescent="0.25">
      <c r="B8" s="131"/>
      <c r="C8" s="138" t="s">
        <v>597</v>
      </c>
      <c r="D8" s="679">
        <v>44225</v>
      </c>
      <c r="E8" s="678"/>
      <c r="F8" s="678"/>
      <c r="G8" s="678"/>
      <c r="H8" s="678"/>
      <c r="I8" s="323"/>
      <c r="J8" s="323"/>
    </row>
    <row r="9" spans="1:11" ht="8.25" customHeight="1" thickBot="1" x14ac:dyDescent="0.3">
      <c r="B9" s="131"/>
      <c r="C9" s="145"/>
      <c r="D9" s="145"/>
      <c r="E9" s="145"/>
      <c r="F9" s="146"/>
      <c r="G9" s="146"/>
      <c r="H9" s="146"/>
      <c r="I9" s="146"/>
      <c r="J9" s="147"/>
    </row>
    <row r="10" spans="1:11" ht="18" customHeight="1" x14ac:dyDescent="0.25">
      <c r="B10" s="643" t="s">
        <v>434</v>
      </c>
      <c r="C10" s="683"/>
      <c r="D10" s="683"/>
      <c r="E10" s="683"/>
      <c r="F10" s="683"/>
      <c r="G10" s="683"/>
      <c r="H10" s="683"/>
      <c r="I10" s="683"/>
      <c r="J10" s="644"/>
    </row>
    <row r="11" spans="1:11" ht="18" customHeight="1" x14ac:dyDescent="0.25">
      <c r="B11" s="674" t="s">
        <v>435</v>
      </c>
      <c r="C11" s="664" t="s">
        <v>437</v>
      </c>
      <c r="D11" s="664" t="s">
        <v>438</v>
      </c>
      <c r="E11" s="664" t="s">
        <v>439</v>
      </c>
      <c r="F11" s="664" t="s">
        <v>440</v>
      </c>
      <c r="G11" s="664" t="s">
        <v>441</v>
      </c>
      <c r="H11" s="664"/>
      <c r="I11" s="321" t="s">
        <v>442</v>
      </c>
      <c r="J11" s="665" t="s">
        <v>29</v>
      </c>
    </row>
    <row r="12" spans="1:11" s="149" customFormat="1" ht="18" customHeight="1" thickBot="1" x14ac:dyDescent="0.3">
      <c r="A12" s="148"/>
      <c r="B12" s="675"/>
      <c r="C12" s="676"/>
      <c r="D12" s="676"/>
      <c r="E12" s="676"/>
      <c r="F12" s="676"/>
      <c r="G12" s="322" t="s">
        <v>443</v>
      </c>
      <c r="H12" s="322" t="s">
        <v>444</v>
      </c>
      <c r="I12" s="386">
        <f>SUM(I13:I14)</f>
        <v>1</v>
      </c>
      <c r="J12" s="666"/>
      <c r="K12" s="148"/>
    </row>
    <row r="13" spans="1:11" s="149" customFormat="1" ht="45" customHeight="1" x14ac:dyDescent="0.25">
      <c r="A13" s="148"/>
      <c r="B13" s="150">
        <v>1</v>
      </c>
      <c r="C13" s="319" t="s">
        <v>874</v>
      </c>
      <c r="D13" s="184" t="s">
        <v>598</v>
      </c>
      <c r="E13" s="151" t="s">
        <v>875</v>
      </c>
      <c r="F13" s="152">
        <v>1</v>
      </c>
      <c r="G13" s="153">
        <v>44256</v>
      </c>
      <c r="H13" s="153">
        <v>44560</v>
      </c>
      <c r="I13" s="234">
        <v>0.7</v>
      </c>
      <c r="J13" s="185"/>
      <c r="K13" s="148"/>
    </row>
    <row r="14" spans="1:11" s="149" customFormat="1" ht="45" customHeight="1" thickBot="1" x14ac:dyDescent="0.3">
      <c r="A14" s="148"/>
      <c r="B14" s="161">
        <v>2</v>
      </c>
      <c r="C14" s="393" t="s">
        <v>876</v>
      </c>
      <c r="D14" s="163" t="s">
        <v>598</v>
      </c>
      <c r="E14" s="164" t="s">
        <v>877</v>
      </c>
      <c r="F14" s="166">
        <v>1</v>
      </c>
      <c r="G14" s="165">
        <v>44317</v>
      </c>
      <c r="H14" s="165">
        <v>44469</v>
      </c>
      <c r="I14" s="388">
        <v>0.3</v>
      </c>
      <c r="J14" s="167"/>
      <c r="K14" s="148"/>
    </row>
    <row r="15" spans="1:11" s="149" customFormat="1" ht="33" customHeight="1" thickBot="1" x14ac:dyDescent="0.3">
      <c r="A15" s="148"/>
      <c r="B15" s="667" t="s">
        <v>564</v>
      </c>
      <c r="C15" s="667"/>
      <c r="D15" s="667"/>
      <c r="E15" s="667"/>
      <c r="F15" s="667"/>
      <c r="G15" s="667"/>
      <c r="H15" s="667"/>
      <c r="I15" s="667"/>
      <c r="J15" s="667"/>
      <c r="K15" s="148"/>
    </row>
    <row r="16" spans="1:11" s="149" customFormat="1" ht="21.75" customHeight="1" x14ac:dyDescent="0.25">
      <c r="A16" s="148"/>
      <c r="B16" s="168"/>
      <c r="C16" s="668" t="s">
        <v>565</v>
      </c>
      <c r="D16" s="669"/>
      <c r="E16" s="669"/>
      <c r="F16" s="670"/>
      <c r="G16" s="169"/>
      <c r="H16" s="169"/>
      <c r="I16" s="169"/>
      <c r="J16" s="170"/>
      <c r="K16" s="148"/>
    </row>
    <row r="17" spans="1:11" s="149" customFormat="1" ht="21.75" customHeight="1" thickBot="1" x14ac:dyDescent="0.3">
      <c r="A17" s="148"/>
      <c r="B17" s="168"/>
      <c r="C17" s="389" t="s">
        <v>432</v>
      </c>
      <c r="D17" s="715" t="s">
        <v>566</v>
      </c>
      <c r="E17" s="715"/>
      <c r="F17" s="390" t="s">
        <v>567</v>
      </c>
      <c r="G17" s="169"/>
      <c r="H17" s="169"/>
      <c r="I17" s="169"/>
      <c r="J17" s="170"/>
      <c r="K17" s="148"/>
    </row>
    <row r="18" spans="1:11" s="149" customFormat="1" ht="28.5" customHeight="1" x14ac:dyDescent="0.2">
      <c r="A18" s="148"/>
      <c r="B18" s="168"/>
      <c r="C18" s="391">
        <v>1</v>
      </c>
      <c r="D18" s="716" t="s">
        <v>568</v>
      </c>
      <c r="E18" s="717"/>
      <c r="F18" s="392">
        <v>44225</v>
      </c>
      <c r="G18" s="169"/>
      <c r="H18" s="169"/>
      <c r="I18" s="169"/>
      <c r="J18" s="170"/>
      <c r="K18" s="148"/>
    </row>
    <row r="19" spans="1:11" s="149" customFormat="1" ht="28.5" customHeight="1" thickBot="1" x14ac:dyDescent="0.3">
      <c r="A19" s="148"/>
      <c r="B19" s="168"/>
      <c r="C19" s="173"/>
      <c r="D19" s="663"/>
      <c r="E19" s="663"/>
      <c r="F19" s="174"/>
      <c r="G19" s="169"/>
      <c r="H19" s="169"/>
      <c r="I19" s="169"/>
      <c r="J19" s="170"/>
      <c r="K19" s="148"/>
    </row>
    <row r="20" spans="1:11" s="149" customFormat="1" ht="33" customHeight="1" x14ac:dyDescent="0.25">
      <c r="A20" s="148"/>
      <c r="B20" s="168"/>
      <c r="C20" s="175"/>
      <c r="D20" s="175"/>
      <c r="E20" s="168"/>
      <c r="F20" s="168"/>
      <c r="G20" s="169"/>
      <c r="H20" s="169"/>
      <c r="I20" s="169"/>
      <c r="J20" s="170"/>
      <c r="K20" s="148"/>
    </row>
    <row r="21" spans="1:11" s="149" customFormat="1" ht="33" customHeight="1" x14ac:dyDescent="0.25">
      <c r="A21" s="148"/>
      <c r="B21" s="168"/>
      <c r="C21" s="175"/>
      <c r="D21" s="175"/>
      <c r="E21" s="168"/>
      <c r="F21" s="168"/>
      <c r="G21" s="169"/>
      <c r="H21" s="169"/>
      <c r="I21" s="169"/>
      <c r="J21" s="170"/>
      <c r="K21" s="148"/>
    </row>
    <row r="22" spans="1:11" s="149" customFormat="1" ht="33" customHeight="1" x14ac:dyDescent="0.25">
      <c r="A22" s="148"/>
      <c r="B22" s="168"/>
      <c r="C22" s="175"/>
      <c r="D22" s="175"/>
      <c r="E22" s="168"/>
      <c r="F22" s="168"/>
      <c r="G22" s="169"/>
      <c r="H22" s="169"/>
      <c r="I22" s="169"/>
      <c r="J22" s="170"/>
      <c r="K22" s="148"/>
    </row>
    <row r="23" spans="1:11" s="149" customFormat="1" ht="33" customHeight="1" x14ac:dyDescent="0.25">
      <c r="A23" s="148"/>
      <c r="B23" s="168"/>
      <c r="C23" s="175"/>
      <c r="D23" s="175"/>
      <c r="E23" s="168"/>
      <c r="F23" s="168"/>
      <c r="G23" s="169"/>
      <c r="H23" s="169"/>
      <c r="I23" s="169"/>
      <c r="J23" s="170"/>
      <c r="K23" s="148"/>
    </row>
    <row r="24" spans="1:11" s="149" customFormat="1" ht="6.75" customHeight="1" x14ac:dyDescent="0.25">
      <c r="A24" s="148"/>
      <c r="B24" s="176"/>
      <c r="C24" s="170"/>
      <c r="D24" s="170"/>
      <c r="E24" s="168"/>
      <c r="F24" s="168"/>
      <c r="G24" s="176"/>
      <c r="H24" s="176"/>
      <c r="I24" s="176"/>
      <c r="J24" s="170"/>
      <c r="K24" s="148"/>
    </row>
    <row r="25" spans="1:11" ht="42.75" customHeight="1" x14ac:dyDescent="0.25">
      <c r="B25" s="177"/>
      <c r="C25" s="178"/>
      <c r="D25" s="178"/>
      <c r="E25" s="179"/>
      <c r="F25" s="180"/>
      <c r="G25" s="149"/>
      <c r="H25" s="149"/>
      <c r="I25" s="149"/>
    </row>
    <row r="26" spans="1:11" ht="16.5" customHeight="1" x14ac:dyDescent="0.25">
      <c r="C26" s="130"/>
      <c r="D26" s="130"/>
      <c r="E26" s="130"/>
    </row>
    <row r="27" spans="1:11" ht="16.5" customHeight="1" x14ac:dyDescent="0.25"/>
    <row r="28" spans="1:11" ht="16.5" customHeight="1" x14ac:dyDescent="0.25"/>
    <row r="29" spans="1:11" ht="16.5" customHeight="1" x14ac:dyDescent="0.25"/>
    <row r="30" spans="1:11" ht="16.5" customHeight="1" x14ac:dyDescent="0.25"/>
    <row r="31" spans="1:11" ht="16.5" customHeight="1" x14ac:dyDescent="0.25"/>
    <row r="32" spans="1:11" ht="16.5" customHeight="1" x14ac:dyDescent="0.25"/>
    <row r="33" ht="16.5" customHeight="1" x14ac:dyDescent="0.25"/>
    <row r="34" ht="16.5" customHeight="1" x14ac:dyDescent="0.25"/>
    <row r="35" ht="16.5" customHeight="1" x14ac:dyDescent="0.25"/>
    <row r="36" ht="16.5" customHeight="1" x14ac:dyDescent="0.25"/>
    <row r="37" ht="16.5" customHeight="1" x14ac:dyDescent="0.25"/>
    <row r="38" ht="16.5" customHeight="1" x14ac:dyDescent="0.25"/>
    <row r="39" ht="16.5" customHeight="1" x14ac:dyDescent="0.25"/>
    <row r="40" ht="16.5" customHeight="1" x14ac:dyDescent="0.25"/>
    <row r="41" ht="16.5" customHeight="1" x14ac:dyDescent="0.25"/>
    <row r="42" ht="16.5" customHeight="1" x14ac:dyDescent="0.25"/>
    <row r="43" ht="16.5" customHeight="1" x14ac:dyDescent="0.25"/>
    <row r="44" ht="16.5" customHeight="1" x14ac:dyDescent="0.25"/>
    <row r="45" ht="16.5" customHeight="1" x14ac:dyDescent="0.25"/>
    <row r="46" ht="16.5" customHeight="1" x14ac:dyDescent="0.25"/>
    <row r="47" ht="16.5" customHeight="1" x14ac:dyDescent="0.25"/>
    <row r="48" ht="16.5" customHeight="1" x14ac:dyDescent="0.25"/>
    <row r="49" spans="2:12" ht="16.5" customHeight="1" x14ac:dyDescent="0.25"/>
    <row r="50" spans="2:12" ht="16.5" customHeight="1" x14ac:dyDescent="0.25"/>
    <row r="51" spans="2:12" ht="16.5" customHeight="1" x14ac:dyDescent="0.25"/>
    <row r="52" spans="2:12" ht="16.5" customHeight="1" x14ac:dyDescent="0.25"/>
    <row r="53" spans="2:12" ht="16.5" customHeight="1" x14ac:dyDescent="0.25"/>
    <row r="54" spans="2:12" ht="16.5" customHeight="1" x14ac:dyDescent="0.25"/>
    <row r="55" spans="2:12" ht="16.5" customHeight="1" x14ac:dyDescent="0.25"/>
    <row r="62" spans="2:12" s="126" customFormat="1" ht="0" hidden="1" customHeight="1" x14ac:dyDescent="0.25">
      <c r="B62" s="182"/>
      <c r="C62" s="183"/>
      <c r="D62" s="183"/>
      <c r="E62" s="183"/>
      <c r="F62" s="130"/>
      <c r="G62" s="130"/>
      <c r="H62" s="130"/>
      <c r="I62" s="130"/>
      <c r="J62" s="181"/>
      <c r="L62" s="130"/>
    </row>
    <row r="63" spans="2:12" s="126" customFormat="1" ht="0" hidden="1" customHeight="1" x14ac:dyDescent="0.25">
      <c r="B63" s="182"/>
      <c r="C63" s="183"/>
      <c r="D63" s="183"/>
      <c r="E63" s="183"/>
      <c r="F63" s="130"/>
      <c r="G63" s="130"/>
      <c r="H63" s="130"/>
      <c r="I63" s="130"/>
      <c r="J63" s="181"/>
      <c r="L63" s="130"/>
    </row>
    <row r="64" spans="2:12" s="126" customFormat="1" ht="0" hidden="1" customHeight="1" x14ac:dyDescent="0.25">
      <c r="B64" s="182"/>
      <c r="C64" s="183"/>
      <c r="D64" s="183"/>
      <c r="E64" s="183"/>
      <c r="F64" s="130"/>
      <c r="G64" s="130"/>
      <c r="H64" s="130"/>
      <c r="I64" s="130"/>
      <c r="J64" s="181"/>
      <c r="L64" s="130"/>
    </row>
    <row r="65" spans="2:12" s="126" customFormat="1" ht="0" hidden="1" customHeight="1" x14ac:dyDescent="0.25">
      <c r="B65" s="182"/>
      <c r="C65" s="183"/>
      <c r="D65" s="183"/>
      <c r="E65" s="183"/>
      <c r="F65" s="130"/>
      <c r="G65" s="130"/>
      <c r="H65" s="130"/>
      <c r="I65" s="130"/>
      <c r="J65" s="181"/>
      <c r="L65" s="130"/>
    </row>
    <row r="66" spans="2:12" s="126" customFormat="1" ht="15" customHeight="1" x14ac:dyDescent="0.25">
      <c r="B66" s="182"/>
      <c r="C66" s="183"/>
      <c r="D66" s="183"/>
      <c r="E66" s="183"/>
      <c r="F66" s="130"/>
      <c r="G66" s="130"/>
      <c r="H66" s="130"/>
      <c r="I66" s="130"/>
      <c r="J66" s="181"/>
      <c r="L66" s="130"/>
    </row>
    <row r="67" spans="2:12" s="126" customFormat="1" ht="15" customHeight="1" x14ac:dyDescent="0.25">
      <c r="B67" s="182"/>
      <c r="C67" s="183"/>
      <c r="D67" s="183"/>
      <c r="E67" s="183"/>
      <c r="F67" s="130"/>
      <c r="G67" s="130"/>
      <c r="H67" s="130"/>
      <c r="I67" s="130"/>
      <c r="J67" s="181"/>
      <c r="L67" s="130"/>
    </row>
    <row r="68" spans="2:12" s="126" customFormat="1" ht="15" customHeight="1" x14ac:dyDescent="0.25">
      <c r="B68" s="182"/>
      <c r="C68" s="183"/>
      <c r="D68" s="183"/>
      <c r="E68" s="183"/>
      <c r="F68" s="130"/>
      <c r="G68" s="130"/>
      <c r="H68" s="130"/>
      <c r="I68" s="130"/>
      <c r="J68" s="181"/>
      <c r="L68" s="130"/>
    </row>
    <row r="69" spans="2:12" s="126" customFormat="1" ht="15" customHeight="1" x14ac:dyDescent="0.25">
      <c r="B69" s="182"/>
      <c r="C69" s="183"/>
      <c r="D69" s="183"/>
      <c r="E69" s="183"/>
      <c r="F69" s="130"/>
      <c r="G69" s="130"/>
      <c r="H69" s="130"/>
      <c r="I69" s="130"/>
      <c r="J69" s="181"/>
      <c r="L69" s="130"/>
    </row>
    <row r="70" spans="2:12" s="126" customFormat="1" ht="15" customHeight="1" x14ac:dyDescent="0.25">
      <c r="B70" s="182"/>
      <c r="C70" s="183"/>
      <c r="D70" s="183"/>
      <c r="E70" s="183"/>
      <c r="F70" s="130"/>
      <c r="G70" s="130"/>
      <c r="H70" s="130"/>
      <c r="I70" s="130"/>
      <c r="J70" s="181"/>
      <c r="L70" s="130"/>
    </row>
    <row r="71" spans="2:12" s="126" customFormat="1" ht="15" customHeight="1" x14ac:dyDescent="0.25">
      <c r="B71" s="182"/>
      <c r="C71" s="183"/>
      <c r="D71" s="183"/>
      <c r="E71" s="183"/>
      <c r="F71" s="130"/>
      <c r="G71" s="130"/>
      <c r="H71" s="130"/>
      <c r="I71" s="130"/>
      <c r="J71" s="181"/>
      <c r="L71" s="130"/>
    </row>
    <row r="72" spans="2:12" s="126" customFormat="1" ht="15" customHeight="1" x14ac:dyDescent="0.25">
      <c r="B72" s="182"/>
      <c r="C72" s="183"/>
      <c r="D72" s="183"/>
      <c r="E72" s="183"/>
      <c r="F72" s="130"/>
      <c r="G72" s="130"/>
      <c r="H72" s="130"/>
      <c r="I72" s="130"/>
      <c r="J72" s="181"/>
      <c r="L72" s="130"/>
    </row>
    <row r="73" spans="2:12" s="126" customFormat="1" ht="15" customHeight="1" x14ac:dyDescent="0.25">
      <c r="B73" s="182"/>
      <c r="C73" s="183"/>
      <c r="D73" s="183"/>
      <c r="E73" s="183"/>
      <c r="F73" s="130"/>
      <c r="G73" s="130"/>
      <c r="H73" s="130"/>
      <c r="I73" s="130"/>
      <c r="J73" s="181"/>
      <c r="L73" s="130"/>
    </row>
    <row r="74" spans="2:12" s="126" customFormat="1" ht="15" customHeight="1" x14ac:dyDescent="0.25">
      <c r="B74" s="182"/>
      <c r="C74" s="183"/>
      <c r="D74" s="183"/>
      <c r="E74" s="183"/>
      <c r="F74" s="130"/>
      <c r="G74" s="130"/>
      <c r="H74" s="130"/>
      <c r="I74" s="130"/>
      <c r="J74" s="181"/>
      <c r="L74" s="130"/>
    </row>
    <row r="75" spans="2:12" s="126" customFormat="1" ht="15" customHeight="1" x14ac:dyDescent="0.25">
      <c r="B75" s="182"/>
      <c r="C75" s="183"/>
      <c r="D75" s="183"/>
      <c r="E75" s="183"/>
      <c r="F75" s="130"/>
      <c r="G75" s="130"/>
      <c r="H75" s="130"/>
      <c r="I75" s="130"/>
      <c r="J75" s="181"/>
      <c r="L75" s="130"/>
    </row>
    <row r="76" spans="2:12" s="126" customFormat="1" ht="15" customHeight="1" x14ac:dyDescent="0.25">
      <c r="B76" s="182"/>
      <c r="C76" s="183"/>
      <c r="D76" s="183"/>
      <c r="E76" s="183"/>
      <c r="F76" s="130"/>
      <c r="G76" s="130"/>
      <c r="H76" s="130"/>
      <c r="I76" s="130"/>
      <c r="J76" s="181"/>
      <c r="L76" s="130"/>
    </row>
    <row r="77" spans="2:12" s="126" customFormat="1" ht="15" customHeight="1" x14ac:dyDescent="0.25">
      <c r="B77" s="182"/>
      <c r="C77" s="183"/>
      <c r="D77" s="183"/>
      <c r="E77" s="183"/>
      <c r="F77" s="130"/>
      <c r="G77" s="130"/>
      <c r="H77" s="130"/>
      <c r="I77" s="130"/>
      <c r="J77" s="181"/>
      <c r="L77" s="130"/>
    </row>
    <row r="78" spans="2:12" s="126" customFormat="1" ht="15" customHeight="1" x14ac:dyDescent="0.25">
      <c r="B78" s="182"/>
      <c r="C78" s="183"/>
      <c r="D78" s="183"/>
      <c r="E78" s="183"/>
      <c r="F78" s="130"/>
      <c r="G78" s="130"/>
      <c r="H78" s="130"/>
      <c r="I78" s="130"/>
      <c r="J78" s="181"/>
      <c r="L78" s="130"/>
    </row>
    <row r="79" spans="2:12" s="126" customFormat="1" ht="15" customHeight="1" x14ac:dyDescent="0.25">
      <c r="B79" s="182"/>
      <c r="C79" s="183"/>
      <c r="D79" s="183"/>
      <c r="E79" s="183"/>
      <c r="F79" s="130"/>
      <c r="G79" s="130"/>
      <c r="H79" s="130"/>
      <c r="I79" s="130"/>
      <c r="J79" s="181"/>
      <c r="L79" s="130"/>
    </row>
    <row r="80" spans="2:12" s="126" customFormat="1" ht="15" customHeight="1" x14ac:dyDescent="0.25">
      <c r="B80" s="182"/>
      <c r="C80" s="183"/>
      <c r="D80" s="183"/>
      <c r="E80" s="183"/>
      <c r="F80" s="130"/>
      <c r="G80" s="130"/>
      <c r="H80" s="130"/>
      <c r="I80" s="130"/>
      <c r="J80" s="181"/>
      <c r="L80" s="130"/>
    </row>
    <row r="81" spans="2:12" s="126" customFormat="1" ht="15" customHeight="1" x14ac:dyDescent="0.25">
      <c r="B81" s="182"/>
      <c r="C81" s="183"/>
      <c r="D81" s="183"/>
      <c r="E81" s="183"/>
      <c r="F81" s="130"/>
      <c r="G81" s="130"/>
      <c r="H81" s="130"/>
      <c r="I81" s="130"/>
      <c r="J81" s="181"/>
      <c r="L81" s="130"/>
    </row>
    <row r="82" spans="2:12" s="126" customFormat="1" ht="15" customHeight="1" x14ac:dyDescent="0.25">
      <c r="B82" s="182"/>
      <c r="C82" s="183"/>
      <c r="D82" s="183"/>
      <c r="E82" s="183"/>
      <c r="F82" s="130"/>
      <c r="G82" s="130"/>
      <c r="H82" s="130"/>
      <c r="I82" s="130"/>
      <c r="J82" s="181"/>
      <c r="L82" s="130"/>
    </row>
    <row r="83" spans="2:12" s="126" customFormat="1" ht="15" customHeight="1" x14ac:dyDescent="0.25">
      <c r="B83" s="182"/>
      <c r="C83" s="183"/>
      <c r="D83" s="183"/>
      <c r="E83" s="183"/>
      <c r="F83" s="130"/>
      <c r="G83" s="130"/>
      <c r="H83" s="130"/>
      <c r="I83" s="130"/>
      <c r="J83" s="181"/>
      <c r="L83" s="130"/>
    </row>
    <row r="84" spans="2:12" s="126" customFormat="1" ht="15" customHeight="1" x14ac:dyDescent="0.25">
      <c r="B84" s="182"/>
      <c r="C84" s="183"/>
      <c r="D84" s="183"/>
      <c r="E84" s="183"/>
      <c r="F84" s="130"/>
      <c r="G84" s="130"/>
      <c r="H84" s="130"/>
      <c r="I84" s="130"/>
      <c r="J84" s="181"/>
      <c r="L84" s="130"/>
    </row>
    <row r="85" spans="2:12" s="126" customFormat="1" ht="15" customHeight="1" x14ac:dyDescent="0.25">
      <c r="B85" s="182"/>
      <c r="C85" s="183"/>
      <c r="D85" s="183"/>
      <c r="E85" s="183"/>
      <c r="F85" s="130"/>
      <c r="G85" s="130"/>
      <c r="H85" s="130"/>
      <c r="I85" s="130"/>
      <c r="J85" s="181"/>
      <c r="L85" s="130"/>
    </row>
    <row r="86" spans="2:12" s="126" customFormat="1" ht="15" customHeight="1" x14ac:dyDescent="0.25">
      <c r="B86" s="182"/>
      <c r="C86" s="183"/>
      <c r="D86" s="183"/>
      <c r="E86" s="183"/>
      <c r="F86" s="130"/>
      <c r="G86" s="130"/>
      <c r="H86" s="130"/>
      <c r="I86" s="130"/>
      <c r="J86" s="181"/>
      <c r="L86" s="130"/>
    </row>
    <row r="87" spans="2:12" s="126" customFormat="1" ht="15" customHeight="1" x14ac:dyDescent="0.25">
      <c r="B87" s="182"/>
      <c r="C87" s="183"/>
      <c r="D87" s="183"/>
      <c r="E87" s="183"/>
      <c r="F87" s="130"/>
      <c r="G87" s="130"/>
      <c r="H87" s="130"/>
      <c r="I87" s="130"/>
      <c r="J87" s="181"/>
      <c r="L87" s="130"/>
    </row>
    <row r="88" spans="2:12" s="126" customFormat="1" ht="15" customHeight="1" x14ac:dyDescent="0.25">
      <c r="B88" s="182"/>
      <c r="C88" s="183"/>
      <c r="D88" s="183"/>
      <c r="E88" s="183"/>
      <c r="F88" s="130"/>
      <c r="G88" s="130"/>
      <c r="H88" s="130"/>
      <c r="I88" s="130"/>
      <c r="J88" s="181"/>
      <c r="L88" s="130"/>
    </row>
    <row r="89" spans="2:12" s="126" customFormat="1" ht="15" customHeight="1" x14ac:dyDescent="0.25">
      <c r="B89" s="182"/>
      <c r="C89" s="183"/>
      <c r="D89" s="183"/>
      <c r="E89" s="183"/>
      <c r="F89" s="130"/>
      <c r="G89" s="130"/>
      <c r="H89" s="130"/>
      <c r="I89" s="130"/>
      <c r="J89" s="181"/>
      <c r="L89" s="130"/>
    </row>
    <row r="90" spans="2:12" s="126" customFormat="1" ht="15" customHeight="1" x14ac:dyDescent="0.25">
      <c r="B90" s="182"/>
      <c r="C90" s="183"/>
      <c r="D90" s="183"/>
      <c r="E90" s="183"/>
      <c r="F90" s="130"/>
      <c r="G90" s="130"/>
      <c r="H90" s="130"/>
      <c r="I90" s="130"/>
      <c r="J90" s="181"/>
      <c r="L90" s="130"/>
    </row>
    <row r="91" spans="2:12" s="126" customFormat="1" ht="15" customHeight="1" x14ac:dyDescent="0.25">
      <c r="B91" s="182"/>
      <c r="C91" s="183"/>
      <c r="D91" s="183"/>
      <c r="E91" s="183"/>
      <c r="F91" s="130"/>
      <c r="G91" s="130"/>
      <c r="H91" s="130"/>
      <c r="I91" s="130"/>
      <c r="J91" s="181"/>
      <c r="L91" s="130"/>
    </row>
    <row r="92" spans="2:12" s="126" customFormat="1" ht="15" customHeight="1" x14ac:dyDescent="0.25">
      <c r="B92" s="182"/>
      <c r="C92" s="183"/>
      <c r="D92" s="183"/>
      <c r="E92" s="183"/>
      <c r="F92" s="130"/>
      <c r="G92" s="130"/>
      <c r="H92" s="130"/>
      <c r="I92" s="130"/>
      <c r="J92" s="181"/>
      <c r="L92" s="130"/>
    </row>
    <row r="93" spans="2:12" s="126" customFormat="1" ht="15" customHeight="1" x14ac:dyDescent="0.25">
      <c r="B93" s="182"/>
      <c r="C93" s="183"/>
      <c r="D93" s="183"/>
      <c r="E93" s="183"/>
      <c r="F93" s="130"/>
      <c r="G93" s="130"/>
      <c r="H93" s="130"/>
      <c r="I93" s="130"/>
      <c r="J93" s="181"/>
      <c r="L93" s="130"/>
    </row>
    <row r="94" spans="2:12" s="126" customFormat="1" ht="15" customHeight="1" x14ac:dyDescent="0.25">
      <c r="B94" s="182"/>
      <c r="C94" s="183"/>
      <c r="D94" s="183"/>
      <c r="E94" s="183"/>
      <c r="F94" s="130"/>
      <c r="G94" s="130"/>
      <c r="H94" s="130"/>
      <c r="I94" s="130"/>
      <c r="J94" s="181"/>
      <c r="L94" s="130"/>
    </row>
    <row r="95" spans="2:12" s="126" customFormat="1" ht="15" customHeight="1" x14ac:dyDescent="0.25">
      <c r="B95" s="182"/>
      <c r="C95" s="183"/>
      <c r="D95" s="183"/>
      <c r="E95" s="183"/>
      <c r="F95" s="130"/>
      <c r="G95" s="130"/>
      <c r="H95" s="130"/>
      <c r="I95" s="130"/>
      <c r="J95" s="181"/>
      <c r="L95" s="130"/>
    </row>
    <row r="96" spans="2:12" s="126" customFormat="1" ht="15" customHeight="1" x14ac:dyDescent="0.25">
      <c r="B96" s="182"/>
      <c r="C96" s="183"/>
      <c r="D96" s="183"/>
      <c r="E96" s="183"/>
      <c r="F96" s="130"/>
      <c r="G96" s="130"/>
      <c r="H96" s="130"/>
      <c r="I96" s="130"/>
      <c r="J96" s="181"/>
      <c r="L96" s="130"/>
    </row>
    <row r="97" spans="2:12" s="126" customFormat="1" ht="15" customHeight="1" x14ac:dyDescent="0.25">
      <c r="B97" s="182"/>
      <c r="C97" s="183"/>
      <c r="D97" s="183"/>
      <c r="E97" s="183"/>
      <c r="F97" s="130"/>
      <c r="G97" s="130"/>
      <c r="H97" s="130"/>
      <c r="I97" s="130"/>
      <c r="J97" s="181"/>
      <c r="L97" s="130"/>
    </row>
  </sheetData>
  <mergeCells count="17">
    <mergeCell ref="C2:J2"/>
    <mergeCell ref="D4:J4"/>
    <mergeCell ref="D6:H6"/>
    <mergeCell ref="D8:H8"/>
    <mergeCell ref="B10:J10"/>
    <mergeCell ref="D19:E19"/>
    <mergeCell ref="G11:H11"/>
    <mergeCell ref="J11:J12"/>
    <mergeCell ref="B15:J15"/>
    <mergeCell ref="C16:F16"/>
    <mergeCell ref="D17:E17"/>
    <mergeCell ref="D18:E18"/>
    <mergeCell ref="B11:B12"/>
    <mergeCell ref="C11:C12"/>
    <mergeCell ref="D11:D12"/>
    <mergeCell ref="E11:E12"/>
    <mergeCell ref="F11:F12"/>
  </mergeCell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C23"/>
  <sheetViews>
    <sheetView workbookViewId="0">
      <pane ySplit="6" topLeftCell="A7" activePane="bottomLeft" state="frozen"/>
      <selection activeCell="C7" sqref="C7"/>
      <selection pane="bottomLeft" activeCell="C7" sqref="C7"/>
    </sheetView>
  </sheetViews>
  <sheetFormatPr baseColWidth="10" defaultRowHeight="15" x14ac:dyDescent="0.25"/>
  <cols>
    <col min="1" max="1" width="8.28515625" customWidth="1"/>
    <col min="2" max="2" width="51.42578125" customWidth="1"/>
    <col min="3" max="3" width="104.7109375" customWidth="1"/>
  </cols>
  <sheetData>
    <row r="2" spans="1:3" x14ac:dyDescent="0.25">
      <c r="A2" s="286" t="s">
        <v>717</v>
      </c>
      <c r="B2" t="s">
        <v>718</v>
      </c>
    </row>
    <row r="3" spans="1:3" x14ac:dyDescent="0.25">
      <c r="B3" s="270" t="s">
        <v>719</v>
      </c>
    </row>
    <row r="4" spans="1:3" x14ac:dyDescent="0.25">
      <c r="B4" s="270" t="s">
        <v>720</v>
      </c>
    </row>
    <row r="5" spans="1:3" ht="15.75" thickBot="1" x14ac:dyDescent="0.3"/>
    <row r="6" spans="1:3" ht="21.75" customHeight="1" thickBot="1" x14ac:dyDescent="0.3">
      <c r="B6" s="287" t="s">
        <v>721</v>
      </c>
      <c r="C6" s="288" t="s">
        <v>722</v>
      </c>
    </row>
    <row r="7" spans="1:3" ht="60" x14ac:dyDescent="0.25">
      <c r="A7" s="289"/>
      <c r="B7" s="290" t="s">
        <v>723</v>
      </c>
      <c r="C7" s="291" t="s">
        <v>724</v>
      </c>
    </row>
    <row r="8" spans="1:3" ht="60" x14ac:dyDescent="0.25">
      <c r="A8" s="289"/>
      <c r="B8" s="292" t="s">
        <v>725</v>
      </c>
      <c r="C8" s="293" t="s">
        <v>726</v>
      </c>
    </row>
    <row r="9" spans="1:3" ht="60" x14ac:dyDescent="0.25">
      <c r="A9" s="289"/>
      <c r="B9" s="292" t="s">
        <v>727</v>
      </c>
      <c r="C9" s="293" t="s">
        <v>728</v>
      </c>
    </row>
    <row r="10" spans="1:3" ht="45" x14ac:dyDescent="0.25">
      <c r="A10" s="289"/>
      <c r="B10" s="292" t="s">
        <v>729</v>
      </c>
      <c r="C10" s="293" t="s">
        <v>730</v>
      </c>
    </row>
    <row r="11" spans="1:3" ht="60" x14ac:dyDescent="0.25">
      <c r="A11" s="289"/>
      <c r="B11" s="292" t="s">
        <v>731</v>
      </c>
      <c r="C11" s="293" t="s">
        <v>732</v>
      </c>
    </row>
    <row r="12" spans="1:3" ht="60" x14ac:dyDescent="0.25">
      <c r="A12" s="289"/>
      <c r="B12" s="292" t="s">
        <v>733</v>
      </c>
      <c r="C12" s="293" t="s">
        <v>734</v>
      </c>
    </row>
    <row r="13" spans="1:3" ht="60" x14ac:dyDescent="0.25">
      <c r="A13" s="289"/>
      <c r="B13" s="292" t="s">
        <v>735</v>
      </c>
      <c r="C13" s="293" t="s">
        <v>736</v>
      </c>
    </row>
    <row r="14" spans="1:3" ht="60" x14ac:dyDescent="0.25">
      <c r="A14" s="289"/>
      <c r="B14" s="292" t="s">
        <v>737</v>
      </c>
      <c r="C14" s="293" t="s">
        <v>738</v>
      </c>
    </row>
    <row r="15" spans="1:3" ht="60" x14ac:dyDescent="0.25">
      <c r="A15" s="289"/>
      <c r="B15" s="292" t="s">
        <v>739</v>
      </c>
      <c r="C15" s="293" t="s">
        <v>740</v>
      </c>
    </row>
    <row r="16" spans="1:3" ht="60" x14ac:dyDescent="0.25">
      <c r="A16" s="289"/>
      <c r="B16" s="292" t="s">
        <v>741</v>
      </c>
      <c r="C16" s="293" t="s">
        <v>742</v>
      </c>
    </row>
    <row r="17" spans="1:3" ht="60" x14ac:dyDescent="0.25">
      <c r="A17" s="289"/>
      <c r="B17" s="292" t="s">
        <v>743</v>
      </c>
      <c r="C17" s="293" t="s">
        <v>744</v>
      </c>
    </row>
    <row r="18" spans="1:3" ht="45" x14ac:dyDescent="0.25">
      <c r="A18" s="289"/>
      <c r="B18" s="292" t="s">
        <v>745</v>
      </c>
      <c r="C18" s="293" t="s">
        <v>746</v>
      </c>
    </row>
    <row r="19" spans="1:3" ht="60" x14ac:dyDescent="0.25">
      <c r="A19" s="289"/>
      <c r="B19" s="292" t="s">
        <v>747</v>
      </c>
      <c r="C19" s="293" t="s">
        <v>748</v>
      </c>
    </row>
    <row r="20" spans="1:3" ht="60" x14ac:dyDescent="0.25">
      <c r="A20" s="289"/>
      <c r="B20" s="292" t="s">
        <v>749</v>
      </c>
      <c r="C20" s="293" t="s">
        <v>750</v>
      </c>
    </row>
    <row r="21" spans="1:3" ht="75" x14ac:dyDescent="0.25">
      <c r="A21" s="289"/>
      <c r="B21" s="292" t="s">
        <v>751</v>
      </c>
      <c r="C21" s="293" t="s">
        <v>752</v>
      </c>
    </row>
    <row r="22" spans="1:3" ht="69" customHeight="1" x14ac:dyDescent="0.25">
      <c r="A22" s="289"/>
      <c r="B22" s="292" t="s">
        <v>753</v>
      </c>
      <c r="C22" s="293" t="s">
        <v>754</v>
      </c>
    </row>
    <row r="23" spans="1:3" ht="120.75" thickBot="1" x14ac:dyDescent="0.3">
      <c r="A23" s="289"/>
      <c r="B23" s="294" t="s">
        <v>755</v>
      </c>
      <c r="C23" s="295" t="s">
        <v>756</v>
      </c>
    </row>
  </sheetData>
  <hyperlinks>
    <hyperlink ref="B3" r:id="rId1" xr:uid="{00000000-0004-0000-1100-000000000000}"/>
    <hyperlink ref="B4" r:id="rId2" xr:uid="{00000000-0004-0000-1100-000001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filterMode="1"/>
  <dimension ref="A1:C38"/>
  <sheetViews>
    <sheetView workbookViewId="0">
      <selection activeCell="C7" sqref="C7"/>
    </sheetView>
  </sheetViews>
  <sheetFormatPr baseColWidth="10" defaultRowHeight="15" x14ac:dyDescent="0.25"/>
  <cols>
    <col min="2" max="2" width="115.28515625" customWidth="1"/>
    <col min="3" max="3" width="8.28515625" style="269" customWidth="1"/>
  </cols>
  <sheetData>
    <row r="1" spans="1:3" x14ac:dyDescent="0.25">
      <c r="A1" t="s">
        <v>648</v>
      </c>
      <c r="B1" t="s">
        <v>649</v>
      </c>
    </row>
    <row r="2" spans="1:3" x14ac:dyDescent="0.25">
      <c r="B2" s="270" t="s">
        <v>650</v>
      </c>
    </row>
    <row r="3" spans="1:3" x14ac:dyDescent="0.25">
      <c r="C3" s="271" t="s">
        <v>651</v>
      </c>
    </row>
    <row r="4" spans="1:3" x14ac:dyDescent="0.25">
      <c r="A4" s="272" t="s">
        <v>652</v>
      </c>
      <c r="B4" s="273" t="s">
        <v>653</v>
      </c>
      <c r="C4" s="271" t="s">
        <v>654</v>
      </c>
    </row>
    <row r="5" spans="1:3" ht="30" hidden="1" x14ac:dyDescent="0.25">
      <c r="A5" s="719" t="s">
        <v>655</v>
      </c>
      <c r="B5" s="274" t="s">
        <v>656</v>
      </c>
      <c r="C5" s="271" t="s">
        <v>657</v>
      </c>
    </row>
    <row r="6" spans="1:3" hidden="1" x14ac:dyDescent="0.25">
      <c r="A6" s="719"/>
      <c r="B6" s="274" t="s">
        <v>658</v>
      </c>
      <c r="C6" s="271" t="s">
        <v>657</v>
      </c>
    </row>
    <row r="7" spans="1:3" ht="45" x14ac:dyDescent="0.25">
      <c r="A7" s="719"/>
      <c r="B7" s="274" t="s">
        <v>659</v>
      </c>
      <c r="C7" s="271" t="s">
        <v>654</v>
      </c>
    </row>
    <row r="8" spans="1:3" ht="30" hidden="1" x14ac:dyDescent="0.25">
      <c r="A8" s="719"/>
      <c r="B8" s="274" t="s">
        <v>660</v>
      </c>
      <c r="C8" s="271" t="s">
        <v>657</v>
      </c>
    </row>
    <row r="9" spans="1:3" ht="30" x14ac:dyDescent="0.25">
      <c r="A9" s="719"/>
      <c r="B9" s="274" t="s">
        <v>661</v>
      </c>
      <c r="C9" s="271" t="s">
        <v>654</v>
      </c>
    </row>
    <row r="10" spans="1:3" hidden="1" x14ac:dyDescent="0.25">
      <c r="A10" s="719"/>
      <c r="B10" s="274" t="s">
        <v>662</v>
      </c>
      <c r="C10" s="271" t="s">
        <v>657</v>
      </c>
    </row>
    <row r="11" spans="1:3" ht="30" hidden="1" x14ac:dyDescent="0.25">
      <c r="A11" s="719"/>
      <c r="B11" s="274" t="s">
        <v>663</v>
      </c>
      <c r="C11" s="271" t="s">
        <v>657</v>
      </c>
    </row>
    <row r="12" spans="1:3" hidden="1" x14ac:dyDescent="0.25">
      <c r="A12" s="719"/>
      <c r="B12" s="274" t="s">
        <v>664</v>
      </c>
      <c r="C12" s="271" t="s">
        <v>657</v>
      </c>
    </row>
    <row r="13" spans="1:3" ht="30" x14ac:dyDescent="0.25">
      <c r="A13" s="719"/>
      <c r="B13" s="274" t="s">
        <v>665</v>
      </c>
      <c r="C13" s="271" t="s">
        <v>654</v>
      </c>
    </row>
    <row r="14" spans="1:3" x14ac:dyDescent="0.25">
      <c r="A14" s="719"/>
      <c r="B14" s="274" t="s">
        <v>666</v>
      </c>
      <c r="C14" s="271" t="s">
        <v>654</v>
      </c>
    </row>
    <row r="15" spans="1:3" hidden="1" x14ac:dyDescent="0.25">
      <c r="A15" s="719"/>
      <c r="B15" s="274" t="s">
        <v>667</v>
      </c>
      <c r="C15" s="271" t="s">
        <v>657</v>
      </c>
    </row>
    <row r="16" spans="1:3" ht="30" hidden="1" x14ac:dyDescent="0.25">
      <c r="A16" s="719"/>
      <c r="B16" s="274" t="s">
        <v>668</v>
      </c>
      <c r="C16" s="271" t="s">
        <v>657</v>
      </c>
    </row>
    <row r="17" spans="1:3" x14ac:dyDescent="0.25">
      <c r="A17" s="275" t="s">
        <v>669</v>
      </c>
      <c r="B17" s="273" t="s">
        <v>670</v>
      </c>
      <c r="C17" s="271" t="s">
        <v>654</v>
      </c>
    </row>
    <row r="18" spans="1:3" ht="30" hidden="1" x14ac:dyDescent="0.25">
      <c r="A18" s="719" t="s">
        <v>655</v>
      </c>
      <c r="B18" s="274" t="s">
        <v>671</v>
      </c>
      <c r="C18" s="271" t="s">
        <v>657</v>
      </c>
    </row>
    <row r="19" spans="1:3" ht="30" x14ac:dyDescent="0.25">
      <c r="A19" s="719"/>
      <c r="B19" s="274" t="s">
        <v>672</v>
      </c>
      <c r="C19" s="271" t="s">
        <v>654</v>
      </c>
    </row>
    <row r="20" spans="1:3" ht="30" hidden="1" x14ac:dyDescent="0.25">
      <c r="A20" s="719"/>
      <c r="B20" s="274" t="s">
        <v>673</v>
      </c>
      <c r="C20" s="271" t="s">
        <v>657</v>
      </c>
    </row>
    <row r="21" spans="1:3" ht="30" hidden="1" x14ac:dyDescent="0.25">
      <c r="A21" s="719"/>
      <c r="B21" s="274" t="s">
        <v>674</v>
      </c>
      <c r="C21" s="271" t="s">
        <v>657</v>
      </c>
    </row>
    <row r="22" spans="1:3" hidden="1" x14ac:dyDescent="0.25">
      <c r="A22" s="719"/>
      <c r="B22" s="274" t="s">
        <v>675</v>
      </c>
      <c r="C22" s="271" t="s">
        <v>657</v>
      </c>
    </row>
    <row r="23" spans="1:3" ht="30" x14ac:dyDescent="0.25">
      <c r="A23" s="719"/>
      <c r="B23" s="276" t="s">
        <v>676</v>
      </c>
      <c r="C23" s="271" t="s">
        <v>654</v>
      </c>
    </row>
    <row r="24" spans="1:3" ht="30" hidden="1" x14ac:dyDescent="0.25">
      <c r="A24" s="719"/>
      <c r="B24" s="274" t="s">
        <v>677</v>
      </c>
      <c r="C24" s="271" t="s">
        <v>657</v>
      </c>
    </row>
    <row r="25" spans="1:3" x14ac:dyDescent="0.25">
      <c r="A25" s="719"/>
      <c r="B25" s="274" t="s">
        <v>678</v>
      </c>
      <c r="C25" s="271" t="s">
        <v>654</v>
      </c>
    </row>
    <row r="26" spans="1:3" x14ac:dyDescent="0.25">
      <c r="A26" s="275" t="s">
        <v>679</v>
      </c>
      <c r="B26" s="273" t="s">
        <v>680</v>
      </c>
      <c r="C26" s="271" t="s">
        <v>654</v>
      </c>
    </row>
    <row r="27" spans="1:3" ht="30" hidden="1" x14ac:dyDescent="0.25">
      <c r="A27" s="719" t="s">
        <v>655</v>
      </c>
      <c r="B27" s="274" t="s">
        <v>681</v>
      </c>
      <c r="C27" s="271" t="s">
        <v>657</v>
      </c>
    </row>
    <row r="28" spans="1:3" ht="30" x14ac:dyDescent="0.25">
      <c r="A28" s="719"/>
      <c r="B28" s="274" t="s">
        <v>682</v>
      </c>
      <c r="C28" s="271" t="s">
        <v>654</v>
      </c>
    </row>
    <row r="29" spans="1:3" ht="30" x14ac:dyDescent="0.25">
      <c r="A29" s="719"/>
      <c r="B29" s="274" t="s">
        <v>683</v>
      </c>
      <c r="C29" s="271" t="s">
        <v>654</v>
      </c>
    </row>
    <row r="30" spans="1:3" ht="30" hidden="1" x14ac:dyDescent="0.25">
      <c r="A30" s="719"/>
      <c r="B30" s="274" t="s">
        <v>684</v>
      </c>
      <c r="C30" s="271" t="s">
        <v>657</v>
      </c>
    </row>
    <row r="31" spans="1:3" ht="30" hidden="1" x14ac:dyDescent="0.25">
      <c r="A31" s="719"/>
      <c r="B31" s="274" t="s">
        <v>685</v>
      </c>
      <c r="C31" s="271" t="s">
        <v>657</v>
      </c>
    </row>
    <row r="32" spans="1:3" hidden="1" x14ac:dyDescent="0.25">
      <c r="A32" s="275" t="s">
        <v>686</v>
      </c>
      <c r="B32" s="273" t="s">
        <v>687</v>
      </c>
      <c r="C32" s="271" t="s">
        <v>657</v>
      </c>
    </row>
    <row r="33" spans="1:3" ht="45" hidden="1" x14ac:dyDescent="0.25">
      <c r="A33" s="277" t="s">
        <v>655</v>
      </c>
      <c r="B33" s="274" t="s">
        <v>688</v>
      </c>
      <c r="C33" s="271" t="s">
        <v>657</v>
      </c>
    </row>
    <row r="34" spans="1:3" x14ac:dyDescent="0.25">
      <c r="A34" s="275" t="s">
        <v>689</v>
      </c>
      <c r="B34" s="273" t="s">
        <v>690</v>
      </c>
      <c r="C34" s="271" t="s">
        <v>654</v>
      </c>
    </row>
    <row r="35" spans="1:3" ht="30" x14ac:dyDescent="0.25">
      <c r="A35" s="719" t="s">
        <v>655</v>
      </c>
      <c r="B35" s="276" t="s">
        <v>691</v>
      </c>
      <c r="C35" s="271" t="s">
        <v>654</v>
      </c>
    </row>
    <row r="36" spans="1:3" ht="30" hidden="1" x14ac:dyDescent="0.25">
      <c r="A36" s="719"/>
      <c r="B36" s="276" t="s">
        <v>692</v>
      </c>
      <c r="C36" s="271" t="s">
        <v>657</v>
      </c>
    </row>
    <row r="37" spans="1:3" x14ac:dyDescent="0.25">
      <c r="A37" s="719"/>
      <c r="B37" s="276" t="s">
        <v>693</v>
      </c>
      <c r="C37" s="271" t="s">
        <v>654</v>
      </c>
    </row>
    <row r="38" spans="1:3" x14ac:dyDescent="0.25">
      <c r="A38" s="719"/>
      <c r="B38" s="276" t="s">
        <v>694</v>
      </c>
      <c r="C38" s="271" t="s">
        <v>654</v>
      </c>
    </row>
  </sheetData>
  <autoFilter ref="A3:C38" xr:uid="{00000000-0009-0000-0000-000012000000}">
    <filterColumn colId="2">
      <filters>
        <filter val="Si"/>
      </filters>
    </filterColumn>
  </autoFilter>
  <mergeCells count="4">
    <mergeCell ref="A5:A16"/>
    <mergeCell ref="A18:A25"/>
    <mergeCell ref="A27:A31"/>
    <mergeCell ref="A35:A38"/>
  </mergeCells>
  <hyperlinks>
    <hyperlink ref="B2" r:id="rId1" xr:uid="{00000000-0004-0000-1200-000000000000}"/>
  </hyperlinks>
  <pageMargins left="0.7" right="0.7" top="0.75" bottom="0.75" header="0.3" footer="0.3"/>
  <pageSetup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21"/>
  <sheetViews>
    <sheetView topLeftCell="A7" workbookViewId="0">
      <selection activeCell="C7" sqref="C7"/>
    </sheetView>
  </sheetViews>
  <sheetFormatPr baseColWidth="10" defaultRowHeight="15" x14ac:dyDescent="0.25"/>
  <cols>
    <col min="1" max="1" width="9.28515625" customWidth="1"/>
    <col min="2" max="3" width="37.85546875" style="278" customWidth="1"/>
  </cols>
  <sheetData>
    <row r="1" spans="1:3" ht="38.25" customHeight="1" x14ac:dyDescent="0.25">
      <c r="A1" s="269" t="s">
        <v>648</v>
      </c>
      <c r="B1" s="720" t="s">
        <v>695</v>
      </c>
      <c r="C1" s="720"/>
    </row>
    <row r="2" spans="1:3" ht="15.75" thickBot="1" x14ac:dyDescent="0.3"/>
    <row r="3" spans="1:3" ht="21.75" customHeight="1" thickBot="1" x14ac:dyDescent="0.3">
      <c r="B3" s="279" t="s">
        <v>696</v>
      </c>
      <c r="C3" s="280" t="s">
        <v>697</v>
      </c>
    </row>
    <row r="4" spans="1:3" x14ac:dyDescent="0.25">
      <c r="B4" s="721" t="s">
        <v>698</v>
      </c>
      <c r="C4" s="281" t="s">
        <v>699</v>
      </c>
    </row>
    <row r="5" spans="1:3" x14ac:dyDescent="0.25">
      <c r="B5" s="722"/>
      <c r="C5" s="282" t="s">
        <v>465</v>
      </c>
    </row>
    <row r="6" spans="1:3" ht="21" customHeight="1" x14ac:dyDescent="0.25">
      <c r="B6" s="722" t="s">
        <v>700</v>
      </c>
      <c r="C6" s="282" t="s">
        <v>701</v>
      </c>
    </row>
    <row r="7" spans="1:3" ht="30" x14ac:dyDescent="0.25">
      <c r="B7" s="722"/>
      <c r="C7" s="282" t="s">
        <v>702</v>
      </c>
    </row>
    <row r="8" spans="1:3" ht="30" x14ac:dyDescent="0.25">
      <c r="B8" s="722" t="s">
        <v>703</v>
      </c>
      <c r="C8" s="282" t="s">
        <v>482</v>
      </c>
    </row>
    <row r="9" spans="1:3" x14ac:dyDescent="0.25">
      <c r="B9" s="722"/>
      <c r="C9" s="282" t="s">
        <v>704</v>
      </c>
    </row>
    <row r="10" spans="1:3" x14ac:dyDescent="0.25">
      <c r="B10" s="722"/>
      <c r="C10" s="282" t="s">
        <v>705</v>
      </c>
    </row>
    <row r="11" spans="1:3" x14ac:dyDescent="0.25">
      <c r="B11" s="722"/>
      <c r="C11" s="282" t="s">
        <v>706</v>
      </c>
    </row>
    <row r="12" spans="1:3" x14ac:dyDescent="0.25">
      <c r="B12" s="722"/>
      <c r="C12" s="282" t="s">
        <v>707</v>
      </c>
    </row>
    <row r="13" spans="1:3" x14ac:dyDescent="0.25">
      <c r="B13" s="722"/>
      <c r="C13" s="282" t="s">
        <v>708</v>
      </c>
    </row>
    <row r="14" spans="1:3" x14ac:dyDescent="0.25">
      <c r="B14" s="722"/>
      <c r="C14" s="282" t="s">
        <v>709</v>
      </c>
    </row>
    <row r="15" spans="1:3" ht="30" x14ac:dyDescent="0.25">
      <c r="B15" s="722"/>
      <c r="C15" s="282" t="s">
        <v>710</v>
      </c>
    </row>
    <row r="16" spans="1:3" ht="30" x14ac:dyDescent="0.25">
      <c r="B16" s="283" t="s">
        <v>711</v>
      </c>
      <c r="C16" s="282" t="s">
        <v>712</v>
      </c>
    </row>
    <row r="17" spans="2:3" x14ac:dyDescent="0.25">
      <c r="B17" s="722" t="s">
        <v>713</v>
      </c>
      <c r="C17" s="282" t="s">
        <v>612</v>
      </c>
    </row>
    <row r="18" spans="2:3" ht="30" x14ac:dyDescent="0.25">
      <c r="B18" s="722"/>
      <c r="C18" s="282" t="s">
        <v>714</v>
      </c>
    </row>
    <row r="19" spans="2:3" x14ac:dyDescent="0.25">
      <c r="B19" s="722"/>
      <c r="C19" s="282" t="s">
        <v>715</v>
      </c>
    </row>
    <row r="20" spans="2:3" ht="30" x14ac:dyDescent="0.25">
      <c r="B20" s="283" t="s">
        <v>716</v>
      </c>
      <c r="C20" s="282" t="s">
        <v>716</v>
      </c>
    </row>
    <row r="21" spans="2:3" ht="15.75" thickBot="1" x14ac:dyDescent="0.3">
      <c r="B21" s="284" t="s">
        <v>545</v>
      </c>
      <c r="C21" s="285" t="s">
        <v>545</v>
      </c>
    </row>
  </sheetData>
  <mergeCells count="5">
    <mergeCell ref="B1:C1"/>
    <mergeCell ref="B4:B5"/>
    <mergeCell ref="B6:B7"/>
    <mergeCell ref="B8:B15"/>
    <mergeCell ref="B17:B1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53"/>
  <sheetViews>
    <sheetView zoomScale="80" zoomScaleNormal="80" workbookViewId="0">
      <pane ySplit="2" topLeftCell="A3" activePane="bottomLeft" state="frozen"/>
      <selection activeCell="A11" sqref="A11"/>
      <selection pane="bottomLeft" activeCell="A9" sqref="A9:A14"/>
    </sheetView>
  </sheetViews>
  <sheetFormatPr baseColWidth="10" defaultColWidth="11.42578125" defaultRowHeight="12.75" x14ac:dyDescent="0.2"/>
  <cols>
    <col min="1" max="1" width="36.42578125" style="1" customWidth="1"/>
    <col min="2" max="2" width="46.85546875" style="304" customWidth="1"/>
    <col min="3" max="3" width="42.5703125" style="1" customWidth="1"/>
    <col min="4" max="5" width="32.5703125" style="1" customWidth="1"/>
    <col min="6" max="16384" width="11.42578125" style="306"/>
  </cols>
  <sheetData>
    <row r="1" spans="1:8" x14ac:dyDescent="0.2">
      <c r="A1" s="591" t="s">
        <v>9</v>
      </c>
      <c r="B1" s="573" t="s">
        <v>10</v>
      </c>
      <c r="C1" s="569" t="s">
        <v>14</v>
      </c>
      <c r="D1" s="573" t="s">
        <v>30</v>
      </c>
      <c r="E1" s="579" t="s">
        <v>31</v>
      </c>
      <c r="H1" s="307" t="s">
        <v>32</v>
      </c>
    </row>
    <row r="2" spans="1:8" ht="13.5" thickBot="1" x14ac:dyDescent="0.25">
      <c r="A2" s="592"/>
      <c r="B2" s="575"/>
      <c r="C2" s="574"/>
      <c r="D2" s="575"/>
      <c r="E2" s="580"/>
      <c r="H2" s="307" t="s">
        <v>33</v>
      </c>
    </row>
    <row r="3" spans="1:8" ht="52.5" customHeight="1" x14ac:dyDescent="0.2">
      <c r="A3" s="516" t="s">
        <v>116</v>
      </c>
      <c r="B3" s="567" t="s">
        <v>117</v>
      </c>
      <c r="C3" s="298" t="s">
        <v>120</v>
      </c>
      <c r="D3" s="298" t="s">
        <v>128</v>
      </c>
      <c r="E3" s="300" t="s">
        <v>129</v>
      </c>
    </row>
    <row r="4" spans="1:8" ht="52.5" customHeight="1" x14ac:dyDescent="0.2">
      <c r="A4" s="543"/>
      <c r="B4" s="527"/>
      <c r="C4" s="299" t="s">
        <v>132</v>
      </c>
      <c r="D4" s="299" t="s">
        <v>128</v>
      </c>
      <c r="E4" s="17" t="s">
        <v>129</v>
      </c>
    </row>
    <row r="5" spans="1:8" ht="62.25" customHeight="1" x14ac:dyDescent="0.2">
      <c r="A5" s="543"/>
      <c r="B5" s="297" t="s">
        <v>171</v>
      </c>
      <c r="C5" s="299" t="s">
        <v>174</v>
      </c>
      <c r="D5" s="297" t="s">
        <v>177</v>
      </c>
      <c r="E5" s="35" t="s">
        <v>178</v>
      </c>
    </row>
    <row r="6" spans="1:8" ht="76.5" customHeight="1" x14ac:dyDescent="0.2">
      <c r="A6" s="543" t="s">
        <v>102</v>
      </c>
      <c r="B6" s="299" t="s">
        <v>103</v>
      </c>
      <c r="C6" s="299" t="s">
        <v>106</v>
      </c>
      <c r="D6" s="299" t="s">
        <v>44</v>
      </c>
      <c r="E6" s="17" t="s">
        <v>112</v>
      </c>
    </row>
    <row r="7" spans="1:8" ht="51.75" customHeight="1" x14ac:dyDescent="0.2">
      <c r="A7" s="543"/>
      <c r="B7" s="540" t="s">
        <v>179</v>
      </c>
      <c r="C7" s="297" t="s">
        <v>182</v>
      </c>
      <c r="D7" s="297" t="s">
        <v>177</v>
      </c>
      <c r="E7" s="35" t="s">
        <v>178</v>
      </c>
    </row>
    <row r="8" spans="1:8" ht="51.75" customHeight="1" x14ac:dyDescent="0.2">
      <c r="A8" s="543"/>
      <c r="B8" s="540"/>
      <c r="C8" s="297" t="s">
        <v>188</v>
      </c>
      <c r="D8" s="297" t="s">
        <v>177</v>
      </c>
      <c r="E8" s="35" t="s">
        <v>178</v>
      </c>
    </row>
    <row r="9" spans="1:8" ht="55.5" customHeight="1" x14ac:dyDescent="0.2">
      <c r="A9" s="543" t="s">
        <v>213</v>
      </c>
      <c r="B9" s="540" t="s">
        <v>214</v>
      </c>
      <c r="C9" s="299" t="s">
        <v>216</v>
      </c>
      <c r="D9" s="297" t="s">
        <v>177</v>
      </c>
      <c r="E9" s="35" t="s">
        <v>622</v>
      </c>
    </row>
    <row r="10" spans="1:8" ht="55.5" customHeight="1" x14ac:dyDescent="0.2">
      <c r="A10" s="543"/>
      <c r="B10" s="540"/>
      <c r="C10" s="299" t="s">
        <v>220</v>
      </c>
      <c r="D10" s="297" t="s">
        <v>177</v>
      </c>
      <c r="E10" s="35" t="s">
        <v>622</v>
      </c>
    </row>
    <row r="11" spans="1:8" ht="55.5" customHeight="1" x14ac:dyDescent="0.2">
      <c r="A11" s="543"/>
      <c r="B11" s="19" t="s">
        <v>267</v>
      </c>
      <c r="C11" s="18" t="s">
        <v>269</v>
      </c>
      <c r="D11" s="19" t="s">
        <v>63</v>
      </c>
      <c r="E11" s="74" t="s">
        <v>255</v>
      </c>
    </row>
    <row r="12" spans="1:8" ht="55.5" customHeight="1" x14ac:dyDescent="0.2">
      <c r="A12" s="543"/>
      <c r="B12" s="559" t="s">
        <v>279</v>
      </c>
      <c r="C12" s="68" t="s">
        <v>282</v>
      </c>
      <c r="D12" s="19" t="s">
        <v>63</v>
      </c>
      <c r="E12" s="74" t="s">
        <v>290</v>
      </c>
    </row>
    <row r="13" spans="1:8" ht="55.5" customHeight="1" x14ac:dyDescent="0.2">
      <c r="A13" s="543"/>
      <c r="B13" s="559"/>
      <c r="C13" s="68" t="s">
        <v>292</v>
      </c>
      <c r="D13" s="19" t="s">
        <v>63</v>
      </c>
      <c r="E13" s="74" t="s">
        <v>290</v>
      </c>
    </row>
    <row r="14" spans="1:8" ht="55.5" customHeight="1" x14ac:dyDescent="0.2">
      <c r="A14" s="543"/>
      <c r="B14" s="559"/>
      <c r="C14" s="68" t="s">
        <v>297</v>
      </c>
      <c r="D14" s="19" t="s">
        <v>63</v>
      </c>
      <c r="E14" s="74" t="s">
        <v>290</v>
      </c>
    </row>
    <row r="15" spans="1:8" ht="55.5" customHeight="1" x14ac:dyDescent="0.2">
      <c r="A15" s="543" t="s">
        <v>193</v>
      </c>
      <c r="B15" s="527" t="s">
        <v>194</v>
      </c>
      <c r="C15" s="299" t="s">
        <v>197</v>
      </c>
      <c r="D15" s="297" t="s">
        <v>177</v>
      </c>
      <c r="E15" s="35" t="s">
        <v>203</v>
      </c>
    </row>
    <row r="16" spans="1:8" ht="55.5" customHeight="1" x14ac:dyDescent="0.2">
      <c r="A16" s="543"/>
      <c r="B16" s="527"/>
      <c r="C16" s="299" t="s">
        <v>204</v>
      </c>
      <c r="D16" s="297" t="s">
        <v>177</v>
      </c>
      <c r="E16" s="35" t="s">
        <v>203</v>
      </c>
    </row>
    <row r="17" spans="1:5" s="308" customFormat="1" ht="51" customHeight="1" x14ac:dyDescent="0.2">
      <c r="A17" s="543" t="s">
        <v>34</v>
      </c>
      <c r="B17" s="299" t="s">
        <v>35</v>
      </c>
      <c r="C17" s="299" t="s">
        <v>37</v>
      </c>
      <c r="D17" s="299" t="s">
        <v>44</v>
      </c>
      <c r="E17" s="17" t="s">
        <v>45</v>
      </c>
    </row>
    <row r="18" spans="1:5" s="308" customFormat="1" ht="33.75" customHeight="1" x14ac:dyDescent="0.2">
      <c r="A18" s="543"/>
      <c r="B18" s="527" t="s">
        <v>48</v>
      </c>
      <c r="C18" s="299" t="s">
        <v>50</v>
      </c>
      <c r="D18" s="299" t="s">
        <v>44</v>
      </c>
      <c r="E18" s="17" t="s">
        <v>45</v>
      </c>
    </row>
    <row r="19" spans="1:5" ht="33.75" customHeight="1" x14ac:dyDescent="0.2">
      <c r="A19" s="543"/>
      <c r="B19" s="527"/>
      <c r="C19" s="18" t="s">
        <v>640</v>
      </c>
      <c r="D19" s="19" t="s">
        <v>63</v>
      </c>
      <c r="E19" s="27" t="s">
        <v>64</v>
      </c>
    </row>
    <row r="20" spans="1:5" ht="36" customHeight="1" x14ac:dyDescent="0.2">
      <c r="A20" s="543"/>
      <c r="B20" s="527" t="s">
        <v>68</v>
      </c>
      <c r="C20" s="299" t="s">
        <v>71</v>
      </c>
      <c r="D20" s="299" t="s">
        <v>44</v>
      </c>
      <c r="E20" s="17" t="s">
        <v>79</v>
      </c>
    </row>
    <row r="21" spans="1:5" ht="36" customHeight="1" x14ac:dyDescent="0.2">
      <c r="A21" s="543"/>
      <c r="B21" s="527"/>
      <c r="C21" s="299" t="s">
        <v>82</v>
      </c>
      <c r="D21" s="299" t="s">
        <v>44</v>
      </c>
      <c r="E21" s="17" t="s">
        <v>89</v>
      </c>
    </row>
    <row r="22" spans="1:5" ht="40.5" customHeight="1" x14ac:dyDescent="0.2">
      <c r="A22" s="543"/>
      <c r="B22" s="527"/>
      <c r="C22" s="299" t="s">
        <v>92</v>
      </c>
      <c r="D22" s="299" t="s">
        <v>44</v>
      </c>
      <c r="E22" s="17" t="s">
        <v>98</v>
      </c>
    </row>
    <row r="23" spans="1:5" ht="48" customHeight="1" x14ac:dyDescent="0.2">
      <c r="A23" s="543"/>
      <c r="B23" s="540" t="s">
        <v>140</v>
      </c>
      <c r="C23" s="297" t="s">
        <v>143</v>
      </c>
      <c r="D23" s="299" t="s">
        <v>128</v>
      </c>
      <c r="E23" s="17" t="s">
        <v>150</v>
      </c>
    </row>
    <row r="24" spans="1:5" ht="48" customHeight="1" x14ac:dyDescent="0.2">
      <c r="A24" s="543"/>
      <c r="B24" s="540"/>
      <c r="C24" s="299" t="s">
        <v>153</v>
      </c>
      <c r="D24" s="299" t="s">
        <v>128</v>
      </c>
      <c r="E24" s="17" t="s">
        <v>150</v>
      </c>
    </row>
    <row r="25" spans="1:5" ht="48" customHeight="1" x14ac:dyDescent="0.2">
      <c r="A25" s="543"/>
      <c r="B25" s="540"/>
      <c r="C25" s="299" t="s">
        <v>160</v>
      </c>
      <c r="D25" s="299" t="s">
        <v>128</v>
      </c>
      <c r="E25" s="17" t="s">
        <v>150</v>
      </c>
    </row>
    <row r="26" spans="1:5" ht="48" customHeight="1" x14ac:dyDescent="0.2">
      <c r="A26" s="543"/>
      <c r="B26" s="540"/>
      <c r="C26" s="299" t="s">
        <v>165</v>
      </c>
      <c r="D26" s="299" t="s">
        <v>128</v>
      </c>
      <c r="E26" s="17" t="s">
        <v>129</v>
      </c>
    </row>
    <row r="27" spans="1:5" ht="61.5" customHeight="1" x14ac:dyDescent="0.2">
      <c r="A27" s="543"/>
      <c r="B27" s="299" t="s">
        <v>223</v>
      </c>
      <c r="C27" s="299" t="s">
        <v>226</v>
      </c>
      <c r="D27" s="297" t="s">
        <v>63</v>
      </c>
      <c r="E27" s="35" t="s">
        <v>231</v>
      </c>
    </row>
    <row r="28" spans="1:5" s="309" customFormat="1" ht="114.75" customHeight="1" x14ac:dyDescent="0.2">
      <c r="A28" s="543"/>
      <c r="B28" s="559" t="s">
        <v>629</v>
      </c>
      <c r="C28" s="18" t="s">
        <v>236</v>
      </c>
      <c r="D28" s="19" t="s">
        <v>63</v>
      </c>
      <c r="E28" s="66" t="s">
        <v>244</v>
      </c>
    </row>
    <row r="29" spans="1:5" ht="51" customHeight="1" x14ac:dyDescent="0.2">
      <c r="A29" s="543"/>
      <c r="B29" s="559"/>
      <c r="C29" s="18" t="s">
        <v>247</v>
      </c>
      <c r="D29" s="19" t="s">
        <v>63</v>
      </c>
      <c r="E29" s="74" t="s">
        <v>255</v>
      </c>
    </row>
    <row r="30" spans="1:5" ht="51" customHeight="1" x14ac:dyDescent="0.2">
      <c r="A30" s="543"/>
      <c r="B30" s="559"/>
      <c r="C30" s="18" t="s">
        <v>258</v>
      </c>
      <c r="D30" s="19" t="s">
        <v>63</v>
      </c>
      <c r="E30" s="74" t="s">
        <v>255</v>
      </c>
    </row>
    <row r="31" spans="1:5" ht="51" customHeight="1" x14ac:dyDescent="0.2">
      <c r="A31" s="543"/>
      <c r="B31" s="558" t="s">
        <v>305</v>
      </c>
      <c r="C31" s="19" t="s">
        <v>308</v>
      </c>
      <c r="D31" s="19" t="s">
        <v>63</v>
      </c>
      <c r="E31" s="27" t="s">
        <v>316</v>
      </c>
    </row>
    <row r="32" spans="1:5" ht="51" customHeight="1" x14ac:dyDescent="0.2">
      <c r="A32" s="543"/>
      <c r="B32" s="558"/>
      <c r="C32" s="68" t="s">
        <v>318</v>
      </c>
      <c r="D32" s="19" t="s">
        <v>63</v>
      </c>
      <c r="E32" s="27" t="s">
        <v>316</v>
      </c>
    </row>
    <row r="33" spans="1:5" s="309" customFormat="1" ht="51" customHeight="1" x14ac:dyDescent="0.2">
      <c r="A33" s="543"/>
      <c r="B33" s="558"/>
      <c r="C33" s="18" t="s">
        <v>325</v>
      </c>
      <c r="D33" s="19" t="s">
        <v>63</v>
      </c>
      <c r="E33" s="27" t="s">
        <v>316</v>
      </c>
    </row>
    <row r="34" spans="1:5" s="309" customFormat="1" ht="51" customHeight="1" x14ac:dyDescent="0.2">
      <c r="A34" s="543"/>
      <c r="B34" s="558"/>
      <c r="C34" s="18" t="s">
        <v>334</v>
      </c>
      <c r="D34" s="19" t="s">
        <v>63</v>
      </c>
      <c r="E34" s="27" t="s">
        <v>316</v>
      </c>
    </row>
    <row r="35" spans="1:5" s="310" customFormat="1" ht="48" customHeight="1" x14ac:dyDescent="0.25">
      <c r="A35" s="543"/>
      <c r="B35" s="299" t="s">
        <v>344</v>
      </c>
      <c r="C35" s="299" t="s">
        <v>347</v>
      </c>
      <c r="D35" s="19" t="s">
        <v>63</v>
      </c>
      <c r="E35" s="17" t="s">
        <v>354</v>
      </c>
    </row>
    <row r="36" spans="1:5" s="311" customFormat="1" ht="48" customHeight="1" x14ac:dyDescent="0.25">
      <c r="A36" s="543"/>
      <c r="B36" s="299" t="s">
        <v>358</v>
      </c>
      <c r="C36" s="299" t="s">
        <v>360</v>
      </c>
      <c r="D36" s="299" t="s">
        <v>363</v>
      </c>
      <c r="E36" s="17" t="s">
        <v>364</v>
      </c>
    </row>
    <row r="37" spans="1:5" s="312" customFormat="1" ht="63.75" customHeight="1" x14ac:dyDescent="0.2">
      <c r="A37" s="543"/>
      <c r="B37" s="297" t="s">
        <v>367</v>
      </c>
      <c r="C37" s="297" t="s">
        <v>368</v>
      </c>
      <c r="D37" s="299" t="s">
        <v>369</v>
      </c>
      <c r="E37" s="35" t="s">
        <v>370</v>
      </c>
    </row>
    <row r="38" spans="1:5" s="312" customFormat="1" ht="51" customHeight="1" x14ac:dyDescent="0.2">
      <c r="A38" s="543"/>
      <c r="B38" s="527" t="s">
        <v>372</v>
      </c>
      <c r="C38" s="299" t="s">
        <v>375</v>
      </c>
      <c r="D38" s="299" t="s">
        <v>369</v>
      </c>
      <c r="E38" s="35" t="s">
        <v>383</v>
      </c>
    </row>
    <row r="39" spans="1:5" s="312" customFormat="1" ht="63.75" customHeight="1" x14ac:dyDescent="0.2">
      <c r="A39" s="543"/>
      <c r="B39" s="527"/>
      <c r="C39" s="299" t="s">
        <v>384</v>
      </c>
      <c r="D39" s="299" t="s">
        <v>369</v>
      </c>
      <c r="E39" s="35" t="s">
        <v>392</v>
      </c>
    </row>
    <row r="40" spans="1:5" s="312" customFormat="1" ht="51" customHeight="1" x14ac:dyDescent="0.2">
      <c r="A40" s="543"/>
      <c r="B40" s="299" t="s">
        <v>394</v>
      </c>
      <c r="C40" s="299" t="s">
        <v>396</v>
      </c>
      <c r="D40" s="299" t="s">
        <v>369</v>
      </c>
      <c r="E40" s="35" t="s">
        <v>392</v>
      </c>
    </row>
    <row r="41" spans="1:5" ht="63.75" customHeight="1" x14ac:dyDescent="0.2">
      <c r="A41" s="543"/>
      <c r="B41" s="540" t="s">
        <v>405</v>
      </c>
      <c r="C41" s="540" t="s">
        <v>408</v>
      </c>
      <c r="D41" s="297" t="s">
        <v>416</v>
      </c>
      <c r="E41" s="35" t="s">
        <v>417</v>
      </c>
    </row>
    <row r="42" spans="1:5" ht="63.75" customHeight="1" x14ac:dyDescent="0.2">
      <c r="A42" s="543"/>
      <c r="B42" s="540"/>
      <c r="C42" s="540"/>
      <c r="D42" s="297" t="s">
        <v>416</v>
      </c>
      <c r="E42" s="35" t="s">
        <v>417</v>
      </c>
    </row>
    <row r="43" spans="1:5" ht="63.75" customHeight="1" x14ac:dyDescent="0.2">
      <c r="A43" s="543"/>
      <c r="B43" s="540"/>
      <c r="C43" s="540"/>
      <c r="D43" s="297" t="s">
        <v>416</v>
      </c>
      <c r="E43" s="35" t="s">
        <v>417</v>
      </c>
    </row>
    <row r="44" spans="1:5" ht="13.5" thickBot="1" x14ac:dyDescent="0.25">
      <c r="A44" s="305"/>
      <c r="B44" s="302"/>
      <c r="C44" s="89"/>
      <c r="D44" s="88"/>
      <c r="E44" s="91"/>
    </row>
    <row r="45" spans="1:5" ht="13.5" thickBot="1" x14ac:dyDescent="0.25">
      <c r="A45" s="4"/>
      <c r="B45" s="303"/>
      <c r="C45" s="4"/>
      <c r="D45" s="28"/>
      <c r="E45" s="28"/>
    </row>
    <row r="46" spans="1:5" ht="40.5" customHeight="1" x14ac:dyDescent="0.2">
      <c r="A46" s="95" t="s">
        <v>423</v>
      </c>
      <c r="B46" s="727" t="s">
        <v>424</v>
      </c>
      <c r="C46" s="727"/>
      <c r="D46" s="727"/>
      <c r="E46" s="728"/>
    </row>
    <row r="47" spans="1:5" ht="40.5" customHeight="1" x14ac:dyDescent="0.2">
      <c r="A47" s="296" t="s">
        <v>425</v>
      </c>
      <c r="B47" s="557" t="s">
        <v>426</v>
      </c>
      <c r="C47" s="557"/>
      <c r="D47" s="557"/>
      <c r="E47" s="544"/>
    </row>
    <row r="48" spans="1:5" ht="30.75" customHeight="1" x14ac:dyDescent="0.2">
      <c r="A48" s="723" t="s">
        <v>427</v>
      </c>
      <c r="B48" s="557" t="s">
        <v>116</v>
      </c>
      <c r="C48" s="557"/>
      <c r="D48" s="557"/>
      <c r="E48" s="544"/>
    </row>
    <row r="49" spans="1:5" ht="30.75" customHeight="1" x14ac:dyDescent="0.2">
      <c r="A49" s="723"/>
      <c r="B49" s="557" t="s">
        <v>102</v>
      </c>
      <c r="C49" s="557"/>
      <c r="D49" s="557"/>
      <c r="E49" s="544"/>
    </row>
    <row r="50" spans="1:5" ht="30.75" customHeight="1" x14ac:dyDescent="0.2">
      <c r="A50" s="723"/>
      <c r="B50" s="557" t="s">
        <v>213</v>
      </c>
      <c r="C50" s="557"/>
      <c r="D50" s="557"/>
      <c r="E50" s="544"/>
    </row>
    <row r="51" spans="1:5" ht="30.75" customHeight="1" x14ac:dyDescent="0.2">
      <c r="A51" s="723"/>
      <c r="B51" s="557" t="s">
        <v>428</v>
      </c>
      <c r="C51" s="557"/>
      <c r="D51" s="557"/>
      <c r="E51" s="544"/>
    </row>
    <row r="52" spans="1:5" ht="30.75" customHeight="1" thickBot="1" x14ac:dyDescent="0.25">
      <c r="A52" s="724"/>
      <c r="B52" s="725" t="s">
        <v>34</v>
      </c>
      <c r="C52" s="725"/>
      <c r="D52" s="725"/>
      <c r="E52" s="726"/>
    </row>
    <row r="53" spans="1:5" x14ac:dyDescent="0.2">
      <c r="A53" s="97"/>
      <c r="B53" s="3"/>
      <c r="C53" s="96"/>
      <c r="D53" s="96"/>
      <c r="E53" s="96"/>
    </row>
  </sheetData>
  <autoFilter ref="A2:H43" xr:uid="{00000000-0009-0000-0000-000014000000}"/>
  <mergeCells count="31">
    <mergeCell ref="D1:D2"/>
    <mergeCell ref="E1:E2"/>
    <mergeCell ref="B18:B19"/>
    <mergeCell ref="C1:C2"/>
    <mergeCell ref="A1:A2"/>
    <mergeCell ref="B1:B2"/>
    <mergeCell ref="A3:A5"/>
    <mergeCell ref="A6:A8"/>
    <mergeCell ref="A9:A14"/>
    <mergeCell ref="B12:B14"/>
    <mergeCell ref="B9:B10"/>
    <mergeCell ref="A15:A16"/>
    <mergeCell ref="B15:B16"/>
    <mergeCell ref="B7:B8"/>
    <mergeCell ref="B3:B4"/>
    <mergeCell ref="A48:A52"/>
    <mergeCell ref="B47:E47"/>
    <mergeCell ref="C41:C43"/>
    <mergeCell ref="B48:E48"/>
    <mergeCell ref="B49:E49"/>
    <mergeCell ref="B50:E50"/>
    <mergeCell ref="B51:E51"/>
    <mergeCell ref="B41:B43"/>
    <mergeCell ref="B52:E52"/>
    <mergeCell ref="A17:A43"/>
    <mergeCell ref="B46:E46"/>
    <mergeCell ref="B38:B39"/>
    <mergeCell ref="B31:B34"/>
    <mergeCell ref="B28:B30"/>
    <mergeCell ref="B23:B26"/>
    <mergeCell ref="B20:B22"/>
  </mergeCells>
  <dataValidations count="1">
    <dataValidation type="list" allowBlank="1" showInputMessage="1" showErrorMessage="1" sqref="A13:A16 A9 A3 A6 A17" xr:uid="{00000000-0002-0000-1400-000000000000}">
      <formula1>Objetivos</formula1>
    </dataValidation>
  </dataValidations>
  <pageMargins left="0.24" right="0.15" top="0.42" bottom="0.74803149606299213" header="0.25" footer="0.31496062992125984"/>
  <pageSetup paperSize="5" scale="6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AQ70"/>
  <sheetViews>
    <sheetView topLeftCell="A7" zoomScale="85" zoomScaleNormal="85" workbookViewId="0">
      <pane xSplit="1" ySplit="3" topLeftCell="AL10" activePane="bottomRight" state="frozen"/>
      <selection activeCell="A7" sqref="A7"/>
      <selection pane="topRight" activeCell="B7" sqref="B7"/>
      <selection pane="bottomLeft" activeCell="A10" sqref="A10"/>
      <selection pane="bottomRight" activeCell="AQ43" sqref="AQ43"/>
    </sheetView>
  </sheetViews>
  <sheetFormatPr baseColWidth="10" defaultColWidth="11.42578125" defaultRowHeight="12.75" x14ac:dyDescent="0.2"/>
  <cols>
    <col min="1" max="1" width="8.85546875" style="1" customWidth="1"/>
    <col min="2" max="2" width="23.85546875" style="1" customWidth="1"/>
    <col min="3" max="3" width="23.85546875" style="94" customWidth="1"/>
    <col min="4" max="4" width="23.85546875" style="1" customWidth="1"/>
    <col min="5" max="5" width="41.5703125" style="1" customWidth="1"/>
    <col min="6" max="6" width="25.140625" style="1" customWidth="1"/>
    <col min="7" max="7" width="21.5703125" style="1" customWidth="1"/>
    <col min="8" max="8" width="17.42578125" style="1" customWidth="1"/>
    <col min="9" max="9" width="19.42578125" style="1" customWidth="1"/>
    <col min="10" max="10" width="10.28515625" style="397" customWidth="1"/>
    <col min="11" max="11" width="22" style="1" customWidth="1"/>
    <col min="12" max="12" width="26.85546875" style="1" customWidth="1"/>
    <col min="13" max="13" width="47.85546875" style="1" customWidth="1"/>
    <col min="14" max="14" width="25.42578125" style="1" customWidth="1"/>
    <col min="15" max="15" width="22.7109375" style="1" customWidth="1"/>
    <col min="16" max="16" width="19.42578125" style="1" customWidth="1"/>
    <col min="17" max="17" width="38.42578125" style="1" customWidth="1"/>
    <col min="18" max="18" width="32.7109375" style="1" customWidth="1"/>
    <col min="19" max="20" width="24.140625" style="1" customWidth="1"/>
    <col min="21" max="21" width="21" style="1" customWidth="1"/>
    <col min="22" max="22" width="16.7109375" style="1" customWidth="1"/>
    <col min="23" max="30" width="21.7109375" style="1" customWidth="1"/>
    <col min="31" max="31" width="46.42578125" style="1" customWidth="1"/>
    <col min="32" max="32" width="32.28515625" style="1" customWidth="1"/>
    <col min="33" max="33" width="19.42578125" style="1" customWidth="1"/>
    <col min="34" max="35" width="24.42578125" style="1" customWidth="1"/>
    <col min="36" max="36" width="60.7109375" style="1" customWidth="1"/>
    <col min="37" max="37" width="18.42578125" style="1" customWidth="1"/>
    <col min="38" max="38" width="19.7109375" style="1" customWidth="1"/>
    <col min="39" max="41" width="16.5703125" style="1" customWidth="1"/>
    <col min="42" max="42" width="111.85546875" style="1" customWidth="1"/>
    <col min="43" max="43" width="13.42578125" style="1" customWidth="1"/>
    <col min="44" max="16384" width="11.42578125" style="1"/>
  </cols>
  <sheetData>
    <row r="1" spans="1:43" ht="57.75" customHeight="1" thickBot="1" x14ac:dyDescent="0.25">
      <c r="B1" s="583" t="s">
        <v>0</v>
      </c>
      <c r="C1" s="584"/>
      <c r="D1" s="584"/>
      <c r="E1" s="584"/>
      <c r="F1" s="584"/>
      <c r="G1" s="584"/>
      <c r="H1" s="584"/>
      <c r="I1" s="584"/>
      <c r="J1" s="584"/>
      <c r="K1" s="584"/>
      <c r="L1" s="584"/>
      <c r="M1" s="584"/>
      <c r="N1" s="584"/>
      <c r="O1" s="584"/>
      <c r="P1" s="584"/>
      <c r="Q1" s="584"/>
      <c r="R1" s="584"/>
      <c r="S1" s="584"/>
      <c r="T1" s="584"/>
      <c r="U1" s="584"/>
      <c r="V1" s="584"/>
      <c r="W1" s="584"/>
      <c r="X1" s="584"/>
      <c r="Y1" s="584"/>
      <c r="Z1" s="584"/>
      <c r="AA1" s="584"/>
      <c r="AB1" s="584"/>
      <c r="AC1" s="584"/>
      <c r="AD1" s="584"/>
      <c r="AE1" s="584"/>
      <c r="AF1" s="584"/>
      <c r="AG1" s="584"/>
      <c r="AH1" s="584"/>
      <c r="AI1" s="584"/>
      <c r="AJ1" s="584"/>
      <c r="AK1" s="584"/>
      <c r="AL1" s="585"/>
    </row>
    <row r="2" spans="1:43" ht="6.75" customHeight="1" x14ac:dyDescent="0.2">
      <c r="B2" s="586"/>
      <c r="C2" s="586"/>
      <c r="D2" s="586"/>
      <c r="E2" s="586"/>
      <c r="F2" s="586"/>
      <c r="G2" s="586"/>
      <c r="H2" s="586"/>
      <c r="I2" s="586"/>
      <c r="J2" s="586"/>
      <c r="K2" s="586"/>
      <c r="L2" s="586"/>
      <c r="M2" s="586"/>
      <c r="N2" s="586"/>
      <c r="O2" s="586"/>
      <c r="P2" s="586"/>
      <c r="Q2" s="586"/>
      <c r="R2" s="586"/>
      <c r="S2" s="586"/>
      <c r="T2" s="586"/>
      <c r="U2" s="586"/>
      <c r="V2" s="586"/>
      <c r="W2" s="586"/>
      <c r="X2" s="586"/>
      <c r="Y2" s="586"/>
      <c r="Z2" s="586"/>
      <c r="AA2" s="586"/>
      <c r="AB2" s="586"/>
      <c r="AC2" s="586"/>
      <c r="AD2" s="586"/>
      <c r="AE2" s="586"/>
      <c r="AF2" s="586"/>
      <c r="AG2" s="586"/>
      <c r="AH2" s="586"/>
      <c r="AI2" s="586"/>
      <c r="AJ2" s="586"/>
      <c r="AK2" s="586"/>
      <c r="AL2" s="587"/>
    </row>
    <row r="3" spans="1:43" ht="19.5" customHeight="1" x14ac:dyDescent="0.2">
      <c r="B3" s="2" t="s">
        <v>2</v>
      </c>
      <c r="C3" s="6">
        <v>44295</v>
      </c>
      <c r="D3" s="4"/>
      <c r="E3" s="4"/>
      <c r="F3" s="4"/>
      <c r="G3" s="4"/>
      <c r="H3" s="4"/>
      <c r="I3" s="4"/>
      <c r="J3" s="396"/>
      <c r="K3" s="4"/>
      <c r="L3" s="4"/>
      <c r="M3" s="4"/>
      <c r="N3" s="4"/>
      <c r="O3" s="4"/>
      <c r="P3" s="4"/>
      <c r="Q3" s="4"/>
      <c r="R3" s="4"/>
      <c r="S3" s="4"/>
      <c r="T3" s="4"/>
      <c r="U3" s="4"/>
      <c r="V3" s="4"/>
      <c r="W3" s="4"/>
      <c r="X3" s="4"/>
      <c r="Y3" s="4"/>
      <c r="Z3" s="4"/>
      <c r="AA3" s="4"/>
      <c r="AB3" s="4"/>
      <c r="AC3" s="4"/>
      <c r="AD3" s="4"/>
      <c r="AE3" s="4"/>
      <c r="AF3" s="4"/>
      <c r="AG3" s="4"/>
      <c r="AH3" s="4"/>
      <c r="AI3" s="4"/>
      <c r="AJ3" s="4"/>
      <c r="AK3" s="4"/>
      <c r="AL3" s="5"/>
    </row>
    <row r="4" spans="1:43" ht="54" customHeight="1" x14ac:dyDescent="0.2">
      <c r="B4" s="2" t="s">
        <v>1</v>
      </c>
      <c r="C4" s="625" t="s">
        <v>880</v>
      </c>
      <c r="D4" s="625"/>
      <c r="E4" s="625"/>
      <c r="F4" s="625"/>
      <c r="G4" s="625"/>
      <c r="H4" s="625"/>
      <c r="I4" s="625"/>
      <c r="J4" s="625"/>
      <c r="K4" s="625"/>
      <c r="L4" s="625"/>
      <c r="M4" s="625"/>
      <c r="N4" s="625"/>
      <c r="O4" s="625"/>
      <c r="P4" s="625"/>
      <c r="Q4" s="625"/>
      <c r="R4" s="4"/>
      <c r="S4" s="4"/>
      <c r="T4" s="4"/>
      <c r="U4" s="4"/>
      <c r="V4" s="4"/>
      <c r="W4" s="4"/>
      <c r="X4" s="4"/>
      <c r="Y4" s="4"/>
      <c r="Z4" s="4"/>
      <c r="AA4" s="4"/>
      <c r="AB4" s="4"/>
      <c r="AC4" s="4"/>
      <c r="AD4" s="4"/>
      <c r="AE4" s="4"/>
      <c r="AF4" s="4"/>
      <c r="AG4" s="4"/>
      <c r="AH4" s="4"/>
      <c r="AI4" s="4"/>
      <c r="AJ4" s="4"/>
      <c r="AK4" s="4"/>
      <c r="AL4" s="5"/>
    </row>
    <row r="5" spans="1:43" ht="6.75" customHeight="1" x14ac:dyDescent="0.2">
      <c r="B5" s="420"/>
      <c r="C5" s="420"/>
      <c r="D5" s="420"/>
      <c r="E5" s="420"/>
      <c r="F5" s="420"/>
      <c r="G5" s="420"/>
      <c r="H5" s="420"/>
      <c r="I5" s="420"/>
      <c r="K5" s="420"/>
      <c r="L5" s="420"/>
      <c r="M5" s="420"/>
      <c r="N5" s="420"/>
      <c r="O5" s="420"/>
      <c r="P5" s="420"/>
      <c r="Q5" s="420"/>
      <c r="R5" s="420"/>
      <c r="S5" s="420"/>
      <c r="T5" s="420"/>
      <c r="U5" s="420"/>
      <c r="V5" s="420"/>
      <c r="W5" s="420"/>
      <c r="X5" s="420"/>
      <c r="Y5" s="420"/>
      <c r="Z5" s="420"/>
      <c r="AA5" s="420"/>
      <c r="AB5" s="420"/>
      <c r="AC5" s="420"/>
      <c r="AD5" s="420"/>
      <c r="AE5" s="420"/>
      <c r="AF5" s="420"/>
      <c r="AG5" s="420"/>
      <c r="AH5" s="420"/>
      <c r="AI5" s="420"/>
      <c r="AJ5" s="420"/>
      <c r="AK5" s="420"/>
      <c r="AL5" s="421"/>
    </row>
    <row r="6" spans="1:43" ht="17.25" customHeight="1" x14ac:dyDescent="0.2">
      <c r="A6" s="626" t="s">
        <v>3</v>
      </c>
      <c r="B6" s="626"/>
      <c r="C6" s="626"/>
      <c r="D6" s="626"/>
      <c r="E6" s="626"/>
      <c r="F6" s="626"/>
      <c r="G6" s="626"/>
      <c r="H6" s="626"/>
      <c r="I6" s="627"/>
      <c r="J6" s="618" t="s">
        <v>4</v>
      </c>
      <c r="K6" s="618"/>
      <c r="L6" s="618"/>
      <c r="M6" s="618"/>
      <c r="N6" s="618"/>
      <c r="O6" s="618"/>
      <c r="P6" s="618"/>
      <c r="Q6" s="618"/>
      <c r="R6" s="618"/>
      <c r="S6" s="618"/>
      <c r="T6" s="618"/>
      <c r="U6" s="618"/>
      <c r="V6" s="618"/>
      <c r="W6" s="618"/>
      <c r="X6" s="618"/>
      <c r="Y6" s="618"/>
      <c r="Z6" s="618"/>
      <c r="AA6" s="618"/>
      <c r="AB6" s="618"/>
      <c r="AC6" s="618"/>
      <c r="AD6" s="618"/>
      <c r="AE6" s="618"/>
      <c r="AF6" s="618"/>
      <c r="AG6" s="618"/>
      <c r="AH6" s="618"/>
      <c r="AI6" s="618"/>
      <c r="AJ6" s="618"/>
      <c r="AK6" s="618"/>
      <c r="AL6" s="618"/>
      <c r="AO6" s="9" t="s">
        <v>5</v>
      </c>
    </row>
    <row r="7" spans="1:43" s="424" customFormat="1" ht="17.25" customHeight="1" x14ac:dyDescent="0.25">
      <c r="A7" s="441">
        <v>1</v>
      </c>
      <c r="B7" s="441">
        <v>2</v>
      </c>
      <c r="C7" s="441">
        <v>3</v>
      </c>
      <c r="D7" s="441">
        <v>4</v>
      </c>
      <c r="E7" s="441">
        <v>5</v>
      </c>
      <c r="F7" s="441">
        <v>6</v>
      </c>
      <c r="G7" s="441">
        <v>7</v>
      </c>
      <c r="H7" s="441">
        <v>8</v>
      </c>
      <c r="I7" s="441">
        <v>9</v>
      </c>
      <c r="J7" s="441">
        <v>10</v>
      </c>
      <c r="K7" s="441">
        <v>11</v>
      </c>
      <c r="L7" s="441">
        <v>12</v>
      </c>
      <c r="M7" s="441">
        <v>13</v>
      </c>
      <c r="N7" s="441">
        <v>14</v>
      </c>
      <c r="O7" s="441">
        <v>15</v>
      </c>
      <c r="P7" s="441">
        <v>16</v>
      </c>
      <c r="Q7" s="441">
        <v>17</v>
      </c>
      <c r="R7" s="441">
        <v>18</v>
      </c>
      <c r="S7" s="441">
        <v>19</v>
      </c>
      <c r="T7" s="441">
        <v>20</v>
      </c>
      <c r="U7" s="441">
        <v>21</v>
      </c>
      <c r="V7" s="441">
        <v>22</v>
      </c>
      <c r="W7" s="441">
        <v>23</v>
      </c>
      <c r="X7" s="441">
        <v>24</v>
      </c>
      <c r="Y7" s="441">
        <v>25</v>
      </c>
      <c r="Z7" s="441">
        <v>26</v>
      </c>
      <c r="AA7" s="441">
        <v>27</v>
      </c>
      <c r="AB7" s="441">
        <v>28</v>
      </c>
      <c r="AC7" s="441">
        <v>29</v>
      </c>
      <c r="AD7" s="441">
        <v>30</v>
      </c>
      <c r="AE7" s="441">
        <v>31</v>
      </c>
      <c r="AF7" s="441">
        <v>32</v>
      </c>
      <c r="AG7" s="441">
        <v>33</v>
      </c>
      <c r="AH7" s="441">
        <v>34</v>
      </c>
      <c r="AI7" s="441">
        <v>35</v>
      </c>
      <c r="AJ7" s="441">
        <v>36</v>
      </c>
      <c r="AK7" s="441">
        <v>37</v>
      </c>
      <c r="AL7" s="441">
        <v>38</v>
      </c>
      <c r="AO7" s="425"/>
    </row>
    <row r="8" spans="1:43" ht="15" customHeight="1" x14ac:dyDescent="0.2">
      <c r="A8" s="622" t="s">
        <v>881</v>
      </c>
      <c r="B8" s="622" t="s">
        <v>6</v>
      </c>
      <c r="C8" s="622" t="s">
        <v>7</v>
      </c>
      <c r="D8" s="622" t="s">
        <v>8</v>
      </c>
      <c r="E8" s="622" t="s">
        <v>9</v>
      </c>
      <c r="F8" s="622" t="s">
        <v>10</v>
      </c>
      <c r="G8" s="618" t="s">
        <v>11</v>
      </c>
      <c r="H8" s="622" t="s">
        <v>12</v>
      </c>
      <c r="I8" s="622" t="s">
        <v>13</v>
      </c>
      <c r="J8" s="622" t="s">
        <v>881</v>
      </c>
      <c r="K8" s="618" t="s">
        <v>14</v>
      </c>
      <c r="L8" s="444"/>
      <c r="M8" s="622" t="s">
        <v>15</v>
      </c>
      <c r="N8" s="622" t="s">
        <v>16</v>
      </c>
      <c r="O8" s="622" t="s">
        <v>17</v>
      </c>
      <c r="P8" s="622" t="s">
        <v>18</v>
      </c>
      <c r="Q8" s="618" t="s">
        <v>19</v>
      </c>
      <c r="R8" s="622" t="s">
        <v>20</v>
      </c>
      <c r="S8" s="623" t="s">
        <v>1058</v>
      </c>
      <c r="T8" s="623" t="s">
        <v>1059</v>
      </c>
      <c r="U8" s="618" t="s">
        <v>21</v>
      </c>
      <c r="V8" s="618" t="s">
        <v>22</v>
      </c>
      <c r="W8" s="618" t="s">
        <v>23</v>
      </c>
      <c r="X8" s="618"/>
      <c r="Y8" s="618"/>
      <c r="Z8" s="618"/>
      <c r="AA8" s="618" t="s">
        <v>24</v>
      </c>
      <c r="AB8" s="618"/>
      <c r="AC8" s="618"/>
      <c r="AD8" s="618"/>
      <c r="AE8" s="618" t="s">
        <v>25</v>
      </c>
      <c r="AF8" s="618" t="s">
        <v>26</v>
      </c>
      <c r="AG8" s="622" t="s">
        <v>27</v>
      </c>
      <c r="AH8" s="618" t="s">
        <v>21</v>
      </c>
      <c r="AI8" s="618" t="s">
        <v>28</v>
      </c>
      <c r="AJ8" s="618" t="s">
        <v>29</v>
      </c>
      <c r="AK8" s="622" t="s">
        <v>30</v>
      </c>
      <c r="AL8" s="622" t="s">
        <v>31</v>
      </c>
      <c r="AM8" s="618" t="s">
        <v>1137</v>
      </c>
      <c r="AN8" s="618"/>
      <c r="AO8" s="618"/>
      <c r="AP8" s="618"/>
    </row>
    <row r="9" spans="1:43" ht="15.75" customHeight="1" x14ac:dyDescent="0.2">
      <c r="A9" s="622"/>
      <c r="B9" s="622"/>
      <c r="C9" s="622"/>
      <c r="D9" s="622"/>
      <c r="E9" s="622"/>
      <c r="F9" s="622"/>
      <c r="G9" s="618"/>
      <c r="H9" s="622"/>
      <c r="I9" s="622"/>
      <c r="J9" s="622"/>
      <c r="K9" s="618"/>
      <c r="L9" s="444"/>
      <c r="M9" s="622"/>
      <c r="N9" s="622"/>
      <c r="O9" s="622"/>
      <c r="P9" s="622"/>
      <c r="Q9" s="618"/>
      <c r="R9" s="622"/>
      <c r="S9" s="624"/>
      <c r="T9" s="624"/>
      <c r="U9" s="618"/>
      <c r="V9" s="618"/>
      <c r="W9" s="444">
        <v>2021</v>
      </c>
      <c r="X9" s="444">
        <v>2022</v>
      </c>
      <c r="Y9" s="444">
        <v>2023</v>
      </c>
      <c r="Z9" s="444">
        <v>2024</v>
      </c>
      <c r="AA9" s="444">
        <v>2021</v>
      </c>
      <c r="AB9" s="444">
        <v>2022</v>
      </c>
      <c r="AC9" s="444">
        <v>2023</v>
      </c>
      <c r="AD9" s="444">
        <v>2024</v>
      </c>
      <c r="AE9" s="618"/>
      <c r="AF9" s="618"/>
      <c r="AG9" s="622"/>
      <c r="AH9" s="618"/>
      <c r="AI9" s="618"/>
      <c r="AJ9" s="618"/>
      <c r="AK9" s="622"/>
      <c r="AL9" s="622"/>
      <c r="AM9" s="507" t="s">
        <v>812</v>
      </c>
      <c r="AN9" s="507" t="s">
        <v>813</v>
      </c>
      <c r="AO9" s="507" t="s">
        <v>814</v>
      </c>
      <c r="AP9" s="507" t="s">
        <v>1145</v>
      </c>
      <c r="AQ9" s="509" t="s">
        <v>1202</v>
      </c>
    </row>
    <row r="10" spans="1:43" s="11" customFormat="1" ht="97.5" hidden="1" customHeight="1" x14ac:dyDescent="0.2">
      <c r="A10" s="427" t="str">
        <f>+'Plan estratégico 2021-2024'!I9</f>
        <v>5.1.1</v>
      </c>
      <c r="B10" s="437" t="str">
        <f>+'Plan estratégico 2021-2024'!A9</f>
        <v>3. Salud y bienestar.
16. Paz, justicia e instituciones sólidas.</v>
      </c>
      <c r="C10" s="437" t="str">
        <f>+'Plan estratégico 2021-2024'!B9</f>
        <v>Propósito 1
Logro de ciudad: 3 - 5
Propósito 5
Logro de ciudad: 30</v>
      </c>
      <c r="D10" s="437" t="str">
        <f>+'Plan estratégico 2021-2024'!C9</f>
        <v>Gestión del conocimiento y la innovación.</v>
      </c>
      <c r="E10" s="437" t="str">
        <f>+'Plan estratégico 2021-2024'!D9</f>
        <v>05 - Fortalecer la capacidad institucional de Capital para ser una empresa eficiente, sostenible y transparente.</v>
      </c>
      <c r="F10" s="437" t="str">
        <f>+'Plan estratégico 2021-2024'!E9</f>
        <v>5.1. Adopción del enfoque integral gestión del conocimiento de Capital</v>
      </c>
      <c r="G10" s="437" t="str">
        <f>+'Plan estratégico 2021-2024'!F9</f>
        <v>Implementar 1 estrategia de gestión del conocimiento.</v>
      </c>
      <c r="H10" s="437" t="str">
        <f>+'Plan estratégico 2021-2024'!G9</f>
        <v>Número de estrategias desarrolladas</v>
      </c>
      <c r="I10" s="437" t="str">
        <f>+'Plan estratégico 2021-2024'!H9</f>
        <v>1 Eficacia: (cumplimiento de metas)</v>
      </c>
      <c r="J10" s="427" t="str">
        <f>+'Plan estratégico 2021-2024'!I9</f>
        <v>5.1.1</v>
      </c>
      <c r="K10" s="427" t="str">
        <f>+'Plan estratégico 2021-2024'!J9</f>
        <v>Impulso y apropiación de herramientas de lecciones aprendidas.</v>
      </c>
      <c r="L10" s="427" t="str">
        <f>CONCATENATE(J10," ",K10)</f>
        <v>5.1.1 Impulso y apropiación de herramientas de lecciones aprendidas.</v>
      </c>
      <c r="M10" s="427" t="str">
        <f>+'Plan estratégico 2021-2024'!K9</f>
        <v>Posicionar al interior de Capital la cultura de gestión del conocimiento</v>
      </c>
      <c r="N10" s="427" t="str">
        <f>+'Plan estratégico 2021-2024'!L9</f>
        <v>Lecciones aprendidas consolidadas y aprovechadas a nivel interno.</v>
      </c>
      <c r="O10" s="427" t="str">
        <f>+'Plan estratégico 2021-2024'!M9</f>
        <v>Número de lecciones aprendidas consolidadas.</v>
      </c>
      <c r="P10" s="427" t="str">
        <f>+'Plan estratégico 2021-2024'!N9</f>
        <v>1 Eficacia: (cumplimiento de metas)</v>
      </c>
      <c r="Q10" s="427" t="str">
        <f>+'Plan estratégico 2021-2024'!O9</f>
        <v>Medir la cantidad de lecciones aprendidas que se consolidan en la herramienta.</v>
      </c>
      <c r="R10" s="427" t="str">
        <f>+'Plan estratégico 2021-2024'!P9</f>
        <v>Lecciones aprendidas documentadas / Meta propuesta para la vigencia.</v>
      </c>
      <c r="S10" s="427" t="s">
        <v>980</v>
      </c>
      <c r="T10" s="427" t="s">
        <v>981</v>
      </c>
      <c r="U10" s="427" t="str">
        <f>+'Plan estratégico 2021-2024'!Q9</f>
        <v>Número (#).</v>
      </c>
      <c r="V10" s="427">
        <f>+'Plan estratégico 2021-2024'!R9</f>
        <v>1</v>
      </c>
      <c r="W10" s="427">
        <f>+'Plan estratégico 2021-2024'!S9</f>
        <v>2</v>
      </c>
      <c r="X10" s="427">
        <f>+'Plan estratégico 2021-2024'!T9</f>
        <v>2</v>
      </c>
      <c r="Y10" s="427">
        <f>+'Plan estratégico 2021-2024'!U9</f>
        <v>3</v>
      </c>
      <c r="Z10" s="427">
        <f>+'Plan estratégico 2021-2024'!V9</f>
        <v>3</v>
      </c>
      <c r="AA10" s="427" t="str">
        <f>+'Plan estratégico 2021-2024'!W9</f>
        <v>-</v>
      </c>
      <c r="AB10" s="427" t="str">
        <f>+'Plan estratégico 2021-2024'!X9</f>
        <v>-</v>
      </c>
      <c r="AC10" s="427" t="str">
        <f>+'Plan estratégico 2021-2024'!Y9</f>
        <v>-</v>
      </c>
      <c r="AD10" s="427" t="str">
        <f>+'Plan estratégico 2021-2024'!Z9</f>
        <v>-</v>
      </c>
      <c r="AE10" s="427" t="str">
        <f>+'Plan estratégico 2021-2024'!AA9</f>
        <v>1. Definición de los proyectos a los cuales se les documentará lecciones aprendidas. (15%)
2. Elaboración de los documentos de lecciones aprendidas. (60%)
3. Presentación de resultados. (25%)</v>
      </c>
      <c r="AF10" s="427" t="str">
        <f>+'Plan estratégico 2021-2024'!AB9</f>
        <v>Cumplimiento de las actividades de gestión, según su ponderación.</v>
      </c>
      <c r="AG10" s="427" t="str">
        <f>+'Plan estratégico 2021-2024'!AC9</f>
        <v>2 Eficiencia: (uso de los recursos)</v>
      </c>
      <c r="AH10" s="427" t="str">
        <f>+'Plan estratégico 2021-2024'!AD9</f>
        <v>Porcentaje (%)</v>
      </c>
      <c r="AI10" s="427" t="str">
        <f>+'Plan estratégico 2021-2024'!AE9</f>
        <v>Trimestral.</v>
      </c>
      <c r="AJ10" s="427" t="str">
        <f>+'Plan estratégico 2021-2024'!AF9</f>
        <v>No aplica.</v>
      </c>
      <c r="AK10" s="427" t="str">
        <f>+'Plan estratégico 2021-2024'!AG9</f>
        <v>Ana María Ochoa Villegas - Asesora de planeación.</v>
      </c>
      <c r="AL10" s="427" t="str">
        <f>+'Plan estratégico 2021-2024'!AH9</f>
        <v>Camilo Andrés Izquierdo - Profesional de planeación.</v>
      </c>
      <c r="AM10" s="619">
        <f>((0.7*1)+(0*1))/2</f>
        <v>0.35</v>
      </c>
      <c r="AN10" s="619"/>
      <c r="AO10" s="619"/>
      <c r="AP10" s="503" t="s">
        <v>1132</v>
      </c>
      <c r="AQ10" s="758" t="s">
        <v>1207</v>
      </c>
    </row>
    <row r="11" spans="1:43" s="28" customFormat="1" ht="210" hidden="1" customHeight="1" x14ac:dyDescent="0.2">
      <c r="A11" s="427" t="str">
        <f>+'Plan estratégico 2021-2024'!I10</f>
        <v>5.1.2</v>
      </c>
      <c r="B11" s="437" t="str">
        <f>+'Plan estratégico 2021-2024'!A9</f>
        <v>3. Salud y bienestar.
16. Paz, justicia e instituciones sólidas.</v>
      </c>
      <c r="C11" s="437" t="str">
        <f>+'Plan estratégico 2021-2024'!B9</f>
        <v>Propósito 1
Logro de ciudad: 3 - 5
Propósito 5
Logro de ciudad: 30</v>
      </c>
      <c r="D11" s="437" t="str">
        <f>+'Plan estratégico 2021-2024'!C9</f>
        <v>Gestión del conocimiento y la innovación.</v>
      </c>
      <c r="E11" s="437" t="str">
        <f>+'Plan estratégico 2021-2024'!D9</f>
        <v>05 - Fortalecer la capacidad institucional de Capital para ser una empresa eficiente, sostenible y transparente.</v>
      </c>
      <c r="F11" s="437" t="str">
        <f>+'Plan estratégico 2021-2024'!E9</f>
        <v>5.1. Adopción del enfoque integral gestión del conocimiento de Capital</v>
      </c>
      <c r="G11" s="437" t="str">
        <f>+'Plan estratégico 2021-2024'!F9</f>
        <v>Implementar 1 estrategia de gestión del conocimiento.</v>
      </c>
      <c r="H11" s="437" t="str">
        <f>+'Plan estratégico 2021-2024'!G9</f>
        <v>Número de estrategias desarrolladas</v>
      </c>
      <c r="I11" s="437" t="str">
        <f>+'Plan estratégico 2021-2024'!H9</f>
        <v>1 Eficacia: (cumplimiento de metas)</v>
      </c>
      <c r="J11" s="427" t="str">
        <f>+'Plan estratégico 2021-2024'!I10</f>
        <v>5.1.2</v>
      </c>
      <c r="K11" s="427" t="str">
        <f>+'Plan estratégico 2021-2024'!J10</f>
        <v>Plan Institucional de Capacitación - PIC</v>
      </c>
      <c r="L11" s="427" t="str">
        <f t="shared" ref="L11:L60" si="0">CONCATENATE(J11," ",K11)</f>
        <v>5.1.2 Plan Institucional de Capacitación - PIC</v>
      </c>
      <c r="M11" s="427" t="str">
        <f>+'Plan estratégico 2021-2024'!K10</f>
        <v>Fomentar espacios de difusión del conocimiento interno, encaminados a fortalecer las competencias individuales y colectivas de los colaboradores, generando mejores prácticas de gestión. (Anexo 2).</v>
      </c>
      <c r="N11" s="427" t="str">
        <f>+'Plan estratégico 2021-2024'!L10</f>
        <v>Documento escrito del plan de Institucional de Capacitación</v>
      </c>
      <c r="O11" s="427" t="str">
        <f>+'Plan estratégico 2021-2024'!M10</f>
        <v xml:space="preserve">
Documento escrito del Plan Institucional de Capacitaciones formulado e implementado </v>
      </c>
      <c r="P11" s="427" t="str">
        <f>+'Plan estratégico 2021-2024'!N10</f>
        <v>1 Eficacia: (cumplimiento de metas)</v>
      </c>
      <c r="Q11" s="427" t="str">
        <f>+'Plan estratégico 2021-2024'!O10</f>
        <v>Realizar el seguimiento al cumplimiento de las acciones definidas en el Plan Institucional de Capacitación de la vigencia 2021.</v>
      </c>
      <c r="R11" s="427" t="str">
        <f>+'Plan estratégico 2021-2024'!P10</f>
        <v>(Porcentaje de avances en el cumplimiento de las acciones programadas en el Plan Institucional de Capacitación / Porcentaje total de acciones programadas del Plan Institucional de Capacitación)*100%.</v>
      </c>
      <c r="S11" s="438" t="s">
        <v>982</v>
      </c>
      <c r="T11" s="438" t="s">
        <v>984</v>
      </c>
      <c r="U11" s="427" t="str">
        <f>+'Plan estratégico 2021-2024'!Q10</f>
        <v>Porcentaje (%).</v>
      </c>
      <c r="V11" s="427" t="str">
        <f>+'Plan estratégico 2021-2024'!R10</f>
        <v>No aplica.</v>
      </c>
      <c r="W11" s="490">
        <f>+'Plan estratégico 2021-2024'!S10</f>
        <v>0.91</v>
      </c>
      <c r="X11" s="490">
        <f>+'Plan estratégico 2021-2024'!T10</f>
        <v>0.91</v>
      </c>
      <c r="Y11" s="490">
        <f>+'Plan estratégico 2021-2024'!U10</f>
        <v>0.91</v>
      </c>
      <c r="Z11" s="490">
        <f>+'Plan estratégico 2021-2024'!V10</f>
        <v>0.91</v>
      </c>
      <c r="AA11" s="491">
        <f>+'Plan estratégico 2021-2024'!W10</f>
        <v>26840770</v>
      </c>
      <c r="AB11" s="491">
        <f>+'Plan estratégico 2021-2024'!X10</f>
        <v>27645993.100000001</v>
      </c>
      <c r="AC11" s="491">
        <f>+'Plan estratégico 2021-2024'!Y10</f>
        <v>28475372.893000003</v>
      </c>
      <c r="AD11" s="491">
        <f>+'Plan estratégico 2021-2024'!Z10</f>
        <v>29329634.079790004</v>
      </c>
      <c r="AE11" s="427" t="str">
        <f>+'Plan estratégico 2021-2024'!AA10</f>
        <v>1. Planificación (20%) - Identificación de necesidades de capacitación y potencialidades de difusión de conocimiento en las áreas de la entidad.
2. Ejecución (50%) - Elaboración y desarrollo de los eventos de capacitación y formación, según lo planificado.
3. Seguimiento al cumplimiento(20%) - Registro y memorias de las jornadas de capacitación y formación, evaluación de las jornadas.
4. Análisis y mejoramiento (10%) - Análisis de cumplimiento de expectativas, participación y lecciones aprendidas de las jornadas.</v>
      </c>
      <c r="AF11" s="427" t="str">
        <f>+'Plan estratégico 2021-2024'!AB10</f>
        <v>Cumplimiento de las actividades de gestión, según su ponderación.</v>
      </c>
      <c r="AG11" s="427" t="str">
        <f>+'Plan estratégico 2021-2024'!AC10</f>
        <v>2 Eficiencia: (uso de los recursos)</v>
      </c>
      <c r="AH11" s="427" t="str">
        <f>+'Plan estratégico 2021-2024'!AD10</f>
        <v>Porcentaje (%)</v>
      </c>
      <c r="AI11" s="427" t="str">
        <f>+'Plan estratégico 2021-2024'!AE10</f>
        <v>Trimestral.</v>
      </c>
      <c r="AJ11" s="427" t="str">
        <f>+'Plan estratégico 2021-2024'!AF10</f>
        <v>No aplica.</v>
      </c>
      <c r="AK11" s="427" t="str">
        <f>+'Plan estratégico 2021-2024'!AG10</f>
        <v>Juan David Vargas Manzanera - Subdirector Administrativo</v>
      </c>
      <c r="AL11" s="427" t="str">
        <f>+'Plan estratégico 2021-2024'!AH10</f>
        <v>Sandra Paola Montilla - Profesional de Recursos Humanos</v>
      </c>
      <c r="AM11" s="735">
        <f>6/1</f>
        <v>6</v>
      </c>
      <c r="AN11" s="736"/>
      <c r="AO11" s="737"/>
      <c r="AP11" s="506" t="s">
        <v>1183</v>
      </c>
      <c r="AQ11" s="756" t="s">
        <v>1208</v>
      </c>
    </row>
    <row r="12" spans="1:43" ht="132.75" hidden="1" customHeight="1" x14ac:dyDescent="0.2">
      <c r="A12" s="427" t="str">
        <f>+'Plan estratégico 2021-2024'!I11</f>
        <v>5.2.1</v>
      </c>
      <c r="B12" s="437" t="str">
        <f>+'Plan estratégico 2021-2024'!A11</f>
        <v>16. Paz, justicia e instituciones sólidas.</v>
      </c>
      <c r="C12" s="437" t="str">
        <f>+'Plan estratégico 2021-2024'!B11</f>
        <v>Propósito 5 
Logro de ciudad: 30</v>
      </c>
      <c r="D12" s="437" t="str">
        <f>+'Plan estratégico 2021-2024'!C11</f>
        <v>Planeación estratégica.
Seguimiento y evaluación del desempeño institucional</v>
      </c>
      <c r="E12" s="437" t="str">
        <f>+'Plan estratégico 2021-2024'!D11</f>
        <v>05 - Fortalecer la capacidad institucional de Capital para ser una empresa eficiente, sostenible y transparente.</v>
      </c>
      <c r="F12" s="437" t="str">
        <f>+'Plan estratégico 2021-2024'!E11</f>
        <v>5.2. Fortalecimiento de la cultura de la planeación</v>
      </c>
      <c r="G12" s="437" t="str">
        <f>+'Plan estratégico 2021-2024'!F11</f>
        <v>Lograr niveles de cumplimiento superiores al 95% en la implementación del Plan de Fortalecimiento institucional.</v>
      </c>
      <c r="H12" s="437" t="str">
        <f>+'Plan estratégico 2021-2024'!G11</f>
        <v>Promedio de implementación de resultados del plan de fortalecimiento para las vigencias de medición.</v>
      </c>
      <c r="I12" s="437" t="str">
        <f>+'Plan estratégico 2021-2024'!H11</f>
        <v>2 Eficiencia: (uso de los recursos)</v>
      </c>
      <c r="J12" s="427" t="str">
        <f>+'Plan estratégico 2021-2024'!I11</f>
        <v>5.2.1</v>
      </c>
      <c r="K12" s="427" t="str">
        <f>+'Plan estratégico 2021-2024'!J11</f>
        <v>Plan de Fortalecimiento Institucional - PFI</v>
      </c>
      <c r="L12" s="427" t="str">
        <f t="shared" si="0"/>
        <v>5.2.1 Plan de Fortalecimiento Institucional - PFI</v>
      </c>
      <c r="M12" s="427" t="str">
        <f>+'Plan estratégico 2021-2024'!K11</f>
        <v>Hacer seguimiento a la implementación de las acciones definidas para el cumplimiento del Modelo Integrado de Planeación y Gestión - MIPG, a través del Plan de Fortalecimiento Institucional - PFI. (Anexo 1).</v>
      </c>
      <c r="N12" s="427" t="str">
        <f>+'Plan estratégico 2021-2024'!L11</f>
        <v>Seguimientos realizados al Plan de Fortalecimiento Institucional - PFI</v>
      </c>
      <c r="O12" s="427" t="str">
        <f>+'Plan estratégico 2021-2024'!M11</f>
        <v>Porcentaje de cumplimiento de los resultados del plan de fortalecimiento institucional.</v>
      </c>
      <c r="P12" s="427" t="str">
        <f>+'Plan estratégico 2021-2024'!N11</f>
        <v>2 Eficiencia: (uso de los recursos)</v>
      </c>
      <c r="Q12" s="427" t="str">
        <f>+'Plan estratégico 2021-2024'!O11</f>
        <v>Realizar seguimientos mensuales a los resultados del plan de fortalecimiento institucional, con el fin de cumplir los requisitos de implementación y mantenimiento del Modelo Integrado de Planeación y Gestión - MIPG.</v>
      </c>
      <c r="R12" s="427" t="str">
        <f>+'Plan estratégico 2021-2024'!P11</f>
        <v>Seguimientos realizados al PFI / Seguimientos programados al PFI</v>
      </c>
      <c r="S12" s="427" t="s">
        <v>1134</v>
      </c>
      <c r="T12" s="427" t="s">
        <v>1135</v>
      </c>
      <c r="U12" s="427" t="str">
        <f>+'Plan estratégico 2021-2024'!Q11</f>
        <v>Porcentaje (%).</v>
      </c>
      <c r="V12" s="492">
        <f>+'Plan estratégico 2021-2024'!R11</f>
        <v>0.95440000000000003</v>
      </c>
      <c r="W12" s="490">
        <f>+'Plan estratégico 2021-2024'!S11</f>
        <v>0.95</v>
      </c>
      <c r="X12" s="490">
        <f>+'Plan estratégico 2021-2024'!T11</f>
        <v>0.95</v>
      </c>
      <c r="Y12" s="490">
        <f>+'Plan estratégico 2021-2024'!U11</f>
        <v>0.95</v>
      </c>
      <c r="Z12" s="490">
        <f>+'Plan estratégico 2021-2024'!V11</f>
        <v>0.95</v>
      </c>
      <c r="AA12" s="427" t="str">
        <f>+'Plan estratégico 2021-2024'!W11</f>
        <v>-</v>
      </c>
      <c r="AB12" s="427" t="str">
        <f>+'Plan estratégico 2021-2024'!X11</f>
        <v>-</v>
      </c>
      <c r="AC12" s="427" t="str">
        <f>+'Plan estratégico 2021-2024'!Y11</f>
        <v>-</v>
      </c>
      <c r="AD12" s="427" t="str">
        <f>+'Plan estratégico 2021-2024'!Z11</f>
        <v>-</v>
      </c>
      <c r="AE12" s="427" t="str">
        <f>+'Plan estratégico 2021-2024'!AA11</f>
        <v>1. Mensualmente adelantar seguimiento a los resultados del PFI para reporte al SPI.
2. Trimestralmente consolidar el avance para el reporte a proyectos de inversión en SEGPLAN.
3. Socializar los resultados del plan de fortalecimiento en las reuniones del equipo transversal.</v>
      </c>
      <c r="AF12" s="427" t="str">
        <f>+'Plan estratégico 2021-2024'!AB11</f>
        <v>1. Número de seguimientos realizados al PFI / 12
2. Número de reportes de avances consolidados / 4
3. Número de socializaciones del plan de fortalecimiento / número de sesiones del equipo transversal del MIPG.</v>
      </c>
      <c r="AG12" s="427" t="str">
        <f>+'Plan estratégico 2021-2024'!AC11</f>
        <v>2 Eficiencia: (uso de los recursos)</v>
      </c>
      <c r="AH12" s="427" t="str">
        <f>+'Plan estratégico 2021-2024'!AD11</f>
        <v>Porcentaje (%)</v>
      </c>
      <c r="AI12" s="427" t="str">
        <f>+'Plan estratégico 2021-2024'!AE11</f>
        <v>Mensual.</v>
      </c>
      <c r="AJ12" s="427" t="str">
        <f>+'Plan estratégico 2021-2024'!AF11</f>
        <v>No aplica.</v>
      </c>
      <c r="AK12" s="427" t="str">
        <f>+'Plan estratégico 2021-2024'!AG11</f>
        <v>Ana María Ochoa Villegas - Asesora de planeación.</v>
      </c>
      <c r="AL12" s="427" t="str">
        <f>+'Plan estratégico 2021-2024'!AH11</f>
        <v>John Fredy García López - Profesional de Planeación.</v>
      </c>
      <c r="AM12" s="512">
        <f>0.83%/0.83%</f>
        <v>1</v>
      </c>
      <c r="AN12" s="512">
        <f>3.65%/4.11%</f>
        <v>0.88807785888077839</v>
      </c>
      <c r="AO12" s="512">
        <f>12.58%/13.16%</f>
        <v>0.95592705167173253</v>
      </c>
      <c r="AP12" s="503" t="s">
        <v>1136</v>
      </c>
      <c r="AQ12" s="756" t="s">
        <v>1208</v>
      </c>
    </row>
    <row r="13" spans="1:43" ht="150" hidden="1" customHeight="1" x14ac:dyDescent="0.2">
      <c r="A13" s="427" t="str">
        <f>+'Plan estratégico 2021-2024'!I12</f>
        <v>5.2.2</v>
      </c>
      <c r="B13" s="437" t="str">
        <f>+'Plan estratégico 2021-2024'!A11</f>
        <v>16. Paz, justicia e instituciones sólidas.</v>
      </c>
      <c r="C13" s="437" t="str">
        <f>+'Plan estratégico 2021-2024'!B11</f>
        <v>Propósito 5 
Logro de ciudad: 30</v>
      </c>
      <c r="D13" s="437" t="str">
        <f>+'Plan estratégico 2021-2024'!C11</f>
        <v>Planeación estratégica.
Seguimiento y evaluación del desempeño institucional</v>
      </c>
      <c r="E13" s="437" t="str">
        <f>+'Plan estratégico 2021-2024'!D11</f>
        <v>05 - Fortalecer la capacidad institucional de Capital para ser una empresa eficiente, sostenible y transparente.</v>
      </c>
      <c r="F13" s="437" t="str">
        <f>+'Plan estratégico 2021-2024'!E11</f>
        <v>5.2. Fortalecimiento de la cultura de la planeación</v>
      </c>
      <c r="G13" s="437" t="str">
        <f>+'Plan estratégico 2021-2024'!F12</f>
        <v>Lograr niveles de cumplimiento superiores al 90% en la rendición de informes e iniciativas de planeación.</v>
      </c>
      <c r="H13" s="437" t="str">
        <f>+'Plan estratégico 2021-2024'!G12</f>
        <v>Promedio de cumplimiento en la rendición de informes e iniciativas de planeación, para las vigencias de medición.</v>
      </c>
      <c r="I13" s="437" t="str">
        <f>+'Plan estratégico 2021-2024'!H12</f>
        <v>2 Eficiencia: (uso de los recursos)</v>
      </c>
      <c r="J13" s="427" t="str">
        <f>+'Plan estratégico 2021-2024'!I12</f>
        <v>5.2.2</v>
      </c>
      <c r="K13" s="427" t="str">
        <f>+'Plan estratégico 2021-2024'!J12</f>
        <v>Implementación y seguimiento al cronograma anual de planeación.</v>
      </c>
      <c r="L13" s="427" t="str">
        <f t="shared" si="0"/>
        <v>5.2.2 Implementación y seguimiento al cronograma anual de planeación.</v>
      </c>
      <c r="M13" s="427" t="str">
        <f>+'Plan estratégico 2021-2024'!K12</f>
        <v>Establecer los criterios en materia de seguimientos que deben ser reportados a planeación por parte los diferentes responsables de las  temáticas de gestión establecidas.</v>
      </c>
      <c r="N13" s="427" t="str">
        <f>+'Plan estratégico 2021-2024'!L12</f>
        <v xml:space="preserve">Balance del cumplimiento al reporte de acciones respecto a lo establecido en el cronograma anual de planeación </v>
      </c>
      <c r="O13" s="427" t="str">
        <f>+'Plan estratégico 2021-2024'!M12</f>
        <v xml:space="preserve">Porcentaje del cumplimiento oportuno del cronograma de informes </v>
      </c>
      <c r="P13" s="427" t="str">
        <f>+'Plan estratégico 2021-2024'!N12</f>
        <v>2 Eficiencia: (uso de los recursos)</v>
      </c>
      <c r="Q13" s="427" t="str">
        <f>+'Plan estratégico 2021-2024'!O12</f>
        <v xml:space="preserve">Con este indicador se pretende medir desde el primer trimestre del año la oportunidad en los reportes de información respecto a la planeación establecida para el seguimiento a las diferentes temáticas de planeación, permitiendo generar alertas tempranas a posibles incumplimientos. </v>
      </c>
      <c r="R13" s="427" t="str">
        <f>+'Plan estratégico 2021-2024'!P12</f>
        <v>Número de informes y/o reportes ejecutados oportunamente / Número total de informes y/o reportes programados para el periodo</v>
      </c>
      <c r="S13" s="427" t="s">
        <v>985</v>
      </c>
      <c r="T13" s="427" t="s">
        <v>983</v>
      </c>
      <c r="U13" s="427" t="str">
        <f>+'Plan estratégico 2021-2024'!Q12</f>
        <v>Porcentaje (%).</v>
      </c>
      <c r="V13" s="427" t="str">
        <f>+'Plan estratégico 2021-2024'!R12</f>
        <v>No aplica.</v>
      </c>
      <c r="W13" s="490">
        <f>+'Plan estratégico 2021-2024'!S12</f>
        <v>0.9</v>
      </c>
      <c r="X13" s="491">
        <f>+'Plan estratégico 2021-2024'!T12</f>
        <v>0.9</v>
      </c>
      <c r="Y13" s="491">
        <f>+'Plan estratégico 2021-2024'!U12</f>
        <v>0.9</v>
      </c>
      <c r="Z13" s="491">
        <f>+'Plan estratégico 2021-2024'!V12</f>
        <v>0.9</v>
      </c>
      <c r="AA13" s="427" t="str">
        <f>+'Plan estratégico 2021-2024'!W12</f>
        <v>-</v>
      </c>
      <c r="AB13" s="427" t="str">
        <f>+'Plan estratégico 2021-2024'!X12</f>
        <v>-</v>
      </c>
      <c r="AC13" s="427" t="str">
        <f>+'Plan estratégico 2021-2024'!Y12</f>
        <v>-</v>
      </c>
      <c r="AD13" s="427" t="str">
        <f>+'Plan estratégico 2021-2024'!Z12</f>
        <v>-</v>
      </c>
      <c r="AE13" s="427" t="str">
        <f>+'Plan estratégico 2021-2024'!AA12</f>
        <v>1. Publicar y socializar el cronograma de informes de planeación (15%). 
2. Llevar a cabo los seguimientos programados según las temáticas definidas (60%). 
3. Presentar informes de balance respecto al cumplimiento del cronograma (15%).
4. Revisar y analizar posibles mejoras a partir del balance final (10%).</v>
      </c>
      <c r="AF13" s="427" t="str">
        <f>+'Plan estratégico 2021-2024'!AB12</f>
        <v>Cumplimiento de las actividades de gestión, según su ponderación.</v>
      </c>
      <c r="AG13" s="427" t="str">
        <f>+'Plan estratégico 2021-2024'!AC12</f>
        <v>2 Eficiencia: (uso de los recursos)</v>
      </c>
      <c r="AH13" s="427" t="str">
        <f>+'Plan estratégico 2021-2024'!AD12</f>
        <v>Porcentaje (%)</v>
      </c>
      <c r="AI13" s="427" t="str">
        <f>+'Plan estratégico 2021-2024'!AE12</f>
        <v>Trimestral.</v>
      </c>
      <c r="AJ13" s="427" t="str">
        <f>+'Plan estratégico 2021-2024'!AF12</f>
        <v>No aplica.</v>
      </c>
      <c r="AK13" s="427" t="str">
        <f>+'Plan estratégico 2021-2024'!AG12</f>
        <v>Ana María Ochoa Villegas - Asesora de planeación.</v>
      </c>
      <c r="AL13" s="427" t="str">
        <f>+'Plan estratégico 2021-2024'!AH12</f>
        <v>Julio Alberto Novoa Campos - Profesional de Planeación</v>
      </c>
      <c r="AM13" s="512">
        <f>23/25</f>
        <v>0.92</v>
      </c>
      <c r="AN13" s="512">
        <f>8/9</f>
        <v>0.88888888888888884</v>
      </c>
      <c r="AO13" s="512">
        <f>6/5</f>
        <v>1.2</v>
      </c>
      <c r="AP13" s="503" t="s">
        <v>1146</v>
      </c>
      <c r="AQ13" s="756" t="s">
        <v>1208</v>
      </c>
    </row>
    <row r="14" spans="1:43" ht="147.75" hidden="1" customHeight="1" x14ac:dyDescent="0.2">
      <c r="A14" s="427" t="str">
        <f>+'Plan estratégico 2021-2024'!I13</f>
        <v>5.2.3</v>
      </c>
      <c r="B14" s="437" t="str">
        <f>+'Plan estratégico 2021-2024'!A11</f>
        <v>16. Paz, justicia e instituciones sólidas.</v>
      </c>
      <c r="C14" s="437" t="str">
        <f>+'Plan estratégico 2021-2024'!B11</f>
        <v>Propósito 5 
Logro de ciudad: 30</v>
      </c>
      <c r="D14" s="437" t="str">
        <f>+'Plan estratégico 2021-2024'!C11</f>
        <v>Planeación estratégica.
Seguimiento y evaluación del desempeño institucional</v>
      </c>
      <c r="E14" s="437" t="str">
        <f>+'Plan estratégico 2021-2024'!D11</f>
        <v>05 - Fortalecer la capacidad institucional de Capital para ser una empresa eficiente, sostenible y transparente.</v>
      </c>
      <c r="F14" s="437" t="str">
        <f>+'Plan estratégico 2021-2024'!E11</f>
        <v>5.2. Fortalecimiento de la cultura de la planeación</v>
      </c>
      <c r="G14" s="437" t="str">
        <f>+'Plan estratégico 2021-2024'!F13</f>
        <v>Lograr niveles de cumplimiento superiores al 90% en la planeación presupuestal a través del Plan Anual de Adquisiciones.</v>
      </c>
      <c r="H14" s="437" t="str">
        <f>+'Plan estratégico 2021-2024'!G13</f>
        <v>Promedio de ejecución presupuestal de las áreas medido a través del Plan Anual de Adquisiciones - PAA.</v>
      </c>
      <c r="I14" s="437" t="str">
        <f>+'Plan estratégico 2021-2024'!H13</f>
        <v>2 Eficiencia: (uso de los recursos)</v>
      </c>
      <c r="J14" s="427" t="str">
        <f>+'Plan estratégico 2021-2024'!I13</f>
        <v>5.2.3</v>
      </c>
      <c r="K14" s="427" t="str">
        <f>+'Plan estratégico 2021-2024'!J13</f>
        <v>Plan anual de adquisiciones.</v>
      </c>
      <c r="L14" s="427" t="str">
        <f t="shared" si="0"/>
        <v>5.2.3 Plan anual de adquisiciones.</v>
      </c>
      <c r="M14" s="427" t="str">
        <f>+'Plan estratégico 2021-2024'!K13</f>
        <v>Medir el cumplimiento en de las adquisiciones planeadas para la vigencia</v>
      </c>
      <c r="N14" s="427" t="str">
        <f>+'Plan estratégico 2021-2024'!L13</f>
        <v xml:space="preserve">Plan Anual de Adquisiciones actualizado en SECOP II. </v>
      </c>
      <c r="O14" s="427" t="str">
        <f>+'Plan estratégico 2021-2024'!M13</f>
        <v xml:space="preserve">Porcentaje de cumplimiento del Plan Anual de Adquisiciones </v>
      </c>
      <c r="P14" s="427" t="str">
        <f>+'Plan estratégico 2021-2024'!N13</f>
        <v>2 Eficiencia: (uso de los recursos)</v>
      </c>
      <c r="Q14" s="427" t="str">
        <f>+'Plan estratégico 2021-2024'!O13</f>
        <v xml:space="preserve">Se pretende establecer el nivel de cumplimiento del PAA respecto a la programación establecida por cada área </v>
      </c>
      <c r="R14" s="427" t="str">
        <f>+'Plan estratégico 2021-2024'!P13</f>
        <v>(Recursos ejecutados del Plan Anual de Adquisiciones - PAA de la vigencia 2021 / Total de recursos programados en el Plan Anual de Adquisiciones - PAA para la vigencia 2021)*100%.</v>
      </c>
      <c r="S14" s="427" t="s">
        <v>1129</v>
      </c>
      <c r="T14" s="427" t="s">
        <v>1130</v>
      </c>
      <c r="U14" s="427" t="str">
        <f>+'Plan estratégico 2021-2024'!Q13</f>
        <v>Porcentaje (%).</v>
      </c>
      <c r="V14" s="427" t="str">
        <f>+'Plan estratégico 2021-2024'!R13</f>
        <v>No aplica.</v>
      </c>
      <c r="W14" s="490">
        <f>+'Plan estratégico 2021-2024'!S13</f>
        <v>1</v>
      </c>
      <c r="X14" s="490">
        <f>+'Plan estratégico 2021-2024'!T13</f>
        <v>1</v>
      </c>
      <c r="Y14" s="490">
        <f>+'Plan estratégico 2021-2024'!U13</f>
        <v>1</v>
      </c>
      <c r="Z14" s="490">
        <f>+'Plan estratégico 2021-2024'!V13</f>
        <v>1</v>
      </c>
      <c r="AA14" s="427" t="str">
        <f>+'Plan estratégico 2021-2024'!W13</f>
        <v>-</v>
      </c>
      <c r="AB14" s="427" t="str">
        <f>+'Plan estratégico 2021-2024'!X13</f>
        <v>-</v>
      </c>
      <c r="AC14" s="427" t="str">
        <f>+'Plan estratégico 2021-2024'!Y13</f>
        <v>-</v>
      </c>
      <c r="AD14" s="427" t="str">
        <f>+'Plan estratégico 2021-2024'!Z13</f>
        <v>-</v>
      </c>
      <c r="AE14" s="427" t="str">
        <f>+'Plan estratégico 2021-2024'!AA13</f>
        <v>1. Elaboración del PAA de acuerdo con el anteproyecto de presupuesto para la siguiente vigencia (40%). 
2. Actualizar el PAA de acuerdo con los reportes del BOGDATA (40%)
3. Actualizaciones del PAA según solicitudes generadas por la diferentes áreas (20%).</v>
      </c>
      <c r="AF14" s="427" t="str">
        <f>+'Plan estratégico 2021-2024'!AB13</f>
        <v>Cumplimiento de las actividades de gestión, según su ponderación.</v>
      </c>
      <c r="AG14" s="427" t="str">
        <f>+'Plan estratégico 2021-2024'!AC13</f>
        <v>2 Eficiencia: (uso de los recursos)</v>
      </c>
      <c r="AH14" s="427" t="str">
        <f>+'Plan estratégico 2021-2024'!AD13</f>
        <v>Porcentaje (%)</v>
      </c>
      <c r="AI14" s="427" t="str">
        <f>+'Plan estratégico 2021-2024'!AE13</f>
        <v>Trimestral.</v>
      </c>
      <c r="AJ14" s="427" t="str">
        <f>+'Plan estratégico 2021-2024'!AF13</f>
        <v>No aplica.</v>
      </c>
      <c r="AK14" s="427" t="str">
        <f>+'Plan estratégico 2021-2024'!AG13</f>
        <v>Ana María Ochoa Villegas - Asesora de planeación.</v>
      </c>
      <c r="AL14" s="427" t="str">
        <f>+'Plan estratégico 2021-2024'!AH13</f>
        <v>Hernán Guillermo Roncancio Herrera - Profesional universitario de planeación</v>
      </c>
      <c r="AM14" s="512">
        <f>2181114761/26597919495</f>
        <v>8.2003209364176627E-2</v>
      </c>
      <c r="AN14" s="512">
        <f>9446525612/25045547141</f>
        <v>0.37717385684642807</v>
      </c>
      <c r="AO14" s="512">
        <f>12561352703/25946681772</f>
        <v>0.48412173908709238</v>
      </c>
      <c r="AP14" s="503" t="s">
        <v>1131</v>
      </c>
      <c r="AQ14" s="758" t="s">
        <v>1207</v>
      </c>
    </row>
    <row r="15" spans="1:43" ht="197.25" hidden="1" customHeight="1" x14ac:dyDescent="0.2">
      <c r="A15" s="427" t="str">
        <f>+'Plan estratégico 2021-2024'!I14</f>
        <v>2.1.1</v>
      </c>
      <c r="B15" s="437" t="str">
        <f>+'Plan estratégico 2021-2024'!A14</f>
        <v>5. Igualdad de Género.
10. Reducción de las desigualdades.
11. Ciudades y comunidades sostenibles.
17. Alianzas para lograr los objetivos.</v>
      </c>
      <c r="C15" s="437" t="str">
        <f>+'Plan estratégico 2021-2024'!B14</f>
        <v>Propósito 1
Logro de ciudad: 3 - 9 - 10
Propósito 3
Logro de ciudad: 22 - 23
Propósito 5
Logro de ciudad: 30</v>
      </c>
      <c r="D15" s="437" t="str">
        <f>+'Plan estratégico 2021-2024'!C14</f>
        <v>Participación ciudadana en la gestión pública.</v>
      </c>
      <c r="E15" s="437" t="str">
        <f>+'Plan estratégico 2021-2024'!D14</f>
        <v>02 - Consolidar una oferta de contenidos informativos, educativos y culturales, que promuevan la participación y la inclusión de la ciudadanía.</v>
      </c>
      <c r="F15" s="437" t="str">
        <f>+'Plan estratégico 2021-2024'!E14</f>
        <v>2.1. Gestión integral de compromisos de Capital en las distintas políticas públicas poblacionales del distrito capital.</v>
      </c>
      <c r="G15" s="437" t="str">
        <f>+'Plan estratégico 2021-2024'!F14</f>
        <v>Atender el 100% de los compromisos y requerimientos derivados de las políticas públicas poblaciones (PPP).</v>
      </c>
      <c r="H15" s="437" t="str">
        <f>+'Plan estratégico 2021-2024'!G14</f>
        <v>Numero de compromisos atendidos.</v>
      </c>
      <c r="I15" s="437" t="str">
        <f>+'Plan estratégico 2021-2024'!H14</f>
        <v>3 Efectividad (impacto o beneficios generados)</v>
      </c>
      <c r="J15" s="427" t="str">
        <f>+'Plan estratégico 2021-2024'!I14</f>
        <v>2.1.1</v>
      </c>
      <c r="K15" s="427" t="str">
        <f>+'Plan estratégico 2021-2024'!J14</f>
        <v>Gestión de los compromisos derivados de las Políticas públicas poblacionales, grupos étnicos  y grupos poblacionales</v>
      </c>
      <c r="L15" s="427" t="str">
        <f t="shared" si="0"/>
        <v>2.1.1 Gestión de los compromisos derivados de las Políticas públicas poblacionales, grupos étnicos  y grupos poblacionales</v>
      </c>
      <c r="M15" s="427" t="str">
        <f>+'Plan estratégico 2021-2024'!K14</f>
        <v>Atender los compromisos adquiridos en el marco de las PPP en las cuales incide Capital.</v>
      </c>
      <c r="N15" s="427" t="str">
        <f>+'Plan estratégico 2021-2024'!L14</f>
        <v>Matriz de consolidación de emisiones y reportes a grupos étnicos / grupos poblacionales.</v>
      </c>
      <c r="O15" s="427" t="str">
        <f>+'Plan estratégico 2021-2024'!M14</f>
        <v>Porcentaje de cumplimiento a los compromisos gestionados por Capital.</v>
      </c>
      <c r="P15" s="427" t="str">
        <f>+'Plan estratégico 2021-2024'!N14</f>
        <v>2 Eficiencia: (uso de los recursos)</v>
      </c>
      <c r="Q15" s="427" t="str">
        <f>+'Plan estratégico 2021-2024'!O14</f>
        <v>Se pretende establecer el nivel de cumplimiento de los compromisos que Capital ha adquirido en materia de las Políticas Públicas Poblacionales en las cuales tiene incidencia.</v>
      </c>
      <c r="R15" s="427" t="str">
        <f>+'Plan estratégico 2021-2024'!P14</f>
        <v>Número de compromisos gestionados / Total de compromisos adquiridos</v>
      </c>
      <c r="S15" s="427" t="s">
        <v>988</v>
      </c>
      <c r="T15" s="427" t="s">
        <v>986</v>
      </c>
      <c r="U15" s="427" t="str">
        <f>+'Plan estratégico 2021-2024'!Q14</f>
        <v>Porcentaje (%).</v>
      </c>
      <c r="V15" s="427" t="str">
        <f>+'Plan estratégico 2021-2024'!R14</f>
        <v>No aplica.</v>
      </c>
      <c r="W15" s="490">
        <f>+'Plan estratégico 2021-2024'!S14</f>
        <v>1</v>
      </c>
      <c r="X15" s="490">
        <f>+'Plan estratégico 2021-2024'!T14</f>
        <v>1</v>
      </c>
      <c r="Y15" s="490">
        <f>+'Plan estratégico 2021-2024'!U14</f>
        <v>1</v>
      </c>
      <c r="Z15" s="490">
        <f>+'Plan estratégico 2021-2024'!V14</f>
        <v>1</v>
      </c>
      <c r="AA15" s="427" t="str">
        <f>+'Plan estratégico 2021-2024'!W14</f>
        <v>-</v>
      </c>
      <c r="AB15" s="427" t="str">
        <f>+'Plan estratégico 2021-2024'!X14</f>
        <v>-</v>
      </c>
      <c r="AC15" s="427" t="str">
        <f>+'Plan estratégico 2021-2024'!Y14</f>
        <v>-</v>
      </c>
      <c r="AD15" s="427" t="str">
        <f>+'Plan estratégico 2021-2024'!Z14</f>
        <v>-</v>
      </c>
      <c r="AE15" s="427" t="str">
        <f>+'Plan estratégico 2021-2024'!AA14</f>
        <v>1. Facilitar el espacio para la realización de las mesas de trabajo entre la dirección operativa y los diferentes grupos poblacionales para definir los compromisos por parte de Capital en la materia (cuando aplique) (40%). 
2. Realizar el seguimiento periódico al cumplimiento de los compromisos adquiridos por Capital (30%). 
3. Presentar el reporte de cumplimiento ante las diferentes entidades encargadas de liderar los políticas públicas poblacionales (ejemplo: secretaria de integración social, secretaría de la mujer, secretaría de cultura entre otras) (30%).</v>
      </c>
      <c r="AF15" s="427" t="str">
        <f>+'Plan estratégico 2021-2024'!AB14</f>
        <v>Cumplimiento de las actividades de gestión, según su ponderación.</v>
      </c>
      <c r="AG15" s="427" t="str">
        <f>+'Plan estratégico 2021-2024'!AC14</f>
        <v>2 Eficiencia: (uso de los recursos)</v>
      </c>
      <c r="AH15" s="427" t="str">
        <f>+'Plan estratégico 2021-2024'!AD14</f>
        <v>Porcentaje (%)</v>
      </c>
      <c r="AI15" s="427" t="str">
        <f>+'Plan estratégico 2021-2024'!AE14</f>
        <v>Trimestral.</v>
      </c>
      <c r="AJ15" s="427" t="str">
        <f>+'Plan estratégico 2021-2024'!AF14</f>
        <v>No aplica.</v>
      </c>
      <c r="AK15" s="427" t="str">
        <f>+'Plan estratégico 2021-2024'!AG14</f>
        <v>Ana María Ochoa Villegas - Asesora de planeación.</v>
      </c>
      <c r="AL15" s="427" t="str">
        <f>+'Plan estratégico 2021-2024'!AH14</f>
        <v>René Alejandro Bastidas Plazas - Profesional de planeación
Camilo Andrés Izquierdo Rojas - Profesional de planeación</v>
      </c>
      <c r="AM15" s="615">
        <f>11/11</f>
        <v>1</v>
      </c>
      <c r="AN15" s="616"/>
      <c r="AO15" s="617"/>
      <c r="AP15" s="503" t="s">
        <v>1133</v>
      </c>
      <c r="AQ15" s="756" t="s">
        <v>1208</v>
      </c>
    </row>
    <row r="16" spans="1:43" ht="104.25" hidden="1" customHeight="1" x14ac:dyDescent="0.2">
      <c r="A16" s="427" t="str">
        <f>+'Plan estratégico 2021-2024'!I15</f>
        <v>1.1.1</v>
      </c>
      <c r="B16" s="437" t="str">
        <f>+'Plan estratégico 2021-2024'!A15</f>
        <v>11. Ciudades y comunidades sostenibles.
17. Alianzas para lograr los objetivos.</v>
      </c>
      <c r="C16" s="437" t="str">
        <f>+'Plan estratégico 2021-2024'!B15</f>
        <v>Propósito 5
Logro de ciudad: 27 - 30</v>
      </c>
      <c r="D16" s="437" t="str">
        <f>+'Plan estratégico 2021-2024'!C15</f>
        <v>Transparencia, acceso a la información y lucha contra la corrupción.</v>
      </c>
      <c r="E16" s="437" t="str">
        <f>+'Plan estratégico 2021-2024'!D15</f>
        <v>01 - Posicionar a Capital Sistema de Comunicación pública como motor de la innovación audiovisual, a partir de un modelo de operación basado en la pluralidad, el libre acceso a la información, la generación de conocimiento y la participación de los ciudadanos de la Bogotá región.</v>
      </c>
      <c r="F16" s="437" t="str">
        <f>+'Plan estratégico 2021-2024'!E15</f>
        <v>1.1. Desarrollo de estrategias de comunicación externa sobre acciones realizadas por Capital y con entidades del orden Distrital, Regional y Nacional con énfasis en enfoque cultural.</v>
      </c>
      <c r="G16" s="437" t="str">
        <f>+'Plan estratégico 2021-2024'!F15</f>
        <v>Desarrollar 4 tácticas de impulso al posicionamiento de Capital en entidades públicas, privadas y ONG´s, para cada vigencia.</v>
      </c>
      <c r="H16" s="437" t="str">
        <f>+'Plan estratégico 2021-2024'!G15</f>
        <v>Número de tácticas desarrolladas / Número de tácticas planeadas.</v>
      </c>
      <c r="I16" s="437" t="str">
        <f>+'Plan estratégico 2021-2024'!H15</f>
        <v>3 Efectividad (impacto o beneficios generados)</v>
      </c>
      <c r="J16" s="427" t="str">
        <f>+'Plan estratégico 2021-2024'!I15</f>
        <v>1.1.1</v>
      </c>
      <c r="K16" s="427" t="str">
        <f>+'Plan estratégico 2021-2024'!J15</f>
        <v>Posicionamiento de Capital con entidades públicas, privadas y ONG´s en enfoque cultural.</v>
      </c>
      <c r="L16" s="427" t="str">
        <f t="shared" si="0"/>
        <v>1.1.1 Posicionamiento de Capital con entidades públicas, privadas y ONG´s en enfoque cultural.</v>
      </c>
      <c r="M16" s="427" t="str">
        <f>+'Plan estratégico 2021-2024'!K15</f>
        <v>Crear trabajo conjunto con las entidades del Distrito y los canales regionales</v>
      </c>
      <c r="N16" s="427" t="str">
        <f>+'Plan estratégico 2021-2024'!L15</f>
        <v>Informes semestrales del trabajo conjunto con las diferentes entidades.</v>
      </c>
      <c r="O16" s="427" t="str">
        <f>+'Plan estratégico 2021-2024'!M15</f>
        <v>Informes semestrales de posicionamiento de capital  en entidades públicas, privadas y ONG´s en enfoque cultural.</v>
      </c>
      <c r="P16" s="427" t="str">
        <f>+'Plan estratégico 2021-2024'!N15</f>
        <v>2 Eficiencia: (uso de los recursos)</v>
      </c>
      <c r="Q16" s="427" t="str">
        <f>+'Plan estratégico 2021-2024'!O15</f>
        <v>La medición para el producto propuesto consiste en la elaboración de un documento que reúna las actividades realizadas con insumos. (piezas, imágenes, links).</v>
      </c>
      <c r="R16" s="427" t="str">
        <f>+'Plan estratégico 2021-2024'!P15</f>
        <v>Informes elaborados, que den cuenta de las actividades adelantadas / número de informes planeados.</v>
      </c>
      <c r="S16" s="434" t="s">
        <v>989</v>
      </c>
      <c r="T16" s="434" t="s">
        <v>990</v>
      </c>
      <c r="U16" s="427" t="str">
        <f>+'Plan estratégico 2021-2024'!Q15</f>
        <v>Número (#).</v>
      </c>
      <c r="V16" s="427">
        <f>+'Plan estratégico 2021-2024'!R15</f>
        <v>1</v>
      </c>
      <c r="W16" s="427">
        <f>+'Plan estratégico 2021-2024'!S15</f>
        <v>2</v>
      </c>
      <c r="X16" s="427">
        <f>+'Plan estratégico 2021-2024'!T15</f>
        <v>2</v>
      </c>
      <c r="Y16" s="427">
        <f>+'Plan estratégico 2021-2024'!U15</f>
        <v>2</v>
      </c>
      <c r="Z16" s="427">
        <f>+'Plan estratégico 2021-2024'!V15</f>
        <v>2</v>
      </c>
      <c r="AA16" s="491">
        <f>+'Plan estratégico 2021-2024'!W15</f>
        <v>84865200</v>
      </c>
      <c r="AB16" s="491">
        <f>+'Plan estratégico 2021-2024'!X15</f>
        <v>113506000</v>
      </c>
      <c r="AC16" s="491">
        <f>+'Plan estratégico 2021-2024'!Y15</f>
        <v>116911180</v>
      </c>
      <c r="AD16" s="491">
        <f>+'Plan estratégico 2021-2024'!Z15</f>
        <v>120418515.40000001</v>
      </c>
      <c r="AE16" s="427" t="str">
        <f>+'Plan estratégico 2021-2024'!AA15</f>
        <v>1. Participación en canales de información.
2. Levantamiento base de datos entidades distritales y canales regionales.
3. Acompañamiento trabajo conjunto áreas de Capital y entidades objetivo.</v>
      </c>
      <c r="AF16" s="427" t="str">
        <f>+'Plan estratégico 2021-2024'!AB15</f>
        <v>Cumplimiento de las actividades de gestión, según su ponderación.</v>
      </c>
      <c r="AG16" s="427" t="str">
        <f>+'Plan estratégico 2021-2024'!AC15</f>
        <v>2 Eficiencia: (uso de los recursos)</v>
      </c>
      <c r="AH16" s="427" t="str">
        <f>+'Plan estratégico 2021-2024'!AD15</f>
        <v>Porcentaje (%)</v>
      </c>
      <c r="AI16" s="427" t="str">
        <f>+'Plan estratégico 2021-2024'!AE15</f>
        <v>Mensual.</v>
      </c>
      <c r="AJ16" s="427" t="str">
        <f>+'Plan estratégico 2021-2024'!AF15</f>
        <v>En los costos definidos para las actividades están relacionados con el valor mensual de los contratistas del equipo de trabajo de comunicaciones que se encargan de la tarea.</v>
      </c>
      <c r="AK16" s="513" t="s">
        <v>1138</v>
      </c>
      <c r="AL16" s="427" t="str">
        <f>+'Plan estratégico 2021-2024'!AH15</f>
        <v>Litza Alarcón - Contratista Prensa y Comunicaciones.</v>
      </c>
      <c r="AM16" s="620">
        <f>0.5/2</f>
        <v>0.25</v>
      </c>
      <c r="AN16" s="610"/>
      <c r="AO16" s="611"/>
      <c r="AP16" s="503" t="s">
        <v>1139</v>
      </c>
      <c r="AQ16" s="758" t="s">
        <v>1207</v>
      </c>
    </row>
    <row r="17" spans="1:43" ht="182.25" hidden="1" customHeight="1" x14ac:dyDescent="0.2">
      <c r="A17" s="427" t="str">
        <f>+'Plan estratégico 2021-2024'!I16</f>
        <v>1.1.2</v>
      </c>
      <c r="B17" s="437" t="str">
        <f>+'Plan estratégico 2021-2024'!A15</f>
        <v>11. Ciudades y comunidades sostenibles.
17. Alianzas para lograr los objetivos.</v>
      </c>
      <c r="C17" s="437" t="str">
        <f>+'Plan estratégico 2021-2024'!B15</f>
        <v>Propósito 5
Logro de ciudad: 27 - 30</v>
      </c>
      <c r="D17" s="437" t="str">
        <f>+'Plan estratégico 2021-2024'!C15</f>
        <v>Transparencia, acceso a la información y lucha contra la corrupción.</v>
      </c>
      <c r="E17" s="437" t="str">
        <f>+'Plan estratégico 2021-2024'!D15</f>
        <v>01 - Posicionar a Capital Sistema de Comunicación pública como motor de la innovación audiovisual, a partir de un modelo de operación basado en la pluralidad, el libre acceso a la información, la generación de conocimiento y la participación de los ciudadanos de la Bogotá región.</v>
      </c>
      <c r="F17" s="437" t="str">
        <f>+'Plan estratégico 2021-2024'!E15</f>
        <v>1.1. Desarrollo de estrategias de comunicación externa sobre acciones realizadas por Capital y con entidades del orden Distrital, Regional y Nacional con énfasis en enfoque cultural.</v>
      </c>
      <c r="G17" s="437" t="str">
        <f>+'Plan estratégico 2021-2024'!F16</f>
        <v>Lograr 1320 publicaciones en medios locales, regionales y nacionales.</v>
      </c>
      <c r="H17" s="437" t="str">
        <f>+'Plan estratégico 2021-2024'!G16</f>
        <v>Número de publicaciones obtenidas / Número de publicaciones planificadas</v>
      </c>
      <c r="I17" s="437" t="str">
        <f>+'Plan estratégico 2021-2024'!H16</f>
        <v>3 Efectividad (impacto o beneficios generados)</v>
      </c>
      <c r="J17" s="427" t="str">
        <f>+'Plan estratégico 2021-2024'!I16</f>
        <v>1.1.2</v>
      </c>
      <c r="K17" s="427" t="str">
        <f>+'Plan estratégico 2021-2024'!J16</f>
        <v>Posicionamiento de Capital con los medios de comunicación, influenciadores y generadores de opinión.</v>
      </c>
      <c r="L17" s="427" t="str">
        <f t="shared" si="0"/>
        <v>1.1.2 Posicionamiento de Capital con los medios de comunicación, influenciadores y generadores de opinión.</v>
      </c>
      <c r="M17" s="427" t="str">
        <f>+'Plan estratégico 2021-2024'!K16</f>
        <v>Generar posicionamiento de Capital a través de la visibilización del contenido de la parrilla de programación, el talento y voceros designados.</v>
      </c>
      <c r="N17" s="427" t="str">
        <f>+'Plan estratégico 2021-2024'!L16</f>
        <v>300 Publicaciones en medios locales, regionales y nacionales.</v>
      </c>
      <c r="O17" s="427" t="str">
        <f>+'Plan estratégico 2021-2024'!M16</f>
        <v>Publicaciones en medios locales, regionales y nacionales.</v>
      </c>
      <c r="P17" s="427" t="str">
        <f>+'Plan estratégico 2021-2024'!N16</f>
        <v>1 Eficacia: (cumplimiento de metas)</v>
      </c>
      <c r="Q17" s="427" t="str">
        <f>+'Plan estratégico 2021-2024'!O16</f>
        <v>Publicaciones logradas por el trabajo de Free Press en los diferentes medios de comunicación.</v>
      </c>
      <c r="R17" s="427" t="str">
        <f>+'Plan estratégico 2021-2024'!P16</f>
        <v>Número de publicaciones alcanzadas / Número de publicaciones proyectadas</v>
      </c>
      <c r="S17" s="427" t="s">
        <v>991</v>
      </c>
      <c r="T17" s="427" t="s">
        <v>987</v>
      </c>
      <c r="U17" s="427" t="str">
        <f>+'Plan estratégico 2021-2024'!Q16</f>
        <v>Número (#).</v>
      </c>
      <c r="V17" s="427" t="str">
        <f>+'Plan estratégico 2021-2024'!R16</f>
        <v>No aplica.</v>
      </c>
      <c r="W17" s="427">
        <f>+'Plan estratégico 2021-2024'!S16</f>
        <v>300</v>
      </c>
      <c r="X17" s="427">
        <f>+'Plan estratégico 2021-2024'!T16</f>
        <v>320</v>
      </c>
      <c r="Y17" s="427">
        <f>+'Plan estratégico 2021-2024'!U16</f>
        <v>340</v>
      </c>
      <c r="Z17" s="427">
        <f>+'Plan estratégico 2021-2024'!V16</f>
        <v>360</v>
      </c>
      <c r="AA17" s="491">
        <f>+'Plan estratégico 2021-2024'!W16</f>
        <v>110200000</v>
      </c>
      <c r="AB17" s="491">
        <f>+'Plan estratégico 2021-2024'!X16</f>
        <v>113506000</v>
      </c>
      <c r="AC17" s="491">
        <f>+'Plan estratégico 2021-2024'!Y16</f>
        <v>116911180</v>
      </c>
      <c r="AD17" s="491">
        <f>+'Plan estratégico 2021-2024'!Z16</f>
        <v>120418515.40000001</v>
      </c>
      <c r="AE17" s="427" t="str">
        <f>+'Plan estratégico 2021-2024'!AA16</f>
        <v>1. Recopilación de información. 
2. Redacción de artículos / boletines.
3. Aprobación del producto.
4. Envío a medios.
5. Seguimiento. 
6. Materialización de la publicación y/o entrevista.
7. Elaboración informe de gestión.</v>
      </c>
      <c r="AF17" s="427" t="str">
        <f>+'Plan estratégico 2021-2024'!AB16</f>
        <v>Cumplimiento de las actividades de gestión, según su ponderación.</v>
      </c>
      <c r="AG17" s="427" t="str">
        <f>+'Plan estratégico 2021-2024'!AC16</f>
        <v>2 Eficiencia: (uso de los recursos)</v>
      </c>
      <c r="AH17" s="427" t="str">
        <f>+'Plan estratégico 2021-2024'!AD16</f>
        <v>Porcentaje (%)</v>
      </c>
      <c r="AI17" s="427" t="str">
        <f>+'Plan estratégico 2021-2024'!AE16</f>
        <v>Mensual.</v>
      </c>
      <c r="AJ17" s="427" t="str">
        <f>+'Plan estratégico 2021-2024'!AF16</f>
        <v>En los costos definidos para las actividades están relacionados con el valor mensual de los contratistas del equipo de trabajo de comunicaciones que se encargan de la tarea.</v>
      </c>
      <c r="AK17" s="513" t="s">
        <v>1138</v>
      </c>
      <c r="AL17" s="427" t="str">
        <f>+'Plan estratégico 2021-2024'!AH16</f>
        <v>Litza Alarcón - Contratista Prensa y Comunicaciones.</v>
      </c>
      <c r="AM17" s="621">
        <f>82/300</f>
        <v>0.27333333333333332</v>
      </c>
      <c r="AN17" s="610"/>
      <c r="AO17" s="611"/>
      <c r="AP17" s="503" t="s">
        <v>1140</v>
      </c>
      <c r="AQ17" s="758" t="s">
        <v>1207</v>
      </c>
    </row>
    <row r="18" spans="1:43" ht="115.5" hidden="1" customHeight="1" x14ac:dyDescent="0.2">
      <c r="A18" s="427" t="str">
        <f>+'Plan estratégico 2021-2024'!I17</f>
        <v>5.3.1</v>
      </c>
      <c r="B18" s="437" t="str">
        <f>+'Plan estratégico 2021-2024'!A17</f>
        <v>11. Ciudades y comunidades sostenibles.
17. Alianzas para lograr los objetivos.</v>
      </c>
      <c r="C18" s="437" t="str">
        <f>+'Plan estratégico 2021-2024'!B17</f>
        <v>Propósito 5
Logro de ciudad: 27 - 30</v>
      </c>
      <c r="D18" s="437" t="str">
        <f>+'Plan estratégico 2021-2024'!C17</f>
        <v>Transparencia, acceso a la información y lucha contra la corrupción.
Fortalecimiento organizacional y simplificación de procesos.</v>
      </c>
      <c r="E18" s="437" t="str">
        <f>+'Plan estratégico 2021-2024'!D17</f>
        <v>05 - Fortalecer la capacidad institucional de Capital para ser una empresa eficiente, sostenible y transparente.</v>
      </c>
      <c r="F18" s="437" t="str">
        <f>+'Plan estratégico 2021-2024'!E17</f>
        <v>5.3. Acompañamiento a las estrategias de comunicación interna planeadas o definidas por Capital en sus diferentes proyectos.</v>
      </c>
      <c r="G18" s="437" t="str">
        <f>+'Plan estratégico 2021-2024'!F17</f>
        <v>Lograr como mínimo 5 medios de comunicación intervenidos y/o establecidos</v>
      </c>
      <c r="H18" s="437" t="str">
        <f>+'Plan estratégico 2021-2024'!G17</f>
        <v>Medios de comunicación intervenidos y/o establecidos /  Medios de comunicación planeados para intervenir.</v>
      </c>
      <c r="I18" s="437" t="str">
        <f>+'Plan estratégico 2021-2024'!H17</f>
        <v>2 Eficiencia: (uso de los recursos)</v>
      </c>
      <c r="J18" s="427" t="str">
        <f>+'Plan estratégico 2021-2024'!I17</f>
        <v>5.3.1</v>
      </c>
      <c r="K18" s="427" t="str">
        <f>+'Plan estratégico 2021-2024'!J17</f>
        <v>Análisis y fortalecimiento de canales de comunicación, nuevos y existentes.</v>
      </c>
      <c r="L18" s="427" t="str">
        <f t="shared" si="0"/>
        <v>5.3.1 Análisis y fortalecimiento de canales de comunicación, nuevos y existentes.</v>
      </c>
      <c r="M18" s="427" t="str">
        <f>+'Plan estratégico 2021-2024'!K17</f>
        <v>Analizar y potenciar canales de comunicación interna que generen  y compartan mensajes integrales y de marca.</v>
      </c>
      <c r="N18" s="427" t="str">
        <f>+'Plan estratégico 2021-2024'!L17</f>
        <v>Informe semestral sobre las acciones realizadas</v>
      </c>
      <c r="O18" s="427" t="str">
        <f>+'Plan estratégico 2021-2024'!M17</f>
        <v>Informes semestrales de análisis de los canales de comunicación.</v>
      </c>
      <c r="P18" s="427" t="str">
        <f>+'Plan estratégico 2021-2024'!N17</f>
        <v>1 Eficacia: (cumplimiento de metas)</v>
      </c>
      <c r="Q18" s="427" t="str">
        <f>+'Plan estratégico 2021-2024'!O17</f>
        <v>Descripción de los medios de comunicación interna intervenidos.</v>
      </c>
      <c r="R18" s="427" t="str">
        <f>+'Plan estratégico 2021-2024'!P17</f>
        <v>Número de medios de comunicación interna intervenidos.</v>
      </c>
      <c r="S18" s="427" t="s">
        <v>992</v>
      </c>
      <c r="T18" s="427" t="s">
        <v>993</v>
      </c>
      <c r="U18" s="427" t="str">
        <f>+'Plan estratégico 2021-2024'!Q17</f>
        <v>Número (#).</v>
      </c>
      <c r="V18" s="427" t="str">
        <f>+'Plan estratégico 2021-2024'!R17</f>
        <v>No aplica.</v>
      </c>
      <c r="W18" s="427">
        <f>+'Plan estratégico 2021-2024'!S17</f>
        <v>2</v>
      </c>
      <c r="X18" s="427">
        <f>+'Plan estratégico 2021-2024'!T17</f>
        <v>1</v>
      </c>
      <c r="Y18" s="427">
        <f>+'Plan estratégico 2021-2024'!U17</f>
        <v>1</v>
      </c>
      <c r="Z18" s="427">
        <f>+'Plan estratégico 2021-2024'!V17</f>
        <v>1</v>
      </c>
      <c r="AA18" s="491">
        <f>+'Plan estratégico 2021-2024'!W17</f>
        <v>84900000</v>
      </c>
      <c r="AB18" s="491">
        <f>+'Plan estratégico 2021-2024'!X17</f>
        <v>87447000</v>
      </c>
      <c r="AC18" s="491">
        <f>+'Plan estratégico 2021-2024'!Y17</f>
        <v>90070410</v>
      </c>
      <c r="AD18" s="491">
        <f>+'Plan estratégico 2021-2024'!Z17</f>
        <v>92772522.299999997</v>
      </c>
      <c r="AE18" s="427" t="str">
        <f>+'Plan estratégico 2021-2024'!AA17</f>
        <v>1. Análisis de medios internos
2. Intervención - mejora
3. Posicionamiento nuevos medios.</v>
      </c>
      <c r="AF18" s="427" t="str">
        <f>+'Plan estratégico 2021-2024'!AB17</f>
        <v>Cumplimiento de las actividades de gestión, según su ponderación.</v>
      </c>
      <c r="AG18" s="427" t="str">
        <f>+'Plan estratégico 2021-2024'!AC17</f>
        <v>2 Eficiencia: (uso de los recursos)</v>
      </c>
      <c r="AH18" s="427" t="str">
        <f>+'Plan estratégico 2021-2024'!AD17</f>
        <v>Porcentaje (%)</v>
      </c>
      <c r="AI18" s="427" t="str">
        <f>+'Plan estratégico 2021-2024'!AE17</f>
        <v>Mensual.</v>
      </c>
      <c r="AJ18" s="427" t="str">
        <f>+'Plan estratégico 2021-2024'!AF17</f>
        <v>En los costos definidos para las actividades están relacionados con el valor mensual de los contratistas del equipo de trabajo de comunicaciones que se encargan de la tarea.</v>
      </c>
      <c r="AK18" s="513" t="s">
        <v>1138</v>
      </c>
      <c r="AL18" s="427" t="str">
        <f>+'Plan estratégico 2021-2024'!AH17</f>
        <v>Ricardo Jimenez - Contratista Prensa y Comunicaciones.</v>
      </c>
      <c r="AM18" s="612">
        <f>0/2</f>
        <v>0</v>
      </c>
      <c r="AN18" s="613"/>
      <c r="AO18" s="614"/>
      <c r="AP18" s="503" t="s">
        <v>1141</v>
      </c>
      <c r="AQ18" s="405" t="s">
        <v>1203</v>
      </c>
    </row>
    <row r="19" spans="1:43" ht="84.75" hidden="1" customHeight="1" x14ac:dyDescent="0.2">
      <c r="A19" s="427" t="str">
        <f>+'Plan estratégico 2021-2024'!I18</f>
        <v>5.3.2</v>
      </c>
      <c r="B19" s="437" t="str">
        <f>+'Plan estratégico 2021-2024'!A17</f>
        <v>11. Ciudades y comunidades sostenibles.
17. Alianzas para lograr los objetivos.</v>
      </c>
      <c r="C19" s="437" t="str">
        <f>+'Plan estratégico 2021-2024'!B17</f>
        <v>Propósito 5
Logro de ciudad: 27 - 30</v>
      </c>
      <c r="D19" s="437" t="str">
        <f>+'Plan estratégico 2021-2024'!C17</f>
        <v>Transparencia, acceso a la información y lucha contra la corrupción.
Fortalecimiento organizacional y simplificación de procesos.</v>
      </c>
      <c r="E19" s="437" t="str">
        <f>+'Plan estratégico 2021-2024'!D17</f>
        <v>05 - Fortalecer la capacidad institucional de Capital para ser una empresa eficiente, sostenible y transparente.</v>
      </c>
      <c r="F19" s="437" t="str">
        <f>+'Plan estratégico 2021-2024'!E17</f>
        <v>5.3. Acompañamiento a las estrategias de comunicación interna planeadas o definidas por Capital en sus diferentes proyectos.</v>
      </c>
      <c r="G19" s="437" t="str">
        <f>+'Plan estratégico 2021-2024'!F18</f>
        <v>Lograr el apoyo al 90% de campañas institucionales.</v>
      </c>
      <c r="H19" s="437" t="str">
        <f>+'Plan estratégico 2021-2024'!G18</f>
        <v>Campañas ejecutadas de cada temática / Campañas solicitadas para cada temática</v>
      </c>
      <c r="I19" s="437" t="str">
        <f>+'Plan estratégico 2021-2024'!H18</f>
        <v>1 Eficacia: (cumplimiento de metas)</v>
      </c>
      <c r="J19" s="427" t="str">
        <f>+'Plan estratégico 2021-2024'!I18</f>
        <v>5.3.2</v>
      </c>
      <c r="K19" s="427" t="str">
        <f>+'Plan estratégico 2021-2024'!J18</f>
        <v>Impulsar el sentido de pertenencia por la marca.</v>
      </c>
      <c r="L19" s="427" t="str">
        <f t="shared" si="0"/>
        <v>5.3.2 Impulsar el sentido de pertenencia por la marca.</v>
      </c>
      <c r="M19" s="427" t="str">
        <f>+'Plan estratégico 2021-2024'!K18</f>
        <v>Trabajar con el área de Talento Humano para fortalecer la Cultura Organizacional y fomentar el sentido de pertenencia</v>
      </c>
      <c r="N19" s="427" t="str">
        <f>+'Plan estratégico 2021-2024'!L18</f>
        <v>Informe semestral sobre las acciones realizadas</v>
      </c>
      <c r="O19" s="427" t="str">
        <f>+'Plan estratégico 2021-2024'!M18</f>
        <v>2 informes al año</v>
      </c>
      <c r="P19" s="427" t="str">
        <f>+'Plan estratégico 2021-2024'!N18</f>
        <v>1 Eficacia: (cumplimiento de metas)</v>
      </c>
      <c r="Q19" s="427" t="str">
        <f>+'Plan estratégico 2021-2024'!O18</f>
        <v>Publicaciones, campañas boletines, comunicados que ayuden a fomentar la cultura organizacional y el sentido de pertenencia.</v>
      </c>
      <c r="R19" s="427" t="str">
        <f>+'Plan estratégico 2021-2024'!P18</f>
        <v>Número de Publicaciones, campañas boletines, comunicados que ayuden a fomentar la cultura organizacional y el sentido de pertenencia.</v>
      </c>
      <c r="S19" s="427" t="s">
        <v>994</v>
      </c>
      <c r="T19" s="427" t="s">
        <v>995</v>
      </c>
      <c r="U19" s="427" t="str">
        <f>+'Plan estratégico 2021-2024'!Q18</f>
        <v>Número (#).</v>
      </c>
      <c r="V19" s="427" t="str">
        <f>+'Plan estratégico 2021-2024'!R18</f>
        <v>No aplica.</v>
      </c>
      <c r="W19" s="427">
        <f>+'Plan estratégico 2021-2024'!S18</f>
        <v>2</v>
      </c>
      <c r="X19" s="427">
        <f>+'Plan estratégico 2021-2024'!T18</f>
        <v>2</v>
      </c>
      <c r="Y19" s="427">
        <f>+'Plan estratégico 2021-2024'!U18</f>
        <v>2</v>
      </c>
      <c r="Z19" s="427">
        <f>+'Plan estratégico 2021-2024'!V18</f>
        <v>2</v>
      </c>
      <c r="AA19" s="491">
        <f>+'Plan estratégico 2021-2024'!W18</f>
        <v>11000000</v>
      </c>
      <c r="AB19" s="491">
        <f>+'Plan estratégico 2021-2024'!X18</f>
        <v>11330000</v>
      </c>
      <c r="AC19" s="491">
        <f>+'Plan estratégico 2021-2024'!Y18</f>
        <v>11669900</v>
      </c>
      <c r="AD19" s="491">
        <f>+'Plan estratégico 2021-2024'!Z18</f>
        <v>12019997</v>
      </c>
      <c r="AE19" s="427" t="str">
        <f>+'Plan estratégico 2021-2024'!AA18</f>
        <v>*Definición de acciones con RRHH.
*Recopilación de información
*Realización de piezas gráficas.
*Socialización</v>
      </c>
      <c r="AF19" s="427" t="str">
        <f>+'Plan estratégico 2021-2024'!AB18</f>
        <v>Número de acciones propuestas/Número de acciones realizadas</v>
      </c>
      <c r="AG19" s="427" t="str">
        <f>+'Plan estratégico 2021-2024'!AC18</f>
        <v>2 Eficiencia: (uso de los recursos)</v>
      </c>
      <c r="AH19" s="427" t="str">
        <f>+'Plan estratégico 2021-2024'!AD18</f>
        <v>Porcentaje (%)</v>
      </c>
      <c r="AI19" s="427" t="str">
        <f>+'Plan estratégico 2021-2024'!AE18</f>
        <v>Mensual.</v>
      </c>
      <c r="AJ19" s="427" t="str">
        <f>+'Plan estratégico 2021-2024'!AF18</f>
        <v>En los costos definidos para las actividades están relacionados con el valor mensual de los contratistas del equipo de trabajo de comunicaciones que se encargan de la tarea.</v>
      </c>
      <c r="AK19" s="513" t="s">
        <v>1138</v>
      </c>
      <c r="AL19" s="427" t="str">
        <f>+'Plan estratégico 2021-2024'!AH18</f>
        <v>Ricardo Jimenez - Contratista Prensa y Comunicaciones.</v>
      </c>
      <c r="AM19" s="615">
        <f>2/2</f>
        <v>1</v>
      </c>
      <c r="AN19" s="616"/>
      <c r="AO19" s="617"/>
      <c r="AP19" s="503" t="s">
        <v>1142</v>
      </c>
      <c r="AQ19" s="756" t="s">
        <v>1208</v>
      </c>
    </row>
    <row r="20" spans="1:43" ht="84.75" hidden="1" customHeight="1" x14ac:dyDescent="0.2">
      <c r="A20" s="427" t="str">
        <f>+'Plan estratégico 2021-2024'!I19</f>
        <v>5.3.3</v>
      </c>
      <c r="B20" s="437" t="str">
        <f>+'Plan estratégico 2021-2024'!A17</f>
        <v>11. Ciudades y comunidades sostenibles.
17. Alianzas para lograr los objetivos.</v>
      </c>
      <c r="C20" s="437" t="str">
        <f>+'Plan estratégico 2021-2024'!B17</f>
        <v>Propósito 5
Logro de ciudad: 27 - 30</v>
      </c>
      <c r="D20" s="437" t="str">
        <f>+'Plan estratégico 2021-2024'!C17</f>
        <v>Transparencia, acceso a la información y lucha contra la corrupción.
Fortalecimiento organizacional y simplificación de procesos.</v>
      </c>
      <c r="E20" s="437" t="str">
        <f>+'Plan estratégico 2021-2024'!D17</f>
        <v>05 - Fortalecer la capacidad institucional de Capital para ser una empresa eficiente, sostenible y transparente.</v>
      </c>
      <c r="F20" s="437" t="str">
        <f>+'Plan estratégico 2021-2024'!E17</f>
        <v>5.3. Acompañamiento a las estrategias de comunicación interna planeadas o definidas por Capital en sus diferentes proyectos.</v>
      </c>
      <c r="G20" s="437" t="str">
        <f>+'Plan estratégico 2021-2024'!F18</f>
        <v>Lograr el apoyo al 90% de campañas institucionales.</v>
      </c>
      <c r="H20" s="437" t="str">
        <f>+'Plan estratégico 2021-2024'!G18</f>
        <v>Campañas ejecutadas de cada temática / Campañas solicitadas para cada temática</v>
      </c>
      <c r="I20" s="437" t="str">
        <f>+'Plan estratégico 2021-2024'!H18</f>
        <v>1 Eficacia: (cumplimiento de metas)</v>
      </c>
      <c r="J20" s="427" t="str">
        <f>+'Plan estratégico 2021-2024'!I19</f>
        <v>5.3.3</v>
      </c>
      <c r="K20" s="427" t="str">
        <f>+'Plan estratégico 2021-2024'!J19</f>
        <v>Fortalecer y desarrollar la divulgación de la campaña de Bioseguridad de Capital.</v>
      </c>
      <c r="L20" s="427" t="str">
        <f t="shared" si="0"/>
        <v>5.3.3 Fortalecer y desarrollar la divulgación de la campaña de Bioseguridad de Capital.</v>
      </c>
      <c r="M20" s="427" t="str">
        <f>+'Plan estratégico 2021-2024'!K19</f>
        <v xml:space="preserve"> Trabajar con el área de Talento Humano para el desarrollo de la campaña.</v>
      </c>
      <c r="N20" s="427" t="str">
        <f>+'Plan estratégico 2021-2024'!L19</f>
        <v>Informe semestral sobre las acciones realizadas</v>
      </c>
      <c r="O20" s="427" t="str">
        <f>+'Plan estratégico 2021-2024'!M19</f>
        <v>2 informes al año</v>
      </c>
      <c r="P20" s="427" t="str">
        <f>+'Plan estratégico 2021-2024'!N19</f>
        <v>1 Eficacia: (cumplimiento de metas)</v>
      </c>
      <c r="Q20" s="427" t="str">
        <f>+'Plan estratégico 2021-2024'!O19</f>
        <v>Creación de piezas gráficas, publicaciones, videos y boletines para socializar la campaña.</v>
      </c>
      <c r="R20" s="427" t="str">
        <f>+'Plan estratégico 2021-2024'!P19</f>
        <v>Número de piezas gráficas, publicaciones, videos y boletines para socializar la campaña.</v>
      </c>
      <c r="S20" s="427" t="s">
        <v>994</v>
      </c>
      <c r="T20" s="427" t="s">
        <v>995</v>
      </c>
      <c r="U20" s="427" t="str">
        <f>+'Plan estratégico 2021-2024'!Q19</f>
        <v>Número (#).</v>
      </c>
      <c r="V20" s="427" t="str">
        <f>+'Plan estratégico 2021-2024'!R19</f>
        <v>No aplica.</v>
      </c>
      <c r="W20" s="427">
        <f>+'Plan estratégico 2021-2024'!S19</f>
        <v>2</v>
      </c>
      <c r="X20" s="427">
        <f>+'Plan estratégico 2021-2024'!T19</f>
        <v>2</v>
      </c>
      <c r="Y20" s="427">
        <f>+'Plan estratégico 2021-2024'!U19</f>
        <v>2</v>
      </c>
      <c r="Z20" s="427">
        <f>+'Plan estratégico 2021-2024'!V19</f>
        <v>2</v>
      </c>
      <c r="AA20" s="491">
        <f>+'Plan estratégico 2021-2024'!W19</f>
        <v>5000000</v>
      </c>
      <c r="AB20" s="491">
        <f>+'Plan estratégico 2021-2024'!X19</f>
        <v>5150000</v>
      </c>
      <c r="AC20" s="491">
        <f>+'Plan estratégico 2021-2024'!Y19</f>
        <v>5304500</v>
      </c>
      <c r="AD20" s="491">
        <f>+'Plan estratégico 2021-2024'!Z19</f>
        <v>5463635</v>
      </c>
      <c r="AE20" s="427" t="str">
        <f>+'Plan estratégico 2021-2024'!AA19</f>
        <v>*Definición de acciones con RRHH.
*Recopilación de información
*Realización de piezas gráficas, videos.
*Socialización</v>
      </c>
      <c r="AF20" s="427" t="str">
        <f>+'Plan estratégico 2021-2024'!AB19</f>
        <v>Número de acciones propuestas/Número de acciones realizadas</v>
      </c>
      <c r="AG20" s="427" t="str">
        <f>+'Plan estratégico 2021-2024'!AC19</f>
        <v>2 Eficiencia: (uso de los recursos)</v>
      </c>
      <c r="AH20" s="427" t="str">
        <f>+'Plan estratégico 2021-2024'!AD19</f>
        <v>Porcentaje (%)</v>
      </c>
      <c r="AI20" s="427" t="str">
        <f>+'Plan estratégico 2021-2024'!AE19</f>
        <v>Mensual.</v>
      </c>
      <c r="AJ20" s="427" t="str">
        <f>+'Plan estratégico 2021-2024'!AF19</f>
        <v>En los costos definidos para las actividades están relacionados con el valor mensual de los contratistas del equipo de trabajo de comunicaciones que se encargan de la tarea.</v>
      </c>
      <c r="AK20" s="513" t="s">
        <v>1138</v>
      </c>
      <c r="AL20" s="427" t="str">
        <f>+'Plan estratégico 2021-2024'!AH19</f>
        <v>Ricardo Jimenez - Contratista Prensa y Comunicaciones.</v>
      </c>
      <c r="AM20" s="615">
        <f>9/9</f>
        <v>1</v>
      </c>
      <c r="AN20" s="616"/>
      <c r="AO20" s="617"/>
      <c r="AP20" s="503" t="s">
        <v>1143</v>
      </c>
      <c r="AQ20" s="756" t="s">
        <v>1208</v>
      </c>
    </row>
    <row r="21" spans="1:43" ht="84.75" hidden="1" customHeight="1" x14ac:dyDescent="0.2">
      <c r="A21" s="427" t="str">
        <f>+'Plan estratégico 2021-2024'!I20</f>
        <v>5.3.4</v>
      </c>
      <c r="B21" s="437" t="str">
        <f>+'Plan estratégico 2021-2024'!A17</f>
        <v>11. Ciudades y comunidades sostenibles.
17. Alianzas para lograr los objetivos.</v>
      </c>
      <c r="C21" s="437" t="str">
        <f>+'Plan estratégico 2021-2024'!B17</f>
        <v>Propósito 5
Logro de ciudad: 27 - 30</v>
      </c>
      <c r="D21" s="437" t="str">
        <f>+'Plan estratégico 2021-2024'!C17</f>
        <v>Transparencia, acceso a la información y lucha contra la corrupción.
Fortalecimiento organizacional y simplificación de procesos.</v>
      </c>
      <c r="E21" s="437" t="str">
        <f>+'Plan estratégico 2021-2024'!D17</f>
        <v>05 - Fortalecer la capacidad institucional de Capital para ser una empresa eficiente, sostenible y transparente.</v>
      </c>
      <c r="F21" s="437" t="str">
        <f>+'Plan estratégico 2021-2024'!E17</f>
        <v>5.3. Acompañamiento a las estrategias de comunicación interna planeadas o definidas por Capital en sus diferentes proyectos.</v>
      </c>
      <c r="G21" s="437" t="str">
        <f>+'Plan estratégico 2021-2024'!F18</f>
        <v>Lograr el apoyo al 90% de campañas institucionales.</v>
      </c>
      <c r="H21" s="437" t="str">
        <f>+'Plan estratégico 2021-2024'!G18</f>
        <v>Campañas ejecutadas de cada temática / Campañas solicitadas para cada temática</v>
      </c>
      <c r="I21" s="437" t="str">
        <f>+'Plan estratégico 2021-2024'!H18</f>
        <v>1 Eficacia: (cumplimiento de metas)</v>
      </c>
      <c r="J21" s="427" t="str">
        <f>+'Plan estratégico 2021-2024'!I20</f>
        <v>5.3.4</v>
      </c>
      <c r="K21" s="427" t="str">
        <f>+'Plan estratégico 2021-2024'!J20</f>
        <v>Divulgar y fortalecer las campañas de comunicación interna de las diferentes áreas.</v>
      </c>
      <c r="L21" s="427" t="str">
        <f t="shared" si="0"/>
        <v>5.3.4 Divulgar y fortalecer las campañas de comunicación interna de las diferentes áreas.</v>
      </c>
      <c r="M21" s="427" t="str">
        <f>+'Plan estratégico 2021-2024'!K20</f>
        <v>Desarrollar un trabajo conjunto con las áreas responsables de la campaña o proyecto.</v>
      </c>
      <c r="N21" s="427" t="str">
        <f>+'Plan estratégico 2021-2024'!L20</f>
        <v>Informe semestral sobre las acciones realizadas</v>
      </c>
      <c r="O21" s="427" t="str">
        <f>+'Plan estratégico 2021-2024'!M20</f>
        <v>2 informes al año</v>
      </c>
      <c r="P21" s="427" t="str">
        <f>+'Plan estratégico 2021-2024'!N20</f>
        <v>1 Eficacia: (cumplimiento de metas)</v>
      </c>
      <c r="Q21" s="427" t="str">
        <f>+'Plan estratégico 2021-2024'!O20</f>
        <v>Definición del protocolo de procesos de divulgación y ejecución de campañas/proyectos.</v>
      </c>
      <c r="R21" s="427" t="str">
        <f>+'Plan estratégico 2021-2024'!P20</f>
        <v>Número de insumos generados de acuerdo al requerimiento de la campaña.</v>
      </c>
      <c r="S21" s="427" t="s">
        <v>994</v>
      </c>
      <c r="T21" s="427" t="s">
        <v>995</v>
      </c>
      <c r="U21" s="427" t="str">
        <f>+'Plan estratégico 2021-2024'!Q20</f>
        <v>Número (#).</v>
      </c>
      <c r="V21" s="427" t="str">
        <f>+'Plan estratégico 2021-2024'!R20</f>
        <v>No aplica.</v>
      </c>
      <c r="W21" s="427">
        <f>+'Plan estratégico 2021-2024'!S20</f>
        <v>2</v>
      </c>
      <c r="X21" s="427">
        <f>+'Plan estratégico 2021-2024'!T20</f>
        <v>2</v>
      </c>
      <c r="Y21" s="427">
        <f>+'Plan estratégico 2021-2024'!U20</f>
        <v>2</v>
      </c>
      <c r="Z21" s="427">
        <f>+'Plan estratégico 2021-2024'!V20</f>
        <v>2</v>
      </c>
      <c r="AA21" s="491">
        <f>+'Plan estratégico 2021-2024'!W20</f>
        <v>10000000</v>
      </c>
      <c r="AB21" s="491">
        <f>+'Plan estratégico 2021-2024'!X20</f>
        <v>10300000</v>
      </c>
      <c r="AC21" s="491">
        <f>+'Plan estratégico 2021-2024'!Y20</f>
        <v>10609000</v>
      </c>
      <c r="AD21" s="491">
        <f>+'Plan estratégico 2021-2024'!Z20</f>
        <v>10927270</v>
      </c>
      <c r="AE21" s="427" t="str">
        <f>+'Plan estratégico 2021-2024'!AA20</f>
        <v>*Reunión de presentación de campaña y estrategia.
*Definición del plan táctico para ejecutar la estrategia de la campaña.
*Ejecución del plan.</v>
      </c>
      <c r="AF21" s="427" t="str">
        <f>+'Plan estratégico 2021-2024'!AB20</f>
        <v>Número de acciones propuestas/Número de acciones realizadas</v>
      </c>
      <c r="AG21" s="427" t="str">
        <f>+'Plan estratégico 2021-2024'!AC20</f>
        <v>2 Eficiencia: (uso de los recursos)</v>
      </c>
      <c r="AH21" s="427" t="str">
        <f>+'Plan estratégico 2021-2024'!AD20</f>
        <v>Porcentaje (%)</v>
      </c>
      <c r="AI21" s="427" t="str">
        <f>+'Plan estratégico 2021-2024'!AE20</f>
        <v>Mensual.</v>
      </c>
      <c r="AJ21" s="427" t="str">
        <f>+'Plan estratégico 2021-2024'!AF20</f>
        <v>En los costos definidos para las actividades están relacionados con el valor mensual de los contratistas del equipo de trabajo de comunicaciones que se encargan de la tarea.</v>
      </c>
      <c r="AK21" s="513" t="s">
        <v>1138</v>
      </c>
      <c r="AL21" s="427" t="str">
        <f>+'Plan estratégico 2021-2024'!AH20</f>
        <v>Litza Alarcón - Contratista Prensa y Comunicaciones.</v>
      </c>
      <c r="AM21" s="615">
        <f>5/5</f>
        <v>1</v>
      </c>
      <c r="AN21" s="616"/>
      <c r="AO21" s="617"/>
      <c r="AP21" s="503" t="s">
        <v>1144</v>
      </c>
      <c r="AQ21" s="756" t="s">
        <v>1208</v>
      </c>
    </row>
    <row r="22" spans="1:43" ht="197.25" hidden="1" customHeight="1" x14ac:dyDescent="0.2">
      <c r="A22" s="427" t="str">
        <f>+'Plan estratégico 2021-2024'!I21</f>
        <v>1.2.1</v>
      </c>
      <c r="B22" s="437" t="str">
        <f>+'Plan estratégico 2021-2024'!A21</f>
        <v>3. Salud y bienestar.
4. Educación de calidad.
5. Igualdad de Género.
9. Industria, innovación e infraestructura.
10. Reducción de las desigualdades.
17. Alianzas para lograr los objetivos.</v>
      </c>
      <c r="C22" s="437" t="str">
        <f>+'Plan estratégico 2021-2024'!B21</f>
        <v>Propósito 1
Logro de ciudad: 3 - 9 - 10
Propósito 3
Logro de ciudad: 22 - 23
Propósito 5
Logro de ciudad: 30</v>
      </c>
      <c r="D22" s="437" t="str">
        <f>+'Plan estratégico 2021-2024'!C21</f>
        <v>Participación ciudadana en la gestión pública.</v>
      </c>
      <c r="E22" s="437" t="str">
        <f>+'Plan estratégico 2021-2024'!D21</f>
        <v>01 - Posicionar a Capital Sistema de Comunicación pública como motor de la innovación audiovisual, a partir de un modelo de operación basado en la pluralidad, el libre acceso a la información, la generación de conocimiento y la participación de los ciudadanos de la Bogotá región.</v>
      </c>
      <c r="F22" s="437" t="str">
        <f>+'Plan estratégico 2021-2024'!E21</f>
        <v>1.2. Cocreación con el sector audiovisual local garantizando múltiples miradas de Bogotá - región, así como, la innovación en los procesos de diseño, producción y/o circulación de contenidos.</v>
      </c>
      <c r="G22" s="437" t="str">
        <f>+'Plan estratégico 2021-2024'!F21</f>
        <v>Desarrollar 4 estrategias que incentiven la cocreación  con el sector audiovisual local (1 por vigencia).</v>
      </c>
      <c r="H22" s="437" t="str">
        <f>+'Plan estratégico 2021-2024'!G21</f>
        <v>Número de estrategias ejecutadas para la cocreación con el sector audiovisual local.</v>
      </c>
      <c r="I22" s="437" t="str">
        <f>+'Plan estratégico 2021-2024'!H21</f>
        <v>3 Efectividad (impacto o beneficios generados)</v>
      </c>
      <c r="J22" s="427" t="str">
        <f>+'Plan estratégico 2021-2024'!I21</f>
        <v>1.2.1</v>
      </c>
      <c r="K22" s="427" t="str">
        <f>+'Plan estratégico 2021-2024'!J21</f>
        <v>Proyecto audiovisual de cocreación de contenidos con el sector audiovisual local.</v>
      </c>
      <c r="L22" s="427" t="str">
        <f t="shared" si="0"/>
        <v>1.2.1 Proyecto audiovisual de cocreación de contenidos con el sector audiovisual local.</v>
      </c>
      <c r="M22" s="427" t="str">
        <f>+'Plan estratégico 2021-2024'!K21</f>
        <v>Diseño y desarrollo de llamados públicos para el diseño, desarrollo y/o circulación de contenidos audiovisuales; Invitar al sector audiovisual local para Cocrear (a partir de un detonante creativo generado por Capital) proyectos audiovisuales que deberán ser ejecutados bajo la supervisión de Capital.</v>
      </c>
      <c r="N22" s="427" t="str">
        <f>+'Plan estratégico 2021-2024'!L21</f>
        <v>Condiciones de participación de llamados públicos socializados.</v>
      </c>
      <c r="O22" s="427" t="str">
        <f>+'Plan estratégico 2021-2024'!M21</f>
        <v>Porcentaje mínimo de presupuesto destinado a cocreación de contenidos del sector audiovisual en Capital</v>
      </c>
      <c r="P22" s="427" t="str">
        <f>+'Plan estratégico 2021-2024'!N21</f>
        <v>2 Eficiencia: (uso de los recursos)</v>
      </c>
      <c r="Q22" s="427" t="str">
        <f>+'Plan estratégico 2021-2024'!O21</f>
        <v>Garantizar un mínimo de recursos presupuestales destinados para la cocreación con el sector audiovisual local.
Porcentaje mínimo del presupuesto destinado para la cocreación de contenidos propios en Capital (fuentes hacienda y FuTic plan de inversión) que se comprometerá como consecuencia de llamados públicos que involucre cocreación con el sector audiovisual local, es decir, a partir de un detonante creativo definido por Capital.</v>
      </c>
      <c r="R22" s="427" t="str">
        <f>+'Plan estratégico 2021-2024'!P21</f>
        <v>Presupuesto diseñado, apropiado y/o comprometido para llamados públicos de cocreación con sector audiovisual local / Presupuesto total para la producción de contenidos propios recursos hacienda y FuTic plan de inversión</v>
      </c>
      <c r="S22" s="439" t="s">
        <v>996</v>
      </c>
      <c r="T22" s="439" t="s">
        <v>997</v>
      </c>
      <c r="U22" s="427" t="str">
        <f>+'Plan estratégico 2021-2024'!Q21</f>
        <v>Porcentaje (%).</v>
      </c>
      <c r="V22" s="493">
        <f>+'Plan estratégico 2021-2024'!R21</f>
        <v>0.2</v>
      </c>
      <c r="W22" s="490">
        <f>+'Plan estratégico 2021-2024'!S21</f>
        <v>0.25</v>
      </c>
      <c r="X22" s="490">
        <f>+'Plan estratégico 2021-2024'!T21</f>
        <v>0.25</v>
      </c>
      <c r="Y22" s="490">
        <f>+'Plan estratégico 2021-2024'!U21</f>
        <v>0.3</v>
      </c>
      <c r="Z22" s="490">
        <f>+'Plan estratégico 2021-2024'!V21</f>
        <v>0.3</v>
      </c>
      <c r="AA22" s="491">
        <f>+'Plan estratégico 2021-2024'!W21</f>
        <v>2600000000</v>
      </c>
      <c r="AB22" s="491">
        <f>+'Plan estratégico 2021-2024'!X21</f>
        <v>2600000000</v>
      </c>
      <c r="AC22" s="491">
        <f>+'Plan estratégico 2021-2024'!Y21</f>
        <v>3000000000</v>
      </c>
      <c r="AD22" s="491">
        <f>+'Plan estratégico 2021-2024'!Z21</f>
        <v>3000000000</v>
      </c>
      <c r="AE22" s="427" t="str">
        <f>+'Plan estratégico 2021-2024'!AA21</f>
        <v>1. Diseño de llamados públicos que garanticen la meta de porcentaje presupuestal
2. Publicación de condiciones de participación, llamados a cotizar o presentación de propuestas de acuerdo con el procedimiento que determine el manual de contratación de Capital para efectuar los llamados públicos
3. Contratación de proyectos como consecuencia de llamados públicos que garanticen la meta de porcentaje presupuestal</v>
      </c>
      <c r="AF22" s="427" t="str">
        <f>+'Plan estratégico 2021-2024'!AB21</f>
        <v>Cumplimiento del porcentaje de avance del proceso completo (suma de las actividades de gestión).</v>
      </c>
      <c r="AG22" s="427" t="str">
        <f>+'Plan estratégico 2021-2024'!AC21</f>
        <v>2 Eficiencia: (uso de los recursos)</v>
      </c>
      <c r="AH22" s="427" t="str">
        <f>+'Plan estratégico 2021-2024'!AD21</f>
        <v>Porcentaje (%)</v>
      </c>
      <c r="AI22" s="427" t="str">
        <f>+'Plan estratégico 2021-2024'!AE21</f>
        <v>Trimestral.</v>
      </c>
      <c r="AJ22" s="427" t="str">
        <f>+'Plan estratégico 2021-2024'!AF21</f>
        <v>No aplica.</v>
      </c>
      <c r="AK22" s="427" t="str">
        <f>+'Plan estratégico 2021-2024'!AG21</f>
        <v>Jerson Jussef Parra Ramírez - Director Operativo.</v>
      </c>
      <c r="AL22" s="427" t="str">
        <f>+'Plan estratégico 2021-2024'!AH21</f>
        <v>Líder de contenidos de ciudadanía, cultura y educación</v>
      </c>
      <c r="AM22" s="612">
        <f>3545000000/12099965328</f>
        <v>0.29297604612111333</v>
      </c>
      <c r="AN22" s="613"/>
      <c r="AO22" s="614"/>
      <c r="AP22" s="503" t="s">
        <v>1162</v>
      </c>
      <c r="AQ22" s="758" t="s">
        <v>1207</v>
      </c>
    </row>
    <row r="23" spans="1:43" ht="197.25" hidden="1" customHeight="1" x14ac:dyDescent="0.2">
      <c r="A23" s="499" t="str">
        <f>+'Plan estratégico 2021-2024'!I22</f>
        <v>1.2.2</v>
      </c>
      <c r="B23" s="505" t="str">
        <f>+'Plan estratégico 2021-2024'!A21</f>
        <v>3. Salud y bienestar.
4. Educación de calidad.
5. Igualdad de Género.
9. Industria, innovación e infraestructura.
10. Reducción de las desigualdades.
17. Alianzas para lograr los objetivos.</v>
      </c>
      <c r="C23" s="505" t="str">
        <f>+'Plan estratégico 2021-2024'!B21</f>
        <v>Propósito 1
Logro de ciudad: 3 - 9 - 10
Propósito 3
Logro de ciudad: 22 - 23
Propósito 5
Logro de ciudad: 30</v>
      </c>
      <c r="D23" s="505" t="str">
        <f>+'Plan estratégico 2021-2024'!C21</f>
        <v>Participación ciudadana en la gestión pública.</v>
      </c>
      <c r="E23" s="505" t="str">
        <f>+'Plan estratégico 2021-2024'!D21</f>
        <v>01 - Posicionar a Capital Sistema de Comunicación pública como motor de la innovación audiovisual, a partir de un modelo de operación basado en la pluralidad, el libre acceso a la información, la generación de conocimiento y la participación de los ciudadanos de la Bogotá región.</v>
      </c>
      <c r="F23" s="505" t="str">
        <f>+'Plan estratégico 2021-2024'!E21</f>
        <v>1.2. Cocreación con el sector audiovisual local garantizando múltiples miradas de Bogotá - región, así como, la innovación en los procesos de diseño, producción y/o circulación de contenidos.</v>
      </c>
      <c r="G23" s="505" t="str">
        <f>+'Plan estratégico 2021-2024'!F21</f>
        <v>Desarrollar 4 estrategias que incentiven la cocreación  con el sector audiovisual local (1 por vigencia).</v>
      </c>
      <c r="H23" s="505" t="str">
        <f>+'Plan estratégico 2021-2024'!G21</f>
        <v>Número de estrategias ejecutadas para la cocreación con el sector audiovisual local.</v>
      </c>
      <c r="I23" s="505" t="str">
        <f>+'Plan estratégico 2021-2024'!H21</f>
        <v>3 Efectividad (impacto o beneficios generados)</v>
      </c>
      <c r="J23" s="499" t="str">
        <f>+'Plan estratégico 2021-2024'!I22</f>
        <v>1.2.2</v>
      </c>
      <c r="K23" s="499" t="str">
        <f>+'Plan estratégico 2021-2024'!J21</f>
        <v>Proyecto audiovisual de cocreación de contenidos con el sector audiovisual local.</v>
      </c>
      <c r="L23" s="499" t="str">
        <f t="shared" ref="L23" si="1">CONCATENATE(J23," ",K23)</f>
        <v>1.2.2 Proyecto audiovisual de cocreación de contenidos con el sector audiovisual local.</v>
      </c>
      <c r="M23" s="499" t="str">
        <f>+'Plan estratégico 2021-2024'!K21</f>
        <v>Diseño y desarrollo de llamados públicos para el diseño, desarrollo y/o circulación de contenidos audiovisuales; Invitar al sector audiovisual local para Cocrear (a partir de un detonante creativo generado por Capital) proyectos audiovisuales que deberán ser ejecutados bajo la supervisión de Capital.</v>
      </c>
      <c r="N23" s="499" t="str">
        <f>+'Plan estratégico 2021-2024'!L21</f>
        <v>Condiciones de participación de llamados públicos socializados.</v>
      </c>
      <c r="O23" s="499" t="str">
        <f>+'Plan estratégico 2021-2024'!M21</f>
        <v>Porcentaje mínimo de presupuesto destinado a cocreación de contenidos del sector audiovisual en Capital</v>
      </c>
      <c r="P23" s="499" t="str">
        <f>+'Plan estratégico 2021-2024'!N21</f>
        <v>2 Eficiencia: (uso de los recursos)</v>
      </c>
      <c r="Q23" s="499" t="str">
        <f>+'Plan estratégico 2021-2024'!O21</f>
        <v>Garantizar un mínimo de recursos presupuestales destinados para la cocreación con el sector audiovisual local.
Porcentaje mínimo del presupuesto destinado para la cocreación de contenidos propios en Capital (fuentes hacienda y FuTic plan de inversión) que se comprometerá como consecuencia de llamados públicos que involucre cocreación con el sector audiovisual local, es decir, a partir de un detonante creativo definido por Capital.</v>
      </c>
      <c r="R23" s="499" t="s">
        <v>1100</v>
      </c>
      <c r="S23" s="506" t="s">
        <v>1147</v>
      </c>
      <c r="T23" s="506" t="s">
        <v>1148</v>
      </c>
      <c r="U23" s="499" t="str">
        <f>+'Plan estratégico 2021-2024'!Q21</f>
        <v>Porcentaje (%).</v>
      </c>
      <c r="V23" s="493" t="str">
        <f>+'Plan estratégico 2021-2024'!R22</f>
        <v>20% al 30%</v>
      </c>
      <c r="W23" s="490" t="str">
        <f>+'Plan estratégico 2021-2024'!S22</f>
        <v>20% a 30%</v>
      </c>
      <c r="X23" s="490" t="str">
        <f>+'Plan estratégico 2021-2024'!T22</f>
        <v>20% a 30%</v>
      </c>
      <c r="Y23" s="490" t="str">
        <f>+'Plan estratégico 2021-2024'!U22</f>
        <v>20% a 30%</v>
      </c>
      <c r="Z23" s="490" t="str">
        <f>+'Plan estratégico 2021-2024'!V22</f>
        <v>20% a 30%</v>
      </c>
      <c r="AA23" s="491">
        <f>+'Plan estratégico 2021-2024'!W22</f>
        <v>0</v>
      </c>
      <c r="AB23" s="491">
        <f>+'Plan estratégico 2021-2024'!X22</f>
        <v>0</v>
      </c>
      <c r="AC23" s="491">
        <f>+'Plan estratégico 2021-2024'!Y22</f>
        <v>0</v>
      </c>
      <c r="AD23" s="491">
        <f>+'Plan estratégico 2021-2024'!Z22</f>
        <v>0</v>
      </c>
      <c r="AE23" s="499" t="str">
        <f>+'Plan estratégico 2021-2024'!AA22</f>
        <v>1. Cumplimiento del objeto del proceso de diseño y creación de contenidos "Ofrecer a las audiencias una programación de contenidos de calidad que planteen la transformación de la sociedad hacia un modelo participativo e incluyente" desarrollar las actividades descritas en el procedimiento de " MDCC-PD-002 GESTIÓN DE PROGRAMACIÓN PARA EL SERVICIO DE TELEVISIÓN en cuanto se refiere a la programación mensual.
2. Para el reporte de esta actividad se tendrá en cuenta el total de horas emitidas se tomará con base en 18 horas del total de la programación (de 6 am a las 23:59) emitidas en la pantalla principal de Capital (no da cuenta del canal infantil que se encuentra en proceso de ser implementado).</v>
      </c>
      <c r="AF23" s="499" t="str">
        <f>+'Plan estratégico 2021-2024'!AB22</f>
        <v>Programación infantil y adolescentes en la pantalla principal de Capital
Formula: (Promedio de horas de contenido infantil emitidas en el trimestre+ promedio de horas de contenido para adolescente emitidas en el trimestre)/ (Promedio de horas totales emitidos en el trimestre) *100 %</v>
      </c>
      <c r="AG23" s="499" t="str">
        <f>+'Plan estratégico 2021-2024'!AC22</f>
        <v>2 Eficiencia: (uso de los recursos)</v>
      </c>
      <c r="AH23" s="499" t="str">
        <f>+'Plan estratégico 2021-2024'!AD22</f>
        <v>Porcentaje (%)</v>
      </c>
      <c r="AI23" s="499" t="str">
        <f>+'Plan estratégico 2021-2024'!AE22</f>
        <v>Trimestral.</v>
      </c>
      <c r="AJ23" s="499" t="str">
        <f>+'Plan estratégico 2021-2024'!AF22</f>
        <v>1. El total de horas emitidas se tomará con base en 18 horas del total de la programación (de 6 am a las 23:59) emitidas en la pantalla principal de Capital (no da cuenta del canal infantil que se encuentra en proceso de ser implementado)
2. Se realizará la medición teniendo en cuenta intervalos de cumplimiento del 20% al 30% del aporte de contenidos infantiles y adolescentes en la parrilla de programación.</v>
      </c>
      <c r="AK23" s="499" t="str">
        <f>+'Plan estratégico 2021-2024'!AG22</f>
        <v>Jerson Jussef Parra Ramírez - Director Operativo.</v>
      </c>
      <c r="AL23" s="499" t="str">
        <f>+'Plan estratégico 2021-2024'!AH22</f>
        <v>Luis Carlos Urrutia Parra - Coordinador de Programación.</v>
      </c>
      <c r="AM23" s="612">
        <f>89/535</f>
        <v>0.16635514018691588</v>
      </c>
      <c r="AN23" s="613"/>
      <c r="AO23" s="614"/>
      <c r="AP23" s="503" t="s">
        <v>1163</v>
      </c>
      <c r="AQ23" s="756" t="s">
        <v>1208</v>
      </c>
    </row>
    <row r="24" spans="1:43" ht="153" hidden="1" customHeight="1" x14ac:dyDescent="0.2">
      <c r="A24" s="427" t="str">
        <f>+'Plan estratégico 2021-2024'!I23</f>
        <v>2.2.1</v>
      </c>
      <c r="B24" s="437" t="str">
        <f>+'Plan estratégico 2021-2024'!A23</f>
        <v>3. Salud y bienestar.
4. Educación de calidad.
5. Igualdad de Género.
9. Industria, innovación e infraestructura.
10. Reducción de las desigualdades.
17. Alianzas para lograr los objetivos.</v>
      </c>
      <c r="C24" s="437" t="str">
        <f>+'Plan estratégico 2021-2024'!B23</f>
        <v>Propósito 1
Logro de ciudad: 3 - 9 - 10
Propósito 3
Logro de ciudad: 22 - 23
Propósito 5
Logro de ciudad: 30</v>
      </c>
      <c r="D24" s="437" t="str">
        <f>+'Plan estratégico 2021-2024'!C23</f>
        <v>Participación ciudadana en la gestión pública.
Gestión del conocimiento y la innovación.
Gobierno Abierto.</v>
      </c>
      <c r="E24" s="437" t="str">
        <f>+'Plan estratégico 2021-2024'!D23</f>
        <v>02 - Consolidar una oferta de contenidos informativos, educativos y culturales, que promuevan la participación y la inclusión de la ciudadanía.</v>
      </c>
      <c r="F24" s="437" t="str">
        <f>+'Plan estratégico 2021-2024'!E23</f>
        <v>2.2. Cocreación con los ciudadanos de todas las edades garantizando múltiples miradas de Bogotá - región, así como, la innovación en los procesos de diseño, producción y/o circulación de contenidos.</v>
      </c>
      <c r="G24" s="437" t="str">
        <f>+'Plan estratégico 2021-2024'!F23</f>
        <v>Desarrollar 8 estrategias que incentiven la cocreación con la ciudadanía (2 por año).</v>
      </c>
      <c r="H24" s="437" t="str">
        <f>+'Plan estratégico 2021-2024'!G23</f>
        <v>Número de estrategias ejecutadas para la cocreación con la ciudadanía.</v>
      </c>
      <c r="I24" s="437" t="str">
        <f>+'Plan estratégico 2021-2024'!H23</f>
        <v>3 Efectividad (impacto o beneficios generados)</v>
      </c>
      <c r="J24" s="427" t="str">
        <f>+'Plan estratégico 2021-2024'!I23</f>
        <v>2.2.1</v>
      </c>
      <c r="K24" s="427" t="str">
        <f>+'Plan estratégico 2021-2024'!J23</f>
        <v>Proyecto audiovisual de cocreación de contenidos con la ciudadanía (diseño, producción y circulación de contenidos).</v>
      </c>
      <c r="L24" s="427" t="str">
        <f t="shared" si="0"/>
        <v>2.2.1 Proyecto audiovisual de cocreación de contenidos con la ciudadanía (diseño, producción y circulación de contenidos).</v>
      </c>
      <c r="M24" s="427" t="str">
        <f>+'Plan estratégico 2021-2024'!K23</f>
        <v xml:space="preserve">Diseño y desarrollo de un proyecto audiovisual que incluya la participación activa de las ciudadanas y ciudadanos de todas las edades en el diseño, producción y/o circulación del contenido, para involucrar a los ciudadanos en la cocreación de los contenidos Capital, garantizando ser espejo de nuestras audiencias. </v>
      </c>
      <c r="N24" s="427" t="str">
        <f>+'Plan estratégico 2021-2024'!L23</f>
        <v>Contenido audiovisual circulando en las pantallas de Capital.</v>
      </c>
      <c r="O24" s="427" t="str">
        <f>+'Plan estratégico 2021-2024'!M23</f>
        <v>Porcentaje de ejecución del proceso para el diseño, producción y circulación de un proyecto audiovisual que incluya la participación activa de la ciudadanía en alguna o varias etapas de dichos procesos.</v>
      </c>
      <c r="P24" s="427" t="str">
        <f>+'Plan estratégico 2021-2024'!N23</f>
        <v>2 Eficiencia: (uso de los recursos)</v>
      </c>
      <c r="Q24" s="427" t="str">
        <f>+'Plan estratégico 2021-2024'!O23</f>
        <v>Garantizar el desarrollo de un proyecto audiovisual que incluya la participación activa de la ciudadanía.</v>
      </c>
      <c r="R24" s="427" t="str">
        <f>+'Plan estratégico 2021-2024'!P23</f>
        <v>Porcentaje de avance en la ejecución del proyecto / meta anual de proyectos audiovisuales que incluyen la participación activa de la ciudadanía</v>
      </c>
      <c r="S24" s="434" t="s">
        <v>1000</v>
      </c>
      <c r="T24" s="434" t="s">
        <v>998</v>
      </c>
      <c r="U24" s="427" t="str">
        <f>+'Plan estratégico 2021-2024'!Q23</f>
        <v>Número (#).</v>
      </c>
      <c r="V24" s="427">
        <f>+'Plan estratégico 2021-2024'!R23</f>
        <v>1</v>
      </c>
      <c r="W24" s="427">
        <f>+'Plan estratégico 2021-2024'!S23</f>
        <v>1</v>
      </c>
      <c r="X24" s="427">
        <f>+'Plan estratégico 2021-2024'!T23</f>
        <v>1</v>
      </c>
      <c r="Y24" s="427">
        <f>+'Plan estratégico 2021-2024'!U23</f>
        <v>1</v>
      </c>
      <c r="Z24" s="427">
        <f>+'Plan estratégico 2021-2024'!V23</f>
        <v>1</v>
      </c>
      <c r="AA24" s="491">
        <f>+'Plan estratégico 2021-2024'!W23</f>
        <v>500000000</v>
      </c>
      <c r="AB24" s="491">
        <f>+'Plan estratégico 2021-2024'!X23</f>
        <v>515000000</v>
      </c>
      <c r="AC24" s="491">
        <f>+'Plan estratégico 2021-2024'!Y23</f>
        <v>530000000</v>
      </c>
      <c r="AD24" s="491">
        <f>+'Plan estratégico 2021-2024'!Z23</f>
        <v>545000000</v>
      </c>
      <c r="AE24" s="427" t="str">
        <f>+'Plan estratégico 2021-2024'!AA23</f>
        <v>1. Diseño de proyecto
2. Contratación de recursos para desarrollo del proyecto
3. Producción del proyecto
4. Circulación del proyecto</v>
      </c>
      <c r="AF24" s="427" t="str">
        <f>+'Plan estratégico 2021-2024'!AB23</f>
        <v>Cumplimiento del porcentaje de avance del proceso completo (suma de las actividades de gestión).</v>
      </c>
      <c r="AG24" s="427" t="str">
        <f>+'Plan estratégico 2021-2024'!AC23</f>
        <v>2 Eficiencia: (uso de los recursos)</v>
      </c>
      <c r="AH24" s="427" t="str">
        <f>+'Plan estratégico 2021-2024'!AD23</f>
        <v>Porcentaje (%)</v>
      </c>
      <c r="AI24" s="427" t="str">
        <f>+'Plan estratégico 2021-2024'!AE23</f>
        <v>Trimestral.</v>
      </c>
      <c r="AJ24" s="427" t="str">
        <f>+'Plan estratégico 2021-2024'!AF23</f>
        <v>No aplica.</v>
      </c>
      <c r="AK24" s="427" t="str">
        <f>+'Plan estratégico 2021-2024'!AG23</f>
        <v>Jerson Jussef Parra Ramírez - Director Operativo.</v>
      </c>
      <c r="AL24" s="427" t="str">
        <f>+'Plan estratégico 2021-2024'!AH23</f>
        <v>Líder de contenidos de ciudadanía, cultura y educación</v>
      </c>
      <c r="AM24" s="612">
        <f>25/100</f>
        <v>0.25</v>
      </c>
      <c r="AN24" s="613"/>
      <c r="AO24" s="614"/>
      <c r="AP24" s="503" t="s">
        <v>1159</v>
      </c>
      <c r="AQ24" s="758" t="s">
        <v>1207</v>
      </c>
    </row>
    <row r="25" spans="1:43" ht="144" hidden="1" customHeight="1" x14ac:dyDescent="0.2">
      <c r="A25" s="427" t="str">
        <f>+'Plan estratégico 2021-2024'!I24</f>
        <v>2.2.2</v>
      </c>
      <c r="B25" s="437" t="str">
        <f>+'Plan estratégico 2021-2024'!A23</f>
        <v>3. Salud y bienestar.
4. Educación de calidad.
5. Igualdad de Género.
9. Industria, innovación e infraestructura.
10. Reducción de las desigualdades.
17. Alianzas para lograr los objetivos.</v>
      </c>
      <c r="C25" s="437" t="str">
        <f>+'Plan estratégico 2021-2024'!B23</f>
        <v>Propósito 1
Logro de ciudad: 3 - 9 - 10
Propósito 3
Logro de ciudad: 22 - 23
Propósito 5
Logro de ciudad: 30</v>
      </c>
      <c r="D25" s="437" t="str">
        <f>+'Plan estratégico 2021-2024'!C23</f>
        <v>Participación ciudadana en la gestión pública.
Gestión del conocimiento y la innovación.
Gobierno Abierto.</v>
      </c>
      <c r="E25" s="437" t="str">
        <f>+'Plan estratégico 2021-2024'!D23</f>
        <v>02 - Consolidar una oferta de contenidos informativos, educativos y culturales, que promuevan la participación y la inclusión de la ciudadanía.</v>
      </c>
      <c r="F25" s="437" t="str">
        <f>+'Plan estratégico 2021-2024'!E23</f>
        <v>2.2. Cocreación con los ciudadanos de todas las edades garantizando múltiples miradas de Bogotá - región, así como, la innovación en los procesos de diseño, producción y/o circulación de contenidos.</v>
      </c>
      <c r="G25" s="437" t="str">
        <f>+'Plan estratégico 2021-2024'!F23</f>
        <v>Desarrollar 8 estrategias que incentiven la cocreación con la ciudadanía (2 por año).</v>
      </c>
      <c r="H25" s="437" t="str">
        <f>+'Plan estratégico 2021-2024'!G23</f>
        <v>Número de estrategias ejecutadas para la cocreación con la ciudadanía.</v>
      </c>
      <c r="I25" s="437" t="str">
        <f>+'Plan estratégico 2021-2024'!H23</f>
        <v>3 Efectividad (impacto o beneficios generados)</v>
      </c>
      <c r="J25" s="427" t="str">
        <f>+'Plan estratégico 2021-2024'!I24</f>
        <v>2.2.2</v>
      </c>
      <c r="K25" s="427" t="str">
        <f>+'Plan estratégico 2021-2024'!J24</f>
        <v>Actividades de cocreación con la ciudadanía (interacción y relacionamiento).</v>
      </c>
      <c r="L25" s="427" t="str">
        <f t="shared" si="0"/>
        <v>2.2.2 Actividades de cocreación con la ciudadanía (interacción y relacionamiento).</v>
      </c>
      <c r="M25" s="427" t="str">
        <f>+'Plan estratégico 2021-2024'!K24</f>
        <v>Realización de una actividad de cocreación con objetivos de innovación que involucre a la ciudadanía en la definición de proyectos audiovisuales y/o relacionamiento con las audiencias; se busca acercar a las audiencias en los procesos de diseño de los contenidos que circulan en las diferentes plataformas de Capital y la forma como se interactúa con sus públicos objetivos.</v>
      </c>
      <c r="N25" s="427" t="str">
        <f>+'Plan estratégico 2021-2024'!L24</f>
        <v>Presentación de informe resultado de la actividad y sus posibles usos en la definición de proyectos y acciones de relacionamiento con las audiencias.</v>
      </c>
      <c r="O25" s="427" t="str">
        <f>+'Plan estratégico 2021-2024'!M24</f>
        <v>Diseño, ejecución y generación del informe final de las actividades de cocreación con objetivos de innovación que involucra a la audiencia.</v>
      </c>
      <c r="P25" s="427" t="str">
        <f>+'Plan estratégico 2021-2024'!N24</f>
        <v>2 Eficiencia: (uso de los recursos)</v>
      </c>
      <c r="Q25" s="427" t="str">
        <f>+'Plan estratégico 2021-2024'!O24</f>
        <v>Garantizar la realización de una actividad de cocreación con objetivos de innovación que involucra a la audiencia.</v>
      </c>
      <c r="R25" s="427" t="str">
        <f>+'Plan estratégico 2021-2024'!P24</f>
        <v>Actividades ejecutadas de cocreación con objetivos de innovación que involucra a la audiencia / meta anual de actividades de cocreación con principios de innovación que involucra a la audiencia</v>
      </c>
      <c r="S25" s="434" t="s">
        <v>1001</v>
      </c>
      <c r="T25" s="434" t="s">
        <v>999</v>
      </c>
      <c r="U25" s="427" t="str">
        <f>+'Plan estratégico 2021-2024'!Q24</f>
        <v>Número (#).</v>
      </c>
      <c r="V25" s="427" t="str">
        <f>+'Plan estratégico 2021-2024'!R24</f>
        <v>No aplica.</v>
      </c>
      <c r="W25" s="427">
        <f>+'Plan estratégico 2021-2024'!S24</f>
        <v>1</v>
      </c>
      <c r="X25" s="427">
        <f>+'Plan estratégico 2021-2024'!T24</f>
        <v>1</v>
      </c>
      <c r="Y25" s="427">
        <f>+'Plan estratégico 2021-2024'!U24</f>
        <v>1</v>
      </c>
      <c r="Z25" s="427">
        <f>+'Plan estratégico 2021-2024'!V24</f>
        <v>1</v>
      </c>
      <c r="AA25" s="491">
        <f>+'Plan estratégico 2021-2024'!W24</f>
        <v>20000000</v>
      </c>
      <c r="AB25" s="491">
        <f>+'Plan estratégico 2021-2024'!X24</f>
        <v>30000000</v>
      </c>
      <c r="AC25" s="491">
        <f>+'Plan estratégico 2021-2024'!Y24</f>
        <v>40000000</v>
      </c>
      <c r="AD25" s="491">
        <f>+'Plan estratégico 2021-2024'!Z24</f>
        <v>50000000</v>
      </c>
      <c r="AE25" s="427" t="str">
        <f>+'Plan estratégico 2021-2024'!AA24</f>
        <v>1. Diseño de las actividades
2. Ejecución de actividades
3. Realización del informe final del desarrollo de las actividades</v>
      </c>
      <c r="AF25" s="427" t="str">
        <f>+'Plan estratégico 2021-2024'!AB24</f>
        <v>Cumplimiento del porcentaje de avance del proceso completo (suma de las actividades de gestión).</v>
      </c>
      <c r="AG25" s="427" t="str">
        <f>+'Plan estratégico 2021-2024'!AC24</f>
        <v>2 Eficiencia: (uso de los recursos)</v>
      </c>
      <c r="AH25" s="427" t="str">
        <f>+'Plan estratégico 2021-2024'!AD24</f>
        <v>Porcentaje (%)</v>
      </c>
      <c r="AI25" s="427" t="str">
        <f>+'Plan estratégico 2021-2024'!AE24</f>
        <v>Trimestral.</v>
      </c>
      <c r="AJ25" s="427" t="str">
        <f>+'Plan estratégico 2021-2024'!AF24</f>
        <v>No aplica.</v>
      </c>
      <c r="AK25" s="427" t="str">
        <f>+'Plan estratégico 2021-2024'!AG24</f>
        <v>Jerson Jussef Parra Ramírez - Director Operativo.</v>
      </c>
      <c r="AL25" s="427" t="str">
        <f>+'Plan estratégico 2021-2024'!AH24</f>
        <v>Líder de contenidos de ciudadanía, cultura y educación</v>
      </c>
      <c r="AM25" s="612">
        <f>25/100</f>
        <v>0.25</v>
      </c>
      <c r="AN25" s="613"/>
      <c r="AO25" s="614"/>
      <c r="AP25" s="503" t="s">
        <v>1160</v>
      </c>
      <c r="AQ25" s="758" t="s">
        <v>1207</v>
      </c>
    </row>
    <row r="26" spans="1:43" ht="159.75" hidden="1" customHeight="1" x14ac:dyDescent="0.2">
      <c r="A26" s="427" t="str">
        <f>+'Plan estratégico 2021-2024'!I25</f>
        <v>4.1.1</v>
      </c>
      <c r="B26" s="437" t="str">
        <f>+'Plan estratégico 2021-2024'!A25</f>
        <v>3. Salud y bienestar.
4. Educación de calidad.
5. Igualdad de Género.
9. Industria, innovación e infraestructura.
10. Reducción de las desigualdades.
17. Alianzas para lograr los objetivos.</v>
      </c>
      <c r="C26" s="437" t="str">
        <f>+'Plan estratégico 2021-2024'!B25</f>
        <v>Propósito 1
Logro de ciudad: 3 - 9 - 10
Propósito 3
Logro de ciudad: 22 - 23
Propósito 5
Logro de ciudad: 30</v>
      </c>
      <c r="D26" s="437" t="str">
        <f>+'Plan estratégico 2021-2024'!C25</f>
        <v>Participación ciudadana en la gestión pública.</v>
      </c>
      <c r="E26" s="437" t="str">
        <f>+'Plan estratégico 2021-2024'!D25</f>
        <v>04 - Consolidar a Capital como la empresa referente en el desarrollo de estrategias de comunicación pública de Bogotá región.</v>
      </c>
      <c r="F26" s="437" t="str">
        <f>+'Plan estratégico 2021-2024'!E25</f>
        <v>4.1. Consolidación del diseño, producción y circulación  de estrategias de comunicación pública como línea de negocio misional de Capital.</v>
      </c>
      <c r="G26" s="437" t="str">
        <f>+'Plan estratégico 2021-2024'!F25</f>
        <v>Desarrollar 4 estrategias que incrementen el porcentaje de participación de proyectos de comunicación pública en el total de ingresos de Capital. (1 por año).</v>
      </c>
      <c r="H26" s="437" t="str">
        <f>+'Plan estratégico 2021-2024'!G25</f>
        <v>Estrategias implementadas / estrategias planeadas</v>
      </c>
      <c r="I26" s="437" t="str">
        <f>+'Plan estratégico 2021-2024'!H25</f>
        <v>3 Efectividad (impacto o beneficios generados)</v>
      </c>
      <c r="J26" s="427" t="str">
        <f>+'Plan estratégico 2021-2024'!I25</f>
        <v>4.1.1</v>
      </c>
      <c r="K26" s="427" t="str">
        <f>+'Plan estratégico 2021-2024'!J25</f>
        <v>Promoción de capital como empresa idónea para las  estrategias de comunicación pública entre potenciales clientes / aliados.</v>
      </c>
      <c r="L26" s="427" t="str">
        <f t="shared" si="0"/>
        <v>4.1.1 Promoción de capital como empresa idónea para las  estrategias de comunicación pública entre potenciales clientes / aliados.</v>
      </c>
      <c r="M26" s="427" t="str">
        <f>+'Plan estratégico 2021-2024'!K25</f>
        <v>Diseñar y desarrollar una actividad para promover a Capital entre potenciales clientes / aliados como una empresa idónea para sus estrategias de comunicación pública; posicionar la comunicación pública como un elemento fundamental en el desarrollo misional de las organizaciones y a Capital como una organización idónea para acompañar el diseño y desarrollo de dicho elemento.</v>
      </c>
      <c r="N26" s="427" t="str">
        <f>+'Plan estratégico 2021-2024'!L25</f>
        <v>Presentación del informe de resultado de la actividad.</v>
      </c>
      <c r="O26" s="427" t="str">
        <f>+'Plan estratégico 2021-2024'!M25</f>
        <v>Porcentaje de ejecución del proceso para la realización de la actividad propuesta.</v>
      </c>
      <c r="P26" s="427" t="str">
        <f>+'Plan estratégico 2021-2024'!N25</f>
        <v>2 Eficiencia: (uso de los recursos)</v>
      </c>
      <c r="Q26" s="427" t="str">
        <f>+'Plan estratégico 2021-2024'!O25</f>
        <v>Garantizar la realización de una actividad propuesta de posicionamiento de la comunicación pública y Capital como socio idóneo.</v>
      </c>
      <c r="R26" s="427" t="str">
        <f>+'Plan estratégico 2021-2024'!P25</f>
        <v>Actividades ejecutadas  / Actividades planeadas.</v>
      </c>
      <c r="S26" s="427" t="s">
        <v>1003</v>
      </c>
      <c r="T26" s="427" t="s">
        <v>1004</v>
      </c>
      <c r="U26" s="427" t="str">
        <f>+'Plan estratégico 2021-2024'!Q25</f>
        <v>Número (#).</v>
      </c>
      <c r="V26" s="427">
        <f>+'Plan estratégico 2021-2024'!R25</f>
        <v>1</v>
      </c>
      <c r="W26" s="427">
        <f>+'Plan estratégico 2021-2024'!S25</f>
        <v>1</v>
      </c>
      <c r="X26" s="427">
        <f>+'Plan estratégico 2021-2024'!T25</f>
        <v>1</v>
      </c>
      <c r="Y26" s="427">
        <f>+'Plan estratégico 2021-2024'!U25</f>
        <v>1</v>
      </c>
      <c r="Z26" s="427">
        <f>+'Plan estratégico 2021-2024'!V25</f>
        <v>1</v>
      </c>
      <c r="AA26" s="491">
        <f>+'Plan estratégico 2021-2024'!W25</f>
        <v>0</v>
      </c>
      <c r="AB26" s="491">
        <f>+'Plan estratégico 2021-2024'!X25</f>
        <v>0</v>
      </c>
      <c r="AC26" s="491">
        <f>+'Plan estratégico 2021-2024'!Y25</f>
        <v>0</v>
      </c>
      <c r="AD26" s="491">
        <f>+'Plan estratégico 2021-2024'!Z25</f>
        <v>0</v>
      </c>
      <c r="AE26" s="427" t="str">
        <f>+'Plan estratégico 2021-2024'!AA25</f>
        <v xml:space="preserve">* Diseño Plan de posicionamiento y gestión de recursos de Capital y de Eureka 
* Ejecución Plan de posicionamiento y gestión de recursos de Capital y de Eureka, capítulo gestión </v>
      </c>
      <c r="AF26" s="427" t="str">
        <f>+'Plan estratégico 2021-2024'!AB25</f>
        <v>Cumplimiento del porcentaje de avance del proceso completo (suma de las actividades de gestión).</v>
      </c>
      <c r="AG26" s="427" t="str">
        <f>+'Plan estratégico 2021-2024'!AC25</f>
        <v>2 Eficiencia: (uso de los recursos)</v>
      </c>
      <c r="AH26" s="427" t="str">
        <f>+'Plan estratégico 2021-2024'!AD25</f>
        <v>Porcentaje (%)</v>
      </c>
      <c r="AI26" s="427" t="str">
        <f>+'Plan estratégico 2021-2024'!AE25</f>
        <v>Trimestral.</v>
      </c>
      <c r="AJ26" s="427" t="str">
        <f>+'Plan estratégico 2021-2024'!AF25</f>
        <v>No aplica.</v>
      </c>
      <c r="AK26" s="427" t="str">
        <f>+'Plan estratégico 2021-2024'!AG25</f>
        <v>Jerson Jussef Parra Ramírez - Director Operativo.</v>
      </c>
      <c r="AL26" s="427" t="str">
        <f>+'Plan estratégico 2021-2024'!AH25</f>
        <v>Líder de proyectos estratégicos</v>
      </c>
      <c r="AM26" s="612">
        <f>10/100</f>
        <v>0.1</v>
      </c>
      <c r="AN26" s="613"/>
      <c r="AO26" s="614"/>
      <c r="AP26" s="503" t="s">
        <v>1161</v>
      </c>
      <c r="AQ26" s="758" t="s">
        <v>1207</v>
      </c>
    </row>
    <row r="27" spans="1:43" ht="225.75" hidden="1" customHeight="1" x14ac:dyDescent="0.2">
      <c r="A27" s="427" t="str">
        <f>+'Plan estratégico 2021-2024'!I26</f>
        <v>4.1.2</v>
      </c>
      <c r="B27" s="437" t="str">
        <f>+'Plan estratégico 2021-2024'!A25</f>
        <v>3. Salud y bienestar.
4. Educación de calidad.
5. Igualdad de Género.
9. Industria, innovación e infraestructura.
10. Reducción de las desigualdades.
17. Alianzas para lograr los objetivos.</v>
      </c>
      <c r="C27" s="437" t="str">
        <f>+'Plan estratégico 2021-2024'!B25</f>
        <v>Propósito 1
Logro de ciudad: 3 - 9 - 10
Propósito 3
Logro de ciudad: 22 - 23
Propósito 5
Logro de ciudad: 30</v>
      </c>
      <c r="D27" s="437" t="str">
        <f>+'Plan estratégico 2021-2024'!C25</f>
        <v>Participación ciudadana en la gestión pública.</v>
      </c>
      <c r="E27" s="437" t="str">
        <f>+'Plan estratégico 2021-2024'!D25</f>
        <v>04 - Consolidar a Capital como la empresa referente en el desarrollo de estrategias de comunicación pública de Bogotá región.</v>
      </c>
      <c r="F27" s="437" t="str">
        <f>+'Plan estratégico 2021-2024'!E25</f>
        <v>4.1. Consolidación del diseño, producción y circulación  de estrategias de comunicación pública como línea de negocio misional de Capital.</v>
      </c>
      <c r="G27" s="437" t="str">
        <f>+'Plan estratégico 2021-2024'!F25</f>
        <v>Desarrollar 4 estrategias que incrementen el porcentaje de participación de proyectos de comunicación pública en el total de ingresos de Capital. (1 por año).</v>
      </c>
      <c r="H27" s="437" t="str">
        <f>+'Plan estratégico 2021-2024'!G26</f>
        <v>Porcentaje de avance en la gestión para la suscripcion de contratos de las estrategias de comunicación pública y de negocios estratégicos</v>
      </c>
      <c r="I27" s="437" t="str">
        <f>+'Plan estratégico 2021-2024'!H26</f>
        <v>3 Efectividad (impacto o beneficios generados)</v>
      </c>
      <c r="J27" s="427" t="str">
        <f>+'Plan estratégico 2021-2024'!I26</f>
        <v>4.1.2</v>
      </c>
      <c r="K27" s="427" t="str">
        <f>+'Plan estratégico 2021-2024'!J26</f>
        <v>Estrategia para la generación de ingresos a través del diseño y desarrollo de proyectos de comunicación pública</v>
      </c>
      <c r="L27" s="427" t="str">
        <f t="shared" si="0"/>
        <v>4.1.2 Estrategia para la generación de ingresos a través del diseño y desarrollo de proyectos de comunicación pública</v>
      </c>
      <c r="M27" s="427" t="str">
        <f>+'Plan estratégico 2021-2024'!K26</f>
        <v>Establecer la ruta para consolidar  el diseño y desarrollo de proyectos de comunicación pública como línea de negocio de Capital.</v>
      </c>
      <c r="N27" s="427" t="str">
        <f>+'Plan estratégico 2021-2024'!L26</f>
        <v>Presentación de informe de ejecución del plan de acción.</v>
      </c>
      <c r="O27" s="427" t="str">
        <f>+'Plan estratégico 2021-2024'!M26</f>
        <v>Porcentaje del diseño y desarrollo de proyectos de comunicación pública en el total de los ingresos de la vigencia</v>
      </c>
      <c r="P27" s="427" t="str">
        <f>+'Plan estratégico 2021-2024'!N26</f>
        <v>2 Eficiencia: (uso de los recursos)</v>
      </c>
      <c r="Q27" s="427" t="str">
        <f>+'Plan estratégico 2021-2024'!O26</f>
        <v>Garantizar un mínimo de participación de los proyectos para el diseño y ejecución de estrategias de comunicación pública en el total de los ingresos anuales de Capital.</v>
      </c>
      <c r="R27" s="427" t="str">
        <f>+'Plan estratégico 2021-2024'!P26</f>
        <v>Ingresos (contratos firmados) por diseño y desarrollo de proyectos de comunicación pública en la vigencia / ingresos totales (contratos firmados) de Capital en la vigencia</v>
      </c>
      <c r="S27" s="427" t="s">
        <v>1005</v>
      </c>
      <c r="T27" s="427" t="s">
        <v>1002</v>
      </c>
      <c r="U27" s="427" t="str">
        <f>+'Plan estratégico 2021-2024'!Q26</f>
        <v>Porcentaje (%).</v>
      </c>
      <c r="V27" s="490">
        <f>+'Plan estratégico 2021-2024'!R26</f>
        <v>0.3</v>
      </c>
      <c r="W27" s="490">
        <f>+'Plan estratégico 2021-2024'!S26</f>
        <v>0.32</v>
      </c>
      <c r="X27" s="490">
        <f>+'Plan estratégico 2021-2024'!T26</f>
        <v>0.33</v>
      </c>
      <c r="Y27" s="490">
        <f>+'Plan estratégico 2021-2024'!U26</f>
        <v>0.34</v>
      </c>
      <c r="Z27" s="490">
        <f>+'Plan estratégico 2021-2024'!V26</f>
        <v>0.35</v>
      </c>
      <c r="AA27" s="491">
        <f>+'Plan estratégico 2021-2024'!W26</f>
        <v>400000000</v>
      </c>
      <c r="AB27" s="491">
        <f>+'Plan estratégico 2021-2024'!X26</f>
        <v>415000000</v>
      </c>
      <c r="AC27" s="491">
        <f>+'Plan estratégico 2021-2024'!Y26</f>
        <v>430000000</v>
      </c>
      <c r="AD27" s="491">
        <f>+'Plan estratégico 2021-2024'!Z26</f>
        <v>445000000</v>
      </c>
      <c r="AE27" s="427" t="str">
        <f>+'Plan estratégico 2021-2024'!AA26</f>
        <v xml:space="preserve">* Diseño Plan de posicionamiento y gestión de recursos de Capital y de Eureka
* Ejecución Plan de posicionamiento y gestión de recursos de Capital y de Eureka 
* Suscripción de contratos y ejecución según Plan de posicionamiento y gestión de recursos de Capital y de Eureka </v>
      </c>
      <c r="AF27" s="427" t="str">
        <f>+'Plan estratégico 2021-2024'!AB26</f>
        <v>Cumplimiento del porcentaje de avance del proceso completo (suma de las actividades de gestión).</v>
      </c>
      <c r="AG27" s="427" t="str">
        <f>+'Plan estratégico 2021-2024'!AC26</f>
        <v>2 Eficiencia: (uso de los recursos)</v>
      </c>
      <c r="AH27" s="427" t="str">
        <f>+'Plan estratégico 2021-2024'!AD26</f>
        <v>Porcentaje (%)</v>
      </c>
      <c r="AI27" s="427" t="str">
        <f>+'Plan estratégico 2021-2024'!AE26</f>
        <v>Trimestral.</v>
      </c>
      <c r="AJ27" s="427" t="str">
        <f>+'Plan estratégico 2021-2024'!AF26</f>
        <v>No aplica.</v>
      </c>
      <c r="AK27" s="427" t="str">
        <f>+'Plan estratégico 2021-2024'!AG26</f>
        <v>Jerson Jussef Parra Ramírez - Director Operativo.</v>
      </c>
      <c r="AL27" s="427" t="str">
        <f>+'Plan estratégico 2021-2024'!AH26</f>
        <v>Líder de proyectos estratégicos</v>
      </c>
      <c r="AM27" s="609">
        <f>0/354169266</f>
        <v>0</v>
      </c>
      <c r="AN27" s="610"/>
      <c r="AO27" s="611"/>
      <c r="AP27" s="503" t="s">
        <v>1164</v>
      </c>
      <c r="AQ27" s="405" t="s">
        <v>1203</v>
      </c>
    </row>
    <row r="28" spans="1:43" ht="141.75" hidden="1" customHeight="1" x14ac:dyDescent="0.2">
      <c r="A28" s="427" t="str">
        <f>+'Plan estratégico 2021-2024'!I27</f>
        <v>3.1.1</v>
      </c>
      <c r="B28" s="437" t="str">
        <f>+'Plan estratégico 2021-2024'!A27</f>
        <v>9. Industria, innovación e infraestructura.
16. Paz, justicia e instituciones sólidas.</v>
      </c>
      <c r="C28" s="437" t="str">
        <f>+'Plan estratégico 2021-2024'!B27</f>
        <v>Propósito 1
Logro de ciudad: 5
Propósito 5
Logro de ciudad: 29 - 30</v>
      </c>
      <c r="D28" s="437" t="str">
        <f>+'Plan estratégico 2021-2024'!C27</f>
        <v>Gobierno Digital.</v>
      </c>
      <c r="E28" s="437" t="str">
        <f>+'Plan estratégico 2021-2024'!D27</f>
        <v>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v>
      </c>
      <c r="F28" s="437" t="str">
        <f>+'Plan estratégico 2021-2024'!E27</f>
        <v xml:space="preserve">3.1. Optimización de presencias digitales </v>
      </c>
      <c r="G28" s="437" t="str">
        <f>+'Plan estratégico 2021-2024'!F27</f>
        <v>Implementar como mínimo una (1) estrategia digital por cada vigencia.</v>
      </c>
      <c r="H28" s="437" t="str">
        <f>+'Plan estratégico 2021-2024'!G27</f>
        <v>Numero de estrategias digitales implementadas para cada vigencia / número de estrategias digitales planificadas para cada vigencia</v>
      </c>
      <c r="I28" s="437" t="str">
        <f>+'Plan estratégico 2021-2024'!H27</f>
        <v>2 Eficiencia: (uso de los recursos)</v>
      </c>
      <c r="J28" s="427" t="str">
        <f>+'Plan estratégico 2021-2024'!I27</f>
        <v>3.1.1</v>
      </c>
      <c r="K28" s="427" t="str">
        <f>+'Plan estratégico 2021-2024'!J27</f>
        <v xml:space="preserve">Rediseño de página web y optimización del canal de YouTube de capital </v>
      </c>
      <c r="L28" s="427" t="str">
        <f t="shared" si="0"/>
        <v xml:space="preserve">3.1.1 Rediseño de página web y optimización del canal de YouTube de capital </v>
      </c>
      <c r="M28" s="427" t="str">
        <f>+'Plan estratégico 2021-2024'!K27</f>
        <v>Realizar acciones que potencialicen los recursos internos disponibles por Capital para unificar las páginas web de capital en una sola y cumplir con los lineamientos de gobierno en línea</v>
      </c>
      <c r="N28" s="427" t="str">
        <f>+'Plan estratégico 2021-2024'!L27</f>
        <v>Página web rediseñada y canal de YouTube optimizado</v>
      </c>
      <c r="O28" s="427" t="str">
        <f>+'Plan estratégico 2021-2024'!M27</f>
        <v xml:space="preserve">Plataformas digitales optimizadas para la publicación de contenidos </v>
      </c>
      <c r="P28" s="427" t="str">
        <f>+'Plan estratégico 2021-2024'!N27</f>
        <v>1 Eficacia: (cumplimiento de metas)</v>
      </c>
      <c r="Q28" s="427" t="str">
        <f>+'Plan estratégico 2021-2024'!O27</f>
        <v>Hace referencia al número de  plataformas tecnológicas intervenidas durante la vigencia, para  unificar las páginas web de capital en una sola que cumpla con los lineamientos de gobierno en línea</v>
      </c>
      <c r="R28" s="427" t="str">
        <f>+'Plan estratégico 2021-2024'!P27</f>
        <v>Número de plataformas tecnológicas potencializadas</v>
      </c>
      <c r="S28" s="427" t="s">
        <v>1006</v>
      </c>
      <c r="T28" s="427" t="s">
        <v>1007</v>
      </c>
      <c r="U28" s="427" t="str">
        <f>+'Plan estratégico 2021-2024'!Q27</f>
        <v>Número (#).</v>
      </c>
      <c r="V28" s="427">
        <f>+'Plan estratégico 2021-2024'!R27</f>
        <v>2</v>
      </c>
      <c r="W28" s="427">
        <f>+'Plan estratégico 2021-2024'!S27</f>
        <v>2</v>
      </c>
      <c r="X28" s="427">
        <f>+'Plan estratégico 2021-2024'!T27</f>
        <v>1</v>
      </c>
      <c r="Y28" s="427">
        <f>+'Plan estratégico 2021-2024'!U27</f>
        <v>1</v>
      </c>
      <c r="Z28" s="427">
        <f>+'Plan estratégico 2021-2024'!V27</f>
        <v>1</v>
      </c>
      <c r="AA28" s="491">
        <f>+'Plan estratégico 2021-2024'!W27</f>
        <v>150000000</v>
      </c>
      <c r="AB28" s="491">
        <f>+'Plan estratégico 2021-2024'!X27</f>
        <v>0</v>
      </c>
      <c r="AC28" s="491">
        <f>+'Plan estratégico 2021-2024'!Y27</f>
        <v>0</v>
      </c>
      <c r="AD28" s="491">
        <f>+'Plan estratégico 2021-2024'!Z27</f>
        <v>0</v>
      </c>
      <c r="AE28" s="427" t="str">
        <f>+'Plan estratégico 2021-2024'!AA27</f>
        <v>1. Definir plan de trabajo interno para el rediseño de la página web y el correspondiente a la fortalecimiento del canal de YouTube
2. Ejecutar plan de trabajo para el diseño, prototipado y desarrollo de las plataformas a optimizar
3. Realizar pruebas de QA previo a la salida producción 
4. Puesta en producción de la plataforma (salida al aire de la página web)</v>
      </c>
      <c r="AF28" s="427" t="str">
        <f>+'Plan estratégico 2021-2024'!AB27</f>
        <v>Cumplimiento del porcentaje de avance del proceso completo (suma de las actividades de gestión).</v>
      </c>
      <c r="AG28" s="427" t="str">
        <f>+'Plan estratégico 2021-2024'!AC27</f>
        <v>2 Eficiencia: (uso de los recursos)</v>
      </c>
      <c r="AH28" s="427" t="str">
        <f>+'Plan estratégico 2021-2024'!AD27</f>
        <v>Porcentaje (%)</v>
      </c>
      <c r="AI28" s="427" t="str">
        <f>+'Plan estratégico 2021-2024'!AE27</f>
        <v>Trimestral.</v>
      </c>
      <c r="AJ28" s="427" t="str">
        <f>+'Plan estratégico 2021-2024'!AF27</f>
        <v>El costo de la propuesta para 2021 oscila entre 100´000,000 - 150´000,000</v>
      </c>
      <c r="AK28" s="427" t="str">
        <f>+'Plan estratégico 2021-2024'!AG27</f>
        <v>Jerson Jussef Parra Ramírez - Director Operativo.</v>
      </c>
      <c r="AL28" s="427" t="str">
        <f>+'Plan estratégico 2021-2024'!AH27</f>
        <v>Líder del equipo digital</v>
      </c>
      <c r="AM28" s="729">
        <f>25%/2</f>
        <v>0.125</v>
      </c>
      <c r="AN28" s="730"/>
      <c r="AO28" s="731"/>
      <c r="AP28" s="503" t="s">
        <v>1165</v>
      </c>
      <c r="AQ28" s="756" t="s">
        <v>1208</v>
      </c>
    </row>
    <row r="29" spans="1:43" ht="122.25" hidden="1" customHeight="1" x14ac:dyDescent="0.2">
      <c r="A29" s="427" t="str">
        <f>+'Plan estratégico 2021-2024'!I28</f>
        <v>3.1.2</v>
      </c>
      <c r="B29" s="437" t="str">
        <f>+'Plan estratégico 2021-2024'!A27</f>
        <v>9. Industria, innovación e infraestructura.
16. Paz, justicia e instituciones sólidas.</v>
      </c>
      <c r="C29" s="437" t="str">
        <f>+'Plan estratégico 2021-2024'!B27</f>
        <v>Propósito 1
Logro de ciudad: 5
Propósito 5
Logro de ciudad: 29 - 30</v>
      </c>
      <c r="D29" s="437" t="str">
        <f>+'Plan estratégico 2021-2024'!C27</f>
        <v>Gobierno Digital.</v>
      </c>
      <c r="E29" s="437" t="str">
        <f>+'Plan estratégico 2021-2024'!D27</f>
        <v>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v>
      </c>
      <c r="F29" s="437" t="str">
        <f>+'Plan estratégico 2021-2024'!E27</f>
        <v xml:space="preserve">3.1. Optimización de presencias digitales </v>
      </c>
      <c r="G29" s="437" t="str">
        <f>+'Plan estratégico 2021-2024'!F27</f>
        <v>Implementar como mínimo una (1) estrategia digital por cada vigencia.</v>
      </c>
      <c r="H29" s="437" t="str">
        <f>+'Plan estratégico 2021-2024'!G27</f>
        <v>Numero de estrategias digitales implementadas para cada vigencia / número de estrategias digitales planificadas para cada vigencia</v>
      </c>
      <c r="I29" s="437" t="str">
        <f>+'Plan estratégico 2021-2024'!H27</f>
        <v>2 Eficiencia: (uso de los recursos)</v>
      </c>
      <c r="J29" s="427" t="str">
        <f>+'Plan estratégico 2021-2024'!I28</f>
        <v>3.1.2</v>
      </c>
      <c r="K29" s="427" t="str">
        <f>+'Plan estratégico 2021-2024'!J28</f>
        <v xml:space="preserve">Estandarización de lineamientos internos para el fortalecimiento de la interacción en redes sociales </v>
      </c>
      <c r="L29" s="427" t="str">
        <f t="shared" si="0"/>
        <v xml:space="preserve">3.1.2 Estandarización de lineamientos internos para el fortalecimiento de la interacción en redes sociales </v>
      </c>
      <c r="M29" s="427" t="str">
        <f>+'Plan estratégico 2021-2024'!K28</f>
        <v>Consolidar mecanismos o buenas prácticas que faciliten y potencialicen el uso de la redes sociales como un elementos de interacción con la ciudadanía</v>
      </c>
      <c r="N29" s="427" t="str">
        <f>+'Plan estratégico 2021-2024'!L28</f>
        <v xml:space="preserve">Documento de relacionamiento con las audiencias a través de las redes sociales </v>
      </c>
      <c r="O29" s="427" t="str">
        <f>+'Plan estratégico 2021-2024'!M28</f>
        <v>Estándar de relacionamiento con audiencias en redes sociales</v>
      </c>
      <c r="P29" s="427" t="str">
        <f>+'Plan estratégico 2021-2024'!N28</f>
        <v>1 Eficacia: (cumplimiento de metas)</v>
      </c>
      <c r="Q29" s="427" t="str">
        <f>+'Plan estratégico 2021-2024'!O28</f>
        <v xml:space="preserve">Este indicador esta asociado a la  determinación y consolidación de las buenas prácticas aplicables en Capital para fortalecer el relacionamiento con las audiencias haciendo uso de herramientas digitales </v>
      </c>
      <c r="R29" s="427" t="str">
        <f>+'Plan estratégico 2021-2024'!P28</f>
        <v>Numero de estándares de relacionamiento con audiencias en redes sociales documentados</v>
      </c>
      <c r="S29" s="427" t="s">
        <v>1008</v>
      </c>
      <c r="T29" s="427" t="s">
        <v>1009</v>
      </c>
      <c r="U29" s="427" t="str">
        <f>+'Plan estratégico 2021-2024'!Q28</f>
        <v>Número (#).</v>
      </c>
      <c r="V29" s="427">
        <f>+'Plan estratégico 2021-2024'!R28</f>
        <v>1</v>
      </c>
      <c r="W29" s="427">
        <f>+'Plan estratégico 2021-2024'!S28</f>
        <v>1</v>
      </c>
      <c r="X29" s="427" t="str">
        <f>+'Plan estratégico 2021-2024'!T28</f>
        <v>-</v>
      </c>
      <c r="Y29" s="427" t="str">
        <f>+'Plan estratégico 2021-2024'!U28</f>
        <v>-</v>
      </c>
      <c r="Z29" s="427" t="str">
        <f>+'Plan estratégico 2021-2024'!V28</f>
        <v>-</v>
      </c>
      <c r="AA29" s="491">
        <f>+'Plan estratégico 2021-2024'!W28</f>
        <v>0</v>
      </c>
      <c r="AB29" s="491">
        <f>+'Plan estratégico 2021-2024'!X28</f>
        <v>0</v>
      </c>
      <c r="AC29" s="491">
        <f>+'Plan estratégico 2021-2024'!Y28</f>
        <v>0</v>
      </c>
      <c r="AD29" s="491">
        <f>+'Plan estratégico 2021-2024'!Z28</f>
        <v>0</v>
      </c>
      <c r="AE29" s="427" t="str">
        <f>+'Plan estratégico 2021-2024'!AA28</f>
        <v>1. Identificar referentes y buenas prácticas aplicables en el relacionamiento con usuarios digitales de Capital
2. Documento estándar de relacionamiento con audiencias en redes sociales
3. Solicitar publicación del documento en la intranet y socializar con personas involucradas en la aplicación del estándar</v>
      </c>
      <c r="AF29" s="427" t="str">
        <f>+'Plan estratégico 2021-2024'!AB28</f>
        <v>Cumplimiento del porcentaje de avance del proceso completo (suma de las actividades de gestión).</v>
      </c>
      <c r="AG29" s="427" t="str">
        <f>+'Plan estratégico 2021-2024'!AC28</f>
        <v>2 Eficiencia: (uso de los recursos)</v>
      </c>
      <c r="AH29" s="427" t="str">
        <f>+'Plan estratégico 2021-2024'!AD28</f>
        <v>Porcentaje (%)</v>
      </c>
      <c r="AI29" s="427" t="str">
        <f>+'Plan estratégico 2021-2024'!AE28</f>
        <v>Trimestral.</v>
      </c>
      <c r="AJ29" s="427" t="str">
        <f>+'Plan estratégico 2021-2024'!AF28</f>
        <v>No aplica.</v>
      </c>
      <c r="AK29" s="427" t="str">
        <f>+'Plan estratégico 2021-2024'!AG28</f>
        <v>Jerson Jussef Parra Ramírez - Director Operativo.</v>
      </c>
      <c r="AL29" s="427" t="str">
        <f>+'Plan estratégico 2021-2024'!AH28</f>
        <v>Líder del equipo digital</v>
      </c>
      <c r="AM29" s="729">
        <f>25/100</f>
        <v>0.25</v>
      </c>
      <c r="AN29" s="730"/>
      <c r="AO29" s="731"/>
      <c r="AP29" s="503" t="s">
        <v>1166</v>
      </c>
      <c r="AQ29" s="756" t="s">
        <v>1208</v>
      </c>
    </row>
    <row r="30" spans="1:43" ht="282.75" hidden="1" customHeight="1" x14ac:dyDescent="0.2">
      <c r="A30" s="427" t="str">
        <f>+'Plan estratégico 2021-2024'!I29</f>
        <v>5.4.1</v>
      </c>
      <c r="B30" s="437" t="str">
        <f>+'Plan estratégico 2021-2024'!A29</f>
        <v>11. Ciudades y comunidades sostenibles.
17. Alianzas para lograr los objetivos.</v>
      </c>
      <c r="C30" s="437" t="str">
        <f>+'Plan estratégico 2021-2024'!B29</f>
        <v>Propósito 5
Logro de ciudad: 27 - 30</v>
      </c>
      <c r="D30" s="437" t="str">
        <f>+'Plan estratégico 2021-2024'!C29</f>
        <v>Gestión documental y archivo.</v>
      </c>
      <c r="E30" s="437" t="str">
        <f>+'Plan estratégico 2021-2024'!D29</f>
        <v>05 - Fortalecer la capacidad institucional de Capital para ser una empresa eficiente, sostenible y transparente.</v>
      </c>
      <c r="F30" s="437" t="str">
        <f>+'Plan estratégico 2021-2024'!E29</f>
        <v>5.4. Fortalecimiento a la gestión documental para el uso adecuado e implementación de los instrumentos archivísticos en Canal Capital</v>
      </c>
      <c r="G30" s="437" t="str">
        <f>+'Plan estratégico 2021-2024'!F29</f>
        <v>Cumplir al 100% los requerimientos del archivo sobre la implementación de instrumentos archivísticos.</v>
      </c>
      <c r="H30" s="437" t="str">
        <f>+'Plan estratégico 2021-2024'!G29</f>
        <v xml:space="preserve">No de transferencias secundarias y actualizaciones de las TRD realizadas </v>
      </c>
      <c r="I30" s="437" t="str">
        <f>+'Plan estratégico 2021-2024'!H29</f>
        <v>1 Eficacia: (cumplimiento de metas)</v>
      </c>
      <c r="J30" s="427" t="str">
        <f>+'Plan estratégico 2021-2024'!I29</f>
        <v>5.4.1</v>
      </c>
      <c r="K30" s="427" t="str">
        <f>+'Plan estratégico 2021-2024'!J29</f>
        <v>Plan Institucional de Archivos PINAR</v>
      </c>
      <c r="L30" s="427" t="str">
        <f t="shared" si="0"/>
        <v>5.4.1 Plan Institucional de Archivos PINAR</v>
      </c>
      <c r="M30" s="427" t="str">
        <f>+'Plan estratégico 2021-2024'!K29</f>
        <v>Aplicar las Tablas de Valoración Documental por medio de la transferencia secundaria, actualización e implementación las tablas de retención documental. (Anexo 6).</v>
      </c>
      <c r="N30" s="427" t="str">
        <f>+'Plan estratégico 2021-2024'!L29</f>
        <v>Acta de transferencia secundaria y aprobación de las TRD</v>
      </c>
      <c r="O30" s="427" t="str">
        <f>+'Plan estratégico 2021-2024'!M29</f>
        <v xml:space="preserve">No de transferencias de transferencias secundarias realizadas y actualizaciones a las TRD </v>
      </c>
      <c r="P30" s="427" t="str">
        <f>+'Plan estratégico 2021-2024'!N29</f>
        <v>1 Eficacia: (cumplimiento de metas)</v>
      </c>
      <c r="Q30" s="427" t="str">
        <f>+'Plan estratégico 2021-2024'!O29</f>
        <v>En relación al cronograma de transferencias secundarias se define la proyección  de transferencias secundarias que se realizaran por año y el número de TRD actualizadas</v>
      </c>
      <c r="R30" s="427" t="str">
        <f>+'Plan estratégico 2021-2024'!P29</f>
        <v>No de transferencias y actualizaciones proyectadas/No de transferencias y actualizaciones realizadas</v>
      </c>
      <c r="S30" s="427" t="s">
        <v>1010</v>
      </c>
      <c r="T30" s="427" t="s">
        <v>1011</v>
      </c>
      <c r="U30" s="427" t="str">
        <f>+'Plan estratégico 2021-2024'!Q29</f>
        <v>Porcentaje (%).</v>
      </c>
      <c r="V30" s="427" t="str">
        <f>+'Plan estratégico 2021-2024'!R29</f>
        <v>No aplica.</v>
      </c>
      <c r="W30" s="490">
        <f>+'Plan estratégico 2021-2024'!S29</f>
        <v>1</v>
      </c>
      <c r="X30" s="490">
        <f>+'Plan estratégico 2021-2024'!T29</f>
        <v>1</v>
      </c>
      <c r="Y30" s="490">
        <f>+'Plan estratégico 2021-2024'!U29</f>
        <v>1</v>
      </c>
      <c r="Z30" s="490">
        <f>+'Plan estratégico 2021-2024'!V29</f>
        <v>1</v>
      </c>
      <c r="AA30" s="491">
        <f>+'Plan estratégico 2021-2024'!W29</f>
        <v>186174190</v>
      </c>
      <c r="AB30" s="491">
        <f>+'Plan estratégico 2021-2024'!X29</f>
        <v>191759416</v>
      </c>
      <c r="AC30" s="491">
        <f>+'Plan estratégico 2021-2024'!Y29</f>
        <v>197512198</v>
      </c>
      <c r="AD30" s="491">
        <f>+'Plan estratégico 2021-2024'!Z29</f>
        <v>203437563</v>
      </c>
      <c r="AE30" s="427" t="str">
        <f>+'Plan estratégico 2021-2024'!AA29</f>
        <v>1,Verificar los tiempos de retención y la disposición final de los expedientes  relacionados en los inventarios documentales. (10%)
2,Elaborar inventarios preliminares según su disposición final y enviar al Archivo de Bogotá para revisión. (10%)
3,Compra de unidades de conservación de acuerdo a lo requerido por el Archivo de Bogotá. (10%)
4,Diligenciar el Inventario de Transferencias Secundarias del AGN.(10%)
5,Solicitar visita al Archivo de Bogotá para verificación y aprobación de la transferencia secundaria. (10%)
6,Publicación de inventarios en la página web del canal. (10%)
7. Enviar propuesta de TRD al archivo para revisión. (10%)
8. Presentación al Comité Institucional de Desempeño las Tablas de Retención Documental para aprobación. (10%)
9. Envió de Tablas de Retención Documental al Archivo de Bogotá para convalidación del mismo. (10%)
10. Publicar TRD en la página web del Canal.(5%)
11. Socializar  TRD Actualizadas. (5%)</v>
      </c>
      <c r="AF30" s="427" t="str">
        <f>+'Plan estratégico 2021-2024'!AB29</f>
        <v>Cumplimiento de las actividades de gestión, según su ponderación.</v>
      </c>
      <c r="AG30" s="427" t="str">
        <f>+'Plan estratégico 2021-2024'!AC29</f>
        <v>2 Eficiencia: (uso de los recursos)</v>
      </c>
      <c r="AH30" s="427" t="str">
        <f>+'Plan estratégico 2021-2024'!AD29</f>
        <v>Porcentaje (%)</v>
      </c>
      <c r="AI30" s="427" t="str">
        <f>+'Plan estratégico 2021-2024'!AE29</f>
        <v>Trimestral.</v>
      </c>
      <c r="AJ30" s="427" t="str">
        <f>+'Plan estratégico 2021-2024'!AF29</f>
        <v>Se define el costo en:
Coordinador de Gestión Documental
Apoyo Profesional Gestión Documental
Técnico Gestión Documental
2 Auxiliares de Archivo
Compra de unidades de conservación (cajas y carpetas).</v>
      </c>
      <c r="AK30" s="427" t="str">
        <f>+'Plan estratégico 2021-2024'!AG29</f>
        <v>Juan David Vargas Manzanera - Subdirector Administrativo</v>
      </c>
      <c r="AL30" s="427" t="str">
        <f>+'Plan estratégico 2021-2024'!AH29</f>
        <v>Grupo de Gestión Documental</v>
      </c>
      <c r="AM30" s="738">
        <v>0</v>
      </c>
      <c r="AN30" s="739"/>
      <c r="AO30" s="740"/>
      <c r="AP30" s="503" t="s">
        <v>1184</v>
      </c>
      <c r="AQ30" s="405" t="s">
        <v>1203</v>
      </c>
    </row>
    <row r="31" spans="1:43" s="67" customFormat="1" ht="147.75" hidden="1" customHeight="1" x14ac:dyDescent="0.2">
      <c r="A31" s="427" t="str">
        <f>+'Plan estratégico 2021-2024'!I30</f>
        <v>5.5.1</v>
      </c>
      <c r="B31" s="437" t="str">
        <f>+'Plan estratégico 2021-2024'!A30</f>
        <v>11. Ciudades y comunidades sostenibles.
17. Alianzas para lograr los objetivos.</v>
      </c>
      <c r="C31" s="437" t="str">
        <f>+'Plan estratégico 2021-2024'!B30</f>
        <v>Propósito 5
Logro de ciudad: 29 - 30</v>
      </c>
      <c r="D31" s="437" t="str">
        <f>+'Plan estratégico 2021-2024'!C30</f>
        <v>Gestión presupuestal y eficiencia del gasto público.
Seguimiento y evaluación del desempeño institucional.</v>
      </c>
      <c r="E31" s="437" t="str">
        <f>+'Plan estratégico 2021-2024'!D30</f>
        <v>05 - Fortalecer la capacidad institucional de Capital para ser una empresa eficiente, sostenible y transparente.</v>
      </c>
      <c r="F31" s="437" t="str">
        <f>+'Plan estratégico 2021-2024'!E30</f>
        <v>5.5. Fortalecimiento de la infraestructura física e interoperabilidad de Capital para la mejora de la gestión institucional.</v>
      </c>
      <c r="G31" s="437" t="str">
        <f>+'Plan estratégico 2021-2024'!F30</f>
        <v>Lograr el 98% de cumplimiento de los compromisos establecidos cada vigencia en materia de gestión de la subdirección administrativa.</v>
      </c>
      <c r="H31" s="437" t="str">
        <f>+'Plan estratégico 2021-2024'!G30</f>
        <v>Cumplimiento de las acciones para el funcionamiento adecuado de la Entidad</v>
      </c>
      <c r="I31" s="437" t="str">
        <f>+'Plan estratégico 2021-2024'!H30</f>
        <v>2 Eficiencia: (uso de los recursos)</v>
      </c>
      <c r="J31" s="427" t="str">
        <f>+'Plan estratégico 2021-2024'!I30</f>
        <v>5.5.1</v>
      </c>
      <c r="K31" s="427" t="str">
        <f>+'Plan estratégico 2021-2024'!J30</f>
        <v>Plan Estratégico de la Subdirección Administrativa para la vigencia.</v>
      </c>
      <c r="L31" s="427" t="str">
        <f t="shared" si="0"/>
        <v>5.5.1 Plan Estratégico de la Subdirección Administrativa para la vigencia.</v>
      </c>
      <c r="M31" s="427" t="str">
        <f>+'Plan estratégico 2021-2024'!K30</f>
        <v>Garantizar el correcto funcionamiento Administrativo de cada una de las áreas de la Subdirección Administrativo</v>
      </c>
      <c r="N31" s="427" t="str">
        <f>+'Plan estratégico 2021-2024'!L30</f>
        <v>Informe de Gestión Anual</v>
      </c>
      <c r="O31" s="427" t="str">
        <f>+'Plan estratégico 2021-2024'!M30</f>
        <v>Documento del plan de gestión anual de la Subdirección Administrativa 2021 - 2024</v>
      </c>
      <c r="P31" s="427" t="str">
        <f>+'Plan estratégico 2021-2024'!N30</f>
        <v>1 Eficacia: (cumplimiento de metas)</v>
      </c>
      <c r="Q31" s="427" t="str">
        <f>+'Plan estratégico 2021-2024'!O30</f>
        <v>Realizar seguimiento al cumplimiento del plan estratégico de la subdirección Administrativa 2021- 2024</v>
      </c>
      <c r="R31" s="427" t="str">
        <f>+'Plan estratégico 2021-2024'!P30</f>
        <v>Acciones ejecutadas / Total de las acciones programadas en el plan estratégico de la subdirección administrativa</v>
      </c>
      <c r="S31" s="439" t="s">
        <v>1013</v>
      </c>
      <c r="T31" s="439" t="s">
        <v>1014</v>
      </c>
      <c r="U31" s="427" t="str">
        <f>+'Plan estratégico 2021-2024'!Q30</f>
        <v>Porcentaje (%).</v>
      </c>
      <c r="V31" s="427" t="str">
        <f>+'Plan estratégico 2021-2024'!R30</f>
        <v>No aplica.</v>
      </c>
      <c r="W31" s="490">
        <f>+'Plan estratégico 2021-2024'!S30</f>
        <v>0.9</v>
      </c>
      <c r="X31" s="490">
        <f>+'Plan estratégico 2021-2024'!T30</f>
        <v>0.9</v>
      </c>
      <c r="Y31" s="490">
        <f>+'Plan estratégico 2021-2024'!U30</f>
        <v>0.9</v>
      </c>
      <c r="Z31" s="490">
        <f>+'Plan estratégico 2021-2024'!V30</f>
        <v>0.9</v>
      </c>
      <c r="AA31" s="491">
        <f>+'Plan estratégico 2021-2024'!W30</f>
        <v>2708599760</v>
      </c>
      <c r="AB31" s="491">
        <f>+'Plan estratégico 2021-2024'!X30</f>
        <v>2789857753</v>
      </c>
      <c r="AC31" s="491">
        <f>+'Plan estratégico 2021-2024'!Y30</f>
        <v>2873553485</v>
      </c>
      <c r="AD31" s="491">
        <f>+'Plan estratégico 2021-2024'!Z30</f>
        <v>2959760000</v>
      </c>
      <c r="AE31" s="427" t="str">
        <f>+'Plan estratégico 2021-2024'!AA30</f>
        <v xml:space="preserve">1. Planear (30%)
2  Ejecutar (40%)
3. Seguimiento (10%)
4.Analisis y mejoramiento (10%)
</v>
      </c>
      <c r="AF31" s="427" t="str">
        <f>+'Plan estratégico 2021-2024'!AB30</f>
        <v>Cumplimiento de las actividades planeadas del plan estratégico de la subdirección Administrativa</v>
      </c>
      <c r="AG31" s="427" t="str">
        <f>+'Plan estratégico 2021-2024'!AC30</f>
        <v>2 Eficiencia: (uso de los recursos)</v>
      </c>
      <c r="AH31" s="427" t="str">
        <f>+'Plan estratégico 2021-2024'!AD30</f>
        <v>Porcentaje (%)</v>
      </c>
      <c r="AI31" s="427" t="str">
        <f>+'Plan estratégico 2021-2024'!AE30</f>
        <v>Trimestral.</v>
      </c>
      <c r="AJ31" s="427" t="str">
        <f>+'Plan estratégico 2021-2024'!AF30</f>
        <v>Almacenamiento, custodia, conservación y consulta del Archivo Central Contratación directa (con ofertas) Recursos Propios 37.131.500 
Contratación directa (con ofertas) Recursos Propios 150.000.000 
Apoyo Técnico - Infraestructura TIC  29.664.000
Teléfono 142758000
Aseo 14806044
Acueducto y Alcantarillado 17239728
Energía 141211452
Seguro Obligatorio de Vehículos Canal 853636
Plan de Seguros de la Entidad No.1 - Pólizas Generales de operación. 154806216
Arriendo Bodega 2390630,4
Arriendo 5° piso y parqueaderos 228716280
Administración Edificio Empresa de Energía 39051117
Aseo y cafetería 159503700
Apoyo Técnico - Sistemas TIC 34800000
Certificados digitales 583522
Suministro de Insumos y partes. 93359200
Licencias ( Antivirus, ADOBE, Office y servidores - VMware) 72000000
Mantenimiento preventivo y correctivo de equipos, Datacenter y VMware. 160062000
Mantenimiento de Software Ordpago ( Soporte técnico, desarrollo y mantenimiento Ordpago y kárdex) 52450896
Software Contable - mantenimiento y actualización SIIGO - Software Contable  SIMED 4374099
Desarrollo y mantenimiento del software de la Intranet 28840000
Software Nómina 5903909
Compra de computadores video beam y impresoras (actualización tecnológica) 61800000
Actualización Datacenter 700000
Correo electrónico y herramientas colaborativas 130000000
Servicio de Internet 50 MB 18952362
Dominios institucionales 1030000
Apoyo Profesional Subdirección Administrativa 84000000
Apoyo Profesional Servicios Administrativos 69456000
Apoyo Logístico Servicios Administrativos 29378712
Apoyo Administrativo - Servicios Administrativos 30305664
Apoyo Servicios Administrativos -  Centro de Copiado 21642360
Elementos de papelería, aseo y cafetería 52514544
Ferretería 8914020
Compra de Sillas y Mobiliario 15000000
Otras compras 10000000
Servicio de vigilancia y seguridad privada 423203112
Servicio de aromatización y desodorización Sede Calle 26 7508424
Mantenimientos preventivos y adecuaciones sede calle 26 1253958
Mantenimientos correctivos y preventivos (Incluye Cerrajería, Plomería, Electricidad y Carpintería) 11329999,92
Gastos de viaje 26734680
Gastos de Transporte  57879996</v>
      </c>
      <c r="AK31" s="427" t="str">
        <f>+'Plan estratégico 2021-2024'!AG30</f>
        <v>Juan David Vargas Manzanera - Subdirector Administrativo</v>
      </c>
      <c r="AL31" s="427" t="str">
        <f>+'Plan estratégico 2021-2024'!AH30</f>
        <v>Sandra Paola Montilla - Profesional de Recursos Humanos
Natalia Lara Alba - Técnico de Servicio Administrativos 
Mauris Antonio Ávila - Profesional de sistemas
Grupo de gestión documental</v>
      </c>
      <c r="AM31" s="741">
        <f>3/3</f>
        <v>1</v>
      </c>
      <c r="AN31" s="742"/>
      <c r="AO31" s="743"/>
      <c r="AP31" s="506" t="s">
        <v>1185</v>
      </c>
      <c r="AQ31" s="756" t="s">
        <v>1208</v>
      </c>
    </row>
    <row r="32" spans="1:43" s="28" customFormat="1" ht="108" hidden="1" customHeight="1" x14ac:dyDescent="0.2">
      <c r="A32" s="427" t="str">
        <f>+'Plan estratégico 2021-2024'!I31</f>
        <v>5.5.2</v>
      </c>
      <c r="B32" s="437" t="str">
        <f>+'Plan estratégico 2021-2024'!A30</f>
        <v>11. Ciudades y comunidades sostenibles.
17. Alianzas para lograr los objetivos.</v>
      </c>
      <c r="C32" s="437" t="str">
        <f>+'Plan estratégico 2021-2024'!B30</f>
        <v>Propósito 5
Logro de ciudad: 29 - 30</v>
      </c>
      <c r="D32" s="437" t="str">
        <f>+'Plan estratégico 2021-2024'!C30</f>
        <v>Gestión presupuestal y eficiencia del gasto público.
Seguimiento y evaluación del desempeño institucional.</v>
      </c>
      <c r="E32" s="437" t="str">
        <f>+'Plan estratégico 2021-2024'!D30</f>
        <v>05 - Fortalecer la capacidad institucional de Capital para ser una empresa eficiente, sostenible y transparente.</v>
      </c>
      <c r="F32" s="437" t="str">
        <f>+'Plan estratégico 2021-2024'!E30</f>
        <v>5.5. Fortalecimiento de la infraestructura física e interoperabilidad de Capital para la mejora de la gestión institucional.</v>
      </c>
      <c r="G32" s="437" t="str">
        <f>+'Plan estratégico 2021-2024'!F31</f>
        <v xml:space="preserve">Adquirir e implementar un (1) sistema de inventario acorde a las necesidades del Canal. </v>
      </c>
      <c r="H32" s="437" t="str">
        <f>+'Plan estratégico 2021-2024'!G31</f>
        <v xml:space="preserve">Sistema de inventario adquirido y 100% implementado. </v>
      </c>
      <c r="I32" s="437" t="str">
        <f>+'Plan estratégico 2021-2024'!H31</f>
        <v>1 Eficacia: (cumplimiento de metas)</v>
      </c>
      <c r="J32" s="427" t="str">
        <f>+'Plan estratégico 2021-2024'!I31</f>
        <v>5.5.2</v>
      </c>
      <c r="K32" s="427" t="str">
        <f>+'Plan estratégico 2021-2024'!J31</f>
        <v>Adquisición de un nuevo sistema de inventario.</v>
      </c>
      <c r="L32" s="427" t="str">
        <f t="shared" si="0"/>
        <v>5.5.2 Adquisición de un nuevo sistema de inventario.</v>
      </c>
      <c r="M32" s="427" t="str">
        <f>+'Plan estratégico 2021-2024'!K31</f>
        <v>Justificar la necesidad y realizar la adquisición de un sistema de inventarios confiable, que permita realizar reportes, estadísticas e informes, y que sea la única base de información de bienes del Canal entre el área administrativa y el área de contabilidad.</v>
      </c>
      <c r="N32" s="427" t="str">
        <f>+'Plan estratégico 2021-2024'!L31</f>
        <v>Para el 2021 Estructurar el Estudio de Mercado, para realizar la adquisición del nuevo sistema de inventario y su posterior implementación.</v>
      </c>
      <c r="O32" s="427" t="str">
        <f>+'Plan estratégico 2021-2024'!M31</f>
        <v>Estructurar el estudio de mercado y posterior adquisición de un nuevo sistema de inventario.</v>
      </c>
      <c r="P32" s="427" t="str">
        <f>+'Plan estratégico 2021-2024'!N31</f>
        <v>1 Eficacia: (cumplimiento de metas)</v>
      </c>
      <c r="Q32" s="427" t="str">
        <f>+'Plan estratégico 2021-2024'!O31</f>
        <v>Medir la gestión que se realice para la asignación presupuestal para dar cabida a la adquisición de un nuevo sistema de inventario.</v>
      </c>
      <c r="R32" s="427" t="str">
        <f>+'Plan estratégico 2021-2024'!P31</f>
        <v>Avances Estudio de Mercado / Estudio de Mercado Aprobado</v>
      </c>
      <c r="S32" s="439" t="s">
        <v>1017</v>
      </c>
      <c r="T32" s="439" t="s">
        <v>1015</v>
      </c>
      <c r="U32" s="427" t="str">
        <f>+'Plan estratégico 2021-2024'!Q31</f>
        <v>Porcentaje (%).</v>
      </c>
      <c r="V32" s="427" t="str">
        <f>+'Plan estratégico 2021-2024'!R31</f>
        <v>No aplica.</v>
      </c>
      <c r="W32" s="490">
        <f>+'Plan estratégico 2021-2024'!S31</f>
        <v>0.1</v>
      </c>
      <c r="X32" s="490">
        <f>+'Plan estratégico 2021-2024'!T31</f>
        <v>0.5</v>
      </c>
      <c r="Y32" s="490">
        <f>+'Plan estratégico 2021-2024'!U31</f>
        <v>0.2</v>
      </c>
      <c r="Z32" s="490">
        <f>+'Plan estratégico 2021-2024'!V31</f>
        <v>0.2</v>
      </c>
      <c r="AA32" s="491">
        <f>+'Plan estratégico 2021-2024'!W31</f>
        <v>0</v>
      </c>
      <c r="AB32" s="491">
        <f>+'Plan estratégico 2021-2024'!X31</f>
        <v>40000000</v>
      </c>
      <c r="AC32" s="491">
        <f>+'Plan estratégico 2021-2024'!Y31</f>
        <v>10300000</v>
      </c>
      <c r="AD32" s="491">
        <f>+'Plan estratégico 2021-2024'!Z31</f>
        <v>10609000</v>
      </c>
      <c r="AE32" s="427" t="str">
        <f>+'Plan estratégico 2021-2024'!AA31</f>
        <v>* Estudio de Mercado 10%
* Presentación y Justificación del Proyecto 20%
* Adquisición nuevo sistema de inventarios 50%
*Implementación 20%</v>
      </c>
      <c r="AF32" s="427" t="str">
        <f>+'Plan estratégico 2021-2024'!AB31</f>
        <v>Avances Estudio de Mercado / Estudio de Mercado Aprobado</v>
      </c>
      <c r="AG32" s="427" t="str">
        <f>+'Plan estratégico 2021-2024'!AC31</f>
        <v>2 Eficiencia: (uso de los recursos)</v>
      </c>
      <c r="AH32" s="427" t="str">
        <f>+'Plan estratégico 2021-2024'!AD31</f>
        <v>Porcentaje (%)</v>
      </c>
      <c r="AI32" s="427" t="str">
        <f>+'Plan estratégico 2021-2024'!AE31</f>
        <v>Trimestral.</v>
      </c>
      <c r="AJ32" s="427" t="str">
        <f>+'Plan estratégico 2021-2024'!AF31</f>
        <v>Implementar un sistema eficiente para el control de inventarios, junto con herramientas que faciliten la toma física de los bienes con tecnología de código de barras. El desarrollo del proyecto dependerá de los recursos que se asignen al mismo.</v>
      </c>
      <c r="AK32" s="427" t="str">
        <f>+'Plan estratégico 2021-2024'!AG31</f>
        <v>Juan David Vargas Manzanera - Subdirector Administrativo</v>
      </c>
      <c r="AL32" s="427" t="str">
        <f>+'Plan estratégico 2021-2024'!AH31</f>
        <v xml:space="preserve">Natalia Lara Alba - Técnico de Servicio Administrativos </v>
      </c>
      <c r="AM32" s="741">
        <f>0.25/1</f>
        <v>0.25</v>
      </c>
      <c r="AN32" s="742"/>
      <c r="AO32" s="743"/>
      <c r="AP32" s="506" t="s">
        <v>1186</v>
      </c>
      <c r="AQ32" s="758" t="s">
        <v>1208</v>
      </c>
    </row>
    <row r="33" spans="1:43" s="28" customFormat="1" ht="116.25" hidden="1" customHeight="1" x14ac:dyDescent="0.2">
      <c r="A33" s="427" t="str">
        <f>+'Plan estratégico 2021-2024'!I32</f>
        <v>5.5.3</v>
      </c>
      <c r="B33" s="437" t="str">
        <f>+'Plan estratégico 2021-2024'!A30</f>
        <v>11. Ciudades y comunidades sostenibles.
17. Alianzas para lograr los objetivos.</v>
      </c>
      <c r="C33" s="437" t="str">
        <f>+'Plan estratégico 2021-2024'!B30</f>
        <v>Propósito 5
Logro de ciudad: 29 - 30</v>
      </c>
      <c r="D33" s="437" t="str">
        <f>+'Plan estratégico 2021-2024'!C30</f>
        <v>Gestión presupuestal y eficiencia del gasto público.
Seguimiento y evaluación del desempeño institucional.</v>
      </c>
      <c r="E33" s="437" t="str">
        <f>+'Plan estratégico 2021-2024'!D30</f>
        <v>05 - Fortalecer la capacidad institucional de Capital para ser una empresa eficiente, sostenible y transparente.</v>
      </c>
      <c r="F33" s="437" t="str">
        <f>+'Plan estratégico 2021-2024'!E30</f>
        <v>5.5. Fortalecimiento de la infraestructura física e interoperabilidad de Capital para la mejora de la gestión institucional.</v>
      </c>
      <c r="G33" s="437" t="str">
        <f>+'Plan estratégico 2021-2024'!F32</f>
        <v>Llevar a cabo el 100% de las adecuaciones de la casa de la 69.</v>
      </c>
      <c r="H33" s="437" t="str">
        <f>+'Plan estratégico 2021-2024'!G32</f>
        <v>Intervenciones a la casa de la 69 realizadas / Intervenciones a la casa de la 69 realizadas</v>
      </c>
      <c r="I33" s="437" t="str">
        <f>+'Plan estratégico 2021-2024'!H32</f>
        <v>1 Eficacia: (cumplimiento de metas)</v>
      </c>
      <c r="J33" s="427" t="str">
        <f>+'Plan estratégico 2021-2024'!I32</f>
        <v>5.5.3</v>
      </c>
      <c r="K33" s="427" t="str">
        <f>+'Plan estratégico 2021-2024'!J32</f>
        <v>Intervenciones iniciales de adecuación de la casa de la 69 respecto a la planificación establecida por el área.</v>
      </c>
      <c r="L33" s="427" t="str">
        <f t="shared" si="0"/>
        <v>5.5.3 Intervenciones iniciales de adecuación de la casa de la 69 respecto a la planificación establecida por el área.</v>
      </c>
      <c r="M33" s="427" t="str">
        <f>+'Plan estratégico 2021-2024'!K32</f>
        <v>Mantener en óptimas condiciones las instalaciones, dado que este bien es catalogado como un bien de Patrimonio Cultural.</v>
      </c>
      <c r="N33" s="427" t="str">
        <f>+'Plan estratégico 2021-2024'!L32</f>
        <v>Adecuaciones de la casa de la 69, en los siguientes aspectos: 
Herrajes de ventanería y puertas.
Ventanas 
Paredes</v>
      </c>
      <c r="O33" s="427" t="str">
        <f>+'Plan estratégico 2021-2024'!M32</f>
        <v xml:space="preserve">Intervenciones realizadas en el bien. </v>
      </c>
      <c r="P33" s="427" t="str">
        <f>+'Plan estratégico 2021-2024'!N32</f>
        <v>1 Eficacia: (cumplimiento de metas)</v>
      </c>
      <c r="Q33" s="427" t="str">
        <f>+'Plan estratégico 2021-2024'!O32</f>
        <v>Con este indicador se pretende medir el avance en el cumplimiento de las intervenciones realizadas a la casa de acuerdo con la disponibilidad presupuestal y la programación establecida.</v>
      </c>
      <c r="R33" s="427" t="str">
        <f>+'Plan estratégico 2021-2024'!P32</f>
        <v>Número de intervenciones realizadas / Número de Intervenciones Programadas.</v>
      </c>
      <c r="S33" s="439" t="s">
        <v>1019</v>
      </c>
      <c r="T33" s="439" t="s">
        <v>1016</v>
      </c>
      <c r="U33" s="427" t="str">
        <f>+'Plan estratégico 2021-2024'!Q32</f>
        <v>Porcentaje (%).</v>
      </c>
      <c r="V33" s="427" t="str">
        <f>+'Plan estratégico 2021-2024'!R32</f>
        <v>No aplica.</v>
      </c>
      <c r="W33" s="490">
        <f>+'Plan estratégico 2021-2024'!S32</f>
        <v>0.3</v>
      </c>
      <c r="X33" s="490">
        <f>+'Plan estratégico 2021-2024'!T32</f>
        <v>0.3</v>
      </c>
      <c r="Y33" s="490">
        <f>+'Plan estratégico 2021-2024'!U32</f>
        <v>0.2</v>
      </c>
      <c r="Z33" s="490">
        <f>+'Plan estratégico 2021-2024'!V32</f>
        <v>0.2</v>
      </c>
      <c r="AA33" s="491">
        <f>+'Plan estratégico 2021-2024'!W32</f>
        <v>30000000</v>
      </c>
      <c r="AB33" s="491">
        <f>+'Plan estratégico 2021-2024'!X32</f>
        <v>30900000</v>
      </c>
      <c r="AC33" s="491">
        <f>+'Plan estratégico 2021-2024'!Y32</f>
        <v>21200000</v>
      </c>
      <c r="AD33" s="491">
        <f>+'Plan estratégico 2021-2024'!Z32</f>
        <v>21836000</v>
      </c>
      <c r="AE33" s="427" t="str">
        <f>+'Plan estratégico 2021-2024'!AA32</f>
        <v>Adecuación de portería de la casa de la 69.  50%
Instalación de herrajes. 10%
Compra e instalación de vidrios. 10%
Pintura y mantenimiento de la casa. 20%</v>
      </c>
      <c r="AF33" s="427" t="str">
        <f>+'Plan estratégico 2021-2024'!AB32</f>
        <v>Número de intervenciones realizadas / Número de Intervenciones Programadas.</v>
      </c>
      <c r="AG33" s="427" t="str">
        <f>+'Plan estratégico 2021-2024'!AC32</f>
        <v>2 Eficiencia: (uso de los recursos)</v>
      </c>
      <c r="AH33" s="427" t="str">
        <f>+'Plan estratégico 2021-2024'!AD32</f>
        <v>Porcentaje (%)</v>
      </c>
      <c r="AI33" s="427" t="str">
        <f>+'Plan estratégico 2021-2024'!AE32</f>
        <v>Trimestral.</v>
      </c>
      <c r="AJ33" s="427" t="str">
        <f>+'Plan estratégico 2021-2024'!AF32</f>
        <v>Dado que se busca el correcto uso y mayor aprovechamiento al inmueble se requieren recursos que permitan mantener esta propiedad en las mejores condiciones, no solo por el Patrimonio Cultural que representa sino por la adecuada utilización que se le puede dar.  Esta abierta la posibilidad de trabajo coworking en el 2021, sujeto a las aprobaciones y validaciones de la alta dirección. Las adecuaciones enunciadas para realizar en la portería de la casa se gestionan con recursos del 2020 y probable ejecución 2021.</v>
      </c>
      <c r="AK33" s="427" t="str">
        <f>+'Plan estratégico 2021-2024'!AG32</f>
        <v>Juan David Vargas Manzanera - Subdirector Administrativo</v>
      </c>
      <c r="AL33" s="427" t="str">
        <f>+'Plan estratégico 2021-2024'!AH32</f>
        <v xml:space="preserve">Natalia Lara Alba - Técnico de Servicio Administrativos </v>
      </c>
      <c r="AM33" s="510">
        <v>0</v>
      </c>
      <c r="AN33" s="732">
        <f>0.7/1</f>
        <v>0.7</v>
      </c>
      <c r="AO33" s="732">
        <f>1/1</f>
        <v>1</v>
      </c>
      <c r="AP33" s="506" t="s">
        <v>1187</v>
      </c>
      <c r="AQ33" s="756" t="s">
        <v>1208</v>
      </c>
    </row>
    <row r="34" spans="1:43" s="28" customFormat="1" ht="151.5" hidden="1" customHeight="1" x14ac:dyDescent="0.2">
      <c r="A34" s="427" t="str">
        <f>+'Plan estratégico 2021-2024'!I33</f>
        <v>3.2.1</v>
      </c>
      <c r="B34" s="437" t="str">
        <f>+'Plan estratégico 2021-2024'!A33</f>
        <v>9. Industria, innovación e infraestructura.
16. Paz, justicia e instituciones sólidas.</v>
      </c>
      <c r="C34" s="437" t="str">
        <f>+'Plan estratégico 2021-2024'!B33</f>
        <v>Propósito 5
Logro de ciudad: 29 - 30</v>
      </c>
      <c r="D34" s="437" t="str">
        <f>+'Plan estratégico 2021-2024'!C33</f>
        <v>Gestión presupuestal y eficiencia del gasto público.
Gobierno Digital.</v>
      </c>
      <c r="E34" s="437" t="str">
        <f>+'Plan estratégico 2021-2024'!D33</f>
        <v>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v>
      </c>
      <c r="F34" s="437" t="str">
        <f>+'Plan estratégico 2021-2024'!E33</f>
        <v>3.2. Modernización tecnológica de Canal Capital a través de la compra de equipos móviles.</v>
      </c>
      <c r="G34" s="437" t="str">
        <f>+'Plan estratégico 2021-2024'!F33</f>
        <v>Actualizar el 100% de los equipos móviles de nueva tecnología de Canal Capital.</v>
      </c>
      <c r="H34" s="437" t="str">
        <f>+'Plan estratégico 2021-2024'!G33</f>
        <v>Número de equipos móviles actualizados / Número de equipos móviles planificados para actualización.</v>
      </c>
      <c r="I34" s="437" t="str">
        <f>+'Plan estratégico 2021-2024'!H33</f>
        <v>1 Eficacia: (cumplimiento de metas)</v>
      </c>
      <c r="J34" s="427" t="str">
        <f>+'Plan estratégico 2021-2024'!I33</f>
        <v>3.2.1</v>
      </c>
      <c r="K34" s="427" t="str">
        <f>+'Plan estratégico 2021-2024'!J33</f>
        <v>Modernización de los equipos móviles de Canal Capital.</v>
      </c>
      <c r="L34" s="427" t="str">
        <f t="shared" si="0"/>
        <v>3.2.1 Modernización de los equipos móviles de Canal Capital.</v>
      </c>
      <c r="M34" s="427" t="str">
        <f>+'Plan estratégico 2021-2024'!K33</f>
        <v xml:space="preserve">Contar con herramientas tecnológicas para el cumplimiento de la misionalidad del canal. </v>
      </c>
      <c r="N34" s="427" t="str">
        <f>+'Plan estratégico 2021-2024'!L33</f>
        <v xml:space="preserve">Equipos móviles de última tecnología. </v>
      </c>
      <c r="O34" s="427" t="str">
        <f>+'Plan estratégico 2021-2024'!M33</f>
        <v>Adquisición de los equipos móviles.</v>
      </c>
      <c r="P34" s="427" t="str">
        <f>+'Plan estratégico 2021-2024'!N33</f>
        <v>1 Eficacia: (cumplimiento de metas)</v>
      </c>
      <c r="Q34" s="427" t="str">
        <f>+'Plan estratégico 2021-2024'!O33</f>
        <v>Medir la compra de equipos móviles de nueva tecnología para Canal Capital.</v>
      </c>
      <c r="R34" s="427" t="str">
        <f>+'Plan estratégico 2021-2024'!P33</f>
        <v>Número de Equipos comprados / Número de Equipos programados para compra</v>
      </c>
      <c r="S34" s="437" t="s">
        <v>1020</v>
      </c>
      <c r="T34" s="437" t="s">
        <v>1018</v>
      </c>
      <c r="U34" s="427" t="str">
        <f>+'Plan estratégico 2021-2024'!Q33</f>
        <v>Porcentaje (%).</v>
      </c>
      <c r="V34" s="427" t="str">
        <f>+'Plan estratégico 2021-2024'!R33</f>
        <v>No aplica.</v>
      </c>
      <c r="W34" s="490">
        <f>+'Plan estratégico 2021-2024'!S33</f>
        <v>0.15</v>
      </c>
      <c r="X34" s="490">
        <f>+'Plan estratégico 2021-2024'!T33</f>
        <v>0.45</v>
      </c>
      <c r="Y34" s="490">
        <f>+'Plan estratégico 2021-2024'!U33</f>
        <v>0.2</v>
      </c>
      <c r="Z34" s="490">
        <f>+'Plan estratégico 2021-2024'!V33</f>
        <v>0.2</v>
      </c>
      <c r="AA34" s="491">
        <f>+'Plan estratégico 2021-2024'!W33</f>
        <v>10000000</v>
      </c>
      <c r="AB34" s="491">
        <f>+'Plan estratégico 2021-2024'!X33</f>
        <v>30900000</v>
      </c>
      <c r="AC34" s="491">
        <f>+'Plan estratégico 2021-2024'!Y33</f>
        <v>15913000</v>
      </c>
      <c r="AD34" s="491">
        <f>+'Plan estratégico 2021-2024'!Z33</f>
        <v>16390000</v>
      </c>
      <c r="AE34" s="427" t="str">
        <f>+'Plan estratégico 2021-2024'!AA33</f>
        <v>Adquisición de equipos 70%
Ingreso de equipos al sistema de inventarios 20%
Asignación de los equipos móviles al área operativa 10%</v>
      </c>
      <c r="AF34" s="427" t="str">
        <f>+'Plan estratégico 2021-2024'!AB33</f>
        <v>Número de Equipos comprados / Número de Equipos Programados</v>
      </c>
      <c r="AG34" s="427" t="str">
        <f>+'Plan estratégico 2021-2024'!AC33</f>
        <v>2 Eficiencia: (uso de los recursos)</v>
      </c>
      <c r="AH34" s="427" t="str">
        <f>+'Plan estratégico 2021-2024'!AD33</f>
        <v>Porcentaje (%)</v>
      </c>
      <c r="AI34" s="427" t="str">
        <f>+'Plan estratégico 2021-2024'!AE33</f>
        <v>Trimestral.</v>
      </c>
      <c r="AJ34" s="427" t="str">
        <f>+'Plan estratégico 2021-2024'!AF33</f>
        <v xml:space="preserve">Adecuar las herramientas tecnológicas acordes a las necesidades de la misionalidad del Canal, su implementación y continua actualización dependerá de los recursos asignados.
Se dispone del 50% del rubro "Otras compras" </v>
      </c>
      <c r="AK34" s="427" t="str">
        <f>+'Plan estratégico 2021-2024'!AG33</f>
        <v>Juan David Vargas Manzanera - Subdirector Administrativo</v>
      </c>
      <c r="AL34" s="427" t="str">
        <f>+'Plan estratégico 2021-2024'!AH33</f>
        <v xml:space="preserve">Natalia Lara Alba - Técnico de Servicio Administrativos </v>
      </c>
      <c r="AM34" s="738">
        <f>0.5/1</f>
        <v>0.5</v>
      </c>
      <c r="AN34" s="739"/>
      <c r="AO34" s="740"/>
      <c r="AP34" s="506" t="s">
        <v>1188</v>
      </c>
      <c r="AQ34" s="756" t="s">
        <v>1208</v>
      </c>
    </row>
    <row r="35" spans="1:43" s="28" customFormat="1" ht="206.25" hidden="1" customHeight="1" x14ac:dyDescent="0.2">
      <c r="A35" s="427" t="str">
        <f>+'Plan estratégico 2021-2024'!I34</f>
        <v>3.3.1</v>
      </c>
      <c r="B35" s="437" t="str">
        <f>+'Plan estratégico 2021-2024'!A34</f>
        <v>9. Industria, innovación e infraestructura.
16. Paz, justicia e instituciones sólidas.</v>
      </c>
      <c r="C35" s="437" t="str">
        <f>+'Plan estratégico 2021-2024'!B34</f>
        <v>Propósito 1
Logro de ciudad: 5
Propósito 5
Logro de ciudad: 29 - 30</v>
      </c>
      <c r="D35" s="437" t="str">
        <f>+'Plan estratégico 2021-2024'!C34</f>
        <v>Gobierno Digital.
Seguridad Digital.</v>
      </c>
      <c r="E35" s="437" t="str">
        <f>+'Plan estratégico 2021-2024'!D34</f>
        <v>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v>
      </c>
      <c r="F35" s="437" t="str">
        <f>+'Plan estratégico 2021-2024'!E34</f>
        <v>3.3. Fortalecimiento de los servicios de tecnológicos, misionales y administrativos de Capital, bajo criterios de seguridad y privacidad de la información.</v>
      </c>
      <c r="G35" s="437" t="str">
        <f>+'Plan estratégico 2021-2024'!F34</f>
        <v>Ejecutar como mínimo el 90% de las actividades programadas en los planes de tecnologías de la información (Plan Estratégico de Tecnologías de la Información - PETI, Plan de Seguridad y Privacidad de la Información y Plan de tratamiento de riesgos de seguridad y privacidad de la información.)</v>
      </c>
      <c r="H35" s="437" t="str">
        <f>+'Plan estratégico 2021-2024'!G34</f>
        <v>Promedio de implementación de resultados del Plan Estratégico de Tecnologías de la Información - PETI 2021 - 2024para las vigencias de medición.</v>
      </c>
      <c r="I35" s="437" t="str">
        <f>+'Plan estratégico 2021-2024'!H34</f>
        <v>2 Eficiencia: (uso de los recursos)</v>
      </c>
      <c r="J35" s="427" t="str">
        <f>+'Plan estratégico 2021-2024'!I34</f>
        <v>3.3.1</v>
      </c>
      <c r="K35" s="427" t="str">
        <f>+'Plan estratégico 2021-2024'!J34</f>
        <v>Plan Estratégico de Tecnologías de la Información - PETI 2021</v>
      </c>
      <c r="L35" s="427" t="str">
        <f t="shared" si="0"/>
        <v>3.3.1 Plan Estratégico de Tecnologías de la Información - PETI 2021</v>
      </c>
      <c r="M35" s="427" t="str">
        <f>+'Plan estratégico 2021-2024'!K34</f>
        <v>Establecer la planificación estratégica de las tecnologías de la información de Capital, para el período comprendido entre el 2021 y 2024, acordes con las necesidades de la Entidad y los lineamientos de la Política de Gobierno Digital, a partir de la planeación estratégica apalancada en las tecnologías de la información y la implementación de políticas de gestión y desempeño institucional que contribuya al logro de los objetivos institucionales, apoyando todas las actividades y proyectos de Capital. (Anexo 7).</v>
      </c>
      <c r="N35" s="427" t="str">
        <f>+'Plan estratégico 2021-2024'!L34</f>
        <v>Ejecutar el mapa de Ruta del PETI a partir del compendio de Proyectos de Tecnología de la entidad.</v>
      </c>
      <c r="O35" s="427" t="str">
        <f>+'Plan estratégico 2021-2024'!M34</f>
        <v>Cumplimiento de actividades del PETI</v>
      </c>
      <c r="P35" s="427" t="str">
        <f>+'Plan estratégico 2021-2024'!N34</f>
        <v>2 Eficiencia: (uso de los recursos)</v>
      </c>
      <c r="Q35" s="427" t="str">
        <f>+'Plan estratégico 2021-2024'!O34</f>
        <v>Realizar el seguimiento al cumplimiento de las actividades programadas en el Plan Estratégico de tecnologías de la información</v>
      </c>
      <c r="R35" s="427" t="str">
        <f>+'Plan estratégico 2021-2024'!P34</f>
        <v>(Porcentaje de avances en el cumplimiento de las acciones programadas en el Plan de seguridad y privacidad de la información / 100% de avance en el total de acciones programadas del Plan de seguridad y privacidad de la información)*100%.</v>
      </c>
      <c r="S35" s="437" t="s">
        <v>1023</v>
      </c>
      <c r="T35" s="437" t="s">
        <v>1024</v>
      </c>
      <c r="U35" s="427" t="str">
        <f>+'Plan estratégico 2021-2024'!Q34</f>
        <v>Porcentaje (%).</v>
      </c>
      <c r="V35" s="490">
        <f>+'Plan estratégico 2021-2024'!R34</f>
        <v>0.69</v>
      </c>
      <c r="W35" s="490">
        <f>+'Plan estratégico 2021-2024'!S34</f>
        <v>0.9</v>
      </c>
      <c r="X35" s="490">
        <f>+'Plan estratégico 2021-2024'!T34</f>
        <v>0.9</v>
      </c>
      <c r="Y35" s="490">
        <f>+'Plan estratégico 2021-2024'!U34</f>
        <v>0.9</v>
      </c>
      <c r="Z35" s="490">
        <f>+'Plan estratégico 2021-2024'!V34</f>
        <v>0.9</v>
      </c>
      <c r="AA35" s="491">
        <f>+'Plan estratégico 2021-2024'!W34</f>
        <v>412200000</v>
      </c>
      <c r="AB35" s="491">
        <f>+'Plan estratégico 2021-2024'!X34</f>
        <v>212000000</v>
      </c>
      <c r="AC35" s="491">
        <f>+'Plan estratégico 2021-2024'!Y34</f>
        <v>80000000</v>
      </c>
      <c r="AD35" s="491">
        <f>+'Plan estratégico 2021-2024'!Z34</f>
        <v>0</v>
      </c>
      <c r="AE35" s="427" t="str">
        <f>+'Plan estratégico 2021-2024'!AA34</f>
        <v>1. Planificación (20%)
2. Ejecución (80%)
3. Seguimiento al cumplimiento
4. Análisis y mejoramiento</v>
      </c>
      <c r="AF35" s="427" t="str">
        <f>+'Plan estratégico 2021-2024'!AB34</f>
        <v>PETIC 2021-2024 ejecutado</v>
      </c>
      <c r="AG35" s="427" t="str">
        <f>+'Plan estratégico 2021-2024'!AC34</f>
        <v>2 Eficiencia: (uso de los recursos)</v>
      </c>
      <c r="AH35" s="427" t="str">
        <f>+'Plan estratégico 2021-2024'!AD34</f>
        <v>Porcentaje (%)</v>
      </c>
      <c r="AI35" s="427" t="str">
        <f>+'Plan estratégico 2021-2024'!AE34</f>
        <v>Trimestral.</v>
      </c>
      <c r="AJ35" s="427" t="str">
        <f>+'Plan estratégico 2021-2024'!AF34</f>
        <v>Derivado del presupuesto de inversión para el Fortalecimiento de la capacidad administrativa y tecnológica para la gestión institucional de Capital</v>
      </c>
      <c r="AK35" s="427" t="str">
        <f>+'Plan estratégico 2021-2024'!AG34</f>
        <v>Juan David Vargas Manzanera - Subdirector Administrativo</v>
      </c>
      <c r="AL35" s="427" t="str">
        <f>+'Plan estratégico 2021-2024'!AH34</f>
        <v>Mauris Antonio Ávila - Profesional de sistemas</v>
      </c>
      <c r="AM35" s="733">
        <f>1/9</f>
        <v>0.1111111111111111</v>
      </c>
      <c r="AN35" s="733">
        <f>1/9</f>
        <v>0.1111111111111111</v>
      </c>
      <c r="AO35" s="733">
        <f>1/9</f>
        <v>0.1111111111111111</v>
      </c>
      <c r="AP35" s="506" t="s">
        <v>1189</v>
      </c>
      <c r="AQ35" s="758" t="s">
        <v>1207</v>
      </c>
    </row>
    <row r="36" spans="1:43" s="28" customFormat="1" ht="147" hidden="1" customHeight="1" x14ac:dyDescent="0.2">
      <c r="A36" s="427" t="str">
        <f>+'Plan estratégico 2021-2024'!I35</f>
        <v>3.3.2</v>
      </c>
      <c r="B36" s="437" t="str">
        <f>+'Plan estratégico 2021-2024'!A34</f>
        <v>9. Industria, innovación e infraestructura.
16. Paz, justicia e instituciones sólidas.</v>
      </c>
      <c r="C36" s="437" t="str">
        <f>+'Plan estratégico 2021-2024'!B34</f>
        <v>Propósito 1
Logro de ciudad: 5
Propósito 5
Logro de ciudad: 29 - 30</v>
      </c>
      <c r="D36" s="437" t="str">
        <f>+'Plan estratégico 2021-2024'!C34</f>
        <v>Gobierno Digital.
Seguridad Digital.</v>
      </c>
      <c r="E36" s="437" t="str">
        <f>+'Plan estratégico 2021-2024'!D34</f>
        <v>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v>
      </c>
      <c r="F36" s="437" t="str">
        <f>+'Plan estratégico 2021-2024'!E34</f>
        <v>3.3. Fortalecimiento de los servicios de tecnológicos, misionales y administrativos de Capital, bajo criterios de seguridad y privacidad de la información.</v>
      </c>
      <c r="G36" s="437" t="str">
        <f>+'Plan estratégico 2021-2024'!F34</f>
        <v>Ejecutar como mínimo el 90% de las actividades programadas en los planes de tecnologías de la información (Plan Estratégico de Tecnologías de la Información - PETI, Plan de Seguridad y Privacidad de la Información y Plan de tratamiento de riesgos de seguridad y privacidad de la información.)</v>
      </c>
      <c r="H36" s="437" t="str">
        <f>+'Plan estratégico 2021-2024'!G35</f>
        <v>Promedio de implementación de resultados del Plan de Seguridad y Privacidad de la Información para las vigencias de medición.</v>
      </c>
      <c r="I36" s="437" t="str">
        <f>+'Plan estratégico 2021-2024'!H35</f>
        <v>2 Eficiencia: (uso de los recursos)</v>
      </c>
      <c r="J36" s="427" t="str">
        <f>+'Plan estratégico 2021-2024'!I35</f>
        <v>3.3.2</v>
      </c>
      <c r="K36" s="427" t="str">
        <f>+'Plan estratégico 2021-2024'!J35</f>
        <v>Plan de Seguridad y Privacidad de la Información</v>
      </c>
      <c r="L36" s="427" t="str">
        <f t="shared" si="0"/>
        <v>3.3.2 Plan de Seguridad y Privacidad de la Información</v>
      </c>
      <c r="M36" s="427" t="str">
        <f>+'Plan estratégico 2021-2024'!K35</f>
        <v>Fortalecer la plataforma tecnológica de la Entidad (Hardware y Software), manteniendo un esquema de alta disponibilidad y seguridad. (Anexo 8).</v>
      </c>
      <c r="N36" s="427" t="str">
        <f>+'Plan estratégico 2021-2024'!L35</f>
        <v>Ejecutar el mapa de Ruta del PETI a partir del compendio de Proyectos de Tecnología de la entidad.</v>
      </c>
      <c r="O36" s="427" t="str">
        <f>+'Plan estratégico 2021-2024'!M35</f>
        <v>Cumplimiento de actividades del Plan de seguridad y privacidad de la información</v>
      </c>
      <c r="P36" s="427" t="str">
        <f>+'Plan estratégico 2021-2024'!N35</f>
        <v>2 Eficiencia: (uso de los recursos)</v>
      </c>
      <c r="Q36" s="427" t="str">
        <f>+'Plan estratégico 2021-2024'!O35</f>
        <v>Realizar el seguimiento al cumplimiento de las actividades programadas en el Plan de seguridad y privacidad de la información</v>
      </c>
      <c r="R36" s="427" t="str">
        <f>+'Plan estratégico 2021-2024'!P35</f>
        <v>(Porcentaje de avances en el cumplimiento de las acciones programadas en el Plan de seguridad y privacidad de la información / 100% de avance en el total de acciones programadas del Plan de seguridad y privacidad de la información)*100%.</v>
      </c>
      <c r="S36" s="437" t="s">
        <v>1022</v>
      </c>
      <c r="T36" s="437" t="s">
        <v>1021</v>
      </c>
      <c r="U36" s="427" t="str">
        <f>+'Plan estratégico 2021-2024'!Q35</f>
        <v>Porcentaje (%).</v>
      </c>
      <c r="V36" s="427" t="str">
        <f>+'Plan estratégico 2021-2024'!R35</f>
        <v>No aplica.</v>
      </c>
      <c r="W36" s="490">
        <f>+'Plan estratégico 2021-2024'!S35</f>
        <v>0.9</v>
      </c>
      <c r="X36" s="490">
        <f>+'Plan estratégico 2021-2024'!T35</f>
        <v>0.9</v>
      </c>
      <c r="Y36" s="490">
        <f>+'Plan estratégico 2021-2024'!U35</f>
        <v>0.9</v>
      </c>
      <c r="Z36" s="490">
        <f>+'Plan estratégico 2021-2024'!V35</f>
        <v>0.9</v>
      </c>
      <c r="AA36" s="491">
        <f>+'Plan estratégico 2021-2024'!W35</f>
        <v>330960000</v>
      </c>
      <c r="AB36" s="491">
        <f>+'Plan estratégico 2021-2024'!X35</f>
        <v>230038800</v>
      </c>
      <c r="AC36" s="491">
        <f>+'Plan estratégico 2021-2024'!Y35</f>
        <v>234239964</v>
      </c>
      <c r="AD36" s="491">
        <f>+'Plan estratégico 2021-2024'!Z35</f>
        <v>148567162.91999999</v>
      </c>
      <c r="AE36" s="427" t="str">
        <f>+'Plan estratégico 2021-2024'!AA35</f>
        <v>1. Planificación (20%)
2. Ejecución (80%)
3. Seguimiento al cumplimiento
4. Análisis y mejoramiento</v>
      </c>
      <c r="AF36" s="427" t="str">
        <f>+'Plan estratégico 2021-2024'!AB35</f>
        <v>Plan de seguridad y privacidad de la información implementado</v>
      </c>
      <c r="AG36" s="427" t="str">
        <f>+'Plan estratégico 2021-2024'!AC35</f>
        <v>2 Eficiencia: (uso de los recursos)</v>
      </c>
      <c r="AH36" s="427" t="str">
        <f>+'Plan estratégico 2021-2024'!AD35</f>
        <v>Porcentaje (%)</v>
      </c>
      <c r="AI36" s="427" t="str">
        <f>+'Plan estratégico 2021-2024'!AE35</f>
        <v>Trimestral.</v>
      </c>
      <c r="AJ36" s="427" t="str">
        <f>+'Plan estratégico 2021-2024'!AF35</f>
        <v>Derivado del presupuesto de inversión para el Fortalecimiento de la capacidad administrativa y tecnológica para la gestión institucional de Capital</v>
      </c>
      <c r="AK36" s="427" t="str">
        <f>+'Plan estratégico 2021-2024'!AG35</f>
        <v>Juan David Vargas Manzanera - Subdirector Administrativo</v>
      </c>
      <c r="AL36" s="427" t="str">
        <f>+'Plan estratégico 2021-2024'!AH35</f>
        <v>Mauris Antonio Ávila - Profesional de sistemas</v>
      </c>
      <c r="AM36" s="733">
        <f>1/9</f>
        <v>0.1111111111111111</v>
      </c>
      <c r="AN36" s="733">
        <f>1/9</f>
        <v>0.1111111111111111</v>
      </c>
      <c r="AO36" s="733">
        <f>1/9</f>
        <v>0.1111111111111111</v>
      </c>
      <c r="AP36" s="506" t="s">
        <v>1190</v>
      </c>
      <c r="AQ36" s="758" t="s">
        <v>1207</v>
      </c>
    </row>
    <row r="37" spans="1:43" s="28" customFormat="1" ht="139.5" hidden="1" customHeight="1" x14ac:dyDescent="0.2">
      <c r="A37" s="427" t="str">
        <f>+'Plan estratégico 2021-2024'!I36</f>
        <v>3.3.3</v>
      </c>
      <c r="B37" s="437" t="str">
        <f>+'Plan estratégico 2021-2024'!A34</f>
        <v>9. Industria, innovación e infraestructura.
16. Paz, justicia e instituciones sólidas.</v>
      </c>
      <c r="C37" s="437" t="str">
        <f>+'Plan estratégico 2021-2024'!B34</f>
        <v>Propósito 1
Logro de ciudad: 5
Propósito 5
Logro de ciudad: 29 - 30</v>
      </c>
      <c r="D37" s="437" t="str">
        <f>+'Plan estratégico 2021-2024'!C34</f>
        <v>Gobierno Digital.
Seguridad Digital.</v>
      </c>
      <c r="E37" s="437" t="str">
        <f>+'Plan estratégico 2021-2024'!D34</f>
        <v>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v>
      </c>
      <c r="F37" s="437" t="str">
        <f>+'Plan estratégico 2021-2024'!E34</f>
        <v>3.3. Fortalecimiento de los servicios de tecnológicos, misionales y administrativos de Capital, bajo criterios de seguridad y privacidad de la información.</v>
      </c>
      <c r="G37" s="437" t="str">
        <f>+'Plan estratégico 2021-2024'!F34</f>
        <v>Ejecutar como mínimo el 90% de las actividades programadas en los planes de tecnologías de la información (Plan Estratégico de Tecnologías de la Información - PETI, Plan de Seguridad y Privacidad de la Información y Plan de tratamiento de riesgos de seguridad y privacidad de la información.)</v>
      </c>
      <c r="H37" s="437" t="str">
        <f>+'Plan estratégico 2021-2024'!G36</f>
        <v>Promedio de implementación de resultados del Plan de tratamiento de riesgos de seguridad y privacidad de la información para las vigencias de medición.</v>
      </c>
      <c r="I37" s="437" t="str">
        <f>+'Plan estratégico 2021-2024'!H36</f>
        <v>2 Eficiencia: (uso de los recursos)</v>
      </c>
      <c r="J37" s="427" t="str">
        <f>+'Plan estratégico 2021-2024'!I36</f>
        <v>3.3.3</v>
      </c>
      <c r="K37" s="427" t="str">
        <f>+'Plan estratégico 2021-2024'!J36</f>
        <v>Plan de tratamiento de riesgos de seguridad y privacidad de la información.</v>
      </c>
      <c r="L37" s="427" t="str">
        <f t="shared" si="0"/>
        <v>3.3.3 Plan de tratamiento de riesgos de seguridad y privacidad de la información.</v>
      </c>
      <c r="M37" s="427" t="str">
        <f>+'Plan estratégico 2021-2024'!K36</f>
        <v>Fortalecer la plataforma tecnológica de la Entidad (Hardware y Software), manteniendo un esquema de alta disponibilidad y seguridad. (Anexo 9).</v>
      </c>
      <c r="N37" s="427" t="str">
        <f>+'Plan estratégico 2021-2024'!L36</f>
        <v>Ejecutar el mapa de Ruta del PETI a partir del compendio de Proyectos de Tecnología de la entidad.</v>
      </c>
      <c r="O37" s="427" t="str">
        <f>+'Plan estratégico 2021-2024'!M36</f>
        <v>Cumplimiento de actividades del Plan de tratamiento de riesgos de seguridad y privacidad de la información</v>
      </c>
      <c r="P37" s="427" t="str">
        <f>+'Plan estratégico 2021-2024'!N36</f>
        <v>2 Eficiencia: (uso de los recursos)</v>
      </c>
      <c r="Q37" s="427" t="str">
        <f>+'Plan estratégico 2021-2024'!O36</f>
        <v>Realizar el seguimiento al cumplimiento de las actividades programadas en el Plan de tratamiento de riesgos de seguridad y privacidad de la información</v>
      </c>
      <c r="R37" s="427" t="str">
        <f>+'Plan estratégico 2021-2024'!P36</f>
        <v>(Porcentaje de avances en el cumplimiento de las acciones programadas en el Plan de tratamiento de riesgos de seguridad y privacidad de la información / 100% de avance en el total de acciones programadas del Plan de tratamiento de riesgos de seguridad y privacidad de la información)*100%.</v>
      </c>
      <c r="S37" s="437" t="s">
        <v>1025</v>
      </c>
      <c r="T37" s="437" t="s">
        <v>1026</v>
      </c>
      <c r="U37" s="427" t="str">
        <f>+'Plan estratégico 2021-2024'!Q36</f>
        <v>Porcentaje (%).</v>
      </c>
      <c r="V37" s="427" t="str">
        <f>+'Plan estratégico 2021-2024'!R36</f>
        <v>No aplica.</v>
      </c>
      <c r="W37" s="490">
        <f>+'Plan estratégico 2021-2024'!S36</f>
        <v>0.9</v>
      </c>
      <c r="X37" s="490">
        <f>+'Plan estratégico 2021-2024'!T36</f>
        <v>0.9</v>
      </c>
      <c r="Y37" s="490">
        <f>+'Plan estratégico 2021-2024'!U36</f>
        <v>0.9</v>
      </c>
      <c r="Z37" s="490">
        <f>+'Plan estratégico 2021-2024'!V36</f>
        <v>0.9</v>
      </c>
      <c r="AA37" s="491">
        <f>+'Plan estratégico 2021-2024'!W36</f>
        <v>0</v>
      </c>
      <c r="AB37" s="491">
        <f>+'Plan estratégico 2021-2024'!X36</f>
        <v>0</v>
      </c>
      <c r="AC37" s="491">
        <f>+'Plan estratégico 2021-2024'!Y36</f>
        <v>0</v>
      </c>
      <c r="AD37" s="491">
        <f>+'Plan estratégico 2021-2024'!Z36</f>
        <v>0</v>
      </c>
      <c r="AE37" s="427" t="str">
        <f>+'Plan estratégico 2021-2024'!AA36</f>
        <v>1. Planificación (20%)
2. Ejecución (80%)
3. Seguimiento al cumplimiento
4. Análisis y mejoramiento</v>
      </c>
      <c r="AF37" s="427" t="str">
        <f>+'Plan estratégico 2021-2024'!AB36</f>
        <v>Plan de tratamiento de riesgos de seguridad y privacidad de la información implementado</v>
      </c>
      <c r="AG37" s="427" t="str">
        <f>+'Plan estratégico 2021-2024'!AC36</f>
        <v>2 Eficiencia: (uso de los recursos)</v>
      </c>
      <c r="AH37" s="427" t="str">
        <f>+'Plan estratégico 2021-2024'!AD36</f>
        <v>Porcentaje (%)</v>
      </c>
      <c r="AI37" s="427" t="str">
        <f>+'Plan estratégico 2021-2024'!AE36</f>
        <v>Trimestral.</v>
      </c>
      <c r="AJ37" s="427" t="str">
        <f>+'Plan estratégico 2021-2024'!AF36</f>
        <v>Derivado del presupuesto de inversión para el Fortalecimiento de la capacidad administrativa y tecnológica para la gestión institucional de Capital</v>
      </c>
      <c r="AK37" s="427" t="str">
        <f>+'Plan estratégico 2021-2024'!AG36</f>
        <v>Juan David Vargas Manzanera - Subdirector Administrativo</v>
      </c>
      <c r="AL37" s="427" t="str">
        <f>+'Plan estratégico 2021-2024'!AH36</f>
        <v>Mauris Antonio Ávila - Profesional de sistemas</v>
      </c>
      <c r="AM37" s="733">
        <f>1/9</f>
        <v>0.1111111111111111</v>
      </c>
      <c r="AN37" s="733">
        <f>1/9</f>
        <v>0.1111111111111111</v>
      </c>
      <c r="AO37" s="733">
        <f>1/9</f>
        <v>0.1111111111111111</v>
      </c>
      <c r="AP37" s="506" t="s">
        <v>1191</v>
      </c>
      <c r="AQ37" s="758" t="s">
        <v>1207</v>
      </c>
    </row>
    <row r="38" spans="1:43" s="28" customFormat="1" ht="139.5" hidden="1" customHeight="1" x14ac:dyDescent="0.2">
      <c r="A38" s="454" t="str">
        <f>+'Plan estratégico 2021-2024'!I37</f>
        <v>3.3.4</v>
      </c>
      <c r="B38" s="455" t="str">
        <f>+'Plan estratégico 2021-2024'!A34</f>
        <v>9. Industria, innovación e infraestructura.
16. Paz, justicia e instituciones sólidas.</v>
      </c>
      <c r="C38" s="455" t="str">
        <f>+'Plan estratégico 2021-2024'!B34</f>
        <v>Propósito 1
Logro de ciudad: 5
Propósito 5
Logro de ciudad: 29 - 30</v>
      </c>
      <c r="D38" s="455" t="str">
        <f>+'Plan estratégico 2021-2024'!C34</f>
        <v>Gobierno Digital.
Seguridad Digital.</v>
      </c>
      <c r="E38" s="455" t="str">
        <f>+'Plan estratégico 2021-2024'!D34</f>
        <v>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v>
      </c>
      <c r="F38" s="455" t="str">
        <f>+'Plan estratégico 2021-2024'!E34</f>
        <v>3.3. Fortalecimiento de los servicios de tecnológicos, misionales y administrativos de Capital, bajo criterios de seguridad y privacidad de la información.</v>
      </c>
      <c r="G38" s="455" t="str">
        <f>+'Plan estratégico 2021-2024'!F37</f>
        <v>Garantizar continuidad en la prestación del servicio superior al 90%</v>
      </c>
      <c r="H38" s="455" t="str">
        <f>+'Plan estratégico 2021-2024'!G37</f>
        <v>Registro de la continuidad del servicio en términos de  porcentaje vs las fallas que se presentan durante el periodo de medición</v>
      </c>
      <c r="I38" s="455" t="str">
        <f>+'Plan estratégico 2021-2024'!H37</f>
        <v>2 Eficiencia: (uso de los recursos)</v>
      </c>
      <c r="J38" s="454" t="str">
        <f>+'Plan estratégico 2021-2024'!I37</f>
        <v>3.3.4</v>
      </c>
      <c r="K38" s="454" t="str">
        <f>+'Plan estratégico 2021-2024'!J37</f>
        <v>Medición de la continuidad del servicio en cumplimiento del objetivo del proceso de emisión "Garantizar la calidad de la señal de transmisión del canal, evaluando y monitoreando el correcto funcionamiento de los equipos técnicos que intervienen en la cadena de emisión y transmisión"</v>
      </c>
      <c r="L38" s="454" t="str">
        <f t="shared" si="0"/>
        <v>3.3.4 Medición de la continuidad del servicio en cumplimiento del objetivo del proceso de emisión "Garantizar la calidad de la señal de transmisión del canal, evaluando y monitoreando el correcto funcionamiento de los equipos técnicos que intervienen en la cadena de emisión y transmisión"</v>
      </c>
      <c r="M38" s="454" t="str">
        <f>+'Plan estratégico 2021-2024'!K37</f>
        <v>Garantizar la calidad y continuidad de la señal de transmisión del canal, evaluando y monitoreando el correcto funcionamiento de los equipos técnicos que intervienen en la cadena de emisión y tranmisión.</v>
      </c>
      <c r="N38" s="454" t="str">
        <f>+'Plan estratégico 2021-2024'!L37</f>
        <v>MECN-FT-048 Registro Monitoreo Señal Fuera del Aire</v>
      </c>
      <c r="O38" s="454" t="str">
        <f>+'Plan estratégico 2021-2024'!M37</f>
        <v>Continuidad en la prestación del servicio</v>
      </c>
      <c r="P38" s="454" t="str">
        <f>+'Plan estratégico 2021-2024'!N37</f>
        <v>2 Eficiencia: (uso de los recursos)</v>
      </c>
      <c r="Q38" s="454" t="str">
        <f>+'Plan estratégico 2021-2024'!O37</f>
        <v>Evaluar la estabilidad de la señal emitida, a través de la verificación de la continuidad y calidad de la misma.
El indicador mide el porcentaje de fallas que se presentan durante el periodo de medicion y por ende permitirá determinar la estabilidad en la prestación del servicio. 
Este corresponde al tiempo en que el canal garantiza la entrega de señal para radiodifusion (TDT) y señal digital (Streaming)</v>
      </c>
      <c r="R38" s="454" t="str">
        <f>+'Plan estratégico 2021-2024'!P37</f>
        <v>100% - (∑(Tiempo en minutos de falla de la seña del periodo reportado)/∑(tiempo en minutos de la señal programa total)*100%)</v>
      </c>
      <c r="S38" s="455" t="s">
        <v>1093</v>
      </c>
      <c r="T38" s="455" t="s">
        <v>1094</v>
      </c>
      <c r="U38" s="454" t="str">
        <f>+'Plan estratégico 2021-2024'!Q37</f>
        <v>Porcentaje (%).</v>
      </c>
      <c r="V38" s="454" t="str">
        <f>+'Plan estratégico 2021-2024'!R37</f>
        <v>No aplica.</v>
      </c>
      <c r="W38" s="490">
        <f>+'Plan estratégico 2021-2024'!S37</f>
        <v>0.9</v>
      </c>
      <c r="X38" s="490">
        <f>+'Plan estratégico 2021-2024'!T37</f>
        <v>0.9</v>
      </c>
      <c r="Y38" s="490">
        <f>+'Plan estratégico 2021-2024'!U37</f>
        <v>0.9</v>
      </c>
      <c r="Z38" s="490">
        <f>+'Plan estratégico 2021-2024'!V37</f>
        <v>0.9</v>
      </c>
      <c r="AA38" s="491" t="str">
        <f>+'Plan estratégico 2021-2024'!W37</f>
        <v>-</v>
      </c>
      <c r="AB38" s="491" t="str">
        <f>+'Plan estratégico 2021-2024'!X37</f>
        <v>-</v>
      </c>
      <c r="AC38" s="491" t="str">
        <f>+'Plan estratégico 2021-2024'!Y37</f>
        <v>-</v>
      </c>
      <c r="AD38" s="491" t="str">
        <f>+'Plan estratégico 2021-2024'!Z37</f>
        <v>-</v>
      </c>
      <c r="AE38" s="454" t="str">
        <f>+'Plan estratégico 2021-2024'!AA37</f>
        <v xml:space="preserve">1. Realizar diariamente el monitoreo de la señal de aire a través de los diferentes puntos de retorno, haciendo consolidación de datos diarios de las fallas identificadas en el formato "MECN-FT-048 Registro Monitoreo de novedades en la Señal de Aire - pestaña registro monitoreo señal fuera del aire". En aquellos periodos en los que no se presente fallas no se hará registro alguno en esta pestaña del formato 
2. Realizar mensualmente el diligenciamiento del formato "MECN-FT-048 Registro Monitoreo de novedades en la Señal de Aire  - pestaña registro mensual novedades en la señal de aire" indicando el consolidado de fallas presentadas en el mes. Cuando no se presenten fallas, esto se indicará  en el resultado.
Nota: Se tendrán como exclusiones en la medicion los mantenimientos programados que afecten el retorno de señal en alguno de los puntos de monitoreo. </v>
      </c>
      <c r="AF38" s="454" t="str">
        <f>+'Plan estratégico 2021-2024'!AB37</f>
        <v>Cumplimiento del avance en las actividades de gestión definidas.</v>
      </c>
      <c r="AG38" s="454" t="str">
        <f>+'Plan estratégico 2021-2024'!AC37</f>
        <v>1 Eficacia: (cumplimiento de metas)</v>
      </c>
      <c r="AH38" s="454" t="str">
        <f>+'Plan estratégico 2021-2024'!AD37</f>
        <v>Porcentaje (%)</v>
      </c>
      <c r="AI38" s="454" t="str">
        <f>+'Plan estratégico 2021-2024'!AE37</f>
        <v>Trimestral.</v>
      </c>
      <c r="AJ38" s="454" t="str">
        <f>+'Plan estratégico 2021-2024'!AF37</f>
        <v>No aplica.</v>
      </c>
      <c r="AK38" s="454" t="str">
        <f>+'Plan estratégico 2021-2024'!AG37</f>
        <v>Jerson Jussef Parra Ramírez - Director Operativo.</v>
      </c>
      <c r="AL38" s="454" t="str">
        <f>+'Plan estratégico 2021-2024'!AH37</f>
        <v>Carolin Olarte - Coordinadora Técnica</v>
      </c>
      <c r="AM38" s="733">
        <f>1-(20/44640)</f>
        <v>0.99955197132616491</v>
      </c>
      <c r="AN38" s="733">
        <f>1-(14/40320)</f>
        <v>0.99965277777777772</v>
      </c>
      <c r="AO38" s="733">
        <f>1-(663/44640)</f>
        <v>0.98514784946236555</v>
      </c>
      <c r="AP38" s="506" t="s">
        <v>1167</v>
      </c>
      <c r="AQ38" s="756" t="s">
        <v>1208</v>
      </c>
    </row>
    <row r="39" spans="1:43" s="28" customFormat="1" ht="140.25" hidden="1" customHeight="1" x14ac:dyDescent="0.2">
      <c r="A39" s="427" t="str">
        <f>+'Plan estratégico 2021-2024'!I38</f>
        <v>5.6.1</v>
      </c>
      <c r="B39" s="437" t="str">
        <f>+'Plan estratégico 2021-2024'!A38</f>
        <v>3. Salud y bienestar.
8. Trabajo decente y crecimiento económico.
11. Ciudades y comunidades sostenibles.
16. Paz, justicia e instituciones sólidas.</v>
      </c>
      <c r="C39" s="437" t="str">
        <f>+'Plan estratégico 2021-2024'!B38</f>
        <v>Propósito 1
Logro de ciudad: 3
Propósito 5
Logro de ciudad: 30</v>
      </c>
      <c r="D39" s="437" t="str">
        <f>+'Plan estratégico 2021-2024'!C38</f>
        <v>Gestión estratégica del talento humano.
Integridad</v>
      </c>
      <c r="E39" s="437" t="str">
        <f>+'Plan estratégico 2021-2024'!D38</f>
        <v>05 - Fortalecer la capacidad institucional de Capital para ser una empresa eficiente, sostenible y transparente.</v>
      </c>
      <c r="F39" s="437" t="str">
        <f>+'Plan estratégico 2021-2024'!E38</f>
        <v>5.6. Promoción del desarrollo integral de los colaboradores del Canal.</v>
      </c>
      <c r="G39" s="437" t="str">
        <f>+'Plan estratégico 2021-2024'!F38</f>
        <v>Lograr la ejecución del 95% de los planes institucionales de recursos humanos (Plan estratégico de Recursos Humanos, Plan de bienestar e incentivos, Plan del Subsistema de Gestión de Seguridad y Salud en el Trabajo, SG-SST y Plan de integridad).</v>
      </c>
      <c r="H39" s="437" t="str">
        <f>+'Plan estratégico 2021-2024'!G38</f>
        <v>Promedio de implementación de resultados del Plan estratégico de Recursos Humanos para las vigencias de medición.</v>
      </c>
      <c r="I39" s="437" t="str">
        <f>+'Plan estratégico 2021-2024'!H38</f>
        <v>2 Eficiencia: (uso de los recursos)</v>
      </c>
      <c r="J39" s="427" t="str">
        <f>+'Plan estratégico 2021-2024'!I38</f>
        <v>5.6.1</v>
      </c>
      <c r="K39" s="427" t="str">
        <f>+'Plan estratégico 2021-2024'!J38</f>
        <v>Plan estratégico de Recursos Humanos</v>
      </c>
      <c r="L39" s="427" t="str">
        <f t="shared" si="0"/>
        <v>5.6.1 Plan estratégico de Recursos Humanos</v>
      </c>
      <c r="M39" s="427" t="str">
        <f>+'Plan estratégico 2021-2024'!K38</f>
        <v>Contribuir al Mejoramiento de la Calidad de vida de los colaboradores de la Entidad, formulando y desarrollando programas que fomenten un ambiente de trabajo positivo generando así articulación y cumplimiento de los diferentes procesos internos. (Anexo 5).</v>
      </c>
      <c r="N39" s="427" t="str">
        <f>+'Plan estratégico 2021-2024'!L38</f>
        <v>Documento escrito del plan de estratégico de Recursos Humanos 2021-2024</v>
      </c>
      <c r="O39" s="427" t="str">
        <f>+'Plan estratégico 2021-2024'!M38</f>
        <v>Documento escrito del plan estratégico de Recursos Humanos</v>
      </c>
      <c r="P39" s="427" t="str">
        <f>+'Plan estratégico 2021-2024'!N38</f>
        <v>1 Eficacia: (cumplimiento de metas)</v>
      </c>
      <c r="Q39" s="427" t="str">
        <f>+'Plan estratégico 2021-2024'!O38</f>
        <v>Realizar seguimiento al cumplimiento de las acciones definidas en el Plan Estratégico de Recursos Humanos de la vigencia 2021.</v>
      </c>
      <c r="R39" s="427" t="str">
        <f>+'Plan estratégico 2021-2024'!P38</f>
        <v>(Porcentaje de avances en el cumplimiento de las acciones programadas en el Plan Estratégico de Recursos Humanos / El total de acciones programadas en el Plan Estratégico de Recursos Humanos)*100%.</v>
      </c>
      <c r="S39" s="439" t="s">
        <v>1027</v>
      </c>
      <c r="T39" s="439" t="s">
        <v>1029</v>
      </c>
      <c r="U39" s="427" t="str">
        <f>+'Plan estratégico 2021-2024'!Q38</f>
        <v>Porcentaje (%).</v>
      </c>
      <c r="V39" s="427" t="str">
        <f>+'Plan estratégico 2021-2024'!R38</f>
        <v>No aplica.</v>
      </c>
      <c r="W39" s="490">
        <f>+'Plan estratégico 2021-2024'!S38</f>
        <v>0.9</v>
      </c>
      <c r="X39" s="490">
        <f>+'Plan estratégico 2021-2024'!T38</f>
        <v>0.9</v>
      </c>
      <c r="Y39" s="490">
        <f>+'Plan estratégico 2021-2024'!U38</f>
        <v>0.9</v>
      </c>
      <c r="Z39" s="490">
        <f>+'Plan estratégico 2021-2024'!V38</f>
        <v>0.9</v>
      </c>
      <c r="AA39" s="491">
        <f>+'Plan estratégico 2021-2024'!W38</f>
        <v>34778222</v>
      </c>
      <c r="AB39" s="491">
        <f>+'Plan estratégico 2021-2024'!X38</f>
        <v>0</v>
      </c>
      <c r="AC39" s="491">
        <f>+'Plan estratégico 2021-2024'!Y38</f>
        <v>0</v>
      </c>
      <c r="AD39" s="491">
        <f>+'Plan estratégico 2021-2024'!Z38</f>
        <v>0</v>
      </c>
      <c r="AE39" s="427" t="str">
        <f>+'Plan estratégico 2021-2024'!AA38</f>
        <v>1. Planificación (20%)
2. Ejecución (50%)
3. Seguimiento al cumplimiento(20%)
4. Análisis y mejoramiento(10%)</v>
      </c>
      <c r="AF39" s="427" t="str">
        <f>+'Plan estratégico 2021-2024'!AB38</f>
        <v>Indicador de cumplimiento del plan estratégico de recursos humanos
Cumplimiento de las actividades planeadas / el total de las actividades programadas en la materia. 
Plan Estratégico de Recursos Humanos implementado</v>
      </c>
      <c r="AG39" s="427" t="str">
        <f>+'Plan estratégico 2021-2024'!AC38</f>
        <v>2 Eficiencia: (uso de los recursos)</v>
      </c>
      <c r="AH39" s="427" t="str">
        <f>+'Plan estratégico 2021-2024'!AD38</f>
        <v>Porcentaje (%)</v>
      </c>
      <c r="AI39" s="427" t="str">
        <f>+'Plan estratégico 2021-2024'!AE38</f>
        <v>Trimestral.</v>
      </c>
      <c r="AJ39" s="427" t="str">
        <f>+'Plan estratégico 2021-2024'!AF38</f>
        <v>El presupuesto esta compuesto por los recursos del 3-1-1-02-04 remuneración de servicios técnicos, de Diana Martínez apoyo administrativo del área.</v>
      </c>
      <c r="AK39" s="427" t="str">
        <f>+'Plan estratégico 2021-2024'!AG38</f>
        <v>Juan David Vargas Manzanera - Subdirector Administrativo</v>
      </c>
      <c r="AL39" s="427" t="str">
        <f>+'Plan estratégico 2021-2024'!AH38</f>
        <v>Sandra Paola Montilla - Profesional de Recursos Humanos</v>
      </c>
      <c r="AM39" s="744">
        <f>1/1</f>
        <v>1</v>
      </c>
      <c r="AN39" s="745"/>
      <c r="AO39" s="746"/>
      <c r="AP39" s="506" t="s">
        <v>1192</v>
      </c>
      <c r="AQ39" s="756" t="s">
        <v>1208</v>
      </c>
    </row>
    <row r="40" spans="1:43" s="28" customFormat="1" ht="141" hidden="1" customHeight="1" x14ac:dyDescent="0.2">
      <c r="A40" s="427" t="str">
        <f>+'Plan estratégico 2021-2024'!I39</f>
        <v>5.6.2</v>
      </c>
      <c r="B40" s="437" t="str">
        <f>+'Plan estratégico 2021-2024'!A38</f>
        <v>3. Salud y bienestar.
8. Trabajo decente y crecimiento económico.
11. Ciudades y comunidades sostenibles.
16. Paz, justicia e instituciones sólidas.</v>
      </c>
      <c r="C40" s="437" t="str">
        <f>+'Plan estratégico 2021-2024'!B38</f>
        <v>Propósito 1
Logro de ciudad: 3
Propósito 5
Logro de ciudad: 30</v>
      </c>
      <c r="D40" s="437" t="str">
        <f>+'Plan estratégico 2021-2024'!C38</f>
        <v>Gestión estratégica del talento humano.
Integridad</v>
      </c>
      <c r="E40" s="437" t="str">
        <f>+'Plan estratégico 2021-2024'!D38</f>
        <v>05 - Fortalecer la capacidad institucional de Capital para ser una empresa eficiente, sostenible y transparente.</v>
      </c>
      <c r="F40" s="437" t="str">
        <f>+'Plan estratégico 2021-2024'!E38</f>
        <v>5.6. Promoción del desarrollo integral de los colaboradores del Canal.</v>
      </c>
      <c r="G40" s="437" t="str">
        <f>+'Plan estratégico 2021-2024'!F38</f>
        <v>Lograr la ejecución del 95% de los planes institucionales de recursos humanos (Plan estratégico de Recursos Humanos, Plan de bienestar e incentivos, Plan del Subsistema de Gestión de Seguridad y Salud en el Trabajo, SG-SST y Plan de integridad).</v>
      </c>
      <c r="H40" s="437" t="str">
        <f>+'Plan estratégico 2021-2024'!G39</f>
        <v>Promedio de implementación de resultados del Plan de bienestar e incentivos para las vigencias de medición.</v>
      </c>
      <c r="I40" s="437" t="str">
        <f>+'Plan estratégico 2021-2024'!H39</f>
        <v>2 Eficiencia: (uso de los recursos)</v>
      </c>
      <c r="J40" s="427" t="str">
        <f>+'Plan estratégico 2021-2024'!I39</f>
        <v>5.6.2</v>
      </c>
      <c r="K40" s="427" t="str">
        <f>+'Plan estratégico 2021-2024'!J39</f>
        <v xml:space="preserve">Plan de bienestar e incentivos </v>
      </c>
      <c r="L40" s="427" t="str">
        <f t="shared" si="0"/>
        <v xml:space="preserve">5.6.2 Plan de bienestar e incentivos </v>
      </c>
      <c r="M40" s="427" t="str">
        <f>+'Plan estratégico 2021-2024'!K39</f>
        <v>Contribuir al desarrollo integral de los colaboradores y al mejoramiento de su calidad de vida y la de su familia a través del diseño e implementación de programas encaminados a mejorar el nivel de satisfacción, motivación, eficacia y efectividad, así como el sentido de pertenencia del servidor público con su entidad, así generando el cumplimiento de los objetivos personales y misionales. (Anexo 3).</v>
      </c>
      <c r="N40" s="427" t="str">
        <f>+'Plan estratégico 2021-2024'!L39</f>
        <v xml:space="preserve">Documento escrito del plan de Bienestar e Incentivos </v>
      </c>
      <c r="O40" s="427" t="str">
        <f>+'Plan estratégico 2021-2024'!M39</f>
        <v>Documento escrito del Plan de Bienestar e Incentivos formulado e implementado.</v>
      </c>
      <c r="P40" s="427" t="str">
        <f>+'Plan estratégico 2021-2024'!N39</f>
        <v>1 Eficacia: (cumplimiento de metas)</v>
      </c>
      <c r="Q40" s="427" t="str">
        <f>+'Plan estratégico 2021-2024'!O39</f>
        <v>Realizar el seguimiento al cumplimiento de las acciones definidas en el Plan de Bienestar e incentivos de la vigencia 2021.</v>
      </c>
      <c r="R40" s="427" t="str">
        <f>+'Plan estratégico 2021-2024'!P39</f>
        <v>(Porcentaje de avances en el cumplimiento de las acciones programadas en el Plan de bienestar e inventivos /  el total de acciones programadas del Plan bienestar e incentivos)*100%.</v>
      </c>
      <c r="S40" s="438" t="s">
        <v>1028</v>
      </c>
      <c r="T40" s="438" t="s">
        <v>1030</v>
      </c>
      <c r="U40" s="427" t="str">
        <f>+'Plan estratégico 2021-2024'!Q39</f>
        <v>Porcentaje (%).</v>
      </c>
      <c r="V40" s="427" t="str">
        <f>+'Plan estratégico 2021-2024'!R39</f>
        <v>No aplica.</v>
      </c>
      <c r="W40" s="490">
        <f>+'Plan estratégico 2021-2024'!S39</f>
        <v>0.91</v>
      </c>
      <c r="X40" s="490">
        <f>+'Plan estratégico 2021-2024'!T39</f>
        <v>0.91</v>
      </c>
      <c r="Y40" s="490">
        <f>+'Plan estratégico 2021-2024'!U39</f>
        <v>0.91</v>
      </c>
      <c r="Z40" s="490">
        <f>+'Plan estratégico 2021-2024'!V39</f>
        <v>0.91</v>
      </c>
      <c r="AA40" s="491">
        <f>+'Plan estratégico 2021-2024'!W39</f>
        <v>35000000</v>
      </c>
      <c r="AB40" s="491">
        <f>+'Plan estratégico 2021-2024'!X39</f>
        <v>36050000</v>
      </c>
      <c r="AC40" s="491">
        <f>+'Plan estratégico 2021-2024'!Y39</f>
        <v>37131500</v>
      </c>
      <c r="AD40" s="491">
        <f>+'Plan estratégico 2021-2024'!Z39</f>
        <v>38245445</v>
      </c>
      <c r="AE40" s="427" t="str">
        <f>+'Plan estratégico 2021-2024'!AA39</f>
        <v>1. Planificación (20%)
2. Ejecución (50%)
3. Seguimiento al cumplimiento(20%)
4. Análisis y mejoramiento(10%)</v>
      </c>
      <c r="AF40" s="427" t="str">
        <f>+'Plan estratégico 2021-2024'!AB39</f>
        <v>Indicador de cumplimiento del Plan de Bienestar e Incentivos 
Cumplimiento de las actividades planeadas / el total de las actividades programadas en la materia. 
Plan de bienestar e incentivos implementado</v>
      </c>
      <c r="AG40" s="427" t="str">
        <f>+'Plan estratégico 2021-2024'!AC39</f>
        <v>2 Eficiencia: (uso de los recursos)</v>
      </c>
      <c r="AH40" s="427" t="str">
        <f>+'Plan estratégico 2021-2024'!AD39</f>
        <v>Porcentaje (%)</v>
      </c>
      <c r="AI40" s="427" t="str">
        <f>+'Plan estratégico 2021-2024'!AE39</f>
        <v>Trimestral.</v>
      </c>
      <c r="AJ40" s="427" t="str">
        <f>+'Plan estratégico 2021-2024'!AF39</f>
        <v>No aplica.</v>
      </c>
      <c r="AK40" s="427" t="str">
        <f>+'Plan estratégico 2021-2024'!AG39</f>
        <v>Juan David Vargas Manzanera - Subdirector Administrativo</v>
      </c>
      <c r="AL40" s="427" t="str">
        <f>+'Plan estratégico 2021-2024'!AH39</f>
        <v>Sandra Paola Montilla - Profesional de Recursos Humanos</v>
      </c>
      <c r="AM40" s="732">
        <f>3/2</f>
        <v>1.5</v>
      </c>
      <c r="AN40" s="732">
        <f>3/2</f>
        <v>1.5</v>
      </c>
      <c r="AO40" s="732">
        <f>8/8</f>
        <v>1</v>
      </c>
      <c r="AP40" s="506" t="s">
        <v>1193</v>
      </c>
      <c r="AQ40" s="756" t="s">
        <v>1208</v>
      </c>
    </row>
    <row r="41" spans="1:43" s="67" customFormat="1" ht="149.25" hidden="1" customHeight="1" x14ac:dyDescent="0.2">
      <c r="A41" s="427" t="str">
        <f>+'Plan estratégico 2021-2024'!I40</f>
        <v>5.6.3</v>
      </c>
      <c r="B41" s="437" t="str">
        <f>+'Plan estratégico 2021-2024'!A38</f>
        <v>3. Salud y bienestar.
8. Trabajo decente y crecimiento económico.
11. Ciudades y comunidades sostenibles.
16. Paz, justicia e instituciones sólidas.</v>
      </c>
      <c r="C41" s="437" t="str">
        <f>+'Plan estratégico 2021-2024'!B38</f>
        <v>Propósito 1
Logro de ciudad: 3
Propósito 5
Logro de ciudad: 30</v>
      </c>
      <c r="D41" s="437" t="str">
        <f>+'Plan estratégico 2021-2024'!C38</f>
        <v>Gestión estratégica del talento humano.
Integridad</v>
      </c>
      <c r="E41" s="437" t="str">
        <f>+'Plan estratégico 2021-2024'!D38</f>
        <v>05 - Fortalecer la capacidad institucional de Capital para ser una empresa eficiente, sostenible y transparente.</v>
      </c>
      <c r="F41" s="437" t="str">
        <f>+'Plan estratégico 2021-2024'!E38</f>
        <v>5.6. Promoción del desarrollo integral de los colaboradores del Canal.</v>
      </c>
      <c r="G41" s="437" t="str">
        <f>+'Plan estratégico 2021-2024'!F38</f>
        <v>Lograr la ejecución del 95% de los planes institucionales de recursos humanos (Plan estratégico de Recursos Humanos, Plan de bienestar e incentivos, Plan del Subsistema de Gestión de Seguridad y Salud en el Trabajo, SG-SST y Plan de integridad).</v>
      </c>
      <c r="H41" s="437" t="str">
        <f>+'Plan estratégico 2021-2024'!G40</f>
        <v>Promedio de implementación de resultados del  Plan del Subsistema de Gestión de Seguridad y Salud en el Trabajo, SG-SST para las vigencias de medición.</v>
      </c>
      <c r="I41" s="437" t="str">
        <f>+'Plan estratégico 2021-2024'!H40</f>
        <v>2 Eficiencia: (uso de los recursos)</v>
      </c>
      <c r="J41" s="427" t="str">
        <f>+'Plan estratégico 2021-2024'!I40</f>
        <v>5.6.3</v>
      </c>
      <c r="K41" s="427" t="str">
        <f>+'Plan estratégico 2021-2024'!J40</f>
        <v xml:space="preserve"> Plan del Subsistema de Gestión de Seguridad y Salud en el Trabajo, SG-SST </v>
      </c>
      <c r="L41" s="427" t="str">
        <f t="shared" si="0"/>
        <v xml:space="preserve">5.6.3  Plan del Subsistema de Gestión de Seguridad y Salud en el Trabajo, SG-SST </v>
      </c>
      <c r="M41" s="427" t="str">
        <f>+'Plan estratégico 2021-2024'!K40</f>
        <v>Implementar el Plan de Trabajo Anual de Seguridad y Salud en el Trabajo para el  año 2021, con el fin de alcanzar cada uno de los objetivos propuestos del SGSST, en concordancia con los Estándares Mínimos del Sistema Obligatorio de Garantía de Calidad del Sistema General de Riesgos Labores (Anexo 4).</v>
      </c>
      <c r="N41" s="427" t="str">
        <f>+'Plan estratégico 2021-2024'!L40</f>
        <v>Documento escrito del plan de Seguridad y Salud en el trabajo</v>
      </c>
      <c r="O41" s="427" t="str">
        <f>+'Plan estratégico 2021-2024'!M40</f>
        <v>Documento escrito del Plan de Seguridad y Salud formulado e implementado.</v>
      </c>
      <c r="P41" s="427" t="str">
        <f>+'Plan estratégico 2021-2024'!N40</f>
        <v>1 Eficacia: (cumplimiento de metas)</v>
      </c>
      <c r="Q41" s="427" t="str">
        <f>+'Plan estratégico 2021-2024'!O40</f>
        <v>Realizar el seguimiento al cumplimiento de las acciones definidas en el Plan de Seguridad y Salud en el trabajo de la vigencia 2021.</v>
      </c>
      <c r="R41" s="427" t="str">
        <f>+'Plan estratégico 2021-2024'!P40</f>
        <v>(Porcentaje de avances en el cumplimiento de las acciones programadas en el Plan de Seguridad y Seguridad en el trabajo/  el total de acciones programadas del Plan Seguridad y Seguridad en el trabajo)*100%.</v>
      </c>
      <c r="S41" s="439" t="s">
        <v>1031</v>
      </c>
      <c r="T41" s="439" t="s">
        <v>1032</v>
      </c>
      <c r="U41" s="427" t="str">
        <f>+'Plan estratégico 2021-2024'!Q40</f>
        <v>Porcentaje (%).</v>
      </c>
      <c r="V41" s="427" t="str">
        <f>+'Plan estratégico 2021-2024'!R40</f>
        <v>No aplica.</v>
      </c>
      <c r="W41" s="490">
        <f>+'Plan estratégico 2021-2024'!S40</f>
        <v>0.8</v>
      </c>
      <c r="X41" s="490">
        <f>+'Plan estratégico 2021-2024'!T40</f>
        <v>0.8</v>
      </c>
      <c r="Y41" s="490">
        <f>+'Plan estratégico 2021-2024'!U40</f>
        <v>0.8</v>
      </c>
      <c r="Z41" s="490">
        <f>+'Plan estratégico 2021-2024'!V40</f>
        <v>0.8</v>
      </c>
      <c r="AA41" s="491">
        <f>+'Plan estratégico 2021-2024'!W40</f>
        <v>108106776</v>
      </c>
      <c r="AB41" s="491">
        <f>+'Plan estratégico 2021-2024'!X40</f>
        <v>0</v>
      </c>
      <c r="AC41" s="491">
        <f>+'Plan estratégico 2021-2024'!Y40</f>
        <v>0</v>
      </c>
      <c r="AD41" s="491">
        <f>+'Plan estratégico 2021-2024'!Z40</f>
        <v>0</v>
      </c>
      <c r="AE41" s="427" t="str">
        <f>+'Plan estratégico 2021-2024'!AA40</f>
        <v>1. Planificación (20%)
2. Ejecución (50%)
3. Seguimiento al cumplimiento
4. Análisis y mejoramiento</v>
      </c>
      <c r="AF41" s="427" t="str">
        <f>+'Plan estratégico 2021-2024'!AB40</f>
        <v>Indicador de cumplimiento del Plan de Seguridad y Salud en el Trabajo.
Cumplimiento de las actividades planeadas / el total de las actividades programadas en la materia. 
Plan de Seguridad y salud en el trabajo implementado</v>
      </c>
      <c r="AG41" s="427" t="str">
        <f>+'Plan estratégico 2021-2024'!AC40</f>
        <v>2 Eficiencia: (uso de los recursos)</v>
      </c>
      <c r="AH41" s="427" t="str">
        <f>+'Plan estratégico 2021-2024'!AD40</f>
        <v>Porcentaje (%)</v>
      </c>
      <c r="AI41" s="427" t="str">
        <f>+'Plan estratégico 2021-2024'!AE40</f>
        <v>Trimestral.</v>
      </c>
      <c r="AJ41" s="427" t="str">
        <f>+'Plan estratégico 2021-2024'!AF40</f>
        <v>Esta meta esta compuesta por los siguientes rubros:
1. 3-4-1-16-05-56-7511-000  Fortalecimiento de la capacidad administrativa y tecnológica para la gestión institucional de Capital - Contrato de Juan Carlos Poveda $60.306.000
2. 3-1-2-02-13 - Salud Ocupacional $47.800.776</v>
      </c>
      <c r="AK41" s="427" t="str">
        <f>+'Plan estratégico 2021-2024'!AG40</f>
        <v>Juan David Vargas Manzanera - Subdirector Administrativo</v>
      </c>
      <c r="AL41" s="427" t="str">
        <f>+'Plan estratégico 2021-2024'!AH40</f>
        <v>Sandra Paola Montilla - Profesional de Recursos Humanos</v>
      </c>
      <c r="AM41" s="732">
        <f>1/1</f>
        <v>1</v>
      </c>
      <c r="AN41" s="732">
        <f>1/1</f>
        <v>1</v>
      </c>
      <c r="AO41" s="732">
        <f>0.9/1</f>
        <v>0.9</v>
      </c>
      <c r="AP41" s="506" t="s">
        <v>1194</v>
      </c>
      <c r="AQ41" s="756" t="s">
        <v>1208</v>
      </c>
    </row>
    <row r="42" spans="1:43" s="67" customFormat="1" ht="128.25" hidden="1" customHeight="1" x14ac:dyDescent="0.2">
      <c r="A42" s="427" t="str">
        <f>+'Plan estratégico 2021-2024'!I41</f>
        <v>5.6.4</v>
      </c>
      <c r="B42" s="437" t="str">
        <f>+'Plan estratégico 2021-2024'!A38</f>
        <v>3. Salud y bienestar.
8. Trabajo decente y crecimiento económico.
11. Ciudades y comunidades sostenibles.
16. Paz, justicia e instituciones sólidas.</v>
      </c>
      <c r="C42" s="437" t="str">
        <f>+'Plan estratégico 2021-2024'!B38</f>
        <v>Propósito 1
Logro de ciudad: 3
Propósito 5
Logro de ciudad: 30</v>
      </c>
      <c r="D42" s="437" t="str">
        <f>+'Plan estratégico 2021-2024'!C38</f>
        <v>Gestión estratégica del talento humano.
Integridad</v>
      </c>
      <c r="E42" s="437" t="str">
        <f>+'Plan estratégico 2021-2024'!D38</f>
        <v>05 - Fortalecer la capacidad institucional de Capital para ser una empresa eficiente, sostenible y transparente.</v>
      </c>
      <c r="F42" s="437" t="str">
        <f>+'Plan estratégico 2021-2024'!E38</f>
        <v>5.6. Promoción del desarrollo integral de los colaboradores del Canal.</v>
      </c>
      <c r="G42" s="437" t="str">
        <f>+'Plan estratégico 2021-2024'!F38</f>
        <v>Lograr la ejecución del 95% de los planes institucionales de recursos humanos (Plan estratégico de Recursos Humanos, Plan de bienestar e incentivos, Plan del Subsistema de Gestión de Seguridad y Salud en el Trabajo, SG-SST y Plan de integridad).</v>
      </c>
      <c r="H42" s="437" t="str">
        <f>+'Plan estratégico 2021-2024'!G41</f>
        <v>Promedio de implementación de resultados del Plan de Integridad para las vigencias de medición.</v>
      </c>
      <c r="I42" s="437" t="str">
        <f>+'Plan estratégico 2021-2024'!H41</f>
        <v>2 Eficiencia: (uso de los recursos)</v>
      </c>
      <c r="J42" s="427" t="str">
        <f>+'Plan estratégico 2021-2024'!I41</f>
        <v>5.6.4</v>
      </c>
      <c r="K42" s="427" t="str">
        <f>+'Plan estratégico 2021-2024'!J41</f>
        <v>Plan de Integridad</v>
      </c>
      <c r="L42" s="427" t="str">
        <f t="shared" si="0"/>
        <v>5.6.4 Plan de Integridad</v>
      </c>
      <c r="M42" s="427" t="str">
        <f>+'Plan estratégico 2021-2024'!K41</f>
        <v>Identificar las acciones encaminadas a la socialización y fortalecimiento del Código de Integridad de Canal Capital.</v>
      </c>
      <c r="N42" s="427" t="str">
        <f>+'Plan estratégico 2021-2024'!L41</f>
        <v>Documento escrito del plan de integridad</v>
      </c>
      <c r="O42" s="427" t="str">
        <f>+'Plan estratégico 2021-2024'!M41</f>
        <v>Documento escrito del plan de integridad formulado e implementado.</v>
      </c>
      <c r="P42" s="427" t="str">
        <f>+'Plan estratégico 2021-2024'!N41</f>
        <v>1 Eficacia: (cumplimiento de metas)</v>
      </c>
      <c r="Q42" s="427" t="str">
        <f>+'Plan estratégico 2021-2024'!O41</f>
        <v>Realizar el seguimiento al cumplimiento de las acciones definidas en el Plan de integridad de la vigencia 2021.</v>
      </c>
      <c r="R42" s="427" t="str">
        <f>+'Plan estratégico 2021-2024'!P41</f>
        <v>(Porcentaje de avances en el cumplimiento de las acciones programadas en el Plan de integridad/ 100% de avance en el total de acciones programadas del Plan de integridad)*100%.</v>
      </c>
      <c r="S42" s="439" t="s">
        <v>1034</v>
      </c>
      <c r="T42" s="439" t="s">
        <v>1033</v>
      </c>
      <c r="U42" s="427" t="str">
        <f>+'Plan estratégico 2021-2024'!Q41</f>
        <v>Porcentaje (%).</v>
      </c>
      <c r="V42" s="427" t="str">
        <f>+'Plan estratégico 2021-2024'!R41</f>
        <v>No aplica.</v>
      </c>
      <c r="W42" s="490">
        <f>+'Plan estratégico 2021-2024'!S41</f>
        <v>0.8</v>
      </c>
      <c r="X42" s="490">
        <f>+'Plan estratégico 2021-2024'!T41</f>
        <v>0.8</v>
      </c>
      <c r="Y42" s="490">
        <f>+'Plan estratégico 2021-2024'!U41</f>
        <v>0.8</v>
      </c>
      <c r="Z42" s="490">
        <f>+'Plan estratégico 2021-2024'!V41</f>
        <v>0.8</v>
      </c>
      <c r="AA42" s="491">
        <f>+'Plan estratégico 2021-2024'!W41</f>
        <v>0</v>
      </c>
      <c r="AB42" s="491">
        <f>+'Plan estratégico 2021-2024'!X41</f>
        <v>0</v>
      </c>
      <c r="AC42" s="491">
        <f>+'Plan estratégico 2021-2024'!Y41</f>
        <v>0</v>
      </c>
      <c r="AD42" s="491">
        <f>+'Plan estratégico 2021-2024'!Z41</f>
        <v>0</v>
      </c>
      <c r="AE42" s="427" t="str">
        <f>+'Plan estratégico 2021-2024'!AA41</f>
        <v>1. Planificación (20%)
2. Ejecución (50%)
3. Seguimiento al cumplimiento
4. Análisis y mejoramiento</v>
      </c>
      <c r="AF42" s="427" t="str">
        <f>+'Plan estratégico 2021-2024'!AB41</f>
        <v>Indicador de cumplimiento del Plan de Integridad.
Cumplimiento de las actividades planeadas / el total de las actividades programadas en la materia. 
Plan de Integridad implementado</v>
      </c>
      <c r="AG42" s="427" t="str">
        <f>+'Plan estratégico 2021-2024'!AC41</f>
        <v>2 Eficiencia: (uso de los recursos)</v>
      </c>
      <c r="AH42" s="427" t="str">
        <f>+'Plan estratégico 2021-2024'!AD41</f>
        <v>Porcentaje (%)</v>
      </c>
      <c r="AI42" s="427" t="str">
        <f>+'Plan estratégico 2021-2024'!AE41</f>
        <v>Trimestral.</v>
      </c>
      <c r="AJ42" s="427" t="str">
        <f>+'Plan estratégico 2021-2024'!AF41</f>
        <v>No aplica.</v>
      </c>
      <c r="AK42" s="427" t="str">
        <f>+'Plan estratégico 2021-2024'!AG41</f>
        <v>Juan David Vargas Manzanera - Subdirector Administrativo</v>
      </c>
      <c r="AL42" s="427" t="str">
        <f>+'Plan estratégico 2021-2024'!AH41</f>
        <v>Sandra Paola Montilla - Profesional de Recursos Humanos</v>
      </c>
      <c r="AM42" s="741">
        <f>6/6</f>
        <v>1</v>
      </c>
      <c r="AN42" s="742"/>
      <c r="AO42" s="743"/>
      <c r="AP42" s="506" t="s">
        <v>1195</v>
      </c>
      <c r="AQ42" s="756" t="s">
        <v>1208</v>
      </c>
    </row>
    <row r="43" spans="1:43" s="83" customFormat="1" ht="178.5" hidden="1" customHeight="1" x14ac:dyDescent="0.25">
      <c r="A43" s="427" t="str">
        <f>+'Plan estratégico 2021-2024'!I42</f>
        <v>5.7.1</v>
      </c>
      <c r="B43" s="437" t="str">
        <f>+'Plan estratégico 2021-2024'!A42</f>
        <v>6. Agua limpia y saneamiento.
7. Energía asequible y no contaminante.
12. Producción  y consumo responsable.
13. Acción por el clima.
15. Vida de ecosistemas terrestres.</v>
      </c>
      <c r="C43" s="437" t="str">
        <f>+'Plan estratégico 2021-2024'!B42</f>
        <v>Propósito 2
Logro de ciudad: 14 - 18 - 20
Propósito 5
Logro de ciudad: 30</v>
      </c>
      <c r="D43" s="437" t="str">
        <f>+'Plan estratégico 2021-2024'!C42</f>
        <v>Gestión Ambiental</v>
      </c>
      <c r="E43" s="437" t="str">
        <f>+'Plan estratégico 2021-2024'!D42</f>
        <v>05 - Fortalecer la capacidad institucional de Capital para ser una empresa eficiente, sostenible y transparente.</v>
      </c>
      <c r="F43" s="437" t="str">
        <f>+'Plan estratégico 2021-2024'!E42</f>
        <v>5.7. Fortalecimiento de la cultura ambiental de Capital.</v>
      </c>
      <c r="G43" s="437" t="str">
        <f>+'Plan estratégico 2021-2024'!F42</f>
        <v xml:space="preserve">Cumplir con el 100% de las metas anuales programadas respecto al Plan de Acción PIGA para cada vigencia </v>
      </c>
      <c r="H43" s="437" t="str">
        <f>+'Plan estratégico 2021-2024'!G42</f>
        <v>Porcentaje de cumplimiento del PIGA respecto a la programación anual del Plan de Acción</v>
      </c>
      <c r="I43" s="437" t="str">
        <f>+'Plan estratégico 2021-2024'!H42</f>
        <v>2 Eficiencia: (uso de los recursos)</v>
      </c>
      <c r="J43" s="427" t="str">
        <f>+'Plan estratégico 2021-2024'!I42</f>
        <v>5.7.1</v>
      </c>
      <c r="K43" s="427" t="str">
        <f>+'Plan estratégico 2021-2024'!J42</f>
        <v>Plan institucional de Gestión Ambiental - PIGA</v>
      </c>
      <c r="L43" s="427" t="str">
        <f t="shared" si="0"/>
        <v>5.7.1 Plan institucional de Gestión Ambiental - PIGA</v>
      </c>
      <c r="M43" s="427" t="str">
        <f>+'Plan estratégico 2021-2024'!K42</f>
        <v xml:space="preserve">Llevar a cabo el 100% de las acciones programadas en el plan de acción PIGA para cada vigencia con relación a los siguientes programas: 
* Ahorro y uso eficiente del agua
* Ahorro y uso eficiente de la energía 
* Gestión integral de residuos 
* Consumo sostenible
Implementación de prácticas sostenible </v>
      </c>
      <c r="N43" s="427" t="str">
        <f>+'Plan estratégico 2021-2024'!L42</f>
        <v>Plan de Acción PIGA implementado y con seguimientos</v>
      </c>
      <c r="O43" s="427" t="str">
        <f>+'Plan estratégico 2021-2024'!M42</f>
        <v xml:space="preserve">Acciones de gestión ambiental desarrolladas </v>
      </c>
      <c r="P43" s="427" t="str">
        <f>+'Plan estratégico 2021-2024'!N42</f>
        <v>1 Eficacia: (cumplimiento de metas)</v>
      </c>
      <c r="Q43" s="427" t="str">
        <f>+'Plan estratégico 2021-2024'!O42</f>
        <v>Se espera llevar el seguimiento de la implementación de las acciones establecidas en el Plan de Acción PIGA para cada vigencia en coherencia con la concertación para el periodo 2021-2024</v>
      </c>
      <c r="R43" s="427" t="str">
        <f>+'Plan estratégico 2021-2024'!P42</f>
        <v>(No. De actividades ejecutadas / No. De actividades programadas)*100%</v>
      </c>
      <c r="S43" s="427" t="s">
        <v>1037</v>
      </c>
      <c r="T43" s="427" t="s">
        <v>1038</v>
      </c>
      <c r="U43" s="427" t="str">
        <f>+'Plan estratégico 2021-2024'!Q42</f>
        <v>Porcentaje (%).</v>
      </c>
      <c r="V43" s="427" t="str">
        <f>+'Plan estratégico 2021-2024'!R42</f>
        <v>No aplica.</v>
      </c>
      <c r="W43" s="490">
        <f>+'Plan estratégico 2021-2024'!S42</f>
        <v>1</v>
      </c>
      <c r="X43" s="490">
        <f>+'Plan estratégico 2021-2024'!T42</f>
        <v>1</v>
      </c>
      <c r="Y43" s="490">
        <f>+'Plan estratégico 2021-2024'!U42</f>
        <v>1</v>
      </c>
      <c r="Z43" s="490">
        <f>+'Plan estratégico 2021-2024'!V42</f>
        <v>1</v>
      </c>
      <c r="AA43" s="491">
        <f>+'Plan estratégico 2021-2024'!W42</f>
        <v>22660000</v>
      </c>
      <c r="AB43" s="491">
        <f>+'Plan estratégico 2021-2024'!X42</f>
        <v>23339800</v>
      </c>
      <c r="AC43" s="491">
        <f>+'Plan estratégico 2021-2024'!Y42</f>
        <v>24039994</v>
      </c>
      <c r="AD43" s="491">
        <f>+'Plan estratégico 2021-2024'!Z42</f>
        <v>24761193.82</v>
      </c>
      <c r="AE43" s="427" t="str">
        <f>+'Plan estratégico 2021-2024'!AA42</f>
        <v>Formulación del Plan de Acción anual PIGA (15%)
Ejecución de las actividades programadas (70%)
Seguimiento semestral del Plan de Acción para informes ante la SDA. (15%)</v>
      </c>
      <c r="AF43" s="427" t="str">
        <f>+'Plan estratégico 2021-2024'!AB42</f>
        <v>Cumplimiento de las actividades de gestión, según su ponderación.</v>
      </c>
      <c r="AG43" s="427" t="str">
        <f>+'Plan estratégico 2021-2024'!AC42</f>
        <v>2 Eficiencia: (uso de los recursos)</v>
      </c>
      <c r="AH43" s="427" t="str">
        <f>+'Plan estratégico 2021-2024'!AD42</f>
        <v>Porcentaje (%)</v>
      </c>
      <c r="AI43" s="427" t="str">
        <f>+'Plan estratégico 2021-2024'!AE42</f>
        <v>Trimestral.</v>
      </c>
      <c r="AJ43" s="427" t="str">
        <f>+'Plan estratégico 2021-2024'!AF42</f>
        <v>No aplica.</v>
      </c>
      <c r="AK43" s="427" t="str">
        <f>+'Plan estratégico 2021-2024'!AG42</f>
        <v>Juan David Vargas Manzanera - Subdirector Administrativo</v>
      </c>
      <c r="AL43" s="427" t="str">
        <f>+'Plan estratégico 2021-2024'!AH42</f>
        <v>Julio Alberto Novoa Campos - Profesional de Planeación (referente ambiental)</v>
      </c>
      <c r="AM43" s="511" t="s">
        <v>40</v>
      </c>
      <c r="AN43" s="747">
        <f>1/1</f>
        <v>1</v>
      </c>
      <c r="AO43" s="747">
        <f>3.5/3.5</f>
        <v>1</v>
      </c>
      <c r="AP43" s="506" t="s">
        <v>1196</v>
      </c>
      <c r="AQ43" s="756" t="s">
        <v>1208</v>
      </c>
    </row>
    <row r="44" spans="1:43" s="10" customFormat="1" ht="73.5" customHeight="1" x14ac:dyDescent="0.25">
      <c r="A44" s="427" t="str">
        <f>+'Plan estratégico 2021-2024'!I43</f>
        <v>5.8.1</v>
      </c>
      <c r="B44" s="437" t="str">
        <f>+'Plan estratégico 2021-2024'!A43</f>
        <v>8. Trabajo decente y crecimiento económico.
16. Paz, justicia e instituciones sólidas.</v>
      </c>
      <c r="C44" s="437" t="str">
        <f>+'Plan estratégico 2021-2024'!B43</f>
        <v>Propósito 5
Logro de ciudad: 30</v>
      </c>
      <c r="D44" s="437" t="str">
        <f>+'Plan estratégico 2021-2024'!C43</f>
        <v>Gestión presupuestal y eficiencia del gasto público.</v>
      </c>
      <c r="E44" s="437" t="str">
        <f>+'Plan estratégico 2021-2024'!D43</f>
        <v>05 - Fortalecer la capacidad institucional de Capital para ser una empresa eficiente, sostenible y transparente.</v>
      </c>
      <c r="F44" s="437" t="str">
        <f>+'Plan estratégico 2021-2024'!E43</f>
        <v>5.8. Plan estratégico financiero como mecanismo para la  optimización y eficiencia de los recursos económicos.</v>
      </c>
      <c r="G44" s="437" t="str">
        <f>+'Plan estratégico 2021-2024'!F43</f>
        <v>Lograr la optimización de los recursos anuales, alcanzando como mínimo un punto de equilibrio entre el ingreso y gasto</v>
      </c>
      <c r="H44" s="437" t="str">
        <f>+'Plan estratégico 2021-2024'!G43</f>
        <v>Valor recaudado en ingresos / Gastos comprometidos</v>
      </c>
      <c r="I44" s="437" t="str">
        <f>+'Plan estratégico 2021-2024'!H43</f>
        <v>2 Eficiencia: (uso de los recursos)</v>
      </c>
      <c r="J44" s="427" t="str">
        <f>+'Plan estratégico 2021-2024'!I43</f>
        <v>5.8.1</v>
      </c>
      <c r="K44" s="427" t="str">
        <f>+'Plan estratégico 2021-2024'!J43</f>
        <v>Finanzas para pensar</v>
      </c>
      <c r="L44" s="427" t="str">
        <f t="shared" si="0"/>
        <v>5.8.1 Finanzas para pensar</v>
      </c>
      <c r="M44" s="427" t="str">
        <f>+'Plan estratégico 2021-2024'!K43</f>
        <v>1. Generar resultados con superávit.
2.  Eficiencia y oportunidad en el pago de cuentas.
3. Eficiencia y oportunidad en la presentación de informacion contable
4. Cumplimiento de los tiempos establecidos para la facturación</v>
      </c>
      <c r="N44" s="427" t="str">
        <f>+'Plan estratégico 2021-2024'!L43</f>
        <v>Ejecución Presupuestal</v>
      </c>
      <c r="O44" s="427" t="str">
        <f>+'Plan estratégico 2021-2024'!M43</f>
        <v>Optimización de recursos</v>
      </c>
      <c r="P44" s="427" t="str">
        <f>+'Plan estratégico 2021-2024'!N43</f>
        <v>1 Eficacia: (cumplimiento de metas)</v>
      </c>
      <c r="Q44" s="427" t="str">
        <f>+'Plan estratégico 2021-2024'!O43</f>
        <v>Establecer el superávit permanente en las operaciones de la empresa.</v>
      </c>
      <c r="R44" s="427" t="str">
        <f>+'Plan estratégico 2021-2024'!P43</f>
        <v>Recaudo Acumulado de Recursos Propios  / Compromisos Acumulados de Recursos Propios</v>
      </c>
      <c r="S44" s="431" t="s">
        <v>1039</v>
      </c>
      <c r="T44" s="431" t="s">
        <v>1035</v>
      </c>
      <c r="U44" s="427" t="str">
        <f>+'Plan estratégico 2021-2024'!Q43</f>
        <v>Número (#).</v>
      </c>
      <c r="V44" s="427" t="str">
        <f>+'Plan estratégico 2021-2024'!R43</f>
        <v>No aplica.</v>
      </c>
      <c r="W44" s="427" t="str">
        <f>+'Plan estratégico 2021-2024'!S43</f>
        <v>≥ 1</v>
      </c>
      <c r="X44" s="427" t="str">
        <f>+'Plan estratégico 2021-2024'!T43</f>
        <v>≥ 1</v>
      </c>
      <c r="Y44" s="427" t="str">
        <f>+'Plan estratégico 2021-2024'!U43</f>
        <v>≥ 1</v>
      </c>
      <c r="Z44" s="427" t="str">
        <f>+'Plan estratégico 2021-2024'!V43</f>
        <v>≥ 1</v>
      </c>
      <c r="AA44" s="491">
        <f>+'Plan estratégico 2021-2024'!W43</f>
        <v>390698364</v>
      </c>
      <c r="AB44" s="491">
        <f>+'Plan estratégico 2021-2024'!X43</f>
        <v>402419314.92000002</v>
      </c>
      <c r="AC44" s="491">
        <f>+'Plan estratégico 2021-2024'!Y43</f>
        <v>414491894.36760002</v>
      </c>
      <c r="AD44" s="491">
        <f>+'Plan estratégico 2021-2024'!Z43</f>
        <v>426926651.19862801</v>
      </c>
      <c r="AE44" s="427" t="str">
        <f>+'Plan estratégico 2021-2024'!AA43</f>
        <v>1.  Comparar el ingreso frente al gasto de recursos propios y generar alertas.</v>
      </c>
      <c r="AF44" s="427" t="str">
        <f>+'Plan estratégico 2021-2024'!AB43</f>
        <v>Cumplimiento de las actividades de gestión, según su ponderación.</v>
      </c>
      <c r="AG44" s="427" t="str">
        <f>+'Plan estratégico 2021-2024'!AC43</f>
        <v>1 Eficacia: (cumplimiento de metas)</v>
      </c>
      <c r="AH44" s="427" t="str">
        <f>+'Plan estratégico 2021-2024'!AD43</f>
        <v>Número (#)</v>
      </c>
      <c r="AI44" s="427" t="str">
        <f>+'Plan estratégico 2021-2024'!AE43</f>
        <v>Trimestral.</v>
      </c>
      <c r="AJ44" s="427" t="str">
        <f>+'Plan estratégico 2021-2024'!AF43</f>
        <v>El presupuesto distribuido corresponde con el valor global asignado al equipo de la Subdirección Financiera.</v>
      </c>
      <c r="AK44" s="427" t="str">
        <f>+'Plan estratégico 2021-2024'!AG43</f>
        <v>Orlando Barbosa Silva - Subdirector Financiero</v>
      </c>
      <c r="AL44" s="427" t="str">
        <f>+'Plan estratégico 2021-2024'!AH43</f>
        <v xml:space="preserve">Angela Payares - Profesional de presupuesto            </v>
      </c>
      <c r="AM44" s="748">
        <f>4033857025/5562475521</f>
        <v>0.72519097113703956</v>
      </c>
      <c r="AN44" s="749"/>
      <c r="AO44" s="750"/>
      <c r="AP44" s="508" t="s">
        <v>1205</v>
      </c>
      <c r="AQ44" s="758" t="s">
        <v>1207</v>
      </c>
    </row>
    <row r="45" spans="1:43" s="10" customFormat="1" ht="60.75" customHeight="1" x14ac:dyDescent="0.25">
      <c r="A45" s="427" t="str">
        <f>+'Plan estratégico 2021-2024'!I44</f>
        <v>5.8.2</v>
      </c>
      <c r="B45" s="437" t="str">
        <f>+'Plan estratégico 2021-2024'!A43</f>
        <v>8. Trabajo decente y crecimiento económico.
16. Paz, justicia e instituciones sólidas.</v>
      </c>
      <c r="C45" s="437" t="str">
        <f>+'Plan estratégico 2021-2024'!B43</f>
        <v>Propósito 5
Logro de ciudad: 30</v>
      </c>
      <c r="D45" s="437" t="str">
        <f>+'Plan estratégico 2021-2024'!C43</f>
        <v>Gestión presupuestal y eficiencia del gasto público.</v>
      </c>
      <c r="E45" s="437" t="str">
        <f>+'Plan estratégico 2021-2024'!D43</f>
        <v>05 - Fortalecer la capacidad institucional de Capital para ser una empresa eficiente, sostenible y transparente.</v>
      </c>
      <c r="F45" s="437" t="str">
        <f>+'Plan estratégico 2021-2024'!E43</f>
        <v>5.8. Plan estratégico financiero como mecanismo para la  optimización y eficiencia de los recursos económicos.</v>
      </c>
      <c r="G45" s="437" t="str">
        <f>+'Plan estratégico 2021-2024'!F43</f>
        <v>Lograr la optimización de los recursos anuales, alcanzando como mínimo un punto de equilibrio entre el ingreso y gasto</v>
      </c>
      <c r="H45" s="437" t="str">
        <f>+'Plan estratégico 2021-2024'!G43</f>
        <v>Valor recaudado en ingresos / Gastos comprometidos</v>
      </c>
      <c r="I45" s="437" t="str">
        <f>+'Plan estratégico 2021-2024'!H43</f>
        <v>2 Eficiencia: (uso de los recursos)</v>
      </c>
      <c r="J45" s="427" t="str">
        <f>+'Plan estratégico 2021-2024'!I44</f>
        <v>5.8.2</v>
      </c>
      <c r="K45" s="427" t="str">
        <f>+'Plan estratégico 2021-2024'!J43</f>
        <v>Finanzas para pensar</v>
      </c>
      <c r="L45" s="427" t="str">
        <f t="shared" si="0"/>
        <v>5.8.2 Finanzas para pensar</v>
      </c>
      <c r="M45" s="427" t="str">
        <f>+'Plan estratégico 2021-2024'!K43</f>
        <v>1. Generar resultados con superávit.
2.  Eficiencia y oportunidad en el pago de cuentas.
3. Eficiencia y oportunidad en la presentación de informacion contable
4. Cumplimiento de los tiempos establecidos para la facturación</v>
      </c>
      <c r="N45" s="427" t="str">
        <f>+'Plan estratégico 2021-2024'!L44</f>
        <v>Ordenes de pago tramitadas y pagadas dentro del periodo correspondiente.</v>
      </c>
      <c r="O45" s="427" t="str">
        <f>+'Plan estratégico 2021-2024'!M44</f>
        <v>Cuentas radicadas / cuentas pagadas oportunamente</v>
      </c>
      <c r="P45" s="427" t="str">
        <f>+'Plan estratégico 2021-2024'!N44</f>
        <v>1 Eficacia: (cumplimiento de metas)</v>
      </c>
      <c r="Q45" s="427" t="str">
        <f>+'Plan estratégico 2021-2024'!O44</f>
        <v>Medir la eficiencia del proceso de pagos.</v>
      </c>
      <c r="R45" s="427" t="str">
        <f>+'Plan estratégico 2021-2024'!P44</f>
        <v xml:space="preserve">∑ Ordenes de pago ≤ 4 días / Total Ordenes de Pago </v>
      </c>
      <c r="S45" s="431" t="s">
        <v>1041</v>
      </c>
      <c r="T45" s="431" t="s">
        <v>1036</v>
      </c>
      <c r="U45" s="427" t="str">
        <f>+'Plan estratégico 2021-2024'!Q44</f>
        <v>Número (#).</v>
      </c>
      <c r="V45" s="427" t="str">
        <f>+'Plan estratégico 2021-2024'!R43</f>
        <v>No aplica.</v>
      </c>
      <c r="W45" s="427" t="str">
        <f>+'Plan estratégico 2021-2024'!S44</f>
        <v>≤4</v>
      </c>
      <c r="X45" s="427" t="str">
        <f>+'Plan estratégico 2021-2024'!T44</f>
        <v>≤4</v>
      </c>
      <c r="Y45" s="427" t="str">
        <f>+'Plan estratégico 2021-2024'!U44</f>
        <v>≤4</v>
      </c>
      <c r="Z45" s="427" t="str">
        <f>+'Plan estratégico 2021-2024'!V44</f>
        <v>≤4</v>
      </c>
      <c r="AA45" s="491">
        <f>+'Plan estratégico 2021-2024'!W43</f>
        <v>390698364</v>
      </c>
      <c r="AB45" s="491">
        <f>+'Plan estratégico 2021-2024'!X43</f>
        <v>402419314.92000002</v>
      </c>
      <c r="AC45" s="491">
        <f>+'Plan estratégico 2021-2024'!Y43</f>
        <v>414491894.36760002</v>
      </c>
      <c r="AD45" s="491">
        <f>+'Plan estratégico 2021-2024'!Z43</f>
        <v>426926651.19862801</v>
      </c>
      <c r="AE45" s="427" t="str">
        <f>+'Plan estratégico 2021-2024'!AA44</f>
        <v xml:space="preserve">2. Liquidar ordenes e pago y diligenciar matriz de control  </v>
      </c>
      <c r="AF45" s="427" t="str">
        <f>+'Plan estratégico 2021-2024'!AB44</f>
        <v>Cumplimiento de las actividades de gestión, según su ponderación.</v>
      </c>
      <c r="AG45" s="427" t="str">
        <f>+'Plan estratégico 2021-2024'!AC44</f>
        <v>1 Eficacia: (cumplimiento de metas)</v>
      </c>
      <c r="AH45" s="427" t="str">
        <f>+'Plan estratégico 2021-2024'!AD44</f>
        <v>Porcentaje (%)</v>
      </c>
      <c r="AI45" s="427" t="str">
        <f>+'Plan estratégico 2021-2024'!AE44</f>
        <v>Mensual.</v>
      </c>
      <c r="AJ45" s="427" t="str">
        <f>+'Plan estratégico 2021-2024'!AF43</f>
        <v>El presupuesto distribuido corresponde con el valor global asignado al equipo de la Subdirección Financiera.</v>
      </c>
      <c r="AK45" s="427" t="str">
        <f>+'Plan estratégico 2021-2024'!AG43</f>
        <v>Orlando Barbosa Silva - Subdirector Financiero</v>
      </c>
      <c r="AL45" s="427" t="str">
        <f>+'Plan estratégico 2021-2024'!AH44</f>
        <v xml:space="preserve">Orlando Barbosa - Subdirector  Financiero    </v>
      </c>
      <c r="AM45" s="751">
        <f>293/296</f>
        <v>0.98986486486486491</v>
      </c>
      <c r="AN45" s="751">
        <f>246/328</f>
        <v>0.75</v>
      </c>
      <c r="AO45" s="751">
        <f>353/397</f>
        <v>0.88916876574307302</v>
      </c>
      <c r="AP45" s="508" t="s">
        <v>1197</v>
      </c>
      <c r="AQ45" s="756" t="s">
        <v>1208</v>
      </c>
    </row>
    <row r="46" spans="1:43" s="10" customFormat="1" ht="58.5" customHeight="1" x14ac:dyDescent="0.25">
      <c r="A46" s="427" t="str">
        <f>+'Plan estratégico 2021-2024'!I45</f>
        <v>5.8.3</v>
      </c>
      <c r="B46" s="437" t="str">
        <f>+'Plan estratégico 2021-2024'!A43</f>
        <v>8. Trabajo decente y crecimiento económico.
16. Paz, justicia e instituciones sólidas.</v>
      </c>
      <c r="C46" s="437" t="str">
        <f>+'Plan estratégico 2021-2024'!B43</f>
        <v>Propósito 5
Logro de ciudad: 30</v>
      </c>
      <c r="D46" s="437" t="str">
        <f>+'Plan estratégico 2021-2024'!C43</f>
        <v>Gestión presupuestal y eficiencia del gasto público.</v>
      </c>
      <c r="E46" s="437" t="str">
        <f>+'Plan estratégico 2021-2024'!D43</f>
        <v>05 - Fortalecer la capacidad institucional de Capital para ser una empresa eficiente, sostenible y transparente.</v>
      </c>
      <c r="F46" s="437" t="str">
        <f>+'Plan estratégico 2021-2024'!E43</f>
        <v>5.8. Plan estratégico financiero como mecanismo para la  optimización y eficiencia de los recursos económicos.</v>
      </c>
      <c r="G46" s="437" t="str">
        <f>+'Plan estratégico 2021-2024'!F43</f>
        <v>Lograr la optimización de los recursos anuales, alcanzando como mínimo un punto de equilibrio entre el ingreso y gasto</v>
      </c>
      <c r="H46" s="437" t="str">
        <f>+'Plan estratégico 2021-2024'!G43</f>
        <v>Valor recaudado en ingresos / Gastos comprometidos</v>
      </c>
      <c r="I46" s="437" t="str">
        <f>+'Plan estratégico 2021-2024'!H43</f>
        <v>2 Eficiencia: (uso de los recursos)</v>
      </c>
      <c r="J46" s="427" t="str">
        <f>+'Plan estratégico 2021-2024'!I45</f>
        <v>5.8.3</v>
      </c>
      <c r="K46" s="427" t="str">
        <f>+'Plan estratégico 2021-2024'!J43</f>
        <v>Finanzas para pensar</v>
      </c>
      <c r="L46" s="427" t="str">
        <f t="shared" si="0"/>
        <v>5.8.3 Finanzas para pensar</v>
      </c>
      <c r="M46" s="427" t="str">
        <f>+'Plan estratégico 2021-2024'!K43</f>
        <v>1. Generar resultados con superávit.
2.  Eficiencia y oportunidad en el pago de cuentas.
3. Eficiencia y oportunidad en la presentación de informacion contable
4. Cumplimiento de los tiempos establecidos para la facturación</v>
      </c>
      <c r="N46" s="427" t="str">
        <f>+'Plan estratégico 2021-2024'!L45</f>
        <v>Flujo de caja.</v>
      </c>
      <c r="O46" s="427" t="str">
        <f>+'Plan estratégico 2021-2024'!M45</f>
        <v xml:space="preserve">Flujo de caja mensual </v>
      </c>
      <c r="P46" s="427" t="str">
        <f>+'Plan estratégico 2021-2024'!N45</f>
        <v>1 Eficacia: (cumplimiento de metas)</v>
      </c>
      <c r="Q46" s="427" t="str">
        <f>+'Plan estratégico 2021-2024'!O45</f>
        <v>Presentar la situación de liquidez de la empresa.</v>
      </c>
      <c r="R46" s="427" t="str">
        <f>+'Plan estratégico 2021-2024'!P45</f>
        <v>Ingresos - Giros ≥ 1</v>
      </c>
      <c r="S46" s="431" t="s">
        <v>1042</v>
      </c>
      <c r="T46" s="431" t="s">
        <v>1043</v>
      </c>
      <c r="U46" s="427" t="str">
        <f>+'Plan estratégico 2021-2024'!Q45</f>
        <v>Número (#).</v>
      </c>
      <c r="V46" s="427" t="str">
        <f>+'Plan estratégico 2021-2024'!R43</f>
        <v>No aplica.</v>
      </c>
      <c r="W46" s="427" t="str">
        <f>+'Plan estratégico 2021-2024'!S45</f>
        <v>≥ 1</v>
      </c>
      <c r="X46" s="427" t="str">
        <f>+'Plan estratégico 2021-2024'!T45</f>
        <v>≥ 1</v>
      </c>
      <c r="Y46" s="427" t="str">
        <f>+'Plan estratégico 2021-2024'!U45</f>
        <v>≥ 1</v>
      </c>
      <c r="Z46" s="427" t="str">
        <f>+'Plan estratégico 2021-2024'!V45</f>
        <v>≥ 1</v>
      </c>
      <c r="AA46" s="491">
        <f>+'Plan estratégico 2021-2024'!W43</f>
        <v>390698364</v>
      </c>
      <c r="AB46" s="491">
        <f>+'Plan estratégico 2021-2024'!X43</f>
        <v>402419314.92000002</v>
      </c>
      <c r="AC46" s="491">
        <f>+'Plan estratégico 2021-2024'!Y43</f>
        <v>414491894.36760002</v>
      </c>
      <c r="AD46" s="491">
        <f>+'Plan estratégico 2021-2024'!Z43</f>
        <v>426926651.19862801</v>
      </c>
      <c r="AE46" s="427" t="str">
        <f>+'Plan estratégico 2021-2024'!AA45</f>
        <v xml:space="preserve">3. Elaborar los flujos de caja mensuales          </v>
      </c>
      <c r="AF46" s="427" t="str">
        <f>+'Plan estratégico 2021-2024'!AB45</f>
        <v>Cumplimiento de las actividades de gestión, según su ponderación.</v>
      </c>
      <c r="AG46" s="427" t="str">
        <f>+'Plan estratégico 2021-2024'!AC45</f>
        <v>1 Eficacia: (cumplimiento de metas)</v>
      </c>
      <c r="AH46" s="427" t="str">
        <f>+'Plan estratégico 2021-2024'!AD45</f>
        <v>Número (#)</v>
      </c>
      <c r="AI46" s="427" t="str">
        <f>+'Plan estratégico 2021-2024'!AE45</f>
        <v>Mensual.</v>
      </c>
      <c r="AJ46" s="427" t="str">
        <f>+'Plan estratégico 2021-2024'!AF43</f>
        <v>El presupuesto distribuido corresponde con el valor global asignado al equipo de la Subdirección Financiera.</v>
      </c>
      <c r="AK46" s="427" t="str">
        <f>+'Plan estratégico 2021-2024'!AG43</f>
        <v>Orlando Barbosa Silva - Subdirector Financiero</v>
      </c>
      <c r="AL46" s="427" t="str">
        <f>+'Plan estratégico 2021-2024'!AH45</f>
        <v xml:space="preserve">Mireya Pardo - Profesional de tesorería                               </v>
      </c>
      <c r="AM46" s="752">
        <f>12483077918/2336367439</f>
        <v>5.3429429419470695</v>
      </c>
      <c r="AN46" s="752">
        <f>10611592832/2283986380</f>
        <v>4.6460841119376557</v>
      </c>
      <c r="AO46" s="752">
        <f>8623564072/3572512758</f>
        <v>2.4138651577070167</v>
      </c>
      <c r="AP46" s="508" t="s">
        <v>1198</v>
      </c>
      <c r="AQ46" s="756" t="s">
        <v>1208</v>
      </c>
    </row>
    <row r="47" spans="1:43" s="10" customFormat="1" ht="49.5" customHeight="1" x14ac:dyDescent="0.25">
      <c r="A47" s="427" t="str">
        <f>+'Plan estratégico 2021-2024'!I46</f>
        <v>5.8.4</v>
      </c>
      <c r="B47" s="437" t="str">
        <f>+'Plan estratégico 2021-2024'!A43</f>
        <v>8. Trabajo decente y crecimiento económico.
16. Paz, justicia e instituciones sólidas.</v>
      </c>
      <c r="C47" s="437" t="str">
        <f>+'Plan estratégico 2021-2024'!B43</f>
        <v>Propósito 5
Logro de ciudad: 30</v>
      </c>
      <c r="D47" s="437" t="str">
        <f>+'Plan estratégico 2021-2024'!C43</f>
        <v>Gestión presupuestal y eficiencia del gasto público.</v>
      </c>
      <c r="E47" s="437" t="str">
        <f>+'Plan estratégico 2021-2024'!D43</f>
        <v>05 - Fortalecer la capacidad institucional de Capital para ser una empresa eficiente, sostenible y transparente.</v>
      </c>
      <c r="F47" s="437" t="str">
        <f>+'Plan estratégico 2021-2024'!E43</f>
        <v>5.8. Plan estratégico financiero como mecanismo para la  optimización y eficiencia de los recursos económicos.</v>
      </c>
      <c r="G47" s="437" t="str">
        <f>+'Plan estratégico 2021-2024'!F43</f>
        <v>Lograr la optimización de los recursos anuales, alcanzando como mínimo un punto de equilibrio entre el ingreso y gasto</v>
      </c>
      <c r="H47" s="437" t="str">
        <f>+'Plan estratégico 2021-2024'!G43</f>
        <v>Valor recaudado en ingresos / Gastos comprometidos</v>
      </c>
      <c r="I47" s="437" t="str">
        <f>+'Plan estratégico 2021-2024'!H43</f>
        <v>2 Eficiencia: (uso de los recursos)</v>
      </c>
      <c r="J47" s="427" t="str">
        <f>+'Plan estratégico 2021-2024'!I46</f>
        <v>5.8.4</v>
      </c>
      <c r="K47" s="427" t="str">
        <f>+'Plan estratégico 2021-2024'!J43</f>
        <v>Finanzas para pensar</v>
      </c>
      <c r="L47" s="427" t="str">
        <f t="shared" si="0"/>
        <v>5.8.4 Finanzas para pensar</v>
      </c>
      <c r="M47" s="427" t="str">
        <f>+'Plan estratégico 2021-2024'!K43</f>
        <v>1. Generar resultados con superávit.
2.  Eficiencia y oportunidad en el pago de cuentas.
3. Eficiencia y oportunidad en la presentación de informacion contable
4. Cumplimiento de los tiempos establecidos para la facturación</v>
      </c>
      <c r="N47" s="427" t="str">
        <f>+'Plan estratégico 2021-2024'!L46</f>
        <v>Estados Contables mensuales</v>
      </c>
      <c r="O47" s="427" t="str">
        <f>+'Plan estratégico 2021-2024'!M46</f>
        <v>Estados contables mensuales</v>
      </c>
      <c r="P47" s="427" t="str">
        <f>+'Plan estratégico 2021-2024'!N46</f>
        <v>2 Eficiencia: (uso de los recursos)</v>
      </c>
      <c r="Q47" s="427" t="str">
        <f>+'Plan estratégico 2021-2024'!O46</f>
        <v>Presentar la situación financiera de la empresa en el periodo correspondiente.</v>
      </c>
      <c r="R47" s="427" t="str">
        <f>+'Plan estratégico 2021-2024'!P46</f>
        <v>Ingresos / Costos y/o Gastos ≥ 0</v>
      </c>
      <c r="S47" s="431" t="s">
        <v>1042</v>
      </c>
      <c r="T47" s="431" t="s">
        <v>1045</v>
      </c>
      <c r="U47" s="427" t="str">
        <f>+'Plan estratégico 2021-2024'!Q46</f>
        <v>Número (#).</v>
      </c>
      <c r="V47" s="427" t="str">
        <f>+'Plan estratégico 2021-2024'!R43</f>
        <v>No aplica.</v>
      </c>
      <c r="W47" s="427" t="str">
        <f>+'Plan estratégico 2021-2024'!S46</f>
        <v>≥ 0</v>
      </c>
      <c r="X47" s="427" t="str">
        <f>+'Plan estratégico 2021-2024'!T46</f>
        <v>≥ 0</v>
      </c>
      <c r="Y47" s="427" t="str">
        <f>+'Plan estratégico 2021-2024'!U46</f>
        <v>≥ 0</v>
      </c>
      <c r="Z47" s="427" t="str">
        <f>+'Plan estratégico 2021-2024'!V46</f>
        <v>≥ 0</v>
      </c>
      <c r="AA47" s="491">
        <f>+'Plan estratégico 2021-2024'!W43</f>
        <v>390698364</v>
      </c>
      <c r="AB47" s="491">
        <f>+'Plan estratégico 2021-2024'!X43</f>
        <v>402419314.92000002</v>
      </c>
      <c r="AC47" s="491">
        <f>+'Plan estratégico 2021-2024'!Y43</f>
        <v>414491894.36760002</v>
      </c>
      <c r="AD47" s="491">
        <f>+'Plan estratégico 2021-2024'!Z43</f>
        <v>426926651.19862801</v>
      </c>
      <c r="AE47" s="427" t="str">
        <f>+'Plan estratégico 2021-2024'!AA46</f>
        <v xml:space="preserve">4. Elaborar los estados contables mensuales                     </v>
      </c>
      <c r="AF47" s="427" t="str">
        <f>+'Plan estratégico 2021-2024'!AB46</f>
        <v>Cumplimiento de las actividades de gestión, según su ponderación.</v>
      </c>
      <c r="AG47" s="427" t="str">
        <f>+'Plan estratégico 2021-2024'!AC46</f>
        <v>2 Eficiencia: (uso de los recursos)</v>
      </c>
      <c r="AH47" s="427" t="str">
        <f>+'Plan estratégico 2021-2024'!AD46</f>
        <v>Número (#)</v>
      </c>
      <c r="AI47" s="427" t="str">
        <f>+'Plan estratégico 2021-2024'!AE46</f>
        <v>Mensual.</v>
      </c>
      <c r="AJ47" s="427" t="str">
        <f>+'Plan estratégico 2021-2024'!AF43</f>
        <v>El presupuesto distribuido corresponde con el valor global asignado al equipo de la Subdirección Financiera.</v>
      </c>
      <c r="AK47" s="427" t="str">
        <f>+'Plan estratégico 2021-2024'!AG43</f>
        <v>Orlando Barbosa Silva - Subdirector Financiero</v>
      </c>
      <c r="AL47" s="427" t="str">
        <f>+'Plan estratégico 2021-2024'!AH46</f>
        <v xml:space="preserve">Carlos Flores  - Profesional de contabilidad                                     </v>
      </c>
      <c r="AM47" s="752">
        <f>2421730303.8/1591152214.74</f>
        <v>1.5219978839018362</v>
      </c>
      <c r="AN47" s="752">
        <f>2739743603.2/3441413690.8</f>
        <v>0.79610992730232089</v>
      </c>
      <c r="AO47" s="752">
        <f>3135908767.11/5818270949.9</f>
        <v>0.53897606249566254</v>
      </c>
      <c r="AP47" s="508" t="s">
        <v>1204</v>
      </c>
      <c r="AQ47" s="757" t="s">
        <v>1206</v>
      </c>
    </row>
    <row r="48" spans="1:43" s="10" customFormat="1" ht="52.5" customHeight="1" x14ac:dyDescent="0.25">
      <c r="A48" s="427" t="str">
        <f>+'Plan estratégico 2021-2024'!I47</f>
        <v>5.8.5</v>
      </c>
      <c r="B48" s="437" t="str">
        <f>+'Plan estratégico 2021-2024'!A43</f>
        <v>8. Trabajo decente y crecimiento económico.
16. Paz, justicia e instituciones sólidas.</v>
      </c>
      <c r="C48" s="437" t="str">
        <f>+'Plan estratégico 2021-2024'!B43</f>
        <v>Propósito 5
Logro de ciudad: 30</v>
      </c>
      <c r="D48" s="437" t="str">
        <f>+'Plan estratégico 2021-2024'!C43</f>
        <v>Gestión presupuestal y eficiencia del gasto público.</v>
      </c>
      <c r="E48" s="437" t="str">
        <f>+'Plan estratégico 2021-2024'!D43</f>
        <v>05 - Fortalecer la capacidad institucional de Capital para ser una empresa eficiente, sostenible y transparente.</v>
      </c>
      <c r="F48" s="437" t="str">
        <f>+'Plan estratégico 2021-2024'!E43</f>
        <v>5.8. Plan estratégico financiero como mecanismo para la  optimización y eficiencia de los recursos económicos.</v>
      </c>
      <c r="G48" s="437" t="str">
        <f>+'Plan estratégico 2021-2024'!F43</f>
        <v>Lograr la optimización de los recursos anuales, alcanzando como mínimo un punto de equilibrio entre el ingreso y gasto</v>
      </c>
      <c r="H48" s="437" t="str">
        <f>+'Plan estratégico 2021-2024'!G43</f>
        <v>Valor recaudado en ingresos / Gastos comprometidos</v>
      </c>
      <c r="I48" s="437" t="str">
        <f>+'Plan estratégico 2021-2024'!H43</f>
        <v>2 Eficiencia: (uso de los recursos)</v>
      </c>
      <c r="J48" s="427" t="str">
        <f>+'Plan estratégico 2021-2024'!I47</f>
        <v>5.8.5</v>
      </c>
      <c r="K48" s="427" t="str">
        <f>+'Plan estratégico 2021-2024'!J43</f>
        <v>Finanzas para pensar</v>
      </c>
      <c r="L48" s="427" t="str">
        <f t="shared" si="0"/>
        <v>5.8.5 Finanzas para pensar</v>
      </c>
      <c r="M48" s="427" t="str">
        <f>+'Plan estratégico 2021-2024'!K43</f>
        <v>1. Generar resultados con superávit.
2.  Eficiencia y oportunidad en el pago de cuentas.
3. Eficiencia y oportunidad en la presentación de informacion contable
4. Cumplimiento de los tiempos establecidos para la facturación</v>
      </c>
      <c r="N48" s="427" t="str">
        <f>+'Plan estratégico 2021-2024'!L47</f>
        <v>Informe de cartera y soporte de envío de facturas.</v>
      </c>
      <c r="O48" s="427" t="str">
        <f>+'Plan estratégico 2021-2024'!M47</f>
        <v>Informes de cartera mensuales</v>
      </c>
      <c r="P48" s="427" t="str">
        <f>+'Plan estratégico 2021-2024'!N47</f>
        <v>1 Eficacia: (cumplimiento de metas)</v>
      </c>
      <c r="Q48" s="427" t="str">
        <f>+'Plan estratégico 2021-2024'!O47</f>
        <v>Identificar las edades de cartera y oportunidad de recaudo de los diferentes clientes de la empresa.</v>
      </c>
      <c r="R48" s="427" t="str">
        <f>+'Plan estratégico 2021-2024'!P47</f>
        <v>Total Recaudo / Total servicios cobrados al cierre del trimestre acumulado * 100</v>
      </c>
      <c r="S48" s="427" t="s">
        <v>1044</v>
      </c>
      <c r="T48" s="427" t="s">
        <v>1046</v>
      </c>
      <c r="U48" s="427" t="str">
        <f>+'Plan estratégico 2021-2024'!Q47</f>
        <v>Porcentaje (%).</v>
      </c>
      <c r="V48" s="427" t="str">
        <f>+'Plan estratégico 2021-2024'!R43</f>
        <v>No aplica.</v>
      </c>
      <c r="W48" s="490">
        <f>+'Plan estratégico 2021-2024'!S47</f>
        <v>0.7</v>
      </c>
      <c r="X48" s="490">
        <f>+'Plan estratégico 2021-2024'!T47</f>
        <v>0.7</v>
      </c>
      <c r="Y48" s="490">
        <f>+'Plan estratégico 2021-2024'!U47</f>
        <v>0.7</v>
      </c>
      <c r="Z48" s="490">
        <f>+'Plan estratégico 2021-2024'!V47</f>
        <v>0.7</v>
      </c>
      <c r="AA48" s="491">
        <f>+'Plan estratégico 2021-2024'!W43</f>
        <v>390698364</v>
      </c>
      <c r="AB48" s="491">
        <f>+'Plan estratégico 2021-2024'!X43</f>
        <v>402419314.92000002</v>
      </c>
      <c r="AC48" s="491">
        <f>+'Plan estratégico 2021-2024'!Y43</f>
        <v>414491894.36760002</v>
      </c>
      <c r="AD48" s="491">
        <f>+'Plan estratégico 2021-2024'!Z43</f>
        <v>426926651.19862801</v>
      </c>
      <c r="AE48" s="427" t="str">
        <f>+'Plan estratégico 2021-2024'!AA47</f>
        <v xml:space="preserve">5. Elaborar informe de cartera mensual                         </v>
      </c>
      <c r="AF48" s="427" t="str">
        <f>+'Plan estratégico 2021-2024'!AB47</f>
        <v>Cumplimiento de las actividades de gestión, según su ponderación.</v>
      </c>
      <c r="AG48" s="427" t="str">
        <f>+'Plan estratégico 2021-2024'!AC47</f>
        <v>2 Eficiencia: (uso de los recursos)</v>
      </c>
      <c r="AH48" s="427" t="str">
        <f>+'Plan estratégico 2021-2024'!AD47</f>
        <v>Porcentaje (%)</v>
      </c>
      <c r="AI48" s="427" t="str">
        <f>+'Plan estratégico 2021-2024'!AE47</f>
        <v>Mensual.</v>
      </c>
      <c r="AJ48" s="427" t="str">
        <f>+'Plan estratégico 2021-2024'!AF43</f>
        <v>El presupuesto distribuido corresponde con el valor global asignado al equipo de la Subdirección Financiera.</v>
      </c>
      <c r="AK48" s="427" t="str">
        <f>+'Plan estratégico 2021-2024'!AG43</f>
        <v>Orlando Barbosa Silva - Subdirector Financiero</v>
      </c>
      <c r="AL48" s="427" t="str">
        <f>+'Plan estratégico 2021-2024'!AH47</f>
        <v xml:space="preserve">Laura Rincón - Profesional de facturación                                                          </v>
      </c>
      <c r="AM48" s="753">
        <f>739131012/858469750</f>
        <v>0.86098667075922009</v>
      </c>
      <c r="AN48" s="754"/>
      <c r="AO48" s="755"/>
      <c r="AP48" s="508" t="s">
        <v>1199</v>
      </c>
      <c r="AQ48" s="756" t="s">
        <v>1208</v>
      </c>
    </row>
    <row r="49" spans="1:43" s="10" customFormat="1" ht="93.75" customHeight="1" x14ac:dyDescent="0.25">
      <c r="A49" s="427" t="str">
        <f>+'Plan estratégico 2021-2024'!I48</f>
        <v>5.8.6</v>
      </c>
      <c r="B49" s="437" t="str">
        <f>+'Plan estratégico 2021-2024'!A43</f>
        <v>8. Trabajo decente y crecimiento económico.
16. Paz, justicia e instituciones sólidas.</v>
      </c>
      <c r="C49" s="437" t="str">
        <f>+'Plan estratégico 2021-2024'!B43</f>
        <v>Propósito 5
Logro de ciudad: 30</v>
      </c>
      <c r="D49" s="437" t="str">
        <f>+'Plan estratégico 2021-2024'!C43</f>
        <v>Gestión presupuestal y eficiencia del gasto público.</v>
      </c>
      <c r="E49" s="437" t="str">
        <f>+'Plan estratégico 2021-2024'!D43</f>
        <v>05 - Fortalecer la capacidad institucional de Capital para ser una empresa eficiente, sostenible y transparente.</v>
      </c>
      <c r="F49" s="437" t="str">
        <f>+'Plan estratégico 2021-2024'!E43</f>
        <v>5.8. Plan estratégico financiero como mecanismo para la  optimización y eficiencia de los recursos económicos.</v>
      </c>
      <c r="G49" s="437" t="str">
        <f>+'Plan estratégico 2021-2024'!F43</f>
        <v>Lograr la optimización de los recursos anuales, alcanzando como mínimo un punto de equilibrio entre el ingreso y gasto</v>
      </c>
      <c r="H49" s="437" t="str">
        <f>+'Plan estratégico 2021-2024'!G43</f>
        <v>Valor recaudado en ingresos / Gastos comprometidos</v>
      </c>
      <c r="I49" s="437" t="str">
        <f>+'Plan estratégico 2021-2024'!H43</f>
        <v>2 Eficiencia: (uso de los recursos)</v>
      </c>
      <c r="J49" s="427" t="str">
        <f>+'Plan estratégico 2021-2024'!I48</f>
        <v>5.8.6</v>
      </c>
      <c r="K49" s="427" t="str">
        <f>+'Plan estratégico 2021-2024'!J43</f>
        <v>Finanzas para pensar</v>
      </c>
      <c r="L49" s="427" t="str">
        <f t="shared" si="0"/>
        <v>5.8.6 Finanzas para pensar</v>
      </c>
      <c r="M49" s="427" t="str">
        <f>+'Plan estratégico 2021-2024'!K43</f>
        <v>1. Generar resultados con superávit.
2.  Eficiencia y oportunidad en el pago de cuentas.
3. Eficiencia y oportunidad en la presentación de informacion contable
4. Cumplimiento de los tiempos establecidos para la facturación</v>
      </c>
      <c r="N49" s="427" t="str">
        <f>+'Plan estratégico 2021-2024'!L48</f>
        <v>Piezas comunicativas sobre los diferentes productos que genera la subdirección financiera (Estados financieros, tips de facturación, estado de ingresos y gastos)</v>
      </c>
      <c r="O49" s="427" t="str">
        <f>+'Plan estratégico 2021-2024'!M48</f>
        <v xml:space="preserve">Numero de piezas comunicativas </v>
      </c>
      <c r="P49" s="427" t="str">
        <f>+'Plan estratégico 2021-2024'!N48</f>
        <v>1 Eficacia: (cumplimiento de metas)</v>
      </c>
      <c r="Q49" s="427" t="str">
        <f>+'Plan estratégico 2021-2024'!O48</f>
        <v xml:space="preserve">Dar a conocer al interior de la entidad información relevante de los procesos y la gestión financiera. </v>
      </c>
      <c r="R49" s="427" t="str">
        <f>+'Plan estratégico 2021-2024'!P48</f>
        <v>Numero de piezas comunicativas realizadas / Numero de piezas comunicativas programadas para la vigencia (4)</v>
      </c>
      <c r="S49" s="427" t="s">
        <v>1040</v>
      </c>
      <c r="T49" s="427" t="s">
        <v>1047</v>
      </c>
      <c r="U49" s="427" t="str">
        <f>+'Plan estratégico 2021-2024'!Q48</f>
        <v>Número (#).</v>
      </c>
      <c r="V49" s="427" t="str">
        <f>+'Plan estratégico 2021-2024'!R43</f>
        <v>No aplica.</v>
      </c>
      <c r="W49" s="427">
        <f>+'Plan estratégico 2021-2024'!S48</f>
        <v>4</v>
      </c>
      <c r="X49" s="427">
        <f>+'Plan estratégico 2021-2024'!T48</f>
        <v>8</v>
      </c>
      <c r="Y49" s="427">
        <f>+'Plan estratégico 2021-2024'!U48</f>
        <v>8</v>
      </c>
      <c r="Z49" s="427">
        <f>+'Plan estratégico 2021-2024'!V48</f>
        <v>8</v>
      </c>
      <c r="AA49" s="491">
        <f>+'Plan estratégico 2021-2024'!W43</f>
        <v>390698364</v>
      </c>
      <c r="AB49" s="491">
        <f>+'Plan estratégico 2021-2024'!X43</f>
        <v>402419314.92000002</v>
      </c>
      <c r="AC49" s="491">
        <f>+'Plan estratégico 2021-2024'!Y43</f>
        <v>414491894.36760002</v>
      </c>
      <c r="AD49" s="491">
        <f>+'Plan estratégico 2021-2024'!Z43</f>
        <v>426926651.19862801</v>
      </c>
      <c r="AE49" s="427" t="str">
        <f>+'Plan estratégico 2021-2024'!AA48</f>
        <v xml:space="preserve">6. Suministrar insumo para piezas comunicativas          </v>
      </c>
      <c r="AF49" s="427" t="str">
        <f>+'Plan estratégico 2021-2024'!AB48</f>
        <v>Cumplimiento de las actividades de gestión, según su ponderación.</v>
      </c>
      <c r="AG49" s="427" t="str">
        <f>+'Plan estratégico 2021-2024'!AC48</f>
        <v>2 Eficiencia: (uso de los recursos)</v>
      </c>
      <c r="AH49" s="427" t="str">
        <f>+'Plan estratégico 2021-2024'!AD48</f>
        <v>Número (#)</v>
      </c>
      <c r="AI49" s="427" t="str">
        <f>+'Plan estratégico 2021-2024'!AE48</f>
        <v>Trimestral.</v>
      </c>
      <c r="AJ49" s="427" t="str">
        <f>+'Plan estratégico 2021-2024'!AF43</f>
        <v>El presupuesto distribuido corresponde con el valor global asignado al equipo de la Subdirección Financiera.</v>
      </c>
      <c r="AK49" s="427" t="str">
        <f>+'Plan estratégico 2021-2024'!AG43</f>
        <v>Orlando Barbosa Silva - Subdirector Financiero</v>
      </c>
      <c r="AL49" s="427" t="str">
        <f>+'Plan estratégico 2021-2024'!AH48</f>
        <v>Orlando Barbosa - Subdirector Financiero</v>
      </c>
      <c r="AM49" s="753">
        <f>1/1</f>
        <v>1</v>
      </c>
      <c r="AN49" s="754"/>
      <c r="AO49" s="755"/>
      <c r="AP49" s="508" t="s">
        <v>1200</v>
      </c>
      <c r="AQ49" s="756" t="s">
        <v>1208</v>
      </c>
    </row>
    <row r="50" spans="1:43" s="420" customFormat="1" ht="154.5" hidden="1" customHeight="1" x14ac:dyDescent="0.2">
      <c r="A50" s="427" t="str">
        <f>+'Plan estratégico 2021-2024'!I49</f>
        <v>5.9.1</v>
      </c>
      <c r="B50" s="437" t="str">
        <f>+'Plan estratégico 2021-2024'!A49</f>
        <v>11. Ciudades y comunidades sostenibles.
17. Alianzas para lograr los objetivos.</v>
      </c>
      <c r="C50" s="437" t="str">
        <f>+'Plan estratégico 2021-2024'!B49</f>
        <v>Propósito 5
Logro de ciudad: 27 - 30</v>
      </c>
      <c r="D50" s="437" t="str">
        <f>+'Plan estratégico 2021-2024'!C49</f>
        <v>Fortalecimiento organizacional y simplificación de procesos.
Racionalización de trámites.</v>
      </c>
      <c r="E50" s="437" t="str">
        <f>+'Plan estratégico 2021-2024'!D49</f>
        <v>05 - Fortalecer la capacidad institucional de Capital para ser una empresa eficiente, sostenible y transparente.</v>
      </c>
      <c r="F50" s="437" t="str">
        <f>+'Plan estratégico 2021-2024'!E49</f>
        <v>5.9. Sistematización de los procesos institucionales (contractual y financiero)</v>
      </c>
      <c r="G50" s="437" t="str">
        <f>+'Plan estratégico 2021-2024'!F49</f>
        <v>Creación e implementación de un software de gestión (por parte de la secretaria general, el subdirector financiero y el ingeniero de Sistemas) que permita hacer seguimiento a la trazabilidad de las gestiones contractual y financiera adelantadas por la Coordinación Jurídica y la Subdirección Financiera.</v>
      </c>
      <c r="H50" s="437" t="str">
        <f>+'Plan estratégico 2021-2024'!G49</f>
        <v>1 software de gestión implementado</v>
      </c>
      <c r="I50" s="437" t="str">
        <f>+'Plan estratégico 2021-2024'!H49</f>
        <v>1 Eficacia: (cumplimiento de metas)</v>
      </c>
      <c r="J50" s="427" t="str">
        <f>+'Plan estratégico 2021-2024'!I49</f>
        <v>5.9.1</v>
      </c>
      <c r="K50" s="427" t="str">
        <f>+'Plan estratégico 2021-2024'!J49</f>
        <v>Implementación de las fases 1 y 2 del componente contractual en el software de gestión.</v>
      </c>
      <c r="L50" s="427" t="str">
        <f t="shared" si="0"/>
        <v>5.9.1 Implementación de las fases 1 y 2 del componente contractual en el software de gestión.</v>
      </c>
      <c r="M50" s="427" t="str">
        <f>+'Plan estratégico 2021-2024'!K49</f>
        <v>Implementar el componente contractual para uso interno de la Coordinación Jurídica para reparto y seguimiento a los abogados en el software de gestión.</v>
      </c>
      <c r="N50" s="427" t="str">
        <f>+'Plan estratégico 2021-2024'!L49</f>
        <v>Componente contractual implementado en fase 1 y 2 del software de gestión.</v>
      </c>
      <c r="O50" s="427" t="str">
        <f>+'Plan estratégico 2021-2024'!M49</f>
        <v>Componente contractual implementado en fase 1 y 2 del software de gestión.</v>
      </c>
      <c r="P50" s="427" t="str">
        <f>+'Plan estratégico 2021-2024'!N49</f>
        <v>1 Eficacia: (cumplimiento de metas)</v>
      </c>
      <c r="Q50" s="427" t="str">
        <f>+'Plan estratégico 2021-2024'!O49</f>
        <v>Implementar el componente contractual del software de gestión en la primera y segunda fases de desarrollo, a fin de iniciar con el reparto y control de contratos asignados a los abogados de la Coordinación Jurídica.</v>
      </c>
      <c r="R50" s="427" t="str">
        <f>+'Plan estratégico 2021-2024'!P49</f>
        <v>1 componente implementado en fases 1 y 2.</v>
      </c>
      <c r="S50" s="434" t="s">
        <v>1048</v>
      </c>
      <c r="T50" s="434" t="s">
        <v>1049</v>
      </c>
      <c r="U50" s="427" t="str">
        <f>+'Plan estratégico 2021-2024'!Q49</f>
        <v>Número (#) de fases.</v>
      </c>
      <c r="V50" s="427" t="str">
        <f>+'Plan estratégico 2021-2024'!R49</f>
        <v>No aplica.</v>
      </c>
      <c r="W50" s="427">
        <f>+'Plan estratégico 2021-2024'!S49</f>
        <v>2</v>
      </c>
      <c r="X50" s="427" t="str">
        <f>+'Plan estratégico 2021-2024'!T49</f>
        <v>-</v>
      </c>
      <c r="Y50" s="427" t="str">
        <f>+'Plan estratégico 2021-2024'!U49</f>
        <v>-</v>
      </c>
      <c r="Z50" s="427" t="str">
        <f>+'Plan estratégico 2021-2024'!V49</f>
        <v>-</v>
      </c>
      <c r="AA50" s="491">
        <f>+'Plan estratégico 2021-2024'!W49</f>
        <v>0</v>
      </c>
      <c r="AB50" s="491">
        <f>+'Plan estratégico 2021-2024'!X49</f>
        <v>0</v>
      </c>
      <c r="AC50" s="491">
        <f>+'Plan estratégico 2021-2024'!Y49</f>
        <v>0</v>
      </c>
      <c r="AD50" s="491">
        <f>+'Plan estratégico 2021-2024'!Z49</f>
        <v>0</v>
      </c>
      <c r="AE50" s="427" t="str">
        <f>+'Plan estratégico 2021-2024'!AA49</f>
        <v>1. Fase 1: solicitud de la secretaria general al profesional universitario de Sistemas de desarrollo de un software de seguimiento a la gestión contractual (20%)
2. Fase 1: desarrollo del software por parte del profesional universitario de Sistemas (20%)
3. Fase 1: puesta en marcha del software para uso interno de la Coordinación Jurídica (20%)
4. Fase 2: desarrollo de mejora del software para uso de las demás áreas (20%)
5. Fase 2: capacitaciones para uso del software (20%)</v>
      </c>
      <c r="AF50" s="427" t="str">
        <f>+'Plan estratégico 2021-2024'!AB49</f>
        <v>Cumplimiento de las actividades de gestión, según su ponderación.</v>
      </c>
      <c r="AG50" s="427" t="str">
        <f>+'Plan estratégico 2021-2024'!AC49</f>
        <v>2 Eficiencia: (uso de los recursos)</v>
      </c>
      <c r="AH50" s="427" t="str">
        <f>+'Plan estratégico 2021-2024'!AD49</f>
        <v>Porcentaje (%)</v>
      </c>
      <c r="AI50" s="427" t="str">
        <f>+'Plan estratégico 2021-2024'!AE49</f>
        <v>Trimestral.</v>
      </c>
      <c r="AJ50" s="427" t="str">
        <f>+'Plan estratégico 2021-2024'!AF49</f>
        <v>Como quiera que el desarrollo del software es producto del trabajo conjunto de la secretaria general, subdirector financiero y el profesional universitario de Sistemas, la entidad no contempla erogación alguna para el mismo</v>
      </c>
      <c r="AK50" s="427" t="str">
        <f>+'Plan estratégico 2021-2024'!AG49</f>
        <v>Catalina Moncada Cano -  Secretaria General</v>
      </c>
      <c r="AL50" s="427" t="str">
        <f>+'Plan estratégico 2021-2024'!AH49</f>
        <v>Andrea Paola Sánchez García - Asesora jurídica
Luis Eduardo Páez Pacheco - Asesor jurídico</v>
      </c>
      <c r="AM50" s="729">
        <f>83/100</f>
        <v>0.83</v>
      </c>
      <c r="AN50" s="730"/>
      <c r="AO50" s="731"/>
      <c r="AP50" s="503" t="s">
        <v>1174</v>
      </c>
      <c r="AQ50" s="756" t="s">
        <v>1208</v>
      </c>
    </row>
    <row r="51" spans="1:43" s="420" customFormat="1" ht="153.75" customHeight="1" x14ac:dyDescent="0.2">
      <c r="A51" s="427" t="str">
        <f>+'Plan estratégico 2021-2024'!I50</f>
        <v>5.9.2</v>
      </c>
      <c r="B51" s="437" t="str">
        <f>+'Plan estratégico 2021-2024'!A49</f>
        <v>11. Ciudades y comunidades sostenibles.
17. Alianzas para lograr los objetivos.</v>
      </c>
      <c r="C51" s="437" t="str">
        <f>+'Plan estratégico 2021-2024'!B49</f>
        <v>Propósito 5
Logro de ciudad: 27 - 30</v>
      </c>
      <c r="D51" s="437" t="str">
        <f>+'Plan estratégico 2021-2024'!C49</f>
        <v>Fortalecimiento organizacional y simplificación de procesos.
Racionalización de trámites.</v>
      </c>
      <c r="E51" s="437" t="str">
        <f>+'Plan estratégico 2021-2024'!D49</f>
        <v>05 - Fortalecer la capacidad institucional de Capital para ser una empresa eficiente, sostenible y transparente.</v>
      </c>
      <c r="F51" s="437" t="str">
        <f>+'Plan estratégico 2021-2024'!E49</f>
        <v>5.9. Sistematización de los procesos institucionales (contractual y financiero)</v>
      </c>
      <c r="G51" s="437" t="str">
        <f>+'Plan estratégico 2021-2024'!F49</f>
        <v>Creación e implementación de un software de gestión (por parte de la secretaria general, el subdirector financiero y el ingeniero de Sistemas) que permita hacer seguimiento a la trazabilidad de las gestiones contractual y financiera adelantadas por la Coordinación Jurídica y la Subdirección Financiera.</v>
      </c>
      <c r="H51" s="437" t="str">
        <f>+'Plan estratégico 2021-2024'!G49</f>
        <v>1 software de gestión implementado</v>
      </c>
      <c r="I51" s="437" t="str">
        <f>+'Plan estratégico 2021-2024'!H49</f>
        <v>1 Eficacia: (cumplimiento de metas)</v>
      </c>
      <c r="J51" s="427" t="str">
        <f>+'Plan estratégico 2021-2024'!I50</f>
        <v>5.9.2</v>
      </c>
      <c r="K51" s="427" t="str">
        <f>+'Plan estratégico 2021-2024'!J50</f>
        <v>Implementación del módulo componente financiero en el software de la intranet de Capital</v>
      </c>
      <c r="L51" s="427" t="str">
        <f t="shared" si="0"/>
        <v>5.9.2 Implementación del módulo componente financiero en el software de la intranet de Capital</v>
      </c>
      <c r="M51" s="427" t="str">
        <f>+'Plan estratégico 2021-2024'!K50</f>
        <v>Implementar el módulo componente financiero para uso interno de la Subdirección Financiera</v>
      </c>
      <c r="N51" s="427" t="str">
        <f>+'Plan estratégico 2021-2024'!L50</f>
        <v>Despliegue por fases del módulo financiero sobre el software de la intranet</v>
      </c>
      <c r="O51" s="427" t="str">
        <f>+'Plan estratégico 2021-2024'!M50</f>
        <v>Fases ejecutadas para el despliegue del módulo financiero</v>
      </c>
      <c r="P51" s="427" t="str">
        <f>+'Plan estratégico 2021-2024'!N50</f>
        <v>1 Eficacia: (cumplimiento de metas)</v>
      </c>
      <c r="Q51" s="427" t="str">
        <f>+'Plan estratégico 2021-2024'!O50</f>
        <v>Ejecutar las fases  1. Análisis, 2. Diseño, 3. Desarrollo, 4. Pruebas y 5. Despliegue del desarrollo, a fin de implementar el componente financierio del software de gestión</v>
      </c>
      <c r="R51" s="427" t="str">
        <f>+'Plan estratégico 2021-2024'!P50</f>
        <v>1 componente implementado en fases 1, 2, 3, 4 y 5</v>
      </c>
      <c r="S51" s="434" t="s">
        <v>1048</v>
      </c>
      <c r="T51" s="434" t="s">
        <v>1049</v>
      </c>
      <c r="U51" s="427" t="str">
        <f>+'Plan estratégico 2021-2024'!Q50</f>
        <v>Número (#).</v>
      </c>
      <c r="V51" s="427" t="str">
        <f>+'Plan estratégico 2021-2024'!R50</f>
        <v>No aplica.</v>
      </c>
      <c r="W51" s="427">
        <f>+'Plan estratégico 2021-2024'!S50</f>
        <v>5</v>
      </c>
      <c r="X51" s="427" t="str">
        <f>+'Plan estratégico 2021-2024'!T50</f>
        <v>-</v>
      </c>
      <c r="Y51" s="427" t="str">
        <f>+'Plan estratégico 2021-2024'!U50</f>
        <v>-</v>
      </c>
      <c r="Z51" s="427" t="str">
        <f>+'Plan estratégico 2021-2024'!V50</f>
        <v>-</v>
      </c>
      <c r="AA51" s="491">
        <f>+'Plan estratégico 2021-2024'!W50</f>
        <v>0</v>
      </c>
      <c r="AB51" s="491">
        <f>+'Plan estratégico 2021-2024'!X50</f>
        <v>0</v>
      </c>
      <c r="AC51" s="491">
        <f>+'Plan estratégico 2021-2024'!Y50</f>
        <v>0</v>
      </c>
      <c r="AD51" s="491">
        <f>+'Plan estratégico 2021-2024'!Z50</f>
        <v>0</v>
      </c>
      <c r="AE51" s="427" t="str">
        <f>+'Plan estratégico 2021-2024'!AA50</f>
        <v>1. Fase 1: análisis de requerimientos del módulo componente financiero (20%)
2. Fase 2: diseño del módulo componente por parte del profesional universitario de Sistemas (20%)
3. Fase 3: desarrollo del módulo componente por parte del profesional universitario de Sistemas (20%) 
4. Fase 4: despliegue del software para uso de las demás áreas (20%)
5. Fase 5: puesta en marcha del software para uso interno de la Subdirección Financiera (20%)</v>
      </c>
      <c r="AF51" s="427" t="str">
        <f>+'Plan estratégico 2021-2024'!AB50</f>
        <v>Cumplimiento de las actividades de gestión, según su ponderación.</v>
      </c>
      <c r="AG51" s="427" t="str">
        <f>+'Plan estratégico 2021-2024'!AC50</f>
        <v>2 Eficiencia: (uso de los recursos)</v>
      </c>
      <c r="AH51" s="427" t="str">
        <f>+'Plan estratégico 2021-2024'!AD50</f>
        <v>Porcentaje (%)</v>
      </c>
      <c r="AI51" s="427" t="str">
        <f>+'Plan estratégico 2021-2024'!AE50</f>
        <v>Trimestral</v>
      </c>
      <c r="AJ51" s="427" t="str">
        <f>+'Plan estratégico 2021-2024'!AF50</f>
        <v xml:space="preserve">Como quiera que el desarrollo del software es producto del trabajo conjunto entre el subdirector financiero y el profesional universitario de Sistemas, la entidad no contempla erogación alguna para el mismo. </v>
      </c>
      <c r="AK51" s="427" t="str">
        <f>+'Plan estratégico 2021-2024'!AG50</f>
        <v>Orlando Barbosa Silva - Subdirector Financiero</v>
      </c>
      <c r="AL51" s="427" t="str">
        <f>+'Plan estratégico 2021-2024'!AH50</f>
        <v>Mauris Antonio Ávila - Profesional de sistemas</v>
      </c>
      <c r="AM51" s="734">
        <f>10/10</f>
        <v>1</v>
      </c>
      <c r="AN51" s="734">
        <f>10/10</f>
        <v>1</v>
      </c>
      <c r="AO51" s="734">
        <f>0/5</f>
        <v>0</v>
      </c>
      <c r="AP51" s="503" t="s">
        <v>1201</v>
      </c>
      <c r="AQ51" s="756" t="s">
        <v>1208</v>
      </c>
    </row>
    <row r="52" spans="1:43" s="420" customFormat="1" ht="170.25" hidden="1" customHeight="1" x14ac:dyDescent="0.2">
      <c r="A52" s="427" t="str">
        <f>+'Plan estratégico 2021-2024'!I51</f>
        <v>5.10.1</v>
      </c>
      <c r="B52" s="437" t="str">
        <f>+'Plan estratégico 2021-2024'!A51</f>
        <v>11. Ciudades y comunidades sostenibles.
17. Alianzas para lograr los objetivos.</v>
      </c>
      <c r="C52" s="437" t="str">
        <f>+'Plan estratégico 2021-2024'!B51</f>
        <v>Propósito 5
Logro de ciudad: 30</v>
      </c>
      <c r="D52" s="437" t="str">
        <f>+'Plan estratégico 2021-2024'!C51</f>
        <v>Fortalecimiento organizacional y simplificación de procesos.</v>
      </c>
      <c r="E52" s="437" t="str">
        <f>+'Plan estratégico 2021-2024'!D51</f>
        <v>05 - Fortalecer la capacidad institucional de Capital para ser una empresa eficiente, sostenible y transparente.</v>
      </c>
      <c r="F52" s="437" t="str">
        <f>+'Plan estratégico 2021-2024'!E51</f>
        <v>5.10. Mejoramiento del régimen de contratación y de los documentos de la gestión contractual</v>
      </c>
      <c r="G52" s="437" t="str">
        <f>+'Plan estratégico 2021-2024'!F51</f>
        <v>Mantener actualizada, al 100% la información del proceso de gestión jurídica y contractual de acuerdo con el régimen de contratación aplicable</v>
      </c>
      <c r="H52" s="437" t="str">
        <f>+'Plan estratégico 2021-2024'!G51</f>
        <v>100 % de la documentación de la gestión contractual revisada y actualizada, de ser necesario</v>
      </c>
      <c r="I52" s="437" t="str">
        <f>+'Plan estratégico 2021-2024'!H51</f>
        <v>2 Eficiencia: (uso de los recursos)</v>
      </c>
      <c r="J52" s="427" t="str">
        <f>+'Plan estratégico 2021-2024'!I51</f>
        <v>5.10.1</v>
      </c>
      <c r="K52" s="427" t="str">
        <f>+'Plan estratégico 2021-2024'!J51</f>
        <v xml:space="preserve">Revisión y actualización, de ser necesario, del Manual de contratación, supervisión e interventoría </v>
      </c>
      <c r="L52" s="427" t="str">
        <f t="shared" si="0"/>
        <v xml:space="preserve">5.10.1 Revisión y actualización, de ser necesario, del Manual de contratación, supervisión e interventoría </v>
      </c>
      <c r="M52" s="427" t="str">
        <f>+'Plan estratégico 2021-2024'!K51</f>
        <v>Revisar y actualizar, de ser necesario, el Manual de contratación, supervisión e interventoría de conformidad con el régimen contractual aplicable a la entidad</v>
      </c>
      <c r="N52" s="427" t="str">
        <f>+'Plan estratégico 2021-2024'!L51</f>
        <v>Manual de contratación, supervisión e interventoría revisado y actualizado, de ser necesario</v>
      </c>
      <c r="O52" s="427" t="str">
        <f>+'Plan estratégico 2021-2024'!M51</f>
        <v>Manual de contratación, supervisión e interventoría revisado y actualizado, de ser necesario</v>
      </c>
      <c r="P52" s="427" t="str">
        <f>+'Plan estratégico 2021-2024'!N51</f>
        <v>1 Eficacia: (cumplimiento de metas)</v>
      </c>
      <c r="Q52" s="427" t="str">
        <f>+'Plan estratégico 2021-2024'!O51</f>
        <v>Revisar el Manual de contratación, supervisión e interventoría</v>
      </c>
      <c r="R52" s="427" t="str">
        <f>+'Plan estratégico 2021-2024'!P51</f>
        <v>1 manual revisado y actualizado, de ser necesario</v>
      </c>
      <c r="S52" s="434" t="s">
        <v>1048</v>
      </c>
      <c r="T52" s="434" t="s">
        <v>1049</v>
      </c>
      <c r="U52" s="427" t="str">
        <f>+'Plan estratégico 2021-2024'!Q51</f>
        <v>Número (#).</v>
      </c>
      <c r="V52" s="427">
        <f>+'Plan estratégico 2021-2024'!R51</f>
        <v>1</v>
      </c>
      <c r="W52" s="427">
        <f>+'Plan estratégico 2021-2024'!S51</f>
        <v>1</v>
      </c>
      <c r="X52" s="427">
        <f>+'Plan estratégico 2021-2024'!T51</f>
        <v>1</v>
      </c>
      <c r="Y52" s="427">
        <f>+'Plan estratégico 2021-2024'!U51</f>
        <v>1</v>
      </c>
      <c r="Z52" s="427">
        <f>+'Plan estratégico 2021-2024'!V51</f>
        <v>1</v>
      </c>
      <c r="AA52" s="491">
        <f>+'Plan estratégico 2021-2024'!W51</f>
        <v>175882800</v>
      </c>
      <c r="AB52" s="491">
        <f>+'Plan estratégico 2021-2024'!X51</f>
        <v>181159284</v>
      </c>
      <c r="AC52" s="491">
        <f>+'Plan estratégico 2021-2024'!Y51</f>
        <v>186594062.52000001</v>
      </c>
      <c r="AD52" s="491">
        <f>+'Plan estratégico 2021-2024'!Z51</f>
        <v>192191884.39560002</v>
      </c>
      <c r="AE52" s="427" t="str">
        <f>+'Plan estratégico 2021-2024'!AA51</f>
        <v>1. Mesas de trabajo con las áreas involucradas en la revisión del Manual de contratación, supervisión e interventoría
2. Solicitud de revisión a Planeación del Manual de contratación, supervisión e interventoría
3. Expedición de la resolución de adopción de la nueva versión del Manual de contratación, supervisión e interventoría
4. Socialización de a nueva versión del Manual de contratación, supervisión e interventoría
5. Capacitaciones a las áreas sobre el Manual de contratación, supervisión e interventoría</v>
      </c>
      <c r="AF52" s="427" t="str">
        <f>+'Plan estratégico 2021-2024'!AB51</f>
        <v>(Actividades/5)*100%</v>
      </c>
      <c r="AG52" s="427" t="str">
        <f>+'Plan estratégico 2021-2024'!AC51</f>
        <v>2 Eficiencia: (uso de los recursos)</v>
      </c>
      <c r="AH52" s="427" t="str">
        <f>+'Plan estratégico 2021-2024'!AD51</f>
        <v>Porcentaje (%)</v>
      </c>
      <c r="AI52" s="427" t="str">
        <f>+'Plan estratégico 2021-2024'!AE51</f>
        <v>Trimestral.</v>
      </c>
      <c r="AJ52" s="427" t="str">
        <f>+'Plan estratégico 2021-2024'!AF51</f>
        <v>Los costos asociados para las vigencias 2021 - 2024 corresponden a los honorarios de la asesora jurídica con el incremento respectivo</v>
      </c>
      <c r="AK52" s="427" t="str">
        <f>+'Plan estratégico 2021-2024'!AG51</f>
        <v>Catalina Moncada Cano -  Secretaria General</v>
      </c>
      <c r="AL52" s="427" t="str">
        <f>+'Plan estratégico 2021-2024'!AH51</f>
        <v>Andrea Paola Sánchez García - Asesora jurídica</v>
      </c>
      <c r="AM52" s="729">
        <f>100/100</f>
        <v>1</v>
      </c>
      <c r="AN52" s="730"/>
      <c r="AO52" s="731"/>
      <c r="AP52" s="503" t="s">
        <v>1175</v>
      </c>
      <c r="AQ52" s="756" t="s">
        <v>1208</v>
      </c>
    </row>
    <row r="53" spans="1:43" s="420" customFormat="1" ht="186.75" hidden="1" customHeight="1" x14ac:dyDescent="0.2">
      <c r="A53" s="427" t="str">
        <f>+'Plan estratégico 2021-2024'!I52</f>
        <v>5.10.2</v>
      </c>
      <c r="B53" s="437" t="str">
        <f>+'Plan estratégico 2021-2024'!A51</f>
        <v>11. Ciudades y comunidades sostenibles.
17. Alianzas para lograr los objetivos.</v>
      </c>
      <c r="C53" s="437" t="str">
        <f>+'Plan estratégico 2021-2024'!B51</f>
        <v>Propósito 5
Logro de ciudad: 30</v>
      </c>
      <c r="D53" s="437" t="str">
        <f>+'Plan estratégico 2021-2024'!C51</f>
        <v>Fortalecimiento organizacional y simplificación de procesos.</v>
      </c>
      <c r="E53" s="437" t="str">
        <f>+'Plan estratégico 2021-2024'!D51</f>
        <v>05 - Fortalecer la capacidad institucional de Capital para ser una empresa eficiente, sostenible y transparente.</v>
      </c>
      <c r="F53" s="437" t="str">
        <f>+'Plan estratégico 2021-2024'!E51</f>
        <v>5.10. Mejoramiento del régimen de contratación y de los documentos de la gestión contractual</v>
      </c>
      <c r="G53" s="437" t="str">
        <f>+'Plan estratégico 2021-2024'!F51</f>
        <v>Mantener actualizada, al 100% la información del proceso de gestión jurídica y contractual de acuerdo con el régimen de contratación aplicable</v>
      </c>
      <c r="H53" s="437" t="str">
        <f>+'Plan estratégico 2021-2024'!G52</f>
        <v>100 % de la documentación de la gestión contractual revisada y actualizada, de ser necesario</v>
      </c>
      <c r="I53" s="437" t="str">
        <f>+'Plan estratégico 2021-2024'!H52</f>
        <v>2 Eficiencia: (uso de los recursos)</v>
      </c>
      <c r="J53" s="427" t="str">
        <f>+'Plan estratégico 2021-2024'!I52</f>
        <v>5.10.2</v>
      </c>
      <c r="K53" s="427" t="str">
        <f>+'Plan estratégico 2021-2024'!J52</f>
        <v>Revisión y actualización, de ser necesario, de la documentación asociada al proceso de gestión jurídica y contractual</v>
      </c>
      <c r="L53" s="427" t="str">
        <f t="shared" si="0"/>
        <v>5.10.2 Revisión y actualización, de ser necesario, de la documentación asociada al proceso de gestión jurídica y contractual</v>
      </c>
      <c r="M53" s="427" t="str">
        <f>+'Plan estratégico 2021-2024'!K52</f>
        <v>Revisar y actualizar, de ser necesario, la documentación de la gestión contractual, de conformidad con el Manual de contratación, supervisión e interventoría</v>
      </c>
      <c r="N53" s="427" t="str">
        <f>+'Plan estratégico 2021-2024'!L52</f>
        <v>Documentos del proceso de gestión jurídica y contractual revisados y actualizados, de ser necesario</v>
      </c>
      <c r="O53" s="427" t="str">
        <f>+'Plan estratégico 2021-2024'!M52</f>
        <v>Documentos del proceso de gestión jurídica y contractual revisados y actualizados, de ser necesario</v>
      </c>
      <c r="P53" s="427" t="str">
        <f>+'Plan estratégico 2021-2024'!N52</f>
        <v>1 Eficacia: (cumplimiento de metas)</v>
      </c>
      <c r="Q53" s="427" t="str">
        <f>+'Plan estratégico 2021-2024'!O52</f>
        <v>Revisar los documentos del proceso de gestión jurídica y contractual</v>
      </c>
      <c r="R53" s="427" t="str">
        <f>+'Plan estratégico 2021-2024'!P52</f>
        <v>100 % de los documentos del proceso de gestión jurídica y contractual revisados y actualizados, de ser necesario</v>
      </c>
      <c r="S53" s="434" t="s">
        <v>1176</v>
      </c>
      <c r="T53" s="434" t="s">
        <v>1177</v>
      </c>
      <c r="U53" s="427" t="str">
        <f>+'Plan estratégico 2021-2024'!Q52</f>
        <v>Porcentaje (%).</v>
      </c>
      <c r="V53" s="427" t="str">
        <f>+'Plan estratégico 2021-2024'!R52</f>
        <v>No aplica.</v>
      </c>
      <c r="W53" s="493">
        <f>+'Plan estratégico 2021-2024'!S52</f>
        <v>0.7</v>
      </c>
      <c r="X53" s="493">
        <f>+'Plan estratégico 2021-2024'!T52</f>
        <v>0.8</v>
      </c>
      <c r="Y53" s="493">
        <f>+'Plan estratégico 2021-2024'!U52</f>
        <v>0.9</v>
      </c>
      <c r="Z53" s="493">
        <f>+'Plan estratégico 2021-2024'!V52</f>
        <v>1</v>
      </c>
      <c r="AA53" s="491">
        <f>+'Plan estratégico 2021-2024'!W52</f>
        <v>656840220</v>
      </c>
      <c r="AB53" s="491">
        <f>+'Plan estratégico 2021-2024'!X52</f>
        <v>676545426.60000002</v>
      </c>
      <c r="AC53" s="491">
        <f>+'Plan estratégico 2021-2024'!Y52</f>
        <v>696841789.398</v>
      </c>
      <c r="AD53" s="491">
        <f>+'Plan estratégico 2021-2024'!Z52</f>
        <v>717747043.07993996</v>
      </c>
      <c r="AE53" s="427" t="str">
        <f>+'Plan estratégico 2021-2024'!AA52</f>
        <v>1. Reuniones de trabajo de los abogados de la Coordinación Jurídica para revisión de los documentos de la gestión jurídica y contractual
2. Solicitud de revisión a Planeación de aquellos documentos, de la gestión jurídica y contractual, que requieran creación, modificación o anulación
3. Socialización de los cambios en los documentos de la gestión jurídica y contractual</v>
      </c>
      <c r="AF53" s="427" t="str">
        <f>+'Plan estratégico 2021-2024'!AB52</f>
        <v>(Actividades/3)*100%</v>
      </c>
      <c r="AG53" s="427" t="str">
        <f>+'Plan estratégico 2021-2024'!AC52</f>
        <v>2 Eficiencia: (uso de los recursos)</v>
      </c>
      <c r="AH53" s="427" t="str">
        <f>+'Plan estratégico 2021-2024'!AD52</f>
        <v>Porcentaje (%)</v>
      </c>
      <c r="AI53" s="427" t="str">
        <f>+'Plan estratégico 2021-2024'!AE52</f>
        <v>Trimestral.</v>
      </c>
      <c r="AJ53" s="427" t="str">
        <f>+'Plan estratégico 2021-2024'!AF52</f>
        <v>Los costos asociados para las vigencias 2021 - 2024 corresponden a los honorarios de 1 persona encargada de temas administrativos, 6 abogados de la Coordinación Jurídica (no asesores jurídicos), 1 apoyo técnico relacionado con la implementación del SECOP y 5 archivistas</v>
      </c>
      <c r="AK53" s="427" t="str">
        <f>+'Plan estratégico 2021-2024'!AG52</f>
        <v>Catalina Moncada Cano -  Secretaria General</v>
      </c>
      <c r="AL53" s="427" t="str">
        <f>+'Plan estratégico 2021-2024'!AH52</f>
        <v>Karen Paola Cruz Triana - Profesional universitaria de Jurídica</v>
      </c>
      <c r="AM53" s="612">
        <f>7/52</f>
        <v>0.13461538461538461</v>
      </c>
      <c r="AN53" s="613"/>
      <c r="AO53" s="614"/>
      <c r="AP53" s="503" t="s">
        <v>1178</v>
      </c>
      <c r="AQ53" s="757" t="s">
        <v>1206</v>
      </c>
    </row>
    <row r="54" spans="1:43" s="420" customFormat="1" ht="153.75" hidden="1" customHeight="1" x14ac:dyDescent="0.2">
      <c r="A54" s="427" t="str">
        <f>+'Plan estratégico 2021-2024'!I53</f>
        <v>5.11.1</v>
      </c>
      <c r="B54" s="437" t="str">
        <f>+'Plan estratégico 2021-2024'!A53</f>
        <v>11. Ciudades y comunidades sostenibles.
17. Alianzas para lograr los objetivos.</v>
      </c>
      <c r="C54" s="437" t="str">
        <f>+'Plan estratégico 2021-2024'!B53</f>
        <v>Propósito 5
Logro de ciudad: 30</v>
      </c>
      <c r="D54" s="437" t="str">
        <f>+'Plan estratégico 2021-2024'!C53</f>
        <v>Fortalecimiento organizacional y simplificación de procesos.</v>
      </c>
      <c r="E54" s="437" t="str">
        <f>+'Plan estratégico 2021-2024'!D53</f>
        <v>05 - Fortalecer la capacidad institucional de Capital para ser una empresa eficiente, sostenible y transparente.</v>
      </c>
      <c r="F54" s="437" t="str">
        <f>+'Plan estratégico 2021-2024'!E53</f>
        <v>5.11. Fortalecimiento de las funciones de la gestión disciplinaria</v>
      </c>
      <c r="G54" s="437" t="str">
        <f>+'Plan estratégico 2021-2024'!F53</f>
        <v>Documentar y mantener actualizada la información de procesos disciplinarios a cargo de la entidad, para facilitar su gestión.</v>
      </c>
      <c r="H54" s="437" t="str">
        <f>+'Plan estratégico 2021-2024'!G53</f>
        <v>100% del procedimiento y de la información del sistema distrital de información disciplinaria actualizadas.</v>
      </c>
      <c r="I54" s="437" t="str">
        <f>+'Plan estratégico 2021-2024'!H53</f>
        <v>2 Eficiencia: (uso de los recursos)</v>
      </c>
      <c r="J54" s="427" t="str">
        <f>+'Plan estratégico 2021-2024'!I53</f>
        <v>5.11.1</v>
      </c>
      <c r="K54" s="427" t="str">
        <f>+'Plan estratégico 2021-2024'!J53</f>
        <v>Actualización de la información sobre procesos disciplinarios.</v>
      </c>
      <c r="L54" s="427" t="str">
        <f t="shared" si="0"/>
        <v>5.11.1 Actualización de la información sobre procesos disciplinarios.</v>
      </c>
      <c r="M54" s="427" t="str">
        <f>+'Plan estratégico 2021-2024'!K53</f>
        <v>Gestionar y mantener actualizada la información sobre procesos disciplinarios en el sistema distrital de información disciplinaria del distrito capital.</v>
      </c>
      <c r="N54" s="427" t="str">
        <f>+'Plan estratégico 2021-2024'!L53</f>
        <v>Sistema distrital de información disciplinaria actualizada</v>
      </c>
      <c r="O54" s="427" t="str">
        <f>+'Plan estratégico 2021-2024'!M53</f>
        <v>Sistema distrital de información disciplinaria actualizada</v>
      </c>
      <c r="P54" s="427" t="str">
        <f>+'Plan estratégico 2021-2024'!N53</f>
        <v>1 Eficacia: (cumplimiento de metas)</v>
      </c>
      <c r="Q54" s="427" t="str">
        <f>+'Plan estratégico 2021-2024'!O53</f>
        <v>Contar con información completa en la plataforma que permita adelantar seguimientos respecto a los procesos disciplinarios que adelanta la entidad.</v>
      </c>
      <c r="R54" s="427" t="str">
        <f>+'Plan estratégico 2021-2024'!P53</f>
        <v>100% de información de los procesos disciplinarios cargada en el sistema</v>
      </c>
      <c r="S54" s="427" t="s">
        <v>1051</v>
      </c>
      <c r="T54" s="427" t="s">
        <v>1050</v>
      </c>
      <c r="U54" s="427" t="str">
        <f>+'Plan estratégico 2021-2024'!Q53</f>
        <v>Porcentaje (%).</v>
      </c>
      <c r="V54" s="427" t="str">
        <f>+'Plan estratégico 2021-2024'!R53</f>
        <v>No aplica.</v>
      </c>
      <c r="W54" s="490">
        <f>+'Plan estratégico 2021-2024'!S53</f>
        <v>1</v>
      </c>
      <c r="X54" s="490">
        <f>+'Plan estratégico 2021-2024'!T53</f>
        <v>1</v>
      </c>
      <c r="Y54" s="490">
        <f>+'Plan estratégico 2021-2024'!U53</f>
        <v>1</v>
      </c>
      <c r="Z54" s="490">
        <f>+'Plan estratégico 2021-2024'!V53</f>
        <v>1</v>
      </c>
      <c r="AA54" s="491">
        <f>+'Plan estratégico 2021-2024'!W53</f>
        <v>166235367</v>
      </c>
      <c r="AB54" s="491">
        <f>+'Plan estratégico 2021-2024'!X53</f>
        <v>171222428.00999999</v>
      </c>
      <c r="AC54" s="491">
        <f>+'Plan estratégico 2021-2024'!Y53</f>
        <v>176359100.85029998</v>
      </c>
      <c r="AD54" s="491">
        <f>+'Plan estratégico 2021-2024'!Z53</f>
        <v>181649873.87580898</v>
      </c>
      <c r="AE54" s="427" t="str">
        <f>+'Plan estratégico 2021-2024'!AA53</f>
        <v>1. Capacitar a los gestores del sistema de información disciplinaria en su uso.
2. Ingresar la información relativa a nuevas quejas disciplinarias.
3. Mantener actualizada la información relacionada con quejas disciplinarias existentes.
4. Hacer seguimiento a la información reportada en el sistema distrital de información disciplinaria frente a los expedientes disciplinarios.
5. Revisar y actualizar los procedimientos internos asociados con los procesos disciplinarios.</v>
      </c>
      <c r="AF54" s="427" t="str">
        <f>+'Plan estratégico 2021-2024'!AB53</f>
        <v>* Capacitaciones realizadas / 1.
* número de procesos registrados / número de procesos recibidos.
* % de avance en la actualización de los procedimientos asociados a los procesos disciplinarios.</v>
      </c>
      <c r="AG54" s="427" t="str">
        <f>+'Plan estratégico 2021-2024'!AC53</f>
        <v>2 Eficiencia: (uso de los recursos)</v>
      </c>
      <c r="AH54" s="427" t="str">
        <f>+'Plan estratégico 2021-2024'!AD53</f>
        <v>Porcentaje (%)</v>
      </c>
      <c r="AI54" s="427" t="str">
        <f>+'Plan estratégico 2021-2024'!AE53</f>
        <v>Mensual.</v>
      </c>
      <c r="AJ54" s="427" t="str">
        <f>+'Plan estratégico 2021-2024'!AF53</f>
        <v>Los costos asociados son los relacionados con la gestión adelantada por los abogados externos de la entidad.</v>
      </c>
      <c r="AK54" s="427" t="str">
        <f>+'Plan estratégico 2021-2024'!AG53</f>
        <v>Catalina Moncada Cano -  Secretaria General</v>
      </c>
      <c r="AL54" s="427" t="str">
        <f>+'Plan estratégico 2021-2024'!AH53</f>
        <v>Karen Paola Cruz Triana - Profesional universitaria de Jurídica</v>
      </c>
      <c r="AM54" s="612">
        <f>0/100</f>
        <v>0</v>
      </c>
      <c r="AN54" s="613"/>
      <c r="AO54" s="614"/>
      <c r="AP54" s="503" t="s">
        <v>1179</v>
      </c>
      <c r="AQ54" s="405" t="s">
        <v>1203</v>
      </c>
    </row>
    <row r="55" spans="1:43" s="420" customFormat="1" ht="166.5" hidden="1" customHeight="1" x14ac:dyDescent="0.2">
      <c r="A55" s="427" t="str">
        <f>+'Plan estratégico 2021-2024'!I54</f>
        <v>5.12.1</v>
      </c>
      <c r="B55" s="437" t="str">
        <f>+'Plan estratégico 2021-2024'!A54</f>
        <v>11. Ciudades y comunidades sostenibles.
17. Alianzas para lograr los objetivos.</v>
      </c>
      <c r="C55" s="437" t="str">
        <f>+'Plan estratégico 2021-2024'!B54</f>
        <v>Propósito 5
Logro de ciudad: 30</v>
      </c>
      <c r="D55" s="437" t="str">
        <f>+'Plan estratégico 2021-2024'!C54</f>
        <v>Defensa jurídica.</v>
      </c>
      <c r="E55" s="437" t="str">
        <f>+'Plan estratégico 2021-2024'!D54</f>
        <v>05 - Fortalecer la capacidad institucional de Capital para ser una empresa eficiente, sostenible y transparente.</v>
      </c>
      <c r="F55" s="437" t="str">
        <f>+'Plan estratégico 2021-2024'!E54</f>
        <v>5.12. Fortalecimiento de la defensa jurídica</v>
      </c>
      <c r="G55" s="437" t="str">
        <f>+'Plan estratégico 2021-2024'!F54</f>
        <v>Documentar y mantener actualizada la política de prevención de daño jurídico y de defensa jurídica.</v>
      </c>
      <c r="H55" s="437" t="str">
        <f>+'Plan estratégico 2021-2024'!G54</f>
        <v>1 política de prevención de daño jurídico y de defensa jurídica.</v>
      </c>
      <c r="I55" s="437" t="str">
        <f>+'Plan estratégico 2021-2024'!H54</f>
        <v>2 Eficiencia: (uso de los recursos)</v>
      </c>
      <c r="J55" s="427" t="str">
        <f>+'Plan estratégico 2021-2024'!I54</f>
        <v>5.12.1</v>
      </c>
      <c r="K55" s="427" t="str">
        <f>+'Plan estratégico 2021-2024'!J54</f>
        <v>Elaboración y actualización, de ser necesario, de la política de prevención de daño jurídico</v>
      </c>
      <c r="L55" s="427" t="str">
        <f t="shared" si="0"/>
        <v>5.12.1 Elaboración y actualización, de ser necesario, de la política de prevención de daño jurídico</v>
      </c>
      <c r="M55" s="427" t="str">
        <f>+'Plan estratégico 2021-2024'!K54</f>
        <v>Elaborar y actualizar, de ser necesario, la política de prevención de daño jurídico</v>
      </c>
      <c r="N55" s="427" t="str">
        <f>+'Plan estratégico 2021-2024'!L54</f>
        <v xml:space="preserve"> 1 política de prevención de daño jurídico</v>
      </c>
      <c r="O55" s="427" t="str">
        <f>+'Plan estratégico 2021-2024'!M54</f>
        <v xml:space="preserve"> 1 política de prevención de daño jurídico</v>
      </c>
      <c r="P55" s="427" t="str">
        <f>+'Plan estratégico 2021-2024'!N54</f>
        <v>1 Eficacia: (cumplimiento de metas)</v>
      </c>
      <c r="Q55" s="427" t="str">
        <f>+'Plan estratégico 2021-2024'!O54</f>
        <v xml:space="preserve"> Definición de la política de prevención de daño jurídico y actualización de la misma, de ser necesario</v>
      </c>
      <c r="R55" s="427" t="str">
        <f>+'Plan estratégico 2021-2024'!P54</f>
        <v xml:space="preserve"> 1 política de prevención de daño jurídico</v>
      </c>
      <c r="S55" s="434" t="s">
        <v>1048</v>
      </c>
      <c r="T55" s="434" t="s">
        <v>1049</v>
      </c>
      <c r="U55" s="427" t="str">
        <f>+'Plan estratégico 2021-2024'!Q54</f>
        <v>Número (#).</v>
      </c>
      <c r="V55" s="427" t="str">
        <f>+'Plan estratégico 2021-2024'!R54</f>
        <v>No aplica.</v>
      </c>
      <c r="W55" s="427">
        <f>+'Plan estratégico 2021-2024'!S54</f>
        <v>1</v>
      </c>
      <c r="X55" s="427">
        <f>+'Plan estratégico 2021-2024'!T54</f>
        <v>1</v>
      </c>
      <c r="Y55" s="427">
        <f>+'Plan estratégico 2021-2024'!U54</f>
        <v>1</v>
      </c>
      <c r="Z55" s="427">
        <f>+'Plan estratégico 2021-2024'!V54</f>
        <v>1</v>
      </c>
      <c r="AA55" s="491">
        <f>+'Plan estratégico 2021-2024'!W53</f>
        <v>166235367</v>
      </c>
      <c r="AB55" s="491">
        <f>+'Plan estratégico 2021-2024'!X53</f>
        <v>171222428.00999999</v>
      </c>
      <c r="AC55" s="491">
        <f>+'Plan estratégico 2021-2024'!Y53</f>
        <v>176359100.85029998</v>
      </c>
      <c r="AD55" s="491">
        <f>+'Plan estratégico 2021-2024'!Z53</f>
        <v>181649873.87580898</v>
      </c>
      <c r="AE55" s="427" t="str">
        <f>+'Plan estratégico 2021-2024'!AA54</f>
        <v>1. Definición de la política de prevención de daño jurídico
2. Adopción de la política de prevención de daño jurídico
3. Socialización de la política de prevención de daño jurídico
4. Capacitaciones sobre la política de prevención de daño jurídico</v>
      </c>
      <c r="AF55" s="427" t="str">
        <f>+'Plan estratégico 2021-2024'!AB54</f>
        <v>(Actividades/4)*100%</v>
      </c>
      <c r="AG55" s="427" t="str">
        <f>+'Plan estratégico 2021-2024'!AC54</f>
        <v>2 Eficiencia: (uso de los recursos)</v>
      </c>
      <c r="AH55" s="427" t="str">
        <f>+'Plan estratégico 2021-2024'!AD54</f>
        <v>Porcentaje (%)</v>
      </c>
      <c r="AI55" s="427" t="str">
        <f>+'Plan estratégico 2021-2024'!AE54</f>
        <v>Trimestral.</v>
      </c>
      <c r="AJ55" s="427" t="str">
        <f>+'Plan estratégico 2021-2024'!AF54</f>
        <v>Los costos asociados para las vigencias 2021 - 2024 corresponden a los honorarios de 1 firma de abogados que ejerza la defensa judicial integral y a 1 abogado externo casacionista</v>
      </c>
      <c r="AK55" s="427" t="str">
        <f>+'Plan estratégico 2021-2024'!AG54</f>
        <v>Catalina Moncada Cano -  Secretaria General</v>
      </c>
      <c r="AL55" s="427" t="str">
        <f>+'Plan estratégico 2021-2024'!AH54</f>
        <v>Karen Paola Cruz Triana - Profesional universitaria de Jurídica</v>
      </c>
      <c r="AM55" s="612">
        <f>50/100</f>
        <v>0.5</v>
      </c>
      <c r="AN55" s="613"/>
      <c r="AO55" s="614"/>
      <c r="AP55" s="503" t="s">
        <v>1180</v>
      </c>
      <c r="AQ55" s="756" t="s">
        <v>1208</v>
      </c>
    </row>
    <row r="56" spans="1:43" s="420" customFormat="1" ht="134.25" hidden="1" customHeight="1" x14ac:dyDescent="0.2">
      <c r="A56" s="427" t="str">
        <f>+'Plan estratégico 2021-2024'!I55</f>
        <v>5.13.1</v>
      </c>
      <c r="B56" s="437" t="str">
        <f>+'Plan estratégico 2021-2024'!A55</f>
        <v>16. Paz, justicia e instituciones sólidas.</v>
      </c>
      <c r="C56" s="437" t="str">
        <f>+'Plan estratégico 2021-2024'!B55</f>
        <v>Propósito 1
Logro de ciudad: 3
Propósito 3
Logro de ciudad: 23
Propósito 5
Logros de ciudad: 27 - 30</v>
      </c>
      <c r="D56" s="437" t="str">
        <f>+'Plan estratégico 2021-2024'!C55</f>
        <v>Servicio al ciudadano
Participación Ciudadana en la Gestión Pública</v>
      </c>
      <c r="E56" s="437" t="str">
        <f>+'Plan estratégico 2021-2024'!D55</f>
        <v>05 - Fortalecer la capacidad institucional de Capital para ser una empresa eficiente, sostenible y transparente.</v>
      </c>
      <c r="F56" s="437" t="str">
        <f>+'Plan estratégico 2021-2024'!E55</f>
        <v>5.13. Fortalecer las herramientas y procesos en la gestión de la Atención al Ciudadano.</v>
      </c>
      <c r="G56" s="437" t="str">
        <f>+'Plan estratégico 2021-2024'!F55</f>
        <v>Implementar el Plan de Acción de la Política Institucional de Servicio al Ciudadano.</v>
      </c>
      <c r="H56" s="437" t="str">
        <f>+'Plan estratégico 2021-2024'!G55</f>
        <v>Porcentaje promedio de Cumplimiento de las actividades anuales del Plan de Acción de la Política Institucional de Servicio al Ciudadano.</v>
      </c>
      <c r="I56" s="437" t="str">
        <f>+'Plan estratégico 2021-2024'!H55</f>
        <v>2 Eficiencia: (uso de los recursos)</v>
      </c>
      <c r="J56" s="427" t="str">
        <f>+'Plan estratégico 2021-2024'!I55</f>
        <v>5.13.1</v>
      </c>
      <c r="K56" s="427" t="str">
        <f>+'Plan estratégico 2021-2024'!J55</f>
        <v>Plan de Acción de la Política Institucional de Servicio al Ciudadano.</v>
      </c>
      <c r="L56" s="427" t="str">
        <f t="shared" si="0"/>
        <v>5.13.1 Plan de Acción de la Política Institucional de Servicio al Ciudadano.</v>
      </c>
      <c r="M56" s="427" t="str">
        <f>+'Plan estratégico 2021-2024'!K55</f>
        <v>Fortalecer y mejorar la atención que se brinda al ciudadano, garantizando la calidad del servicio que presta la entidad.</v>
      </c>
      <c r="N56" s="427" t="str">
        <f>+'Plan estratégico 2021-2024'!L55</f>
        <v>Matriz diligenciada del modelo de seguimiento y medición a la prestación del servicio (Plan de Acción)</v>
      </c>
      <c r="O56" s="427" t="str">
        <f>+'Plan estratégico 2021-2024'!M55</f>
        <v>Cumplimiento al Plan de Acción de la Política Institucional de Servicio al Ciudadano</v>
      </c>
      <c r="P56" s="427" t="str">
        <f>+'Plan estratégico 2021-2024'!N55</f>
        <v>1 Eficacia: (cumplimiento de metas)</v>
      </c>
      <c r="Q56" s="427" t="str">
        <f>+'Plan estratégico 2021-2024'!O55</f>
        <v>Realizar el seguimiento al cumplimiento de las actividades de mejora propuestas en el Plan de Acción.</v>
      </c>
      <c r="R56" s="427" t="str">
        <f>+'Plan estratégico 2021-2024'!P55</f>
        <v>(Porcentaje de avances en el cumplimiento de las acciones programadas en el Plan de Acción/ Porcentaje total de acciones programadas en el Plan de Acción)*100%</v>
      </c>
      <c r="S56" s="431" t="s">
        <v>1052</v>
      </c>
      <c r="T56" s="431" t="s">
        <v>1053</v>
      </c>
      <c r="U56" s="427" t="str">
        <f>+'Plan estratégico 2021-2024'!Q55</f>
        <v>Porcentaje (%).</v>
      </c>
      <c r="V56" s="427" t="str">
        <f>+'Plan estratégico 2021-2024'!R55</f>
        <v>No aplica.</v>
      </c>
      <c r="W56" s="490">
        <f>+'Plan estratégico 2021-2024'!S55</f>
        <v>0.8</v>
      </c>
      <c r="X56" s="490">
        <f>+'Plan estratégico 2021-2024'!T55</f>
        <v>0.85</v>
      </c>
      <c r="Y56" s="490">
        <f>+'Plan estratégico 2021-2024'!U55</f>
        <v>0.9</v>
      </c>
      <c r="Z56" s="490">
        <f>+'Plan estratégico 2021-2024'!V55</f>
        <v>0.95</v>
      </c>
      <c r="AA56" s="491" t="str">
        <f>+'Plan estratégico 2021-2024'!W55</f>
        <v>-</v>
      </c>
      <c r="AB56" s="491" t="str">
        <f>+'Plan estratégico 2021-2024'!X55</f>
        <v>-</v>
      </c>
      <c r="AC56" s="491" t="str">
        <f>+'Plan estratégico 2021-2024'!Y55</f>
        <v>-</v>
      </c>
      <c r="AD56" s="491" t="str">
        <f>+'Plan estratégico 2021-2024'!Z55</f>
        <v>-</v>
      </c>
      <c r="AE56" s="427" t="str">
        <f>+'Plan estratégico 2021-2024'!AA55</f>
        <v>1. Diagnóstico de la situación actual de la entidad en términos de servicio a la ciudadanía. (20%)
2. Proposición de actividades de mejora para cada componente y definición de responsables. (20%)
3. Seguimiento al cumplimiento de las actividades propuestas. (50%)
4.  Análisis de cumplimiento de expectativas. (10%)</v>
      </c>
      <c r="AF56" s="427" t="str">
        <f>+'Plan estratégico 2021-2024'!AB55</f>
        <v>Cumplimiento de las actividades de gestión, según su ponderación.</v>
      </c>
      <c r="AG56" s="427" t="str">
        <f>+'Plan estratégico 2021-2024'!AC55</f>
        <v>2 Eficiencia: (uso de los recursos)</v>
      </c>
      <c r="AH56" s="427" t="str">
        <f>+'Plan estratégico 2021-2024'!AD55</f>
        <v>Porcentaje (%)</v>
      </c>
      <c r="AI56" s="427" t="str">
        <f>+'Plan estratégico 2021-2024'!AE55</f>
        <v>Trimestral.</v>
      </c>
      <c r="AJ56" s="427" t="str">
        <f>+'Plan estratégico 2021-2024'!AF55</f>
        <v>No aplica.</v>
      </c>
      <c r="AK56" s="427" t="str">
        <f>+'Plan estratégico 2021-2024'!AG55</f>
        <v>Catalina Moncada Cano -  Secretaria General</v>
      </c>
      <c r="AL56" s="427" t="str">
        <f>+'Plan estratégico 2021-2024'!AH55</f>
        <v>Sonia Carolina Rodriguez Reyes - Auxiliar de Atención al Ciudadano</v>
      </c>
      <c r="AM56" s="615">
        <v>0</v>
      </c>
      <c r="AN56" s="616"/>
      <c r="AO56" s="617"/>
      <c r="AP56" s="503" t="s">
        <v>1181</v>
      </c>
      <c r="AQ56" s="405" t="s">
        <v>1203</v>
      </c>
    </row>
    <row r="57" spans="1:43" s="420" customFormat="1" ht="109.5" hidden="1" customHeight="1" x14ac:dyDescent="0.2">
      <c r="A57" s="427" t="str">
        <f>+'Plan estratégico 2021-2024'!I56</f>
        <v>5.13.2</v>
      </c>
      <c r="B57" s="437" t="str">
        <f>+'Plan estratégico 2021-2024'!A55</f>
        <v>16. Paz, justicia e instituciones sólidas.</v>
      </c>
      <c r="C57" s="437" t="str">
        <f>+'Plan estratégico 2021-2024'!B55</f>
        <v>Propósito 1
Logro de ciudad: 3
Propósito 3
Logro de ciudad: 23
Propósito 5
Logros de ciudad: 27 - 30</v>
      </c>
      <c r="D57" s="437" t="str">
        <f>+'Plan estratégico 2021-2024'!C55</f>
        <v>Servicio al ciudadano
Participación Ciudadana en la Gestión Pública</v>
      </c>
      <c r="E57" s="437" t="str">
        <f>+'Plan estratégico 2021-2024'!D55</f>
        <v>05 - Fortalecer la capacidad institucional de Capital para ser una empresa eficiente, sostenible y transparente.</v>
      </c>
      <c r="F57" s="437" t="str">
        <f>+'Plan estratégico 2021-2024'!E55</f>
        <v>5.13. Fortalecer las herramientas y procesos en la gestión de la Atención al Ciudadano.</v>
      </c>
      <c r="G57" s="437" t="str">
        <f>+'Plan estratégico 2021-2024'!F56</f>
        <v>Verificar que las respuestas a la totalidad de las peticiones, quejas, reclamos y/o sugerencias sean atendidas en los términos establecidos por la ley.</v>
      </c>
      <c r="H57" s="437" t="str">
        <f>+'Plan estratégico 2021-2024'!G56</f>
        <v>Porcentaje promedio de cumplimiento en las respuestas a las PQRS en los términos establecidos por la Ley</v>
      </c>
      <c r="I57" s="437" t="str">
        <f>+'Plan estratégico 2021-2024'!H56</f>
        <v>2 Eficiencia: (uso de los recursos)</v>
      </c>
      <c r="J57" s="427" t="str">
        <f>+'Plan estratégico 2021-2024'!I56</f>
        <v>5.13.2</v>
      </c>
      <c r="K57" s="427" t="str">
        <f>+'Plan estratégico 2021-2024'!J56</f>
        <v>Atención Oportuna a las PQRS</v>
      </c>
      <c r="L57" s="427" t="str">
        <f t="shared" si="0"/>
        <v>5.13.2 Atención Oportuna a las PQRS</v>
      </c>
      <c r="M57" s="427" t="str">
        <f>+'Plan estratégico 2021-2024'!K56</f>
        <v>Atender los diferentes requerimientos de los ciudadanos con el apoyo del área competente para satisfacer sus necesidades.</v>
      </c>
      <c r="N57" s="427" t="str">
        <f>+'Plan estratégico 2021-2024'!L56</f>
        <v>Informes mensuales de PQRS</v>
      </c>
      <c r="O57" s="427" t="str">
        <f>+'Plan estratégico 2021-2024'!M56</f>
        <v>Eficiencia en la atención a los PQRS</v>
      </c>
      <c r="P57" s="427" t="str">
        <f>+'Plan estratégico 2021-2024'!N56</f>
        <v>2 Eficiencia: (uso de los recursos)</v>
      </c>
      <c r="Q57" s="427" t="str">
        <f>+'Plan estratégico 2021-2024'!O56</f>
        <v>Cumplir con los tiempos establecidos por la Ley para la atención de las peticiones, quejas, reclamos y/o sugerencias.</v>
      </c>
      <c r="R57" s="427" t="str">
        <f>+'Plan estratégico 2021-2024'!P56</f>
        <v>Número de PQRS atendidas oportunamente en el mes / Total de PQRS gestionadas en el mes</v>
      </c>
      <c r="S57" s="440" t="s">
        <v>1056</v>
      </c>
      <c r="T57" s="440" t="s">
        <v>1054</v>
      </c>
      <c r="U57" s="427" t="str">
        <f>+'Plan estratégico 2021-2024'!Q56</f>
        <v>Porcentaje (%).</v>
      </c>
      <c r="V57" s="427" t="str">
        <f>+'Plan estratégico 2021-2024'!R56</f>
        <v>No aplica.</v>
      </c>
      <c r="W57" s="490">
        <f>+'Plan estratégico 2021-2024'!S56</f>
        <v>0.95</v>
      </c>
      <c r="X57" s="490">
        <f>+'Plan estratégico 2021-2024'!T56</f>
        <v>0.95</v>
      </c>
      <c r="Y57" s="490">
        <f>+'Plan estratégico 2021-2024'!U56</f>
        <v>0.95</v>
      </c>
      <c r="Z57" s="490">
        <f>+'Plan estratégico 2021-2024'!V56</f>
        <v>0.95</v>
      </c>
      <c r="AA57" s="491" t="str">
        <f>+'Plan estratégico 2021-2024'!W56</f>
        <v>-</v>
      </c>
      <c r="AB57" s="491" t="str">
        <f>+'Plan estratégico 2021-2024'!X56</f>
        <v>-</v>
      </c>
      <c r="AC57" s="491" t="str">
        <f>+'Plan estratégico 2021-2024'!Y56</f>
        <v>-</v>
      </c>
      <c r="AD57" s="491" t="str">
        <f>+'Plan estratégico 2021-2024'!Z56</f>
        <v>-</v>
      </c>
      <c r="AE57" s="427" t="str">
        <f>+'Plan estratégico 2021-2024'!AA56</f>
        <v xml:space="preserve">
Tramitar la totalidad de las PQRS recibidas en la entidad y hacer seguimiento mensual sobre el cumplimiento de las mismas. 
</v>
      </c>
      <c r="AF57" s="427" t="str">
        <f>+'Plan estratégico 2021-2024'!AB56</f>
        <v>(Número de solicitudes atendidas durante el mes (incluyendo las registradas no atendidas de meses anteriores por tiempos de respuesta) / Número de solicitudes recibidas durante el mes) * 100%</v>
      </c>
      <c r="AG57" s="427" t="str">
        <f>+'Plan estratégico 2021-2024'!AC56</f>
        <v>1 Eficacia: (cumplimiento de metas)</v>
      </c>
      <c r="AH57" s="427" t="str">
        <f>+'Plan estratégico 2021-2024'!AD56</f>
        <v>Porcentaje (%)</v>
      </c>
      <c r="AI57" s="427" t="str">
        <f>+'Plan estratégico 2021-2024'!AE56</f>
        <v>Mensual</v>
      </c>
      <c r="AJ57" s="427" t="str">
        <f>+'Plan estratégico 2021-2024'!AF56</f>
        <v>No aplica.</v>
      </c>
      <c r="AK57" s="427" t="str">
        <f>+'Plan estratégico 2021-2024'!AG56</f>
        <v>Catalina Moncada Cano -  Secretaria General</v>
      </c>
      <c r="AL57" s="427" t="str">
        <f>+'Plan estratégico 2021-2024'!AH56</f>
        <v>Sonia Carolina Rodriguez Reyes - Auxiliar de Atención al Ciudadano</v>
      </c>
      <c r="AM57" s="734">
        <f>42/56</f>
        <v>0.75</v>
      </c>
      <c r="AN57" s="734">
        <f>31/33</f>
        <v>0.93939393939393945</v>
      </c>
      <c r="AO57" s="734">
        <f>46/45</f>
        <v>1.0222222222222221</v>
      </c>
      <c r="AP57" s="503" t="s">
        <v>1182</v>
      </c>
      <c r="AQ57" s="756" t="s">
        <v>1208</v>
      </c>
    </row>
    <row r="58" spans="1:43" ht="90.75" hidden="1" customHeight="1" x14ac:dyDescent="0.2">
      <c r="A58" s="427" t="str">
        <f>+'Plan estratégico 2021-2024'!I57</f>
        <v>5.14.1</v>
      </c>
      <c r="B58" s="437" t="str">
        <f>+'Plan estratégico 2021-2024'!A57</f>
        <v>11. Ciudades y comunidades sostenibles.
16. Paz, justicia e instituciones sólidas.</v>
      </c>
      <c r="C58" s="437" t="str">
        <f>+'Plan estratégico 2021-2024'!B57</f>
        <v>Propósito 5
Logro de ciudad: 30</v>
      </c>
      <c r="D58" s="437" t="str">
        <f>+'Plan estratégico 2021-2024'!C57</f>
        <v>Seguimiento y evaluación del desempeño institucional.
Control Interno.</v>
      </c>
      <c r="E58" s="437" t="str">
        <f>+'Plan estratégico 2021-2024'!D57</f>
        <v>05 - Fortalecer la capacidad institucional de Capital para ser una empresa eficiente, sostenible y transparente.</v>
      </c>
      <c r="F58" s="437" t="str">
        <f>+'Plan estratégico 2021-2024'!E57</f>
        <v>5.14. Evaluación y recomendaciones estratégicas de valor a la gestión institucional</v>
      </c>
      <c r="G58" s="437" t="str">
        <f>+'Plan estratégico 2021-2024'!F57</f>
        <v xml:space="preserve">Cumplir con el 100% de las acciones establecidas en el Plan Anual de Auditoría </v>
      </c>
      <c r="H58" s="437" t="str">
        <f>+'Plan estratégico 2021-2024'!G57</f>
        <v xml:space="preserve">Porcentaje promedio de Cumplimiento de las actividades anuales del Plan Anual de Auditoría </v>
      </c>
      <c r="I58" s="437" t="str">
        <f>+'Plan estratégico 2021-2024'!H57</f>
        <v>2 Eficiencia: (uso de los recursos)</v>
      </c>
      <c r="J58" s="427" t="str">
        <f>+'Plan estratégico 2021-2024'!I57</f>
        <v>5.14.1</v>
      </c>
      <c r="K58" s="427" t="str">
        <f>+'Plan estratégico 2021-2024'!J57</f>
        <v xml:space="preserve">Plan Anual de Auditoría </v>
      </c>
      <c r="L58" s="427" t="str">
        <f t="shared" si="0"/>
        <v xml:space="preserve">5.14.1 Plan Anual de Auditoría </v>
      </c>
      <c r="M58" s="427" t="str">
        <f>+'Plan estratégico 2021-2024'!K57</f>
        <v>Adelantar actividades de aseguramiento y consultoría de forma objetiva e independiente a los diferentes procesos, proyectos y políticas de Capital buscando generar valor a la entidad.</v>
      </c>
      <c r="N58" s="427" t="str">
        <f>+'Plan estratégico 2021-2024'!L57</f>
        <v>Informes, seguimientos, Tips, Actas de reunión y Capacitaciones</v>
      </c>
      <c r="O58" s="427" t="str">
        <f>+'Plan estratégico 2021-2024'!M57</f>
        <v>Actividades de aseguramiento y Consultoría</v>
      </c>
      <c r="P58" s="427" t="str">
        <f>+'Plan estratégico 2021-2024'!N57</f>
        <v>2 Eficiencia: (uso de los recursos)</v>
      </c>
      <c r="Q58" s="427" t="str">
        <f>+'Plan estratégico 2021-2024'!O57</f>
        <v xml:space="preserve">Monitorear el cumplimiento de las actividades establecidas en el Plan Anual de Auditoría </v>
      </c>
      <c r="R58" s="427" t="str">
        <f>+'Plan estratégico 2021-2024'!P57</f>
        <v>(Número de actividades cumplidas del Plan Anual de Auditorías a la fecha de seguimiento / Número de actividades programadas en el Plan Anual de Auditorías a la fecha de corte)*100%.</v>
      </c>
      <c r="S58" s="434" t="s">
        <v>1057</v>
      </c>
      <c r="T58" s="434" t="s">
        <v>1055</v>
      </c>
      <c r="U58" s="427" t="str">
        <f>+'Plan estratégico 2021-2024'!Q57</f>
        <v>Porcentaje (%).</v>
      </c>
      <c r="V58" s="490">
        <f>+'Plan estratégico 2021-2024'!R57</f>
        <v>0.94</v>
      </c>
      <c r="W58" s="490">
        <f>+'Plan estratégico 2021-2024'!S57</f>
        <v>0.96</v>
      </c>
      <c r="X58" s="490">
        <f>+'Plan estratégico 2021-2024'!T57</f>
        <v>0.98</v>
      </c>
      <c r="Y58" s="490">
        <f>+'Plan estratégico 2021-2024'!U57</f>
        <v>0.99</v>
      </c>
      <c r="Z58" s="490">
        <f>+'Plan estratégico 2021-2024'!V57</f>
        <v>1</v>
      </c>
      <c r="AA58" s="491">
        <f>+'Plan estratégico 2021-2024'!W57</f>
        <v>234036000</v>
      </c>
      <c r="AB58" s="491">
        <f>+'Plan estratégico 2021-2024'!X57</f>
        <v>243397440</v>
      </c>
      <c r="AC58" s="491">
        <f>+'Plan estratégico 2021-2024'!Y57</f>
        <v>252819993.59999999</v>
      </c>
      <c r="AD58" s="491">
        <f>+'Plan estratégico 2021-2024'!Z57</f>
        <v>262306105.34399998</v>
      </c>
      <c r="AE58" s="427" t="str">
        <f>+'Plan estratégico 2021-2024'!AA57</f>
        <v xml:space="preserve">Ejecutar las actividades formuladas en el Plan Anual de Auditoría  </v>
      </c>
      <c r="AF58" s="427" t="str">
        <f>+'Plan estratégico 2021-2024'!AB57</f>
        <v>(Número de actividades cumplidas del Plan Anual de Auditorías a la fecha de corte / Número de actividades programadas en el Plan Anual de Auditorías a la fecha de corte)*100%.</v>
      </c>
      <c r="AG58" s="427" t="str">
        <f>+'Plan estratégico 2021-2024'!AC57</f>
        <v>2 Eficiencia: (uso de los recursos)</v>
      </c>
      <c r="AH58" s="427" t="str">
        <f>+'Plan estratégico 2021-2024'!AD57</f>
        <v>Porcentaje (%)</v>
      </c>
      <c r="AI58" s="427" t="str">
        <f>+'Plan estratégico 2021-2024'!AE57</f>
        <v>Trimestral.</v>
      </c>
      <c r="AJ58" s="427" t="str">
        <f>+'Plan estratégico 2021-2024'!AF57</f>
        <v>No aplica.</v>
      </c>
      <c r="AK58" s="427" t="str">
        <f>+'Plan estratégico 2021-2024'!AG57</f>
        <v>Néstor Fernando Avella - Jefe Oficina de Control Interno</v>
      </c>
      <c r="AL58" s="427" t="str">
        <f>+'Plan estratégico 2021-2024'!AH57</f>
        <v xml:space="preserve">Henry Guillermo Beltrán Martínez - Contratista Profesional Oficina de Control Interno </v>
      </c>
      <c r="AM58" s="729">
        <f>45/45</f>
        <v>1</v>
      </c>
      <c r="AN58" s="730"/>
      <c r="AO58" s="731"/>
      <c r="AP58" s="503" t="s">
        <v>1168</v>
      </c>
      <c r="AQ58" s="756" t="s">
        <v>1208</v>
      </c>
    </row>
    <row r="59" spans="1:43" ht="116.25" hidden="1" customHeight="1" x14ac:dyDescent="0.2">
      <c r="A59" s="427" t="str">
        <f>+'Plan estratégico 2021-2024'!I58</f>
        <v>5.14.2</v>
      </c>
      <c r="B59" s="437" t="str">
        <f>+'Plan estratégico 2021-2024'!A57</f>
        <v>11. Ciudades y comunidades sostenibles.
16. Paz, justicia e instituciones sólidas.</v>
      </c>
      <c r="C59" s="437" t="str">
        <f>+'Plan estratégico 2021-2024'!B57</f>
        <v>Propósito 5
Logro de ciudad: 30</v>
      </c>
      <c r="D59" s="437" t="str">
        <f>+'Plan estratégico 2021-2024'!C57</f>
        <v>Seguimiento y evaluación del desempeño institucional.
Control Interno.</v>
      </c>
      <c r="E59" s="437" t="str">
        <f>+'Plan estratégico 2021-2024'!D57</f>
        <v>05 - Fortalecer la capacidad institucional de Capital para ser una empresa eficiente, sostenible y transparente.</v>
      </c>
      <c r="F59" s="437" t="str">
        <f>+'Plan estratégico 2021-2024'!E57</f>
        <v>5.14. Evaluación y recomendaciones estratégicas de valor a la gestión institucional</v>
      </c>
      <c r="G59" s="437" t="str">
        <f>+'Plan estratégico 2021-2024'!F57</f>
        <v xml:space="preserve">Cumplir con el 100% de las acciones establecidas en el Plan Anual de Auditoría </v>
      </c>
      <c r="H59" s="437" t="str">
        <f>+'Plan estratégico 2021-2024'!G57</f>
        <v xml:space="preserve">Porcentaje promedio de Cumplimiento de las actividades anuales del Plan Anual de Auditoría </v>
      </c>
      <c r="I59" s="437" t="str">
        <f>+'Plan estratégico 2021-2024'!H57</f>
        <v>2 Eficiencia: (uso de los recursos)</v>
      </c>
      <c r="J59" s="427" t="str">
        <f>+'Plan estratégico 2021-2024'!I58</f>
        <v>5.14.2</v>
      </c>
      <c r="K59" s="427" t="str">
        <f>+'Plan estratégico 2021-2024'!J57</f>
        <v xml:space="preserve">Plan Anual de Auditoría </v>
      </c>
      <c r="L59" s="427" t="str">
        <f t="shared" si="0"/>
        <v xml:space="preserve">5.14.2 Plan Anual de Auditoría </v>
      </c>
      <c r="M59" s="427" t="str">
        <f>+'Plan estratégico 2021-2024'!K57</f>
        <v>Adelantar actividades de aseguramiento y consultoría de forma objetiva e independiente a los diferentes procesos, proyectos y políticas de Capital buscando generar valor a la entidad.</v>
      </c>
      <c r="N59" s="427" t="str">
        <f>+'Plan estratégico 2021-2024'!L57</f>
        <v>Informes, seguimientos, Tips, Actas de reunión y Capacitaciones</v>
      </c>
      <c r="O59" s="427" t="str">
        <f>+'Plan estratégico 2021-2024'!M57</f>
        <v>Actividades de aseguramiento y Consultoría</v>
      </c>
      <c r="P59" s="427" t="str">
        <f>+'Plan estratégico 2021-2024'!N57</f>
        <v>2 Eficiencia: (uso de los recursos)</v>
      </c>
      <c r="Q59" s="427" t="str">
        <f>+'Plan estratégico 2021-2024'!O57</f>
        <v xml:space="preserve">Monitorear el cumplimiento de las actividades establecidas en el Plan Anual de Auditoría </v>
      </c>
      <c r="R59" s="434" t="s">
        <v>419</v>
      </c>
      <c r="S59" s="508" t="s">
        <v>1170</v>
      </c>
      <c r="T59" s="508" t="s">
        <v>1171</v>
      </c>
      <c r="U59" s="427" t="str">
        <f>+'Plan estratégico 2021-2024'!Q57</f>
        <v>Porcentaje (%).</v>
      </c>
      <c r="V59" s="494">
        <f>+'Plan estratégico 2021-2024'!R57</f>
        <v>0.94</v>
      </c>
      <c r="W59" s="490">
        <f>+'Plan estratégico 2021-2024'!S57</f>
        <v>0.96</v>
      </c>
      <c r="X59" s="490">
        <f>+'Plan estratégico 2021-2024'!T57</f>
        <v>0.98</v>
      </c>
      <c r="Y59" s="490">
        <f>+'Plan estratégico 2021-2024'!U57</f>
        <v>0.99</v>
      </c>
      <c r="Z59" s="490">
        <f>+'Plan estratégico 2021-2024'!V57</f>
        <v>1</v>
      </c>
      <c r="AA59" s="491">
        <f>+'Plan estratégico 2021-2024'!W57</f>
        <v>234036000</v>
      </c>
      <c r="AB59" s="491">
        <f>+'Plan estratégico 2021-2024'!X57</f>
        <v>243397440</v>
      </c>
      <c r="AC59" s="491">
        <f>+'Plan estratégico 2021-2024'!Y57</f>
        <v>252819993.59999999</v>
      </c>
      <c r="AD59" s="491">
        <f>+'Plan estratégico 2021-2024'!Z57</f>
        <v>262306105.34399998</v>
      </c>
      <c r="AE59" s="427" t="str">
        <f>+'Plan estratégico 2021-2024'!AA58</f>
        <v xml:space="preserve">Realizar seguimiento a las acciones formuladas en el Plan de Mejoramiento por procesos </v>
      </c>
      <c r="AF59" s="427" t="str">
        <f>+'Plan estratégico 2021-2024'!AB58</f>
        <v>(Número de acciones cumplidas con fecha vencida del Plan de Mejoramiento por procesos a la fecha de corte / Número de acciones vencidas con estado abierto del Plan de Mejoramiento por procesos a la fecha de corte)*100%.</v>
      </c>
      <c r="AG59" s="427" t="str">
        <f>+'Plan estratégico 2021-2024'!AC58</f>
        <v>2 Eficiencia: (uso de los recursos)</v>
      </c>
      <c r="AH59" s="427" t="str">
        <f>+'Plan estratégico 2021-2024'!AD58</f>
        <v>Porcentaje (%)</v>
      </c>
      <c r="AI59" s="427" t="str">
        <f>+'Plan estratégico 2021-2024'!AE58</f>
        <v>Cuatrimestral.</v>
      </c>
      <c r="AJ59" s="427" t="str">
        <f>+'Plan estratégico 2021-2024'!AF58</f>
        <v>No aplica.</v>
      </c>
      <c r="AK59" s="427" t="str">
        <f>+'Plan estratégico 2021-2024'!AG58</f>
        <v>Néstor Fernando Avella - Jefe Oficina de Control Interno</v>
      </c>
      <c r="AL59" s="427" t="str">
        <f>+'Plan estratégico 2021-2024'!AH58</f>
        <v xml:space="preserve">Henry Guillermo Beltrán Martínez - Contratista Profesional Oficina de Control Interno </v>
      </c>
      <c r="AM59" s="609" t="s">
        <v>40</v>
      </c>
      <c r="AN59" s="610"/>
      <c r="AO59" s="611"/>
      <c r="AP59" s="503" t="s">
        <v>1169</v>
      </c>
      <c r="AQ59" s="405" t="s">
        <v>1203</v>
      </c>
    </row>
    <row r="60" spans="1:43" ht="119.25" hidden="1" customHeight="1" x14ac:dyDescent="0.2">
      <c r="A60" s="427" t="str">
        <f>+'Plan estratégico 2021-2024'!I59</f>
        <v>5.14.3</v>
      </c>
      <c r="B60" s="437" t="str">
        <f>+'Plan estratégico 2021-2024'!A57</f>
        <v>11. Ciudades y comunidades sostenibles.
16. Paz, justicia e instituciones sólidas.</v>
      </c>
      <c r="C60" s="437" t="str">
        <f>+'Plan estratégico 2021-2024'!B57</f>
        <v>Propósito 5
Logro de ciudad: 30</v>
      </c>
      <c r="D60" s="437" t="str">
        <f>+'Plan estratégico 2021-2024'!C57</f>
        <v>Seguimiento y evaluación del desempeño institucional.
Control Interno.</v>
      </c>
      <c r="E60" s="437" t="str">
        <f>+'Plan estratégico 2021-2024'!D57</f>
        <v>05 - Fortalecer la capacidad institucional de Capital para ser una empresa eficiente, sostenible y transparente.</v>
      </c>
      <c r="F60" s="437" t="str">
        <f>+'Plan estratégico 2021-2024'!E57</f>
        <v>5.14. Evaluación y recomendaciones estratégicas de valor a la gestión institucional</v>
      </c>
      <c r="G60" s="437" t="str">
        <f>+'Plan estratégico 2021-2024'!F57</f>
        <v xml:space="preserve">Cumplir con el 100% de las acciones establecidas en el Plan Anual de Auditoría </v>
      </c>
      <c r="H60" s="437" t="str">
        <f>+'Plan estratégico 2021-2024'!G57</f>
        <v xml:space="preserve">Porcentaje promedio de Cumplimiento de las actividades anuales del Plan Anual de Auditoría </v>
      </c>
      <c r="I60" s="437" t="str">
        <f>+'Plan estratégico 2021-2024'!H57</f>
        <v>2 Eficiencia: (uso de los recursos)</v>
      </c>
      <c r="J60" s="427" t="str">
        <f>+'Plan estratégico 2021-2024'!I59</f>
        <v>5.14.3</v>
      </c>
      <c r="K60" s="427" t="str">
        <f>+'Plan estratégico 2021-2024'!J57</f>
        <v xml:space="preserve">Plan Anual de Auditoría </v>
      </c>
      <c r="L60" s="427" t="str">
        <f t="shared" si="0"/>
        <v xml:space="preserve">5.14.3 Plan Anual de Auditoría </v>
      </c>
      <c r="M60" s="427" t="str">
        <f>+'Plan estratégico 2021-2024'!K57</f>
        <v>Adelantar actividades de aseguramiento y consultoría de forma objetiva e independiente a los diferentes procesos, proyectos y políticas de Capital buscando generar valor a la entidad.</v>
      </c>
      <c r="N60" s="427" t="str">
        <f>+'Plan estratégico 2021-2024'!L57</f>
        <v>Informes, seguimientos, Tips, Actas de reunión y Capacitaciones</v>
      </c>
      <c r="O60" s="427" t="str">
        <f>+'Plan estratégico 2021-2024'!M57</f>
        <v>Actividades de aseguramiento y Consultoría</v>
      </c>
      <c r="P60" s="427" t="str">
        <f>+'Plan estratégico 2021-2024'!N57</f>
        <v>2 Eficiencia: (uso de los recursos)</v>
      </c>
      <c r="Q60" s="427" t="str">
        <f>+'Plan estratégico 2021-2024'!O57</f>
        <v xml:space="preserve">Monitorear el cumplimiento de las actividades establecidas en el Plan Anual de Auditoría </v>
      </c>
      <c r="R60" s="434" t="s">
        <v>422</v>
      </c>
      <c r="S60" s="508" t="s">
        <v>1172</v>
      </c>
      <c r="T60" s="508" t="s">
        <v>1173</v>
      </c>
      <c r="U60" s="427" t="str">
        <f>+'Plan estratégico 2021-2024'!Q57</f>
        <v>Porcentaje (%).</v>
      </c>
      <c r="V60" s="494">
        <f>+'Plan estratégico 2021-2024'!R57</f>
        <v>0.94</v>
      </c>
      <c r="W60" s="494">
        <f>+'Plan estratégico 2021-2024'!S57</f>
        <v>0.96</v>
      </c>
      <c r="X60" s="494">
        <f>+'Plan estratégico 2021-2024'!T57</f>
        <v>0.98</v>
      </c>
      <c r="Y60" s="494">
        <f>+'Plan estratégico 2021-2024'!U57</f>
        <v>0.99</v>
      </c>
      <c r="Z60" s="494">
        <f>+'Plan estratégico 2021-2024'!V57</f>
        <v>1</v>
      </c>
      <c r="AA60" s="491">
        <f>+'Plan estratégico 2021-2024'!W57</f>
        <v>234036000</v>
      </c>
      <c r="AB60" s="491">
        <f>+'Plan estratégico 2021-2024'!X57</f>
        <v>243397440</v>
      </c>
      <c r="AC60" s="491">
        <f>+'Plan estratégico 2021-2024'!Y57</f>
        <v>252819993.59999999</v>
      </c>
      <c r="AD60" s="491">
        <f>+'Plan estratégico 2021-2024'!Z57</f>
        <v>262306105.34399998</v>
      </c>
      <c r="AE60" s="427" t="str">
        <f>+'Plan estratégico 2021-2024'!AA59</f>
        <v>Realizar seguimiento a las actividades que se establezcan anualmente en el PAAC</v>
      </c>
      <c r="AF60" s="427" t="str">
        <f>+'Plan estratégico 2021-2024'!AB59</f>
        <v>(Avances en el cumplimiento de las acciones programadas en el Plan Anticorrupción y de Atención al Ciudadano - PAAC / Total de acciones programadas en el Plan Anticorrupción y de Atención al Ciudadano - PAAC)*100%.</v>
      </c>
      <c r="AG60" s="427" t="str">
        <f>+'Plan estratégico 2021-2024'!AC59</f>
        <v>2 Eficiencia: (uso de los recursos)</v>
      </c>
      <c r="AH60" s="427" t="str">
        <f>+'Plan estratégico 2021-2024'!AD59</f>
        <v>Porcentaje (%)</v>
      </c>
      <c r="AI60" s="427" t="str">
        <f>+'Plan estratégico 2021-2024'!AE59</f>
        <v>Cuatrimestral.</v>
      </c>
      <c r="AJ60" s="427" t="str">
        <f>+'Plan estratégico 2021-2024'!AF59</f>
        <v>No aplica.</v>
      </c>
      <c r="AK60" s="427" t="str">
        <f>+'Plan estratégico 2021-2024'!AG59</f>
        <v>Néstor Fernando Avella - Jefe Oficina de Control Interno</v>
      </c>
      <c r="AL60" s="427" t="str">
        <f>+'Plan estratégico 2021-2024'!AH59</f>
        <v xml:space="preserve">Henry Guillermo Beltrán Martínez - Contratista Profesional Oficina de Control Interno </v>
      </c>
      <c r="AM60" s="609" t="s">
        <v>40</v>
      </c>
      <c r="AN60" s="610"/>
      <c r="AO60" s="611"/>
      <c r="AP60" s="508" t="s">
        <v>1169</v>
      </c>
      <c r="AQ60" s="405" t="s">
        <v>1203</v>
      </c>
    </row>
    <row r="61" spans="1:43" ht="11.25" customHeight="1" x14ac:dyDescent="0.2">
      <c r="A61" s="458"/>
      <c r="B61" s="456"/>
      <c r="C61" s="427"/>
      <c r="D61" s="456"/>
      <c r="E61" s="427"/>
      <c r="F61" s="456"/>
      <c r="G61" s="456"/>
      <c r="H61" s="456"/>
      <c r="I61" s="427"/>
      <c r="J61" s="324"/>
      <c r="K61" s="457"/>
      <c r="L61" s="457"/>
      <c r="M61" s="457"/>
      <c r="N61" s="457"/>
      <c r="O61" s="457"/>
      <c r="P61" s="76"/>
      <c r="Q61" s="457"/>
      <c r="R61" s="457"/>
      <c r="S61" s="457"/>
      <c r="T61" s="457"/>
      <c r="U61" s="458"/>
      <c r="V61" s="458"/>
      <c r="W61" s="458"/>
      <c r="X61" s="458"/>
      <c r="Y61" s="458"/>
      <c r="Z61" s="458"/>
      <c r="AA61" s="430"/>
      <c r="AB61" s="430"/>
      <c r="AC61" s="430"/>
      <c r="AD61" s="430"/>
      <c r="AE61" s="456"/>
      <c r="AF61" s="456"/>
      <c r="AG61" s="427"/>
      <c r="AH61" s="456"/>
      <c r="AI61" s="456"/>
      <c r="AJ61" s="456"/>
      <c r="AK61" s="456"/>
      <c r="AL61" s="456"/>
    </row>
    <row r="62" spans="1:43" x14ac:dyDescent="0.2">
      <c r="E62" s="4"/>
      <c r="F62" s="4"/>
      <c r="G62" s="4"/>
      <c r="H62" s="4"/>
      <c r="I62" s="4"/>
      <c r="J62" s="396"/>
      <c r="K62" s="4"/>
      <c r="L62" s="4"/>
      <c r="M62" s="28"/>
      <c r="N62" s="28"/>
      <c r="O62" s="28"/>
      <c r="P62" s="4"/>
      <c r="Q62" s="28"/>
      <c r="R62" s="28"/>
      <c r="S62" s="28"/>
      <c r="T62" s="28"/>
      <c r="U62" s="28"/>
      <c r="V62" s="28"/>
      <c r="W62" s="28"/>
      <c r="X62" s="28"/>
      <c r="Y62" s="28"/>
      <c r="Z62" s="28"/>
      <c r="AA62" s="28"/>
      <c r="AB62" s="28"/>
      <c r="AC62" s="28"/>
      <c r="AD62" s="28"/>
      <c r="AE62" s="28"/>
      <c r="AF62" s="28"/>
      <c r="AG62" s="4"/>
      <c r="AH62" s="28"/>
      <c r="AI62" s="28"/>
      <c r="AJ62" s="28"/>
      <c r="AK62" s="28"/>
      <c r="AL62" s="28"/>
    </row>
    <row r="63" spans="1:43" ht="48" customHeight="1" x14ac:dyDescent="0.2">
      <c r="E63" s="459" t="s">
        <v>423</v>
      </c>
      <c r="F63" s="524" t="s">
        <v>424</v>
      </c>
      <c r="G63" s="524"/>
      <c r="H63" s="524"/>
      <c r="I63" s="524"/>
      <c r="J63" s="524"/>
      <c r="K63" s="524"/>
      <c r="L63" s="524"/>
      <c r="M63" s="524"/>
      <c r="N63" s="524"/>
      <c r="O63" s="96"/>
      <c r="P63" s="96"/>
      <c r="Q63" s="96"/>
      <c r="R63" s="96"/>
      <c r="S63" s="96"/>
      <c r="T63" s="96"/>
      <c r="U63" s="96"/>
      <c r="V63" s="96"/>
      <c r="W63" s="96"/>
      <c r="X63" s="96"/>
      <c r="Y63" s="96"/>
      <c r="Z63" s="96"/>
      <c r="AA63" s="96"/>
      <c r="AB63" s="96"/>
      <c r="AC63" s="96"/>
      <c r="AD63" s="96"/>
      <c r="AE63" s="96"/>
      <c r="AF63" s="318"/>
      <c r="AG63" s="96"/>
      <c r="AH63" s="96"/>
      <c r="AI63" s="96"/>
      <c r="AJ63" s="96"/>
      <c r="AK63" s="96"/>
      <c r="AL63" s="96"/>
    </row>
    <row r="64" spans="1:43" ht="45.75" customHeight="1" x14ac:dyDescent="0.2">
      <c r="E64" s="459" t="s">
        <v>425</v>
      </c>
      <c r="F64" s="524" t="s">
        <v>426</v>
      </c>
      <c r="G64" s="524"/>
      <c r="H64" s="524"/>
      <c r="I64" s="524"/>
      <c r="J64" s="524"/>
      <c r="K64" s="524"/>
      <c r="L64" s="524"/>
      <c r="M64" s="524"/>
      <c r="N64" s="524"/>
      <c r="O64" s="96"/>
      <c r="P64" s="96"/>
      <c r="Q64" s="96"/>
      <c r="R64" s="96"/>
      <c r="S64" s="96"/>
      <c r="T64" s="96"/>
      <c r="U64" s="96"/>
      <c r="V64" s="96"/>
      <c r="W64" s="96"/>
      <c r="X64" s="96"/>
      <c r="Y64" s="96"/>
      <c r="Z64" s="96"/>
      <c r="AA64" s="96"/>
      <c r="AB64" s="96"/>
      <c r="AC64" s="96"/>
      <c r="AD64" s="96"/>
      <c r="AE64" s="96"/>
      <c r="AF64" s="96"/>
      <c r="AG64" s="96"/>
      <c r="AH64" s="96"/>
      <c r="AI64" s="96"/>
      <c r="AJ64" s="96"/>
      <c r="AK64" s="96"/>
      <c r="AL64" s="96"/>
    </row>
    <row r="65" spans="5:38" ht="30.75" customHeight="1" x14ac:dyDescent="0.2">
      <c r="E65" s="533" t="s">
        <v>427</v>
      </c>
      <c r="F65" s="524" t="s">
        <v>116</v>
      </c>
      <c r="G65" s="524"/>
      <c r="H65" s="524"/>
      <c r="I65" s="524"/>
      <c r="J65" s="524"/>
      <c r="K65" s="524"/>
      <c r="L65" s="524"/>
      <c r="M65" s="524"/>
      <c r="N65" s="524"/>
      <c r="O65" s="96"/>
      <c r="P65" s="96"/>
      <c r="Q65" s="96"/>
      <c r="R65" s="96"/>
      <c r="S65" s="96"/>
      <c r="T65" s="96"/>
      <c r="U65" s="96"/>
      <c r="V65" s="96"/>
      <c r="W65" s="96"/>
      <c r="X65" s="96"/>
      <c r="Y65" s="96"/>
      <c r="Z65" s="96"/>
      <c r="AA65" s="96"/>
      <c r="AB65" s="96"/>
      <c r="AC65" s="96"/>
      <c r="AD65" s="96"/>
      <c r="AE65" s="96"/>
      <c r="AF65" s="96"/>
      <c r="AG65" s="96"/>
      <c r="AH65" s="96"/>
      <c r="AI65" s="96"/>
      <c r="AJ65" s="96"/>
      <c r="AK65" s="96"/>
      <c r="AL65" s="96"/>
    </row>
    <row r="66" spans="5:38" ht="30.75" customHeight="1" x14ac:dyDescent="0.2">
      <c r="E66" s="533"/>
      <c r="F66" s="524" t="s">
        <v>102</v>
      </c>
      <c r="G66" s="524"/>
      <c r="H66" s="524"/>
      <c r="I66" s="524"/>
      <c r="J66" s="524"/>
      <c r="K66" s="524"/>
      <c r="L66" s="524"/>
      <c r="M66" s="524"/>
      <c r="N66" s="524"/>
      <c r="O66" s="96"/>
      <c r="P66" s="96"/>
      <c r="Q66" s="96"/>
      <c r="R66" s="96"/>
      <c r="S66" s="96"/>
      <c r="T66" s="96"/>
      <c r="U66" s="96"/>
      <c r="V66" s="96"/>
      <c r="W66" s="96"/>
      <c r="X66" s="96"/>
      <c r="Y66" s="96"/>
      <c r="Z66" s="96"/>
      <c r="AA66" s="96"/>
      <c r="AB66" s="96"/>
      <c r="AC66" s="96"/>
      <c r="AD66" s="96"/>
      <c r="AE66" s="96"/>
      <c r="AF66" s="96"/>
      <c r="AG66" s="96"/>
      <c r="AH66" s="96"/>
      <c r="AI66" s="96"/>
      <c r="AJ66" s="96"/>
      <c r="AK66" s="96"/>
      <c r="AL66" s="96"/>
    </row>
    <row r="67" spans="5:38" ht="30.75" customHeight="1" x14ac:dyDescent="0.2">
      <c r="E67" s="533"/>
      <c r="F67" s="524" t="s">
        <v>213</v>
      </c>
      <c r="G67" s="524"/>
      <c r="H67" s="524"/>
      <c r="I67" s="524"/>
      <c r="J67" s="524"/>
      <c r="K67" s="524"/>
      <c r="L67" s="524"/>
      <c r="M67" s="524"/>
      <c r="N67" s="524"/>
      <c r="O67" s="96"/>
      <c r="P67" s="96"/>
      <c r="Q67" s="96"/>
      <c r="R67" s="96"/>
      <c r="S67" s="96"/>
      <c r="T67" s="96"/>
      <c r="U67" s="96"/>
      <c r="V67" s="96"/>
      <c r="W67" s="96"/>
      <c r="X67" s="96"/>
      <c r="Y67" s="96"/>
      <c r="Z67" s="96"/>
      <c r="AA67" s="96"/>
      <c r="AB67" s="96"/>
      <c r="AC67" s="96"/>
      <c r="AD67" s="96"/>
      <c r="AE67" s="96"/>
      <c r="AF67" s="96"/>
      <c r="AG67" s="96"/>
      <c r="AH67" s="96"/>
      <c r="AI67" s="96"/>
      <c r="AJ67" s="96"/>
      <c r="AK67" s="96"/>
      <c r="AL67" s="96"/>
    </row>
    <row r="68" spans="5:38" ht="30.75" customHeight="1" x14ac:dyDescent="0.2">
      <c r="E68" s="533"/>
      <c r="F68" s="524" t="s">
        <v>428</v>
      </c>
      <c r="G68" s="524"/>
      <c r="H68" s="524"/>
      <c r="I68" s="524"/>
      <c r="J68" s="524"/>
      <c r="K68" s="524"/>
      <c r="L68" s="524"/>
      <c r="M68" s="524"/>
      <c r="N68" s="524"/>
      <c r="O68" s="96"/>
      <c r="P68" s="96"/>
      <c r="Q68" s="96"/>
      <c r="R68" s="96"/>
      <c r="S68" s="96"/>
      <c r="T68" s="96"/>
      <c r="U68" s="96"/>
      <c r="V68" s="96"/>
      <c r="W68" s="96"/>
      <c r="X68" s="96"/>
      <c r="Y68" s="96"/>
      <c r="Z68" s="96"/>
      <c r="AA68" s="96"/>
      <c r="AB68" s="96"/>
      <c r="AC68" s="96"/>
      <c r="AD68" s="96"/>
      <c r="AE68" s="96"/>
      <c r="AF68" s="96"/>
      <c r="AG68" s="96"/>
      <c r="AH68" s="96"/>
      <c r="AI68" s="96"/>
      <c r="AJ68" s="96"/>
      <c r="AK68" s="96"/>
      <c r="AL68" s="96"/>
    </row>
    <row r="69" spans="5:38" ht="30.75" customHeight="1" x14ac:dyDescent="0.2">
      <c r="E69" s="533"/>
      <c r="F69" s="524" t="s">
        <v>34</v>
      </c>
      <c r="G69" s="524"/>
      <c r="H69" s="524"/>
      <c r="I69" s="524"/>
      <c r="J69" s="524"/>
      <c r="K69" s="524"/>
      <c r="L69" s="524"/>
      <c r="M69" s="524"/>
      <c r="N69" s="524"/>
      <c r="O69" s="96"/>
      <c r="P69" s="96"/>
      <c r="Q69" s="96"/>
      <c r="R69" s="96"/>
      <c r="S69" s="96"/>
      <c r="T69" s="96"/>
      <c r="U69" s="96"/>
      <c r="V69" s="96"/>
      <c r="W69" s="96"/>
      <c r="X69" s="96"/>
      <c r="Y69" s="96"/>
      <c r="Z69" s="96"/>
      <c r="AA69" s="96"/>
      <c r="AB69" s="96"/>
      <c r="AC69" s="96"/>
      <c r="AD69" s="96"/>
      <c r="AE69" s="96"/>
      <c r="AF69" s="96"/>
      <c r="AG69" s="96"/>
      <c r="AH69" s="96"/>
      <c r="AI69" s="96"/>
      <c r="AJ69" s="96"/>
      <c r="AK69" s="96"/>
      <c r="AL69" s="96"/>
    </row>
    <row r="70" spans="5:38" ht="19.5" customHeight="1" x14ac:dyDescent="0.2">
      <c r="E70" s="97"/>
      <c r="F70" s="3"/>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96"/>
      <c r="AI70" s="96"/>
      <c r="AJ70" s="96"/>
      <c r="AK70" s="96"/>
      <c r="AL70" s="96"/>
    </row>
  </sheetData>
  <autoFilter ref="A9:AQ60" xr:uid="{DDC3F965-1BFD-4C20-B3A7-1ED4D0C8F950}">
    <filterColumn colId="36">
      <filters>
        <filter val="Orlando Barbosa Silva - Subdirector Financiero"/>
      </filters>
    </filterColumn>
  </autoFilter>
  <mergeCells count="80">
    <mergeCell ref="AM60:AO60"/>
    <mergeCell ref="AM50:AO50"/>
    <mergeCell ref="AM52:AO52"/>
    <mergeCell ref="AM53:AO53"/>
    <mergeCell ref="AM54:AO54"/>
    <mergeCell ref="AM55:AO55"/>
    <mergeCell ref="AM56:AO56"/>
    <mergeCell ref="AM28:AO28"/>
    <mergeCell ref="AM29:AO29"/>
    <mergeCell ref="AM58:AO58"/>
    <mergeCell ref="AM59:AO59"/>
    <mergeCell ref="AM30:AO30"/>
    <mergeCell ref="AM31:AO31"/>
    <mergeCell ref="AM32:AO32"/>
    <mergeCell ref="AM34:AO34"/>
    <mergeCell ref="AM39:AO39"/>
    <mergeCell ref="AM42:AO42"/>
    <mergeCell ref="AM44:AO44"/>
    <mergeCell ref="AM48:AO48"/>
    <mergeCell ref="AM49:AO49"/>
    <mergeCell ref="B1:AL1"/>
    <mergeCell ref="B2:AL2"/>
    <mergeCell ref="C4:Q4"/>
    <mergeCell ref="J6:AL6"/>
    <mergeCell ref="A6:I6"/>
    <mergeCell ref="F8:F9"/>
    <mergeCell ref="G8:G9"/>
    <mergeCell ref="V8:V9"/>
    <mergeCell ref="W8:Z8"/>
    <mergeCell ref="AA8:AD8"/>
    <mergeCell ref="U8:U9"/>
    <mergeCell ref="H8:H9"/>
    <mergeCell ref="I8:I9"/>
    <mergeCell ref="J8:J9"/>
    <mergeCell ref="K8:K9"/>
    <mergeCell ref="F63:N63"/>
    <mergeCell ref="F64:N64"/>
    <mergeCell ref="E65:E69"/>
    <mergeCell ref="F65:N65"/>
    <mergeCell ref="F66:N66"/>
    <mergeCell ref="F67:N67"/>
    <mergeCell ref="F68:N68"/>
    <mergeCell ref="F69:N69"/>
    <mergeCell ref="A8:A9"/>
    <mergeCell ref="B8:B9"/>
    <mergeCell ref="C8:C9"/>
    <mergeCell ref="D8:D9"/>
    <mergeCell ref="E8:E9"/>
    <mergeCell ref="AL8:AL9"/>
    <mergeCell ref="AK8:AK9"/>
    <mergeCell ref="M8:M9"/>
    <mergeCell ref="N8:N9"/>
    <mergeCell ref="O8:O9"/>
    <mergeCell ref="P8:P9"/>
    <mergeCell ref="Q8:Q9"/>
    <mergeCell ref="R8:R9"/>
    <mergeCell ref="AE8:AE9"/>
    <mergeCell ref="AF8:AF9"/>
    <mergeCell ref="AG8:AG9"/>
    <mergeCell ref="AH8:AH9"/>
    <mergeCell ref="AI8:AI9"/>
    <mergeCell ref="AJ8:AJ9"/>
    <mergeCell ref="S8:S9"/>
    <mergeCell ref="T8:T9"/>
    <mergeCell ref="AM18:AO18"/>
    <mergeCell ref="AM19:AO19"/>
    <mergeCell ref="AM20:AO20"/>
    <mergeCell ref="AM21:AO21"/>
    <mergeCell ref="AM8:AP8"/>
    <mergeCell ref="AM10:AO10"/>
    <mergeCell ref="AM15:AO15"/>
    <mergeCell ref="AM16:AO16"/>
    <mergeCell ref="AM17:AO17"/>
    <mergeCell ref="AM11:AO11"/>
    <mergeCell ref="AM27:AO27"/>
    <mergeCell ref="AM22:AO22"/>
    <mergeCell ref="AM23:AO23"/>
    <mergeCell ref="AM24:AO24"/>
    <mergeCell ref="AM25:AO25"/>
    <mergeCell ref="AM26:AO26"/>
  </mergeCells>
  <dataValidations disablePrompts="1" count="1">
    <dataValidation type="list" allowBlank="1" showInputMessage="1" showErrorMessage="1" sqref="P61 I61 AG61" xr:uid="{00000000-0002-0000-0100-000000000000}">
      <formula1>tipo</formula1>
    </dataValidation>
  </dataValidations>
  <pageMargins left="0.24" right="0.15" top="0.42" bottom="0.74803149606299213" header="0.25" footer="0.31496062992125984"/>
  <pageSetup paperSize="5" scale="60"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9D3CA-A76D-41EB-857E-0E554277C738}">
  <dimension ref="B2:F20"/>
  <sheetViews>
    <sheetView tabSelected="1" topLeftCell="A4" workbookViewId="0">
      <selection activeCell="O7" sqref="O7"/>
    </sheetView>
  </sheetViews>
  <sheetFormatPr baseColWidth="10" defaultRowHeight="15" x14ac:dyDescent="0.25"/>
  <cols>
    <col min="1" max="1" width="5.7109375" customWidth="1"/>
    <col min="2" max="2" width="48.85546875" customWidth="1"/>
    <col min="3" max="6" width="14.7109375" customWidth="1"/>
    <col min="7" max="7" width="6" customWidth="1"/>
  </cols>
  <sheetData>
    <row r="2" spans="2:6" ht="15.75" thickBot="1" x14ac:dyDescent="0.3"/>
    <row r="3" spans="2:6" ht="26.25" thickBot="1" x14ac:dyDescent="0.3">
      <c r="B3" s="771" t="s">
        <v>30</v>
      </c>
      <c r="C3" s="761" t="s">
        <v>1212</v>
      </c>
      <c r="D3" s="762" t="s">
        <v>1210</v>
      </c>
      <c r="E3" s="763" t="s">
        <v>1211</v>
      </c>
      <c r="F3" s="772" t="s">
        <v>1209</v>
      </c>
    </row>
    <row r="4" spans="2:6" ht="35.25" customHeight="1" x14ac:dyDescent="0.25">
      <c r="B4" s="764" t="s">
        <v>1214</v>
      </c>
      <c r="C4" s="765">
        <v>6</v>
      </c>
      <c r="D4" s="766">
        <v>4</v>
      </c>
      <c r="E4" s="766" t="s">
        <v>40</v>
      </c>
      <c r="F4" s="773">
        <v>1</v>
      </c>
    </row>
    <row r="5" spans="2:6" ht="60" customHeight="1" x14ac:dyDescent="0.25">
      <c r="B5" s="767" t="s">
        <v>1215</v>
      </c>
      <c r="C5" s="36">
        <v>4</v>
      </c>
      <c r="D5" s="37">
        <v>4</v>
      </c>
      <c r="E5" s="37" t="s">
        <v>40</v>
      </c>
      <c r="F5" s="38">
        <v>1</v>
      </c>
    </row>
    <row r="6" spans="2:6" ht="46.5" customHeight="1" x14ac:dyDescent="0.25">
      <c r="B6" s="767" t="s">
        <v>1216</v>
      </c>
      <c r="C6" s="36">
        <v>4</v>
      </c>
      <c r="D6" s="37" t="s">
        <v>40</v>
      </c>
      <c r="E6" s="37">
        <v>1</v>
      </c>
      <c r="F6" s="38">
        <v>2</v>
      </c>
    </row>
    <row r="7" spans="2:6" ht="60" customHeight="1" x14ac:dyDescent="0.25">
      <c r="B7" s="767" t="s">
        <v>1217</v>
      </c>
      <c r="C7" s="36">
        <v>10</v>
      </c>
      <c r="D7" s="37">
        <v>3</v>
      </c>
      <c r="E7" s="37" t="s">
        <v>40</v>
      </c>
      <c r="F7" s="38">
        <v>1</v>
      </c>
    </row>
    <row r="8" spans="2:6" ht="42" customHeight="1" x14ac:dyDescent="0.25">
      <c r="B8" s="767" t="s">
        <v>1218</v>
      </c>
      <c r="C8" s="36">
        <v>5</v>
      </c>
      <c r="D8" s="37">
        <v>1</v>
      </c>
      <c r="E8" s="37">
        <v>1</v>
      </c>
      <c r="F8" s="38" t="s">
        <v>40</v>
      </c>
    </row>
    <row r="9" spans="2:6" ht="30.75" customHeight="1" thickBot="1" x14ac:dyDescent="0.3">
      <c r="B9" s="768" t="s">
        <v>545</v>
      </c>
      <c r="C9" s="769">
        <v>1</v>
      </c>
      <c r="D9" s="770" t="s">
        <v>40</v>
      </c>
      <c r="E9" s="770" t="s">
        <v>40</v>
      </c>
      <c r="F9" s="774">
        <v>2</v>
      </c>
    </row>
    <row r="10" spans="2:6" ht="6" customHeight="1" x14ac:dyDescent="0.25"/>
    <row r="12" spans="2:6" x14ac:dyDescent="0.25">
      <c r="B12" s="782">
        <f>F17/(C17*E13)</f>
        <v>0.81862745098039214</v>
      </c>
      <c r="C12" s="760" t="s">
        <v>1219</v>
      </c>
      <c r="D12" s="760" t="s">
        <v>1220</v>
      </c>
      <c r="E12" s="783" t="s">
        <v>442</v>
      </c>
      <c r="F12" s="760" t="s">
        <v>1221</v>
      </c>
    </row>
    <row r="13" spans="2:6" x14ac:dyDescent="0.25">
      <c r="B13" s="778" t="s">
        <v>1208</v>
      </c>
      <c r="C13" s="760">
        <f>SUM(C4:C9)</f>
        <v>30</v>
      </c>
      <c r="D13" s="777">
        <f>C13/$C$17</f>
        <v>0.58823529411764708</v>
      </c>
      <c r="E13" s="271">
        <v>4</v>
      </c>
      <c r="F13" s="271">
        <f>C13*E13</f>
        <v>120</v>
      </c>
    </row>
    <row r="14" spans="2:6" x14ac:dyDescent="0.25">
      <c r="B14" s="779" t="s">
        <v>1207</v>
      </c>
      <c r="C14" s="760">
        <f>SUM(D4:D9)</f>
        <v>12</v>
      </c>
      <c r="D14" s="777">
        <f t="shared" ref="D14:D16" si="0">C14/$C$17</f>
        <v>0.23529411764705882</v>
      </c>
      <c r="E14" s="271">
        <v>3</v>
      </c>
      <c r="F14" s="271">
        <f>C14*E14</f>
        <v>36</v>
      </c>
    </row>
    <row r="15" spans="2:6" x14ac:dyDescent="0.25">
      <c r="B15" s="780" t="s">
        <v>1206</v>
      </c>
      <c r="C15" s="760">
        <f>SUM(E4:E9)</f>
        <v>2</v>
      </c>
      <c r="D15" s="777">
        <f t="shared" si="0"/>
        <v>3.9215686274509803E-2</v>
      </c>
      <c r="E15" s="271">
        <v>2</v>
      </c>
      <c r="F15" s="271">
        <f>C15*E15</f>
        <v>4</v>
      </c>
    </row>
    <row r="16" spans="2:6" x14ac:dyDescent="0.25">
      <c r="B16" s="781" t="s">
        <v>1209</v>
      </c>
      <c r="C16" s="760">
        <f>SUM(F4:F9)</f>
        <v>7</v>
      </c>
      <c r="D16" s="777">
        <f t="shared" si="0"/>
        <v>0.13725490196078433</v>
      </c>
      <c r="E16" s="271">
        <v>1</v>
      </c>
      <c r="F16" s="271">
        <f>C16*E16</f>
        <v>7</v>
      </c>
    </row>
    <row r="17" spans="2:6" x14ac:dyDescent="0.25">
      <c r="B17" s="775" t="s">
        <v>1213</v>
      </c>
      <c r="C17" s="759">
        <f>SUM(C13:C16)</f>
        <v>51</v>
      </c>
      <c r="D17" s="776"/>
      <c r="E17" s="289"/>
      <c r="F17" s="759">
        <f>SUM(F13:F16)</f>
        <v>167</v>
      </c>
    </row>
    <row r="20" spans="2:6" x14ac:dyDescent="0.25">
      <c r="B20" s="784">
        <f>B12*25%</f>
        <v>0.20465686274509803</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S19"/>
  <sheetViews>
    <sheetView workbookViewId="0">
      <selection activeCell="B2" sqref="B2"/>
    </sheetView>
  </sheetViews>
  <sheetFormatPr baseColWidth="10" defaultColWidth="2.42578125" defaultRowHeight="11.25" x14ac:dyDescent="0.2"/>
  <cols>
    <col min="1" max="1" width="2.42578125" style="423"/>
    <col min="2" max="2" width="20.7109375" style="423" bestFit="1" customWidth="1"/>
    <col min="3" max="19" width="7.7109375" style="423" customWidth="1"/>
    <col min="20" max="16384" width="2.42578125" style="423"/>
  </cols>
  <sheetData>
    <row r="2" spans="2:19" x14ac:dyDescent="0.2">
      <c r="B2" s="423" t="s">
        <v>965</v>
      </c>
      <c r="C2" s="423" t="s">
        <v>474</v>
      </c>
      <c r="D2" s="423" t="s">
        <v>966</v>
      </c>
      <c r="E2" s="423" t="s">
        <v>967</v>
      </c>
      <c r="F2" s="423" t="s">
        <v>968</v>
      </c>
      <c r="G2" s="423" t="s">
        <v>969</v>
      </c>
      <c r="H2" s="423" t="s">
        <v>1102</v>
      </c>
      <c r="I2" s="423" t="s">
        <v>1092</v>
      </c>
      <c r="J2" s="423" t="s">
        <v>970</v>
      </c>
      <c r="K2" s="423" t="s">
        <v>971</v>
      </c>
      <c r="L2" s="423" t="s">
        <v>972</v>
      </c>
      <c r="M2" s="423" t="s">
        <v>598</v>
      </c>
      <c r="N2" s="423" t="s">
        <v>973</v>
      </c>
      <c r="O2" s="423" t="s">
        <v>974</v>
      </c>
      <c r="P2" s="423" t="s">
        <v>975</v>
      </c>
      <c r="Q2" s="423" t="s">
        <v>976</v>
      </c>
      <c r="R2" s="423" t="s">
        <v>977</v>
      </c>
      <c r="S2" s="423" t="s">
        <v>978</v>
      </c>
    </row>
    <row r="3" spans="2:19" x14ac:dyDescent="0.2">
      <c r="B3" s="423" t="s">
        <v>474</v>
      </c>
      <c r="C3" s="423" t="s">
        <v>883</v>
      </c>
      <c r="D3" s="423" t="s">
        <v>892</v>
      </c>
      <c r="E3" s="423" t="s">
        <v>916</v>
      </c>
      <c r="F3" s="423" t="s">
        <v>919</v>
      </c>
      <c r="G3" s="423" t="s">
        <v>921</v>
      </c>
      <c r="H3" s="423" t="s">
        <v>1098</v>
      </c>
      <c r="I3" s="423" t="s">
        <v>1091</v>
      </c>
      <c r="J3" s="423" t="s">
        <v>884</v>
      </c>
      <c r="K3" s="423" t="s">
        <v>923</v>
      </c>
      <c r="L3" s="423" t="s">
        <v>925</v>
      </c>
      <c r="M3" s="423" t="s">
        <v>928</v>
      </c>
      <c r="N3" s="423" t="s">
        <v>935</v>
      </c>
      <c r="O3" s="423" t="s">
        <v>924</v>
      </c>
      <c r="P3" s="423" t="s">
        <v>936</v>
      </c>
      <c r="Q3" s="423" t="s">
        <v>942</v>
      </c>
      <c r="R3" s="423" t="s">
        <v>948</v>
      </c>
      <c r="S3" s="423" t="s">
        <v>950</v>
      </c>
    </row>
    <row r="4" spans="2:19" x14ac:dyDescent="0.2">
      <c r="B4" s="423" t="s">
        <v>966</v>
      </c>
      <c r="C4" s="423" t="s">
        <v>886</v>
      </c>
      <c r="D4" s="423" t="s">
        <v>893</v>
      </c>
      <c r="E4" s="423" t="s">
        <v>917</v>
      </c>
      <c r="F4" s="423" t="s">
        <v>920</v>
      </c>
      <c r="G4" s="423" t="s">
        <v>922</v>
      </c>
      <c r="J4" s="423" t="s">
        <v>931</v>
      </c>
      <c r="L4" s="423" t="s">
        <v>926</v>
      </c>
      <c r="M4" s="423" t="s">
        <v>929</v>
      </c>
      <c r="P4" s="423" t="s">
        <v>937</v>
      </c>
      <c r="Q4" s="423" t="s">
        <v>944</v>
      </c>
      <c r="R4" s="423" t="s">
        <v>949</v>
      </c>
      <c r="S4" s="423" t="s">
        <v>951</v>
      </c>
    </row>
    <row r="5" spans="2:19" x14ac:dyDescent="0.2">
      <c r="B5" s="423" t="s">
        <v>967</v>
      </c>
      <c r="C5" s="423" t="s">
        <v>887</v>
      </c>
      <c r="D5" s="423" t="s">
        <v>912</v>
      </c>
      <c r="E5" s="423" t="s">
        <v>918</v>
      </c>
      <c r="J5" s="423" t="s">
        <v>932</v>
      </c>
      <c r="L5" s="423" t="s">
        <v>927</v>
      </c>
      <c r="M5" s="423" t="s">
        <v>930</v>
      </c>
      <c r="P5" s="423" t="s">
        <v>938</v>
      </c>
      <c r="Q5" s="423" t="s">
        <v>945</v>
      </c>
      <c r="S5" s="423" t="s">
        <v>952</v>
      </c>
    </row>
    <row r="6" spans="2:19" x14ac:dyDescent="0.2">
      <c r="B6" s="423" t="s">
        <v>968</v>
      </c>
      <c r="C6" s="423" t="s">
        <v>888</v>
      </c>
      <c r="D6" s="423" t="s">
        <v>913</v>
      </c>
      <c r="J6" s="423" t="s">
        <v>933</v>
      </c>
      <c r="P6" s="423" t="s">
        <v>939</v>
      </c>
      <c r="Q6" s="423" t="s">
        <v>946</v>
      </c>
    </row>
    <row r="7" spans="2:19" x14ac:dyDescent="0.2">
      <c r="B7" s="423" t="s">
        <v>969</v>
      </c>
      <c r="C7" s="423" t="s">
        <v>890</v>
      </c>
      <c r="D7" s="423" t="s">
        <v>914</v>
      </c>
      <c r="J7" s="423" t="s">
        <v>934</v>
      </c>
      <c r="P7" s="423" t="s">
        <v>940</v>
      </c>
      <c r="Q7" s="423" t="s">
        <v>947</v>
      </c>
    </row>
    <row r="8" spans="2:19" x14ac:dyDescent="0.2">
      <c r="B8" s="423" t="s">
        <v>1102</v>
      </c>
      <c r="D8" s="423" t="s">
        <v>915</v>
      </c>
      <c r="P8" s="423" t="s">
        <v>941</v>
      </c>
    </row>
    <row r="9" spans="2:19" x14ac:dyDescent="0.2">
      <c r="B9" s="423" t="s">
        <v>1092</v>
      </c>
      <c r="P9" s="423" t="s">
        <v>943</v>
      </c>
    </row>
    <row r="10" spans="2:19" x14ac:dyDescent="0.2">
      <c r="B10" s="423" t="s">
        <v>970</v>
      </c>
    </row>
    <row r="11" spans="2:19" x14ac:dyDescent="0.2">
      <c r="B11" s="423" t="s">
        <v>971</v>
      </c>
    </row>
    <row r="12" spans="2:19" x14ac:dyDescent="0.2">
      <c r="B12" s="423" t="s">
        <v>972</v>
      </c>
    </row>
    <row r="13" spans="2:19" x14ac:dyDescent="0.2">
      <c r="B13" s="423" t="s">
        <v>598</v>
      </c>
    </row>
    <row r="14" spans="2:19" x14ac:dyDescent="0.2">
      <c r="B14" s="423" t="s">
        <v>973</v>
      </c>
    </row>
    <row r="15" spans="2:19" x14ac:dyDescent="0.2">
      <c r="B15" s="423" t="s">
        <v>974</v>
      </c>
    </row>
    <row r="16" spans="2:19" x14ac:dyDescent="0.2">
      <c r="B16" s="423" t="s">
        <v>975</v>
      </c>
    </row>
    <row r="17" spans="2:2" x14ac:dyDescent="0.2">
      <c r="B17" s="423" t="s">
        <v>976</v>
      </c>
    </row>
    <row r="18" spans="2:2" x14ac:dyDescent="0.2">
      <c r="B18" s="423" t="s">
        <v>977</v>
      </c>
    </row>
    <row r="19" spans="2:2" x14ac:dyDescent="0.2">
      <c r="B19" s="423" t="s">
        <v>978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91"/>
  <sheetViews>
    <sheetView showGridLines="0" zoomScale="80" zoomScaleNormal="80" zoomScaleSheetLayoutView="85" workbookViewId="0">
      <selection activeCell="C3" sqref="C3:D3"/>
    </sheetView>
  </sheetViews>
  <sheetFormatPr baseColWidth="10" defaultColWidth="11.42578125" defaultRowHeight="0" customHeight="1" zeroHeight="1" x14ac:dyDescent="0.25"/>
  <cols>
    <col min="1" max="1" width="7" style="122" customWidth="1"/>
    <col min="2" max="2" width="25.28515625" style="123" customWidth="1"/>
    <col min="3" max="3" width="41" style="124" customWidth="1"/>
    <col min="4" max="4" width="30" style="124" customWidth="1"/>
    <col min="5" max="5" width="31.85546875" style="121" customWidth="1"/>
    <col min="6" max="6" width="25.7109375" style="121" customWidth="1"/>
    <col min="7" max="8" width="23.42578125" style="121" customWidth="1"/>
    <col min="9" max="9" width="15.42578125" style="121" customWidth="1"/>
    <col min="10" max="21" width="13.5703125" style="105" hidden="1" customWidth="1"/>
    <col min="22" max="22" width="15" style="105" hidden="1" customWidth="1"/>
    <col min="23" max="16384" width="11.42578125" style="125"/>
  </cols>
  <sheetData>
    <row r="1" spans="1:22" s="233" customFormat="1" ht="36.75" customHeight="1" x14ac:dyDescent="0.25">
      <c r="A1" s="649" t="s">
        <v>429</v>
      </c>
      <c r="B1" s="650"/>
      <c r="C1" s="650"/>
      <c r="D1" s="650"/>
      <c r="E1" s="650"/>
      <c r="F1" s="650"/>
      <c r="G1" s="650"/>
      <c r="H1" s="651"/>
      <c r="I1" s="325"/>
      <c r="J1" s="98"/>
      <c r="K1" s="98"/>
      <c r="L1" s="98"/>
      <c r="M1" s="98"/>
      <c r="N1" s="98"/>
      <c r="O1" s="98"/>
      <c r="P1" s="98"/>
      <c r="Q1" s="98"/>
      <c r="R1" s="98"/>
      <c r="S1" s="98"/>
      <c r="T1" s="98"/>
      <c r="U1" s="98"/>
      <c r="V1" s="98"/>
    </row>
    <row r="2" spans="1:22" s="233" customFormat="1" ht="36.75" customHeight="1" thickBot="1" x14ac:dyDescent="0.3">
      <c r="A2" s="652"/>
      <c r="B2" s="653"/>
      <c r="C2" s="653"/>
      <c r="D2" s="653"/>
      <c r="E2" s="653"/>
      <c r="F2" s="653"/>
      <c r="G2" s="653"/>
      <c r="H2" s="654"/>
      <c r="I2" s="325"/>
      <c r="J2" s="98"/>
      <c r="K2" s="98"/>
      <c r="L2" s="98"/>
      <c r="M2" s="98"/>
      <c r="N2" s="98"/>
      <c r="O2" s="98"/>
      <c r="P2" s="98"/>
      <c r="Q2" s="98"/>
      <c r="R2" s="98"/>
      <c r="S2" s="98"/>
      <c r="T2" s="98"/>
      <c r="U2" s="98"/>
      <c r="V2" s="98"/>
    </row>
    <row r="3" spans="1:22" s="233" customFormat="1" ht="9.75" customHeight="1" thickBot="1" x14ac:dyDescent="0.3">
      <c r="A3" s="98"/>
      <c r="B3" s="99"/>
      <c r="C3" s="99"/>
      <c r="D3" s="99"/>
      <c r="E3" s="100"/>
      <c r="F3" s="100"/>
      <c r="G3" s="100"/>
      <c r="H3" s="100"/>
      <c r="I3" s="100"/>
      <c r="J3" s="98"/>
      <c r="K3" s="98"/>
      <c r="L3" s="98"/>
      <c r="M3" s="98"/>
      <c r="N3" s="98"/>
      <c r="O3" s="98"/>
      <c r="P3" s="98"/>
      <c r="Q3" s="98"/>
      <c r="R3" s="98"/>
      <c r="S3" s="98"/>
      <c r="T3" s="98"/>
      <c r="U3" s="98"/>
      <c r="V3" s="98"/>
    </row>
    <row r="4" spans="1:22" s="233" customFormat="1" ht="13.5" hidden="1" customHeight="1" thickBot="1" x14ac:dyDescent="0.3">
      <c r="A4" s="655" t="s">
        <v>430</v>
      </c>
      <c r="B4" s="656"/>
      <c r="C4" s="657"/>
      <c r="D4" s="658" t="s">
        <v>431</v>
      </c>
      <c r="E4" s="658"/>
      <c r="F4" s="658"/>
      <c r="G4" s="658"/>
      <c r="H4" s="658"/>
      <c r="I4" s="326"/>
      <c r="J4" s="98"/>
      <c r="K4" s="98"/>
      <c r="L4" s="98"/>
      <c r="M4" s="98"/>
      <c r="N4" s="98"/>
      <c r="O4" s="98"/>
      <c r="P4" s="98"/>
      <c r="Q4" s="98"/>
      <c r="R4" s="98"/>
      <c r="S4" s="98"/>
      <c r="T4" s="98"/>
      <c r="U4" s="98"/>
      <c r="V4" s="98"/>
    </row>
    <row r="5" spans="1:22" s="233" customFormat="1" ht="30" customHeight="1" x14ac:dyDescent="0.25">
      <c r="A5" s="659" t="s">
        <v>432</v>
      </c>
      <c r="B5" s="660"/>
      <c r="C5" s="661" t="s">
        <v>809</v>
      </c>
      <c r="D5" s="661"/>
      <c r="E5" s="661"/>
      <c r="F5" s="661"/>
      <c r="G5" s="661"/>
      <c r="H5" s="662"/>
      <c r="I5" s="327"/>
      <c r="J5" s="98"/>
      <c r="K5" s="98"/>
      <c r="L5" s="98"/>
      <c r="M5" s="98"/>
      <c r="N5" s="98"/>
      <c r="O5" s="98"/>
      <c r="P5" s="98"/>
      <c r="Q5" s="98"/>
      <c r="R5" s="98"/>
      <c r="S5" s="98"/>
      <c r="T5" s="98"/>
      <c r="U5" s="98"/>
      <c r="V5" s="98"/>
    </row>
    <row r="6" spans="1:22" s="233" customFormat="1" ht="22.5" customHeight="1" thickBot="1" x14ac:dyDescent="0.3">
      <c r="A6" s="645" t="s">
        <v>433</v>
      </c>
      <c r="B6" s="646"/>
      <c r="C6" s="647">
        <v>44256</v>
      </c>
      <c r="D6" s="647"/>
      <c r="E6" s="647"/>
      <c r="F6" s="647"/>
      <c r="G6" s="647"/>
      <c r="H6" s="648"/>
      <c r="I6" s="327"/>
      <c r="J6" s="98"/>
      <c r="K6" s="98"/>
      <c r="L6" s="98"/>
      <c r="M6" s="98"/>
      <c r="N6" s="98"/>
      <c r="O6" s="98"/>
      <c r="P6" s="98"/>
      <c r="Q6" s="98"/>
      <c r="R6" s="98"/>
      <c r="S6" s="98"/>
      <c r="T6" s="98"/>
      <c r="U6" s="98"/>
      <c r="V6" s="98"/>
    </row>
    <row r="7" spans="1:22" ht="8.25" customHeight="1" thickBot="1" x14ac:dyDescent="0.3">
      <c r="A7" s="101"/>
      <c r="B7" s="102"/>
      <c r="C7" s="103"/>
      <c r="D7" s="103"/>
      <c r="E7" s="104"/>
      <c r="F7" s="104"/>
      <c r="G7" s="104"/>
      <c r="H7" s="104"/>
      <c r="I7" s="104"/>
    </row>
    <row r="8" spans="1:22" ht="18" customHeight="1" thickBot="1" x14ac:dyDescent="0.3">
      <c r="A8" s="629" t="s">
        <v>434</v>
      </c>
      <c r="B8" s="630"/>
      <c r="C8" s="630"/>
      <c r="D8" s="630"/>
      <c r="E8" s="630"/>
      <c r="F8" s="630"/>
      <c r="G8" s="630"/>
      <c r="H8" s="631"/>
      <c r="I8" s="379"/>
      <c r="J8" s="632" t="s">
        <v>810</v>
      </c>
      <c r="K8" s="633"/>
      <c r="L8" s="633"/>
      <c r="M8" s="633"/>
      <c r="N8" s="633"/>
      <c r="O8" s="633"/>
      <c r="P8" s="633"/>
      <c r="Q8" s="633"/>
      <c r="R8" s="633"/>
      <c r="S8" s="633"/>
      <c r="T8" s="633"/>
      <c r="U8" s="634"/>
      <c r="V8" s="635" t="s">
        <v>811</v>
      </c>
    </row>
    <row r="9" spans="1:22" ht="18" customHeight="1" x14ac:dyDescent="0.25">
      <c r="A9" s="637" t="s">
        <v>435</v>
      </c>
      <c r="B9" s="639" t="s">
        <v>436</v>
      </c>
      <c r="C9" s="639" t="s">
        <v>437</v>
      </c>
      <c r="D9" s="639" t="s">
        <v>438</v>
      </c>
      <c r="E9" s="639" t="s">
        <v>439</v>
      </c>
      <c r="F9" s="641" t="s">
        <v>440</v>
      </c>
      <c r="G9" s="643" t="s">
        <v>441</v>
      </c>
      <c r="H9" s="644"/>
      <c r="I9" s="380" t="s">
        <v>442</v>
      </c>
      <c r="J9" s="328" t="s">
        <v>812</v>
      </c>
      <c r="K9" s="329" t="s">
        <v>813</v>
      </c>
      <c r="L9" s="329" t="s">
        <v>814</v>
      </c>
      <c r="M9" s="329" t="s">
        <v>815</v>
      </c>
      <c r="N9" s="329" t="s">
        <v>816</v>
      </c>
      <c r="O9" s="329" t="s">
        <v>817</v>
      </c>
      <c r="P9" s="329" t="s">
        <v>818</v>
      </c>
      <c r="Q9" s="329" t="s">
        <v>819</v>
      </c>
      <c r="R9" s="329" t="s">
        <v>820</v>
      </c>
      <c r="S9" s="329" t="s">
        <v>821</v>
      </c>
      <c r="T9" s="329" t="s">
        <v>822</v>
      </c>
      <c r="U9" s="330" t="s">
        <v>823</v>
      </c>
      <c r="V9" s="636"/>
    </row>
    <row r="10" spans="1:22" ht="16.5" customHeight="1" thickBot="1" x14ac:dyDescent="0.3">
      <c r="A10" s="638"/>
      <c r="B10" s="640"/>
      <c r="C10" s="640"/>
      <c r="D10" s="640"/>
      <c r="E10" s="640"/>
      <c r="F10" s="642"/>
      <c r="G10" s="331" t="s">
        <v>443</v>
      </c>
      <c r="H10" s="332" t="s">
        <v>444</v>
      </c>
      <c r="I10" s="381">
        <f t="shared" ref="I10:J10" si="0">I11+I12+I13+I20+I26+I37+I40+I45+I49</f>
        <v>0.99999999999999989</v>
      </c>
      <c r="J10" s="333">
        <f t="shared" si="0"/>
        <v>8.3333333333333332E-3</v>
      </c>
      <c r="K10" s="334">
        <f>K11+K12+K13+K20+K26+K37+K40+K45+K49</f>
        <v>4.1053333333333324E-2</v>
      </c>
      <c r="L10" s="334">
        <f t="shared" ref="L10:U10" si="1">L11+L12+L13+L20+L26+L37+L40+L45+L49</f>
        <v>0.1384633333333333</v>
      </c>
      <c r="M10" s="334">
        <f t="shared" si="1"/>
        <v>8.6763333333333317E-2</v>
      </c>
      <c r="N10" s="334">
        <f t="shared" si="1"/>
        <v>0.10562333333333333</v>
      </c>
      <c r="O10" s="334">
        <f t="shared" si="1"/>
        <v>0.11574333333333332</v>
      </c>
      <c r="P10" s="334">
        <f t="shared" si="1"/>
        <v>8.5996666666666666E-2</v>
      </c>
      <c r="Q10" s="334">
        <f t="shared" si="1"/>
        <v>9.864666666666666E-2</v>
      </c>
      <c r="R10" s="334">
        <f t="shared" si="1"/>
        <v>9.7496666666666676E-2</v>
      </c>
      <c r="S10" s="334">
        <f t="shared" si="1"/>
        <v>7.9786666666666659E-2</v>
      </c>
      <c r="T10" s="334">
        <f t="shared" si="1"/>
        <v>6.7136666666666664E-2</v>
      </c>
      <c r="U10" s="335">
        <f t="shared" si="1"/>
        <v>7.4956666666666658E-2</v>
      </c>
      <c r="V10" s="336">
        <f t="shared" ref="V10:V55" si="2">J10+K10+L10+M10+N10+O10+P10+Q10+R10+S10+T10+U10</f>
        <v>0.99999999999999989</v>
      </c>
    </row>
    <row r="11" spans="1:22" ht="65.25" customHeight="1" x14ac:dyDescent="0.25">
      <c r="A11" s="251">
        <v>1</v>
      </c>
      <c r="B11" s="252" t="s">
        <v>445</v>
      </c>
      <c r="C11" s="252" t="s">
        <v>446</v>
      </c>
      <c r="D11" s="252" t="s">
        <v>447</v>
      </c>
      <c r="E11" s="253" t="s">
        <v>448</v>
      </c>
      <c r="F11" s="337">
        <v>1</v>
      </c>
      <c r="G11" s="338">
        <v>44228</v>
      </c>
      <c r="H11" s="339">
        <v>44286</v>
      </c>
      <c r="I11" s="382">
        <v>7.1999999999999995E-2</v>
      </c>
      <c r="J11" s="340">
        <v>0</v>
      </c>
      <c r="K11" s="341">
        <f>25%*$I$11</f>
        <v>1.7999999999999999E-2</v>
      </c>
      <c r="L11" s="341">
        <f>75%*$I$11</f>
        <v>5.3999999999999992E-2</v>
      </c>
      <c r="M11" s="341">
        <v>0</v>
      </c>
      <c r="N11" s="341">
        <v>0</v>
      </c>
      <c r="O11" s="341">
        <v>0</v>
      </c>
      <c r="P11" s="341">
        <v>0</v>
      </c>
      <c r="Q11" s="341">
        <v>0</v>
      </c>
      <c r="R11" s="341">
        <v>0</v>
      </c>
      <c r="S11" s="341">
        <v>0</v>
      </c>
      <c r="T11" s="341">
        <v>0</v>
      </c>
      <c r="U11" s="342">
        <v>0</v>
      </c>
      <c r="V11" s="343">
        <f t="shared" si="2"/>
        <v>7.1999999999999995E-2</v>
      </c>
    </row>
    <row r="12" spans="1:22" ht="69" customHeight="1" x14ac:dyDescent="0.25">
      <c r="A12" s="254">
        <v>2</v>
      </c>
      <c r="B12" s="320" t="s">
        <v>445</v>
      </c>
      <c r="C12" s="320" t="s">
        <v>449</v>
      </c>
      <c r="D12" s="320" t="s">
        <v>447</v>
      </c>
      <c r="E12" s="255" t="s">
        <v>450</v>
      </c>
      <c r="F12" s="344">
        <v>1</v>
      </c>
      <c r="G12" s="345">
        <v>44228</v>
      </c>
      <c r="H12" s="346">
        <v>44561</v>
      </c>
      <c r="I12" s="383">
        <v>0.1</v>
      </c>
      <c r="J12" s="347">
        <f>1/12*$I$12</f>
        <v>8.3333333333333332E-3</v>
      </c>
      <c r="K12" s="348">
        <f t="shared" ref="K12:U12" si="3">1/12*$I$12</f>
        <v>8.3333333333333332E-3</v>
      </c>
      <c r="L12" s="348">
        <f t="shared" si="3"/>
        <v>8.3333333333333332E-3</v>
      </c>
      <c r="M12" s="348">
        <f t="shared" si="3"/>
        <v>8.3333333333333332E-3</v>
      </c>
      <c r="N12" s="348">
        <f t="shared" si="3"/>
        <v>8.3333333333333332E-3</v>
      </c>
      <c r="O12" s="348">
        <f t="shared" si="3"/>
        <v>8.3333333333333332E-3</v>
      </c>
      <c r="P12" s="348">
        <f t="shared" si="3"/>
        <v>8.3333333333333332E-3</v>
      </c>
      <c r="Q12" s="348">
        <f t="shared" si="3"/>
        <v>8.3333333333333332E-3</v>
      </c>
      <c r="R12" s="348">
        <f t="shared" si="3"/>
        <v>8.3333333333333332E-3</v>
      </c>
      <c r="S12" s="348">
        <f t="shared" si="3"/>
        <v>8.3333333333333332E-3</v>
      </c>
      <c r="T12" s="348">
        <f t="shared" si="3"/>
        <v>8.3333333333333332E-3</v>
      </c>
      <c r="U12" s="349">
        <f t="shared" si="3"/>
        <v>8.3333333333333332E-3</v>
      </c>
      <c r="V12" s="350">
        <f t="shared" si="2"/>
        <v>9.9999999999999992E-2</v>
      </c>
    </row>
    <row r="13" spans="1:22" ht="61.5" customHeight="1" x14ac:dyDescent="0.25">
      <c r="A13" s="254">
        <v>3</v>
      </c>
      <c r="B13" s="628" t="s">
        <v>451</v>
      </c>
      <c r="C13" s="628"/>
      <c r="D13" s="256" t="s">
        <v>452</v>
      </c>
      <c r="E13" s="255" t="s">
        <v>453</v>
      </c>
      <c r="F13" s="344">
        <v>1</v>
      </c>
      <c r="G13" s="345">
        <v>44228</v>
      </c>
      <c r="H13" s="346">
        <v>44561</v>
      </c>
      <c r="I13" s="383">
        <f>SUM(I14:I19)</f>
        <v>0.13799999999999998</v>
      </c>
      <c r="J13" s="347">
        <f>(AVERAGE(J14:J19)*$I$13)</f>
        <v>0</v>
      </c>
      <c r="K13" s="348">
        <f t="shared" ref="K13:U13" si="4">(AVERAGE(K14:K19)*$I$13)</f>
        <v>5.5199999999999997E-3</v>
      </c>
      <c r="L13" s="348">
        <f t="shared" si="4"/>
        <v>1.3799999999999998E-2</v>
      </c>
      <c r="M13" s="348">
        <f t="shared" si="4"/>
        <v>1.3799999999999998E-2</v>
      </c>
      <c r="N13" s="348">
        <f t="shared" si="4"/>
        <v>1.3799999999999998E-2</v>
      </c>
      <c r="O13" s="348">
        <f t="shared" si="4"/>
        <v>1.6559999999999998E-2</v>
      </c>
      <c r="P13" s="348">
        <f t="shared" si="4"/>
        <v>1.3799999999999998E-2</v>
      </c>
      <c r="Q13" s="348">
        <f t="shared" si="4"/>
        <v>1.3799999999999998E-2</v>
      </c>
      <c r="R13" s="348">
        <f t="shared" si="4"/>
        <v>1.3799999999999998E-2</v>
      </c>
      <c r="S13" s="348">
        <f t="shared" si="4"/>
        <v>1.3799999999999998E-2</v>
      </c>
      <c r="T13" s="348">
        <f t="shared" si="4"/>
        <v>1.3799999999999998E-2</v>
      </c>
      <c r="U13" s="349">
        <f t="shared" si="4"/>
        <v>5.5199999999999997E-3</v>
      </c>
      <c r="V13" s="350">
        <f t="shared" si="2"/>
        <v>0.13799999999999996</v>
      </c>
    </row>
    <row r="14" spans="1:22" ht="54" customHeight="1" x14ac:dyDescent="0.25">
      <c r="A14" s="106" t="s">
        <v>454</v>
      </c>
      <c r="B14" s="107" t="s">
        <v>455</v>
      </c>
      <c r="C14" s="107" t="s">
        <v>456</v>
      </c>
      <c r="D14" s="108" t="s">
        <v>457</v>
      </c>
      <c r="E14" s="109" t="s">
        <v>824</v>
      </c>
      <c r="F14" s="351">
        <v>1</v>
      </c>
      <c r="G14" s="352">
        <v>44228</v>
      </c>
      <c r="H14" s="353">
        <v>44561</v>
      </c>
      <c r="I14" s="384">
        <v>2.3E-2</v>
      </c>
      <c r="J14" s="354">
        <v>0</v>
      </c>
      <c r="K14" s="355">
        <v>0.04</v>
      </c>
      <c r="L14" s="355">
        <v>0.1</v>
      </c>
      <c r="M14" s="355">
        <v>0.1</v>
      </c>
      <c r="N14" s="355">
        <v>0.1</v>
      </c>
      <c r="O14" s="355">
        <v>0.12</v>
      </c>
      <c r="P14" s="355">
        <v>0.1</v>
      </c>
      <c r="Q14" s="355">
        <v>0.1</v>
      </c>
      <c r="R14" s="355">
        <v>0.1</v>
      </c>
      <c r="S14" s="355">
        <v>0.1</v>
      </c>
      <c r="T14" s="355">
        <v>0.1</v>
      </c>
      <c r="U14" s="356">
        <v>0.04</v>
      </c>
      <c r="V14" s="357">
        <f t="shared" si="2"/>
        <v>1</v>
      </c>
    </row>
    <row r="15" spans="1:22" ht="84.75" customHeight="1" x14ac:dyDescent="0.25">
      <c r="A15" s="106" t="s">
        <v>458</v>
      </c>
      <c r="B15" s="107" t="s">
        <v>455</v>
      </c>
      <c r="C15" s="107" t="s">
        <v>459</v>
      </c>
      <c r="D15" s="108" t="s">
        <v>457</v>
      </c>
      <c r="E15" s="109" t="s">
        <v>460</v>
      </c>
      <c r="F15" s="351">
        <v>1</v>
      </c>
      <c r="G15" s="352">
        <v>44228</v>
      </c>
      <c r="H15" s="353">
        <v>44561</v>
      </c>
      <c r="I15" s="384">
        <v>2.3E-2</v>
      </c>
      <c r="J15" s="358">
        <v>0</v>
      </c>
      <c r="K15" s="359">
        <v>0.04</v>
      </c>
      <c r="L15" s="359">
        <v>0.1</v>
      </c>
      <c r="M15" s="359">
        <v>0.1</v>
      </c>
      <c r="N15" s="359">
        <v>0.1</v>
      </c>
      <c r="O15" s="359">
        <v>0.12</v>
      </c>
      <c r="P15" s="359">
        <v>0.1</v>
      </c>
      <c r="Q15" s="359">
        <v>0.1</v>
      </c>
      <c r="R15" s="359">
        <v>0.1</v>
      </c>
      <c r="S15" s="359">
        <v>0.1</v>
      </c>
      <c r="T15" s="359">
        <v>0.1</v>
      </c>
      <c r="U15" s="360">
        <v>0.04</v>
      </c>
      <c r="V15" s="357">
        <f t="shared" si="2"/>
        <v>1</v>
      </c>
    </row>
    <row r="16" spans="1:22" ht="107.25" customHeight="1" x14ac:dyDescent="0.25">
      <c r="A16" s="106" t="s">
        <v>461</v>
      </c>
      <c r="B16" s="107" t="s">
        <v>455</v>
      </c>
      <c r="C16" s="107" t="s">
        <v>825</v>
      </c>
      <c r="D16" s="108" t="s">
        <v>462</v>
      </c>
      <c r="E16" s="109" t="s">
        <v>463</v>
      </c>
      <c r="F16" s="351">
        <v>1</v>
      </c>
      <c r="G16" s="352">
        <v>44228</v>
      </c>
      <c r="H16" s="353">
        <v>44561</v>
      </c>
      <c r="I16" s="384">
        <v>2.3E-2</v>
      </c>
      <c r="J16" s="358">
        <v>0</v>
      </c>
      <c r="K16" s="359">
        <v>0.04</v>
      </c>
      <c r="L16" s="359">
        <v>0.1</v>
      </c>
      <c r="M16" s="359">
        <v>0.1</v>
      </c>
      <c r="N16" s="359">
        <v>0.1</v>
      </c>
      <c r="O16" s="359">
        <v>0.12</v>
      </c>
      <c r="P16" s="359">
        <v>0.1</v>
      </c>
      <c r="Q16" s="359">
        <v>0.1</v>
      </c>
      <c r="R16" s="359">
        <v>0.1</v>
      </c>
      <c r="S16" s="359">
        <v>0.1</v>
      </c>
      <c r="T16" s="359">
        <v>0.1</v>
      </c>
      <c r="U16" s="360">
        <v>0.04</v>
      </c>
      <c r="V16" s="357">
        <f t="shared" si="2"/>
        <v>1</v>
      </c>
    </row>
    <row r="17" spans="1:22" ht="70.5" customHeight="1" x14ac:dyDescent="0.25">
      <c r="A17" s="106" t="s">
        <v>464</v>
      </c>
      <c r="B17" s="107" t="s">
        <v>465</v>
      </c>
      <c r="C17" s="107" t="s">
        <v>826</v>
      </c>
      <c r="D17" s="108" t="s">
        <v>457</v>
      </c>
      <c r="E17" s="109" t="s">
        <v>827</v>
      </c>
      <c r="F17" s="351">
        <v>1</v>
      </c>
      <c r="G17" s="352">
        <v>44228</v>
      </c>
      <c r="H17" s="353">
        <v>44561</v>
      </c>
      <c r="I17" s="384">
        <v>2.3E-2</v>
      </c>
      <c r="J17" s="358">
        <v>0</v>
      </c>
      <c r="K17" s="359">
        <v>0.04</v>
      </c>
      <c r="L17" s="359">
        <v>0.1</v>
      </c>
      <c r="M17" s="359">
        <v>0.1</v>
      </c>
      <c r="N17" s="359">
        <v>0.1</v>
      </c>
      <c r="O17" s="359">
        <v>0.12</v>
      </c>
      <c r="P17" s="359">
        <v>0.1</v>
      </c>
      <c r="Q17" s="359">
        <v>0.1</v>
      </c>
      <c r="R17" s="359">
        <v>0.1</v>
      </c>
      <c r="S17" s="359">
        <v>0.1</v>
      </c>
      <c r="T17" s="359">
        <v>0.1</v>
      </c>
      <c r="U17" s="360">
        <v>0.04</v>
      </c>
      <c r="V17" s="357">
        <f t="shared" si="2"/>
        <v>1</v>
      </c>
    </row>
    <row r="18" spans="1:22" ht="110.25" customHeight="1" x14ac:dyDescent="0.25">
      <c r="A18" s="106" t="s">
        <v>466</v>
      </c>
      <c r="B18" s="107" t="s">
        <v>465</v>
      </c>
      <c r="C18" s="107" t="s">
        <v>828</v>
      </c>
      <c r="D18" s="108" t="s">
        <v>457</v>
      </c>
      <c r="E18" s="109" t="s">
        <v>829</v>
      </c>
      <c r="F18" s="351">
        <v>1</v>
      </c>
      <c r="G18" s="352">
        <v>44228</v>
      </c>
      <c r="H18" s="353">
        <v>44286</v>
      </c>
      <c r="I18" s="384">
        <v>2.3E-2</v>
      </c>
      <c r="J18" s="358">
        <v>0</v>
      </c>
      <c r="K18" s="359">
        <v>0.04</v>
      </c>
      <c r="L18" s="359">
        <v>0.1</v>
      </c>
      <c r="M18" s="359">
        <v>0.1</v>
      </c>
      <c r="N18" s="359">
        <v>0.1</v>
      </c>
      <c r="O18" s="359">
        <v>0.12</v>
      </c>
      <c r="P18" s="359">
        <v>0.1</v>
      </c>
      <c r="Q18" s="359">
        <v>0.1</v>
      </c>
      <c r="R18" s="359">
        <v>0.1</v>
      </c>
      <c r="S18" s="359">
        <v>0.1</v>
      </c>
      <c r="T18" s="359">
        <v>0.1</v>
      </c>
      <c r="U18" s="360">
        <v>0.04</v>
      </c>
      <c r="V18" s="357">
        <f t="shared" si="2"/>
        <v>1</v>
      </c>
    </row>
    <row r="19" spans="1:22" ht="65.25" customHeight="1" x14ac:dyDescent="0.25">
      <c r="A19" s="106" t="s">
        <v>467</v>
      </c>
      <c r="B19" s="107" t="s">
        <v>465</v>
      </c>
      <c r="C19" s="107" t="s">
        <v>830</v>
      </c>
      <c r="D19" s="108" t="s">
        <v>457</v>
      </c>
      <c r="E19" s="109" t="s">
        <v>633</v>
      </c>
      <c r="F19" s="351">
        <v>1</v>
      </c>
      <c r="G19" s="352">
        <v>44228</v>
      </c>
      <c r="H19" s="353">
        <v>44561</v>
      </c>
      <c r="I19" s="384">
        <v>2.3E-2</v>
      </c>
      <c r="J19" s="358">
        <v>0</v>
      </c>
      <c r="K19" s="359">
        <v>0.04</v>
      </c>
      <c r="L19" s="359">
        <v>0.1</v>
      </c>
      <c r="M19" s="359">
        <v>0.1</v>
      </c>
      <c r="N19" s="359">
        <v>0.1</v>
      </c>
      <c r="O19" s="359">
        <v>0.12</v>
      </c>
      <c r="P19" s="359">
        <v>0.1</v>
      </c>
      <c r="Q19" s="359">
        <v>0.1</v>
      </c>
      <c r="R19" s="359">
        <v>0.1</v>
      </c>
      <c r="S19" s="359">
        <v>0.1</v>
      </c>
      <c r="T19" s="359">
        <v>0.1</v>
      </c>
      <c r="U19" s="360">
        <v>0.04</v>
      </c>
      <c r="V19" s="357">
        <f t="shared" si="2"/>
        <v>1</v>
      </c>
    </row>
    <row r="20" spans="1:22" s="361" customFormat="1" ht="51.75" customHeight="1" x14ac:dyDescent="0.25">
      <c r="A20" s="254">
        <v>4</v>
      </c>
      <c r="B20" s="628" t="s">
        <v>468</v>
      </c>
      <c r="C20" s="628"/>
      <c r="D20" s="256" t="s">
        <v>452</v>
      </c>
      <c r="E20" s="255" t="s">
        <v>453</v>
      </c>
      <c r="F20" s="344">
        <v>1</v>
      </c>
      <c r="G20" s="345">
        <v>44228</v>
      </c>
      <c r="H20" s="346">
        <v>44561</v>
      </c>
      <c r="I20" s="383">
        <f>SUM(I21:I25)</f>
        <v>0.11499999999999999</v>
      </c>
      <c r="J20" s="347">
        <f>(AVERAGE(J21:J25)*$I$20)</f>
        <v>0</v>
      </c>
      <c r="K20" s="348">
        <f t="shared" ref="K20:U20" si="5">(AVERAGE(K21:K25)*$I$20)</f>
        <v>5.7499999999999999E-3</v>
      </c>
      <c r="L20" s="348">
        <f t="shared" si="5"/>
        <v>1.3800000000000002E-2</v>
      </c>
      <c r="M20" s="348">
        <f t="shared" si="5"/>
        <v>1.495E-2</v>
      </c>
      <c r="N20" s="348">
        <f t="shared" si="5"/>
        <v>1.495E-2</v>
      </c>
      <c r="O20" s="348">
        <f t="shared" si="5"/>
        <v>1.495E-2</v>
      </c>
      <c r="P20" s="348">
        <f t="shared" si="5"/>
        <v>8.4333333333333326E-3</v>
      </c>
      <c r="Q20" s="348">
        <f t="shared" si="5"/>
        <v>8.4333333333333326E-3</v>
      </c>
      <c r="R20" s="348">
        <f t="shared" si="5"/>
        <v>8.4333333333333326E-3</v>
      </c>
      <c r="S20" s="348">
        <f t="shared" si="5"/>
        <v>8.4333333333333326E-3</v>
      </c>
      <c r="T20" s="348">
        <f t="shared" si="5"/>
        <v>8.4333333333333326E-3</v>
      </c>
      <c r="U20" s="349">
        <f t="shared" si="5"/>
        <v>8.4333333333333326E-3</v>
      </c>
      <c r="V20" s="350">
        <f t="shared" si="2"/>
        <v>0.115</v>
      </c>
    </row>
    <row r="21" spans="1:22" ht="117" customHeight="1" x14ac:dyDescent="0.25">
      <c r="A21" s="106" t="s">
        <v>469</v>
      </c>
      <c r="B21" s="107" t="s">
        <v>470</v>
      </c>
      <c r="C21" s="107" t="s">
        <v>634</v>
      </c>
      <c r="D21" s="107" t="s">
        <v>447</v>
      </c>
      <c r="E21" s="109" t="s">
        <v>471</v>
      </c>
      <c r="F21" s="351">
        <v>1</v>
      </c>
      <c r="G21" s="352">
        <v>44228</v>
      </c>
      <c r="H21" s="353">
        <v>44469</v>
      </c>
      <c r="I21" s="384">
        <v>2.3E-2</v>
      </c>
      <c r="J21" s="354">
        <v>0</v>
      </c>
      <c r="K21" s="355">
        <v>0.2</v>
      </c>
      <c r="L21" s="355">
        <v>0.2</v>
      </c>
      <c r="M21" s="355">
        <v>0.2</v>
      </c>
      <c r="N21" s="355">
        <v>0.2</v>
      </c>
      <c r="O21" s="355">
        <v>0.2</v>
      </c>
      <c r="P21" s="355">
        <v>0</v>
      </c>
      <c r="Q21" s="355">
        <v>0</v>
      </c>
      <c r="R21" s="355">
        <v>0</v>
      </c>
      <c r="S21" s="355">
        <v>0</v>
      </c>
      <c r="T21" s="355">
        <v>0</v>
      </c>
      <c r="U21" s="356">
        <v>0</v>
      </c>
      <c r="V21" s="357">
        <f t="shared" si="2"/>
        <v>1</v>
      </c>
    </row>
    <row r="22" spans="1:22" ht="61.5" customHeight="1" x14ac:dyDescent="0.25">
      <c r="A22" s="106" t="s">
        <v>472</v>
      </c>
      <c r="B22" s="107" t="s">
        <v>470</v>
      </c>
      <c r="C22" s="107" t="s">
        <v>473</v>
      </c>
      <c r="D22" s="108" t="s">
        <v>474</v>
      </c>
      <c r="E22" s="109" t="s">
        <v>475</v>
      </c>
      <c r="F22" s="351">
        <v>1</v>
      </c>
      <c r="G22" s="352">
        <v>44228</v>
      </c>
      <c r="H22" s="353">
        <v>44377</v>
      </c>
      <c r="I22" s="384">
        <v>2.3E-2</v>
      </c>
      <c r="J22" s="354">
        <v>0</v>
      </c>
      <c r="K22" s="355">
        <v>0</v>
      </c>
      <c r="L22" s="355">
        <v>0.25</v>
      </c>
      <c r="M22" s="355">
        <v>0.25</v>
      </c>
      <c r="N22" s="355">
        <v>0.25</v>
      </c>
      <c r="O22" s="355">
        <v>0.25</v>
      </c>
      <c r="P22" s="355">
        <v>0</v>
      </c>
      <c r="Q22" s="355">
        <v>0</v>
      </c>
      <c r="R22" s="355">
        <v>0</v>
      </c>
      <c r="S22" s="355">
        <v>0</v>
      </c>
      <c r="T22" s="355">
        <v>0</v>
      </c>
      <c r="U22" s="356">
        <v>0</v>
      </c>
      <c r="V22" s="357">
        <f t="shared" si="2"/>
        <v>1</v>
      </c>
    </row>
    <row r="23" spans="1:22" ht="61.5" customHeight="1" x14ac:dyDescent="0.25">
      <c r="A23" s="106" t="s">
        <v>476</v>
      </c>
      <c r="B23" s="107" t="s">
        <v>470</v>
      </c>
      <c r="C23" s="107" t="s">
        <v>477</v>
      </c>
      <c r="D23" s="108" t="s">
        <v>478</v>
      </c>
      <c r="E23" s="109" t="s">
        <v>479</v>
      </c>
      <c r="F23" s="351">
        <v>1</v>
      </c>
      <c r="G23" s="352">
        <v>44228</v>
      </c>
      <c r="H23" s="353">
        <v>44561</v>
      </c>
      <c r="I23" s="384">
        <v>2.3E-2</v>
      </c>
      <c r="J23" s="354">
        <v>0</v>
      </c>
      <c r="K23" s="355">
        <v>0</v>
      </c>
      <c r="L23" s="355">
        <v>0.1</v>
      </c>
      <c r="M23" s="355">
        <v>0.1</v>
      </c>
      <c r="N23" s="355">
        <v>0.1</v>
      </c>
      <c r="O23" s="355">
        <v>0.1</v>
      </c>
      <c r="P23" s="355">
        <v>0.1</v>
      </c>
      <c r="Q23" s="355">
        <v>0.1</v>
      </c>
      <c r="R23" s="355">
        <v>0.1</v>
      </c>
      <c r="S23" s="355">
        <v>0.1</v>
      </c>
      <c r="T23" s="355">
        <v>0.1</v>
      </c>
      <c r="U23" s="356">
        <v>0.1</v>
      </c>
      <c r="V23" s="357">
        <f t="shared" si="2"/>
        <v>0.99999999999999989</v>
      </c>
    </row>
    <row r="24" spans="1:22" ht="155.25" customHeight="1" x14ac:dyDescent="0.25">
      <c r="A24" s="106" t="s">
        <v>831</v>
      </c>
      <c r="B24" s="107" t="s">
        <v>470</v>
      </c>
      <c r="C24" s="107" t="s">
        <v>528</v>
      </c>
      <c r="D24" s="107" t="s">
        <v>447</v>
      </c>
      <c r="E24" s="109" t="s">
        <v>529</v>
      </c>
      <c r="F24" s="351">
        <v>1</v>
      </c>
      <c r="G24" s="352">
        <v>44228</v>
      </c>
      <c r="H24" s="353">
        <v>44561</v>
      </c>
      <c r="I24" s="384">
        <v>2.3E-2</v>
      </c>
      <c r="J24" s="354">
        <v>0</v>
      </c>
      <c r="K24" s="355">
        <v>0</v>
      </c>
      <c r="L24" s="355">
        <v>0</v>
      </c>
      <c r="M24" s="355">
        <v>0</v>
      </c>
      <c r="N24" s="355">
        <v>0</v>
      </c>
      <c r="O24" s="355">
        <v>0</v>
      </c>
      <c r="P24" s="355">
        <f>1/6</f>
        <v>0.16666666666666666</v>
      </c>
      <c r="Q24" s="355">
        <f t="shared" ref="Q24:U24" si="6">1/6</f>
        <v>0.16666666666666666</v>
      </c>
      <c r="R24" s="355">
        <f t="shared" si="6"/>
        <v>0.16666666666666666</v>
      </c>
      <c r="S24" s="355">
        <f t="shared" si="6"/>
        <v>0.16666666666666666</v>
      </c>
      <c r="T24" s="355">
        <f t="shared" si="6"/>
        <v>0.16666666666666666</v>
      </c>
      <c r="U24" s="356">
        <f t="shared" si="6"/>
        <v>0.16666666666666666</v>
      </c>
      <c r="V24" s="357">
        <f t="shared" si="2"/>
        <v>0.99999999999999989</v>
      </c>
    </row>
    <row r="25" spans="1:22" ht="50.25" customHeight="1" x14ac:dyDescent="0.25">
      <c r="A25" s="106" t="s">
        <v>832</v>
      </c>
      <c r="B25" s="107" t="s">
        <v>470</v>
      </c>
      <c r="C25" s="107" t="s">
        <v>552</v>
      </c>
      <c r="D25" s="108" t="s">
        <v>833</v>
      </c>
      <c r="E25" s="109" t="s">
        <v>553</v>
      </c>
      <c r="F25" s="351">
        <v>1</v>
      </c>
      <c r="G25" s="352">
        <v>44228</v>
      </c>
      <c r="H25" s="353">
        <v>44561</v>
      </c>
      <c r="I25" s="384">
        <v>2.3E-2</v>
      </c>
      <c r="J25" s="354">
        <v>0</v>
      </c>
      <c r="K25" s="355">
        <v>0.05</v>
      </c>
      <c r="L25" s="355">
        <v>0.05</v>
      </c>
      <c r="M25" s="355">
        <v>0.1</v>
      </c>
      <c r="N25" s="355">
        <v>0.1</v>
      </c>
      <c r="O25" s="355">
        <v>0.1</v>
      </c>
      <c r="P25" s="355">
        <v>0.1</v>
      </c>
      <c r="Q25" s="355">
        <v>0.1</v>
      </c>
      <c r="R25" s="355">
        <v>0.1</v>
      </c>
      <c r="S25" s="355">
        <v>0.1</v>
      </c>
      <c r="T25" s="355">
        <v>0.1</v>
      </c>
      <c r="U25" s="356">
        <v>0.1</v>
      </c>
      <c r="V25" s="357">
        <f t="shared" si="2"/>
        <v>0.99999999999999989</v>
      </c>
    </row>
    <row r="26" spans="1:22" ht="46.5" customHeight="1" x14ac:dyDescent="0.25">
      <c r="A26" s="254">
        <v>5</v>
      </c>
      <c r="B26" s="628" t="s">
        <v>480</v>
      </c>
      <c r="C26" s="628"/>
      <c r="D26" s="256" t="s">
        <v>452</v>
      </c>
      <c r="E26" s="255" t="s">
        <v>453</v>
      </c>
      <c r="F26" s="344">
        <v>1</v>
      </c>
      <c r="G26" s="345">
        <v>44228</v>
      </c>
      <c r="H26" s="346">
        <v>44561</v>
      </c>
      <c r="I26" s="383">
        <f>SUM(I27:I36)</f>
        <v>0.22999999999999995</v>
      </c>
      <c r="J26" s="347">
        <f>(AVERAGE(J27:J36)*$I$26)</f>
        <v>0</v>
      </c>
      <c r="K26" s="348">
        <f t="shared" ref="K26:U26" si="7">(AVERAGE(K27:K36)*$I$26)</f>
        <v>2.5299999999999993E-3</v>
      </c>
      <c r="L26" s="348">
        <f t="shared" si="7"/>
        <v>2.5529999999999997E-2</v>
      </c>
      <c r="M26" s="348">
        <f t="shared" si="7"/>
        <v>1.8629999999999994E-2</v>
      </c>
      <c r="N26" s="348">
        <f t="shared" si="7"/>
        <v>4.5079999999999995E-2</v>
      </c>
      <c r="O26" s="348">
        <f t="shared" si="7"/>
        <v>4.5079999999999995E-2</v>
      </c>
      <c r="P26" s="348">
        <f t="shared" si="7"/>
        <v>1.0119999999999997E-2</v>
      </c>
      <c r="Q26" s="348">
        <f t="shared" si="7"/>
        <v>1.0119999999999997E-2</v>
      </c>
      <c r="R26" s="348">
        <f t="shared" si="7"/>
        <v>2.5069999999999999E-2</v>
      </c>
      <c r="S26" s="348">
        <f t="shared" si="7"/>
        <v>1.3569999999999997E-2</v>
      </c>
      <c r="T26" s="348">
        <f t="shared" si="7"/>
        <v>1.1269999999999999E-2</v>
      </c>
      <c r="U26" s="349">
        <f t="shared" si="7"/>
        <v>2.2999999999999996E-2</v>
      </c>
      <c r="V26" s="350">
        <f t="shared" si="2"/>
        <v>0.22999999999999995</v>
      </c>
    </row>
    <row r="27" spans="1:22" ht="61.5" customHeight="1" x14ac:dyDescent="0.25">
      <c r="A27" s="106" t="s">
        <v>481</v>
      </c>
      <c r="B27" s="107" t="s">
        <v>482</v>
      </c>
      <c r="C27" s="107" t="s">
        <v>483</v>
      </c>
      <c r="D27" s="108" t="s">
        <v>447</v>
      </c>
      <c r="E27" s="109" t="s">
        <v>484</v>
      </c>
      <c r="F27" s="351">
        <v>1</v>
      </c>
      <c r="G27" s="352">
        <v>44228</v>
      </c>
      <c r="H27" s="353">
        <v>44561</v>
      </c>
      <c r="I27" s="384">
        <v>2.3E-2</v>
      </c>
      <c r="J27" s="354">
        <v>0</v>
      </c>
      <c r="K27" s="355">
        <v>0</v>
      </c>
      <c r="L27" s="355">
        <v>0.1</v>
      </c>
      <c r="M27" s="355">
        <v>0.1</v>
      </c>
      <c r="N27" s="355">
        <v>0.1</v>
      </c>
      <c r="O27" s="355">
        <v>0.1</v>
      </c>
      <c r="P27" s="355">
        <v>0.1</v>
      </c>
      <c r="Q27" s="355">
        <v>0.1</v>
      </c>
      <c r="R27" s="355">
        <v>0.1</v>
      </c>
      <c r="S27" s="355">
        <v>0.1</v>
      </c>
      <c r="T27" s="355">
        <v>0.1</v>
      </c>
      <c r="U27" s="356">
        <v>0.1</v>
      </c>
      <c r="V27" s="357">
        <f t="shared" si="2"/>
        <v>0.99999999999999989</v>
      </c>
    </row>
    <row r="28" spans="1:22" ht="101.25" customHeight="1" x14ac:dyDescent="0.25">
      <c r="A28" s="106" t="s">
        <v>485</v>
      </c>
      <c r="B28" s="107" t="s">
        <v>486</v>
      </c>
      <c r="C28" s="107" t="s">
        <v>487</v>
      </c>
      <c r="D28" s="108" t="s">
        <v>478</v>
      </c>
      <c r="E28" s="109" t="s">
        <v>834</v>
      </c>
      <c r="F28" s="351">
        <v>1</v>
      </c>
      <c r="G28" s="352">
        <v>44228</v>
      </c>
      <c r="H28" s="353">
        <v>44377</v>
      </c>
      <c r="I28" s="384">
        <v>2.3E-2</v>
      </c>
      <c r="J28" s="354">
        <v>0</v>
      </c>
      <c r="K28" s="355">
        <v>0</v>
      </c>
      <c r="L28" s="355">
        <v>0.25</v>
      </c>
      <c r="M28" s="355">
        <v>0.25</v>
      </c>
      <c r="N28" s="355">
        <v>0.25</v>
      </c>
      <c r="O28" s="355">
        <v>0.25</v>
      </c>
      <c r="P28" s="355">
        <v>0</v>
      </c>
      <c r="Q28" s="355">
        <v>0</v>
      </c>
      <c r="R28" s="355">
        <v>0</v>
      </c>
      <c r="S28" s="355">
        <v>0</v>
      </c>
      <c r="T28" s="355">
        <v>0</v>
      </c>
      <c r="U28" s="356">
        <v>0</v>
      </c>
      <c r="V28" s="357">
        <f t="shared" si="2"/>
        <v>1</v>
      </c>
    </row>
    <row r="29" spans="1:22" ht="70.5" customHeight="1" x14ac:dyDescent="0.25">
      <c r="A29" s="106" t="s">
        <v>488</v>
      </c>
      <c r="B29" s="107" t="s">
        <v>482</v>
      </c>
      <c r="C29" s="107" t="s">
        <v>489</v>
      </c>
      <c r="D29" s="108" t="s">
        <v>478</v>
      </c>
      <c r="E29" s="109" t="s">
        <v>490</v>
      </c>
      <c r="F29" s="351">
        <v>1</v>
      </c>
      <c r="G29" s="352">
        <v>44228</v>
      </c>
      <c r="H29" s="353">
        <v>44377</v>
      </c>
      <c r="I29" s="384">
        <v>2.3E-2</v>
      </c>
      <c r="J29" s="354">
        <v>0</v>
      </c>
      <c r="K29" s="355">
        <v>0</v>
      </c>
      <c r="L29" s="355">
        <v>0</v>
      </c>
      <c r="M29" s="355">
        <v>0</v>
      </c>
      <c r="N29" s="355">
        <v>0.5</v>
      </c>
      <c r="O29" s="355">
        <v>0.5</v>
      </c>
      <c r="P29" s="355">
        <v>0</v>
      </c>
      <c r="Q29" s="355">
        <v>0</v>
      </c>
      <c r="R29" s="355">
        <v>0</v>
      </c>
      <c r="S29" s="355">
        <v>0</v>
      </c>
      <c r="T29" s="355">
        <v>0</v>
      </c>
      <c r="U29" s="356">
        <v>0</v>
      </c>
      <c r="V29" s="357">
        <f t="shared" si="2"/>
        <v>1</v>
      </c>
    </row>
    <row r="30" spans="1:22" ht="70.5" customHeight="1" x14ac:dyDescent="0.25">
      <c r="A30" s="106" t="s">
        <v>491</v>
      </c>
      <c r="B30" s="107" t="s">
        <v>482</v>
      </c>
      <c r="C30" s="107" t="s">
        <v>492</v>
      </c>
      <c r="D30" s="108" t="s">
        <v>478</v>
      </c>
      <c r="E30" s="109" t="s">
        <v>493</v>
      </c>
      <c r="F30" s="351">
        <v>1</v>
      </c>
      <c r="G30" s="352">
        <v>44228</v>
      </c>
      <c r="H30" s="353">
        <v>44561</v>
      </c>
      <c r="I30" s="384">
        <v>2.3E-2</v>
      </c>
      <c r="J30" s="354">
        <v>0</v>
      </c>
      <c r="K30" s="355">
        <v>0</v>
      </c>
      <c r="L30" s="355">
        <v>0</v>
      </c>
      <c r="M30" s="355">
        <v>0</v>
      </c>
      <c r="N30" s="355">
        <v>0.25</v>
      </c>
      <c r="O30" s="355">
        <v>0.25</v>
      </c>
      <c r="P30" s="355">
        <v>0</v>
      </c>
      <c r="Q30" s="355">
        <v>0</v>
      </c>
      <c r="R30" s="355">
        <v>0.25</v>
      </c>
      <c r="S30" s="355">
        <v>0.25</v>
      </c>
      <c r="T30" s="355">
        <v>0</v>
      </c>
      <c r="U30" s="356">
        <v>0</v>
      </c>
      <c r="V30" s="357">
        <f t="shared" si="2"/>
        <v>1</v>
      </c>
    </row>
    <row r="31" spans="1:22" ht="96" customHeight="1" x14ac:dyDescent="0.25">
      <c r="A31" s="106" t="s">
        <v>494</v>
      </c>
      <c r="B31" s="107" t="s">
        <v>495</v>
      </c>
      <c r="C31" s="107" t="s">
        <v>496</v>
      </c>
      <c r="D31" s="108" t="s">
        <v>495</v>
      </c>
      <c r="E31" s="109" t="s">
        <v>497</v>
      </c>
      <c r="F31" s="351">
        <v>1</v>
      </c>
      <c r="G31" s="352">
        <v>44228</v>
      </c>
      <c r="H31" s="353">
        <v>44561</v>
      </c>
      <c r="I31" s="384">
        <v>2.3E-2</v>
      </c>
      <c r="J31" s="354">
        <v>0</v>
      </c>
      <c r="K31" s="355">
        <v>0</v>
      </c>
      <c r="L31" s="355">
        <v>0.25</v>
      </c>
      <c r="M31" s="355">
        <v>0.25</v>
      </c>
      <c r="N31" s="355">
        <v>0.5</v>
      </c>
      <c r="O31" s="355">
        <v>0</v>
      </c>
      <c r="P31" s="355">
        <v>0</v>
      </c>
      <c r="Q31" s="355">
        <v>0</v>
      </c>
      <c r="R31" s="355">
        <v>0</v>
      </c>
      <c r="S31" s="355">
        <v>0</v>
      </c>
      <c r="T31" s="355">
        <v>0</v>
      </c>
      <c r="U31" s="356">
        <v>0</v>
      </c>
      <c r="V31" s="357">
        <f t="shared" si="2"/>
        <v>1</v>
      </c>
    </row>
    <row r="32" spans="1:22" ht="135.75" customHeight="1" x14ac:dyDescent="0.25">
      <c r="A32" s="106" t="s">
        <v>498</v>
      </c>
      <c r="B32" s="107" t="s">
        <v>495</v>
      </c>
      <c r="C32" s="107" t="s">
        <v>835</v>
      </c>
      <c r="D32" s="108" t="s">
        <v>499</v>
      </c>
      <c r="E32" s="109" t="s">
        <v>836</v>
      </c>
      <c r="F32" s="351">
        <v>1</v>
      </c>
      <c r="G32" s="352">
        <v>44228</v>
      </c>
      <c r="H32" s="353">
        <v>44561</v>
      </c>
      <c r="I32" s="384">
        <v>2.3E-2</v>
      </c>
      <c r="J32" s="354">
        <v>0</v>
      </c>
      <c r="K32" s="355">
        <v>0.02</v>
      </c>
      <c r="L32" s="355">
        <v>7.0000000000000007E-2</v>
      </c>
      <c r="M32" s="355">
        <v>0.12</v>
      </c>
      <c r="N32" s="355">
        <v>0.12</v>
      </c>
      <c r="O32" s="355">
        <v>0.12</v>
      </c>
      <c r="P32" s="355">
        <v>0.1</v>
      </c>
      <c r="Q32" s="355">
        <v>0.1</v>
      </c>
      <c r="R32" s="355">
        <v>0.1</v>
      </c>
      <c r="S32" s="355">
        <v>0.1</v>
      </c>
      <c r="T32" s="355">
        <v>0.1</v>
      </c>
      <c r="U32" s="356">
        <v>0.05</v>
      </c>
      <c r="V32" s="357">
        <f t="shared" si="2"/>
        <v>1</v>
      </c>
    </row>
    <row r="33" spans="1:22" ht="88.5" customHeight="1" x14ac:dyDescent="0.25">
      <c r="A33" s="106" t="s">
        <v>500</v>
      </c>
      <c r="B33" s="107" t="s">
        <v>495</v>
      </c>
      <c r="C33" s="107" t="s">
        <v>635</v>
      </c>
      <c r="D33" s="108" t="s">
        <v>495</v>
      </c>
      <c r="E33" s="109" t="s">
        <v>501</v>
      </c>
      <c r="F33" s="351">
        <v>1</v>
      </c>
      <c r="G33" s="352">
        <v>44228</v>
      </c>
      <c r="H33" s="353">
        <v>44286</v>
      </c>
      <c r="I33" s="384">
        <v>2.3E-2</v>
      </c>
      <c r="J33" s="354">
        <v>0</v>
      </c>
      <c r="K33" s="355">
        <v>0</v>
      </c>
      <c r="L33" s="355">
        <v>0.1</v>
      </c>
      <c r="M33" s="355">
        <v>0</v>
      </c>
      <c r="N33" s="355">
        <v>0.15</v>
      </c>
      <c r="O33" s="355">
        <v>0.15</v>
      </c>
      <c r="P33" s="355">
        <v>0.15</v>
      </c>
      <c r="Q33" s="355">
        <v>0.15</v>
      </c>
      <c r="R33" s="355">
        <v>0.05</v>
      </c>
      <c r="S33" s="355">
        <v>0.05</v>
      </c>
      <c r="T33" s="355">
        <v>0.2</v>
      </c>
      <c r="U33" s="356">
        <v>0</v>
      </c>
      <c r="V33" s="357">
        <f t="shared" si="2"/>
        <v>1.0000000000000002</v>
      </c>
    </row>
    <row r="34" spans="1:22" ht="48" customHeight="1" x14ac:dyDescent="0.25">
      <c r="A34" s="106" t="s">
        <v>502</v>
      </c>
      <c r="B34" s="107" t="s">
        <v>503</v>
      </c>
      <c r="C34" s="107" t="s">
        <v>504</v>
      </c>
      <c r="D34" s="108" t="s">
        <v>505</v>
      </c>
      <c r="E34" s="109" t="s">
        <v>506</v>
      </c>
      <c r="F34" s="351">
        <v>1</v>
      </c>
      <c r="G34" s="352">
        <v>44228</v>
      </c>
      <c r="H34" s="353">
        <v>44561</v>
      </c>
      <c r="I34" s="384">
        <v>2.3E-2</v>
      </c>
      <c r="J34" s="354">
        <v>0</v>
      </c>
      <c r="K34" s="355">
        <v>0</v>
      </c>
      <c r="L34" s="355">
        <v>0</v>
      </c>
      <c r="M34" s="355">
        <v>0</v>
      </c>
      <c r="N34" s="355">
        <v>0</v>
      </c>
      <c r="O34" s="355">
        <v>0.25</v>
      </c>
      <c r="P34" s="355">
        <v>0</v>
      </c>
      <c r="Q34" s="355">
        <v>0</v>
      </c>
      <c r="R34" s="355">
        <v>0.25</v>
      </c>
      <c r="S34" s="355">
        <v>0</v>
      </c>
      <c r="T34" s="355">
        <v>0</v>
      </c>
      <c r="U34" s="356">
        <v>0.5</v>
      </c>
      <c r="V34" s="357">
        <f t="shared" si="2"/>
        <v>1</v>
      </c>
    </row>
    <row r="35" spans="1:22" ht="66" customHeight="1" x14ac:dyDescent="0.25">
      <c r="A35" s="106" t="s">
        <v>507</v>
      </c>
      <c r="B35" s="107" t="s">
        <v>495</v>
      </c>
      <c r="C35" s="107" t="s">
        <v>837</v>
      </c>
      <c r="D35" s="108" t="s">
        <v>838</v>
      </c>
      <c r="E35" s="109" t="s">
        <v>839</v>
      </c>
      <c r="F35" s="351">
        <v>1</v>
      </c>
      <c r="G35" s="352">
        <v>44228</v>
      </c>
      <c r="H35" s="353">
        <v>44561</v>
      </c>
      <c r="I35" s="384">
        <v>2.3E-2</v>
      </c>
      <c r="J35" s="354">
        <v>0</v>
      </c>
      <c r="K35" s="355">
        <v>0</v>
      </c>
      <c r="L35" s="355">
        <v>0.25</v>
      </c>
      <c r="M35" s="355">
        <v>0</v>
      </c>
      <c r="N35" s="355">
        <v>0</v>
      </c>
      <c r="O35" s="355">
        <v>0.25</v>
      </c>
      <c r="P35" s="355">
        <v>0</v>
      </c>
      <c r="Q35" s="355">
        <v>0</v>
      </c>
      <c r="R35" s="355">
        <v>0.25</v>
      </c>
      <c r="S35" s="355">
        <v>0</v>
      </c>
      <c r="T35" s="355">
        <v>0</v>
      </c>
      <c r="U35" s="356">
        <v>0.25</v>
      </c>
      <c r="V35" s="357">
        <f t="shared" si="2"/>
        <v>1</v>
      </c>
    </row>
    <row r="36" spans="1:22" ht="66" customHeight="1" x14ac:dyDescent="0.25">
      <c r="A36" s="106" t="s">
        <v>508</v>
      </c>
      <c r="B36" s="107" t="s">
        <v>509</v>
      </c>
      <c r="C36" s="107" t="s">
        <v>510</v>
      </c>
      <c r="D36" s="108" t="s">
        <v>511</v>
      </c>
      <c r="E36" s="109" t="s">
        <v>636</v>
      </c>
      <c r="F36" s="351">
        <v>1</v>
      </c>
      <c r="G36" s="352">
        <v>44228</v>
      </c>
      <c r="H36" s="353">
        <v>44561</v>
      </c>
      <c r="I36" s="384">
        <v>2.3E-2</v>
      </c>
      <c r="J36" s="354">
        <v>0</v>
      </c>
      <c r="K36" s="355">
        <v>0.09</v>
      </c>
      <c r="L36" s="355">
        <v>0.09</v>
      </c>
      <c r="M36" s="355">
        <v>0.09</v>
      </c>
      <c r="N36" s="355">
        <v>0.09</v>
      </c>
      <c r="O36" s="355">
        <v>0.09</v>
      </c>
      <c r="P36" s="355">
        <v>0.09</v>
      </c>
      <c r="Q36" s="355">
        <v>0.09</v>
      </c>
      <c r="R36" s="355">
        <v>0.09</v>
      </c>
      <c r="S36" s="355">
        <v>0.09</v>
      </c>
      <c r="T36" s="355">
        <v>0.09</v>
      </c>
      <c r="U36" s="356">
        <v>0.1</v>
      </c>
      <c r="V36" s="357">
        <f t="shared" si="2"/>
        <v>0.99999999999999978</v>
      </c>
    </row>
    <row r="37" spans="1:22" ht="71.25" customHeight="1" x14ac:dyDescent="0.25">
      <c r="A37" s="254">
        <v>6</v>
      </c>
      <c r="B37" s="628" t="s">
        <v>512</v>
      </c>
      <c r="C37" s="628"/>
      <c r="D37" s="256" t="s">
        <v>452</v>
      </c>
      <c r="E37" s="255" t="s">
        <v>453</v>
      </c>
      <c r="F37" s="362">
        <v>1</v>
      </c>
      <c r="G37" s="345">
        <v>44228</v>
      </c>
      <c r="H37" s="346">
        <v>44561</v>
      </c>
      <c r="I37" s="383">
        <f>SUM(I38:I39)</f>
        <v>4.5999999999999999E-2</v>
      </c>
      <c r="J37" s="347">
        <f>AVERAGE(J38:J39)*$I$37</f>
        <v>0</v>
      </c>
      <c r="K37" s="348">
        <f t="shared" ref="K37:U37" si="8">AVERAGE(K38:K39)*$I$37</f>
        <v>0</v>
      </c>
      <c r="L37" s="348">
        <f t="shared" si="8"/>
        <v>0</v>
      </c>
      <c r="M37" s="348">
        <f t="shared" si="8"/>
        <v>5.7499999999999999E-3</v>
      </c>
      <c r="N37" s="348">
        <f t="shared" si="8"/>
        <v>0</v>
      </c>
      <c r="O37" s="348">
        <f t="shared" si="8"/>
        <v>0</v>
      </c>
      <c r="P37" s="348">
        <f t="shared" si="8"/>
        <v>5.7499999999999999E-3</v>
      </c>
      <c r="Q37" s="348">
        <f t="shared" si="8"/>
        <v>6.8999999999999999E-3</v>
      </c>
      <c r="R37" s="348">
        <f t="shared" si="8"/>
        <v>6.8999999999999999E-3</v>
      </c>
      <c r="S37" s="348">
        <f t="shared" si="8"/>
        <v>1.495E-2</v>
      </c>
      <c r="T37" s="348">
        <f t="shared" si="8"/>
        <v>0</v>
      </c>
      <c r="U37" s="349">
        <f t="shared" si="8"/>
        <v>5.7499999999999999E-3</v>
      </c>
      <c r="V37" s="350">
        <f t="shared" si="2"/>
        <v>4.5999999999999999E-2</v>
      </c>
    </row>
    <row r="38" spans="1:22" ht="71.25" customHeight="1" x14ac:dyDescent="0.25">
      <c r="A38" s="106" t="s">
        <v>513</v>
      </c>
      <c r="B38" s="107" t="s">
        <v>514</v>
      </c>
      <c r="C38" s="107" t="s">
        <v>840</v>
      </c>
      <c r="D38" s="107" t="s">
        <v>478</v>
      </c>
      <c r="E38" s="109" t="s">
        <v>515</v>
      </c>
      <c r="F38" s="351">
        <v>1</v>
      </c>
      <c r="G38" s="352">
        <v>44228</v>
      </c>
      <c r="H38" s="353">
        <v>44561</v>
      </c>
      <c r="I38" s="384">
        <v>2.3E-2</v>
      </c>
      <c r="J38" s="354">
        <v>0</v>
      </c>
      <c r="K38" s="355">
        <v>0</v>
      </c>
      <c r="L38" s="355">
        <v>0</v>
      </c>
      <c r="M38" s="355">
        <v>0.25</v>
      </c>
      <c r="N38" s="355">
        <v>0</v>
      </c>
      <c r="O38" s="355">
        <v>0</v>
      </c>
      <c r="P38" s="355">
        <v>0.25</v>
      </c>
      <c r="Q38" s="355">
        <v>0</v>
      </c>
      <c r="R38" s="355">
        <v>0</v>
      </c>
      <c r="S38" s="355">
        <v>0.25</v>
      </c>
      <c r="T38" s="355">
        <v>0</v>
      </c>
      <c r="U38" s="356">
        <v>0.25</v>
      </c>
      <c r="V38" s="357">
        <f t="shared" si="2"/>
        <v>1</v>
      </c>
    </row>
    <row r="39" spans="1:22" ht="132" customHeight="1" x14ac:dyDescent="0.25">
      <c r="A39" s="106" t="s">
        <v>516</v>
      </c>
      <c r="B39" s="107" t="s">
        <v>514</v>
      </c>
      <c r="C39" s="107" t="s">
        <v>517</v>
      </c>
      <c r="D39" s="108" t="s">
        <v>447</v>
      </c>
      <c r="E39" s="109" t="s">
        <v>518</v>
      </c>
      <c r="F39" s="351">
        <v>1</v>
      </c>
      <c r="G39" s="352">
        <v>44228</v>
      </c>
      <c r="H39" s="353">
        <v>44561</v>
      </c>
      <c r="I39" s="384">
        <v>2.3E-2</v>
      </c>
      <c r="J39" s="354">
        <v>0</v>
      </c>
      <c r="K39" s="355">
        <v>0</v>
      </c>
      <c r="L39" s="355">
        <v>0</v>
      </c>
      <c r="M39" s="355">
        <v>0</v>
      </c>
      <c r="N39" s="355">
        <v>0</v>
      </c>
      <c r="O39" s="355">
        <v>0</v>
      </c>
      <c r="P39" s="355">
        <v>0</v>
      </c>
      <c r="Q39" s="355">
        <v>0.3</v>
      </c>
      <c r="R39" s="355">
        <v>0.3</v>
      </c>
      <c r="S39" s="355">
        <v>0.4</v>
      </c>
      <c r="T39" s="355">
        <v>0</v>
      </c>
      <c r="U39" s="356">
        <v>0</v>
      </c>
      <c r="V39" s="357">
        <f t="shared" si="2"/>
        <v>1</v>
      </c>
    </row>
    <row r="40" spans="1:22" ht="66.75" customHeight="1" x14ac:dyDescent="0.25">
      <c r="A40" s="254">
        <v>7</v>
      </c>
      <c r="B40" s="628" t="s">
        <v>519</v>
      </c>
      <c r="C40" s="628"/>
      <c r="D40" s="256" t="s">
        <v>452</v>
      </c>
      <c r="E40" s="255" t="s">
        <v>453</v>
      </c>
      <c r="F40" s="362">
        <v>1</v>
      </c>
      <c r="G40" s="345">
        <v>44228</v>
      </c>
      <c r="H40" s="346">
        <v>44561</v>
      </c>
      <c r="I40" s="383">
        <f>SUM(I41:I44)</f>
        <v>9.1999999999999998E-2</v>
      </c>
      <c r="J40" s="347">
        <f>AVERAGE(J41:J44)*$I$40</f>
        <v>0</v>
      </c>
      <c r="K40" s="348">
        <f t="shared" ref="K40:U40" si="9">AVERAGE(K41:K44)*$I$40</f>
        <v>0</v>
      </c>
      <c r="L40" s="348">
        <f t="shared" si="9"/>
        <v>6.8999999999999999E-3</v>
      </c>
      <c r="M40" s="348">
        <f t="shared" si="9"/>
        <v>8.0499999999999999E-3</v>
      </c>
      <c r="N40" s="348">
        <f t="shared" si="9"/>
        <v>8.0499999999999999E-3</v>
      </c>
      <c r="O40" s="348">
        <f t="shared" si="9"/>
        <v>9.1999999999999998E-3</v>
      </c>
      <c r="P40" s="348">
        <f t="shared" si="9"/>
        <v>2.3E-3</v>
      </c>
      <c r="Q40" s="348">
        <f t="shared" si="9"/>
        <v>1.9549999999999998E-2</v>
      </c>
      <c r="R40" s="348">
        <f t="shared" si="9"/>
        <v>1.9549999999999998E-2</v>
      </c>
      <c r="S40" s="348">
        <f t="shared" si="9"/>
        <v>9.1999999999999998E-3</v>
      </c>
      <c r="T40" s="348">
        <f t="shared" si="9"/>
        <v>8.0499999999999999E-3</v>
      </c>
      <c r="U40" s="349">
        <f t="shared" si="9"/>
        <v>1.15E-3</v>
      </c>
      <c r="V40" s="350">
        <f t="shared" si="2"/>
        <v>9.1999999999999998E-2</v>
      </c>
    </row>
    <row r="41" spans="1:22" ht="72" customHeight="1" x14ac:dyDescent="0.25">
      <c r="A41" s="106" t="s">
        <v>520</v>
      </c>
      <c r="B41" s="107" t="s">
        <v>521</v>
      </c>
      <c r="C41" s="107" t="s">
        <v>522</v>
      </c>
      <c r="D41" s="107" t="s">
        <v>478</v>
      </c>
      <c r="E41" s="109" t="s">
        <v>523</v>
      </c>
      <c r="F41" s="351">
        <v>1</v>
      </c>
      <c r="G41" s="352">
        <v>44228</v>
      </c>
      <c r="H41" s="353">
        <v>44377</v>
      </c>
      <c r="I41" s="384">
        <v>2.3E-2</v>
      </c>
      <c r="J41" s="354">
        <v>0</v>
      </c>
      <c r="K41" s="355">
        <v>0</v>
      </c>
      <c r="L41" s="355">
        <v>0.25</v>
      </c>
      <c r="M41" s="355">
        <v>0.25</v>
      </c>
      <c r="N41" s="355">
        <v>0.25</v>
      </c>
      <c r="O41" s="355">
        <v>0.25</v>
      </c>
      <c r="P41" s="355">
        <v>0</v>
      </c>
      <c r="Q41" s="355">
        <v>0</v>
      </c>
      <c r="R41" s="355">
        <v>0</v>
      </c>
      <c r="S41" s="355">
        <v>0</v>
      </c>
      <c r="T41" s="355">
        <v>0</v>
      </c>
      <c r="U41" s="356">
        <v>0</v>
      </c>
      <c r="V41" s="357">
        <f t="shared" si="2"/>
        <v>1</v>
      </c>
    </row>
    <row r="42" spans="1:22" ht="105" customHeight="1" x14ac:dyDescent="0.25">
      <c r="A42" s="106" t="s">
        <v>524</v>
      </c>
      <c r="B42" s="107" t="s">
        <v>521</v>
      </c>
      <c r="C42" s="107" t="s">
        <v>525</v>
      </c>
      <c r="D42" s="108" t="s">
        <v>478</v>
      </c>
      <c r="E42" s="109" t="s">
        <v>526</v>
      </c>
      <c r="F42" s="351">
        <v>1</v>
      </c>
      <c r="G42" s="352">
        <v>44228</v>
      </c>
      <c r="H42" s="353">
        <v>44561</v>
      </c>
      <c r="I42" s="384">
        <v>2.3E-2</v>
      </c>
      <c r="J42" s="354">
        <v>0</v>
      </c>
      <c r="K42" s="355">
        <v>0</v>
      </c>
      <c r="L42" s="355">
        <v>0</v>
      </c>
      <c r="M42" s="355">
        <v>0</v>
      </c>
      <c r="N42" s="355">
        <v>0</v>
      </c>
      <c r="O42" s="355">
        <v>0</v>
      </c>
      <c r="P42" s="355">
        <v>0</v>
      </c>
      <c r="Q42" s="355">
        <v>0.25</v>
      </c>
      <c r="R42" s="355">
        <v>0.25</v>
      </c>
      <c r="S42" s="355">
        <v>0.25</v>
      </c>
      <c r="T42" s="355">
        <v>0.25</v>
      </c>
      <c r="U42" s="356">
        <v>0</v>
      </c>
      <c r="V42" s="357">
        <f t="shared" si="2"/>
        <v>1</v>
      </c>
    </row>
    <row r="43" spans="1:22" ht="72" customHeight="1" x14ac:dyDescent="0.25">
      <c r="A43" s="106" t="s">
        <v>527</v>
      </c>
      <c r="B43" s="107" t="s">
        <v>521</v>
      </c>
      <c r="C43" s="107" t="s">
        <v>531</v>
      </c>
      <c r="D43" s="108" t="s">
        <v>478</v>
      </c>
      <c r="E43" s="109" t="s">
        <v>532</v>
      </c>
      <c r="F43" s="351">
        <v>1</v>
      </c>
      <c r="G43" s="352">
        <v>44228</v>
      </c>
      <c r="H43" s="353">
        <v>44561</v>
      </c>
      <c r="I43" s="384">
        <v>2.3E-2</v>
      </c>
      <c r="J43" s="354">
        <v>0</v>
      </c>
      <c r="K43" s="355">
        <v>0</v>
      </c>
      <c r="L43" s="355">
        <v>0</v>
      </c>
      <c r="M43" s="355">
        <v>0</v>
      </c>
      <c r="N43" s="355">
        <v>0</v>
      </c>
      <c r="O43" s="355">
        <v>0</v>
      </c>
      <c r="P43" s="355">
        <v>0</v>
      </c>
      <c r="Q43" s="355">
        <v>0.5</v>
      </c>
      <c r="R43" s="355">
        <v>0.5</v>
      </c>
      <c r="S43" s="355">
        <v>0</v>
      </c>
      <c r="T43" s="355">
        <v>0</v>
      </c>
      <c r="U43" s="356">
        <v>0</v>
      </c>
      <c r="V43" s="357">
        <f t="shared" si="2"/>
        <v>1</v>
      </c>
    </row>
    <row r="44" spans="1:22" ht="72" customHeight="1" x14ac:dyDescent="0.25">
      <c r="A44" s="106" t="s">
        <v>530</v>
      </c>
      <c r="B44" s="363" t="s">
        <v>521</v>
      </c>
      <c r="C44" s="363" t="s">
        <v>841</v>
      </c>
      <c r="D44" s="364" t="s">
        <v>842</v>
      </c>
      <c r="E44" s="365" t="s">
        <v>843</v>
      </c>
      <c r="F44" s="366">
        <v>1</v>
      </c>
      <c r="G44" s="367">
        <v>44228</v>
      </c>
      <c r="H44" s="368">
        <v>44561</v>
      </c>
      <c r="I44" s="384">
        <v>2.3E-2</v>
      </c>
      <c r="J44" s="354">
        <v>0</v>
      </c>
      <c r="K44" s="355">
        <v>0</v>
      </c>
      <c r="L44" s="355">
        <v>0.05</v>
      </c>
      <c r="M44" s="355">
        <v>0.1</v>
      </c>
      <c r="N44" s="355">
        <v>0.1</v>
      </c>
      <c r="O44" s="355">
        <v>0.15</v>
      </c>
      <c r="P44" s="355">
        <v>0.1</v>
      </c>
      <c r="Q44" s="355">
        <v>0.1</v>
      </c>
      <c r="R44" s="355">
        <v>0.1</v>
      </c>
      <c r="S44" s="355">
        <v>0.15</v>
      </c>
      <c r="T44" s="355">
        <v>0.1</v>
      </c>
      <c r="U44" s="356">
        <v>0.05</v>
      </c>
      <c r="V44" s="357">
        <f t="shared" si="2"/>
        <v>1</v>
      </c>
    </row>
    <row r="45" spans="1:22" ht="68.25" customHeight="1" x14ac:dyDescent="0.25">
      <c r="A45" s="254">
        <v>8</v>
      </c>
      <c r="B45" s="628" t="s">
        <v>533</v>
      </c>
      <c r="C45" s="628"/>
      <c r="D45" s="256" t="s">
        <v>452</v>
      </c>
      <c r="E45" s="255" t="s">
        <v>453</v>
      </c>
      <c r="F45" s="362">
        <v>1</v>
      </c>
      <c r="G45" s="345">
        <v>44228</v>
      </c>
      <c r="H45" s="346">
        <v>44561</v>
      </c>
      <c r="I45" s="383">
        <f>SUM(I46:I48)</f>
        <v>6.9000000000000006E-2</v>
      </c>
      <c r="J45" s="347">
        <f>AVERAGE(J46:J48)*$I$45</f>
        <v>0</v>
      </c>
      <c r="K45" s="348">
        <f t="shared" ref="K45:U45" si="10">AVERAGE(K46:K48)*$I$45</f>
        <v>9.2000000000000014E-4</v>
      </c>
      <c r="L45" s="348">
        <f t="shared" si="10"/>
        <v>6.9000000000000016E-3</v>
      </c>
      <c r="M45" s="348">
        <f t="shared" si="10"/>
        <v>6.9000000000000016E-3</v>
      </c>
      <c r="N45" s="348">
        <f t="shared" si="10"/>
        <v>6.9000000000000016E-3</v>
      </c>
      <c r="O45" s="348">
        <f t="shared" si="10"/>
        <v>7.3600000000000011E-3</v>
      </c>
      <c r="P45" s="348">
        <f t="shared" si="10"/>
        <v>6.9000000000000016E-3</v>
      </c>
      <c r="Q45" s="348">
        <f t="shared" si="10"/>
        <v>6.9000000000000016E-3</v>
      </c>
      <c r="R45" s="348">
        <f t="shared" si="10"/>
        <v>6.9000000000000016E-3</v>
      </c>
      <c r="S45" s="348">
        <f t="shared" si="10"/>
        <v>6.9000000000000016E-3</v>
      </c>
      <c r="T45" s="348">
        <f t="shared" si="10"/>
        <v>6.9000000000000016E-3</v>
      </c>
      <c r="U45" s="349">
        <f t="shared" si="10"/>
        <v>5.5200000000000006E-3</v>
      </c>
      <c r="V45" s="350">
        <f t="shared" si="2"/>
        <v>6.900000000000002E-2</v>
      </c>
    </row>
    <row r="46" spans="1:22" ht="94.5" customHeight="1" x14ac:dyDescent="0.25">
      <c r="A46" s="106" t="s">
        <v>534</v>
      </c>
      <c r="B46" s="107" t="s">
        <v>535</v>
      </c>
      <c r="C46" s="107" t="s">
        <v>536</v>
      </c>
      <c r="D46" s="107" t="s">
        <v>478</v>
      </c>
      <c r="E46" s="109" t="s">
        <v>537</v>
      </c>
      <c r="F46" s="351">
        <v>1</v>
      </c>
      <c r="G46" s="352">
        <v>44228</v>
      </c>
      <c r="H46" s="353">
        <v>44561</v>
      </c>
      <c r="I46" s="384">
        <v>2.3E-2</v>
      </c>
      <c r="J46" s="354">
        <v>0</v>
      </c>
      <c r="K46" s="355">
        <v>0</v>
      </c>
      <c r="L46" s="355">
        <v>0.1</v>
      </c>
      <c r="M46" s="355">
        <v>0.1</v>
      </c>
      <c r="N46" s="355">
        <v>0.1</v>
      </c>
      <c r="O46" s="355">
        <v>0.1</v>
      </c>
      <c r="P46" s="355">
        <v>0.1</v>
      </c>
      <c r="Q46" s="355">
        <v>0.1</v>
      </c>
      <c r="R46" s="355">
        <v>0.1</v>
      </c>
      <c r="S46" s="355">
        <v>0.1</v>
      </c>
      <c r="T46" s="355">
        <v>0.1</v>
      </c>
      <c r="U46" s="356">
        <v>0.1</v>
      </c>
      <c r="V46" s="357">
        <f t="shared" si="2"/>
        <v>0.99999999999999989</v>
      </c>
    </row>
    <row r="47" spans="1:22" ht="123.75" customHeight="1" x14ac:dyDescent="0.25">
      <c r="A47" s="106" t="s">
        <v>538</v>
      </c>
      <c r="B47" s="107" t="s">
        <v>535</v>
      </c>
      <c r="C47" s="107" t="s">
        <v>539</v>
      </c>
      <c r="D47" s="107" t="s">
        <v>478</v>
      </c>
      <c r="E47" s="109" t="s">
        <v>844</v>
      </c>
      <c r="F47" s="351">
        <v>1</v>
      </c>
      <c r="G47" s="352">
        <v>44228</v>
      </c>
      <c r="H47" s="353">
        <v>44561</v>
      </c>
      <c r="I47" s="384">
        <v>2.3E-2</v>
      </c>
      <c r="J47" s="354">
        <v>0</v>
      </c>
      <c r="K47" s="355">
        <v>0</v>
      </c>
      <c r="L47" s="355">
        <v>0.1</v>
      </c>
      <c r="M47" s="355">
        <v>0.1</v>
      </c>
      <c r="N47" s="355">
        <v>0.1</v>
      </c>
      <c r="O47" s="355">
        <v>0.1</v>
      </c>
      <c r="P47" s="355">
        <v>0.1</v>
      </c>
      <c r="Q47" s="355">
        <v>0.1</v>
      </c>
      <c r="R47" s="355">
        <v>0.1</v>
      </c>
      <c r="S47" s="355">
        <v>0.1</v>
      </c>
      <c r="T47" s="355">
        <v>0.1</v>
      </c>
      <c r="U47" s="356">
        <v>0.1</v>
      </c>
      <c r="V47" s="357">
        <f t="shared" si="2"/>
        <v>0.99999999999999989</v>
      </c>
    </row>
    <row r="48" spans="1:22" ht="63" customHeight="1" x14ac:dyDescent="0.25">
      <c r="A48" s="106" t="s">
        <v>540</v>
      </c>
      <c r="B48" s="107" t="s">
        <v>535</v>
      </c>
      <c r="C48" s="107" t="s">
        <v>845</v>
      </c>
      <c r="D48" s="108" t="s">
        <v>457</v>
      </c>
      <c r="E48" s="109" t="s">
        <v>637</v>
      </c>
      <c r="F48" s="351">
        <v>1</v>
      </c>
      <c r="G48" s="352">
        <v>44228</v>
      </c>
      <c r="H48" s="353">
        <v>44561</v>
      </c>
      <c r="I48" s="384">
        <v>2.3E-2</v>
      </c>
      <c r="J48" s="358">
        <v>0</v>
      </c>
      <c r="K48" s="359">
        <v>0.04</v>
      </c>
      <c r="L48" s="359">
        <v>0.1</v>
      </c>
      <c r="M48" s="359">
        <v>0.1</v>
      </c>
      <c r="N48" s="359">
        <v>0.1</v>
      </c>
      <c r="O48" s="359">
        <v>0.12</v>
      </c>
      <c r="P48" s="359">
        <v>0.1</v>
      </c>
      <c r="Q48" s="359">
        <v>0.1</v>
      </c>
      <c r="R48" s="359">
        <v>0.1</v>
      </c>
      <c r="S48" s="359">
        <v>0.1</v>
      </c>
      <c r="T48" s="359">
        <v>0.1</v>
      </c>
      <c r="U48" s="360">
        <v>0.04</v>
      </c>
      <c r="V48" s="357">
        <f t="shared" si="2"/>
        <v>1</v>
      </c>
    </row>
    <row r="49" spans="1:22" ht="73.5" customHeight="1" x14ac:dyDescent="0.25">
      <c r="A49" s="254">
        <v>9</v>
      </c>
      <c r="B49" s="628" t="s">
        <v>541</v>
      </c>
      <c r="C49" s="628"/>
      <c r="D49" s="256" t="s">
        <v>542</v>
      </c>
      <c r="E49" s="255" t="s">
        <v>453</v>
      </c>
      <c r="F49" s="344">
        <v>1</v>
      </c>
      <c r="G49" s="345">
        <v>44228</v>
      </c>
      <c r="H49" s="346">
        <v>44561</v>
      </c>
      <c r="I49" s="383">
        <f>SUM(I50:I55)</f>
        <v>0.13799999999999998</v>
      </c>
      <c r="J49" s="347">
        <f>AVERAGE(J50:J55)*$I$49</f>
        <v>0</v>
      </c>
      <c r="K49" s="348">
        <f t="shared" ref="K49:U49" si="11">AVERAGE(K50:K55)*$I$49</f>
        <v>0</v>
      </c>
      <c r="L49" s="348">
        <f t="shared" si="11"/>
        <v>9.1999999999999981E-3</v>
      </c>
      <c r="M49" s="348">
        <f t="shared" si="11"/>
        <v>1.0349999999999998E-2</v>
      </c>
      <c r="N49" s="348">
        <f t="shared" si="11"/>
        <v>8.5099999999999985E-3</v>
      </c>
      <c r="O49" s="348">
        <f t="shared" si="11"/>
        <v>1.4259999999999998E-2</v>
      </c>
      <c r="P49" s="348">
        <f t="shared" si="11"/>
        <v>3.0359999999999991E-2</v>
      </c>
      <c r="Q49" s="348">
        <f t="shared" si="11"/>
        <v>2.4609999999999993E-2</v>
      </c>
      <c r="R49" s="348">
        <f t="shared" si="11"/>
        <v>8.5099999999999985E-3</v>
      </c>
      <c r="S49" s="348">
        <f t="shared" si="11"/>
        <v>4.5999999999999991E-3</v>
      </c>
      <c r="T49" s="348">
        <f t="shared" si="11"/>
        <v>1.0349999999999998E-2</v>
      </c>
      <c r="U49" s="349">
        <f t="shared" si="11"/>
        <v>1.7249999999999998E-2</v>
      </c>
      <c r="V49" s="350">
        <f t="shared" si="2"/>
        <v>0.13799999999999998</v>
      </c>
    </row>
    <row r="50" spans="1:22" ht="73.5" customHeight="1" x14ac:dyDescent="0.25">
      <c r="A50" s="106" t="s">
        <v>543</v>
      </c>
      <c r="B50" s="107" t="s">
        <v>544</v>
      </c>
      <c r="C50" s="107" t="s">
        <v>846</v>
      </c>
      <c r="D50" s="108" t="s">
        <v>545</v>
      </c>
      <c r="E50" s="109" t="s">
        <v>847</v>
      </c>
      <c r="F50" s="351">
        <v>1</v>
      </c>
      <c r="G50" s="352">
        <v>44378</v>
      </c>
      <c r="H50" s="353">
        <v>44439</v>
      </c>
      <c r="I50" s="384">
        <v>2.3E-2</v>
      </c>
      <c r="J50" s="354">
        <v>0</v>
      </c>
      <c r="K50" s="355">
        <v>0</v>
      </c>
      <c r="L50" s="355">
        <v>0</v>
      </c>
      <c r="M50" s="355">
        <v>0</v>
      </c>
      <c r="N50" s="355">
        <v>0</v>
      </c>
      <c r="O50" s="355">
        <v>0</v>
      </c>
      <c r="P50" s="355">
        <v>0.5</v>
      </c>
      <c r="Q50" s="355">
        <v>0.5</v>
      </c>
      <c r="R50" s="355">
        <v>0</v>
      </c>
      <c r="S50" s="355">
        <v>0</v>
      </c>
      <c r="T50" s="355">
        <v>0</v>
      </c>
      <c r="U50" s="356">
        <v>0</v>
      </c>
      <c r="V50" s="357">
        <f t="shared" si="2"/>
        <v>1</v>
      </c>
    </row>
    <row r="51" spans="1:22" ht="73.5" customHeight="1" x14ac:dyDescent="0.25">
      <c r="A51" s="106" t="s">
        <v>546</v>
      </c>
      <c r="B51" s="107" t="s">
        <v>544</v>
      </c>
      <c r="C51" s="107" t="s">
        <v>848</v>
      </c>
      <c r="D51" s="108" t="s">
        <v>545</v>
      </c>
      <c r="E51" s="109" t="s">
        <v>849</v>
      </c>
      <c r="F51" s="351">
        <v>1</v>
      </c>
      <c r="G51" s="352">
        <v>44287</v>
      </c>
      <c r="H51" s="353">
        <v>44561</v>
      </c>
      <c r="I51" s="384">
        <v>2.3E-2</v>
      </c>
      <c r="J51" s="354">
        <v>0</v>
      </c>
      <c r="K51" s="355">
        <v>0</v>
      </c>
      <c r="L51" s="355">
        <v>0</v>
      </c>
      <c r="M51" s="355">
        <v>0.25</v>
      </c>
      <c r="N51" s="355">
        <v>0.25</v>
      </c>
      <c r="O51" s="355">
        <v>0</v>
      </c>
      <c r="P51" s="355">
        <v>0</v>
      </c>
      <c r="Q51" s="355">
        <v>0.25</v>
      </c>
      <c r="R51" s="355">
        <v>0.25</v>
      </c>
      <c r="S51" s="355">
        <v>0</v>
      </c>
      <c r="T51" s="355">
        <v>0</v>
      </c>
      <c r="U51" s="356">
        <v>0</v>
      </c>
      <c r="V51" s="357">
        <f t="shared" si="2"/>
        <v>1</v>
      </c>
    </row>
    <row r="52" spans="1:22" ht="73.5" customHeight="1" x14ac:dyDescent="0.25">
      <c r="A52" s="106" t="s">
        <v>550</v>
      </c>
      <c r="B52" s="107" t="s">
        <v>544</v>
      </c>
      <c r="C52" s="107" t="s">
        <v>850</v>
      </c>
      <c r="D52" s="108" t="s">
        <v>545</v>
      </c>
      <c r="E52" s="109" t="s">
        <v>851</v>
      </c>
      <c r="F52" s="351">
        <v>1</v>
      </c>
      <c r="G52" s="352">
        <v>44228</v>
      </c>
      <c r="H52" s="353">
        <v>44561</v>
      </c>
      <c r="I52" s="384">
        <v>2.3E-2</v>
      </c>
      <c r="J52" s="354">
        <v>0</v>
      </c>
      <c r="K52" s="355">
        <v>0</v>
      </c>
      <c r="L52" s="355">
        <v>0.2</v>
      </c>
      <c r="M52" s="355">
        <v>0</v>
      </c>
      <c r="N52" s="355">
        <v>0</v>
      </c>
      <c r="O52" s="355">
        <v>0</v>
      </c>
      <c r="P52" s="355">
        <v>0.2</v>
      </c>
      <c r="Q52" s="355">
        <v>0.2</v>
      </c>
      <c r="R52" s="355">
        <v>0</v>
      </c>
      <c r="S52" s="355">
        <v>0.2</v>
      </c>
      <c r="T52" s="355">
        <v>0.2</v>
      </c>
      <c r="U52" s="356">
        <v>0</v>
      </c>
      <c r="V52" s="357">
        <f t="shared" si="2"/>
        <v>1</v>
      </c>
    </row>
    <row r="53" spans="1:22" ht="73.5" customHeight="1" x14ac:dyDescent="0.25">
      <c r="A53" s="106" t="s">
        <v>551</v>
      </c>
      <c r="B53" s="107" t="s">
        <v>544</v>
      </c>
      <c r="C53" s="107" t="s">
        <v>547</v>
      </c>
      <c r="D53" s="108" t="s">
        <v>548</v>
      </c>
      <c r="E53" s="109" t="s">
        <v>549</v>
      </c>
      <c r="F53" s="351">
        <v>1</v>
      </c>
      <c r="G53" s="352">
        <v>44228</v>
      </c>
      <c r="H53" s="353">
        <v>44561</v>
      </c>
      <c r="I53" s="384">
        <v>2.3E-2</v>
      </c>
      <c r="J53" s="358">
        <v>0</v>
      </c>
      <c r="K53" s="359">
        <v>0</v>
      </c>
      <c r="L53" s="359">
        <v>0.2</v>
      </c>
      <c r="M53" s="359">
        <v>0.2</v>
      </c>
      <c r="N53" s="359">
        <v>0.12</v>
      </c>
      <c r="O53" s="359">
        <v>0.12</v>
      </c>
      <c r="P53" s="359">
        <v>0.12</v>
      </c>
      <c r="Q53" s="359">
        <v>0.12</v>
      </c>
      <c r="R53" s="359">
        <v>0.12</v>
      </c>
      <c r="S53" s="359">
        <v>0</v>
      </c>
      <c r="T53" s="359">
        <v>0</v>
      </c>
      <c r="U53" s="360">
        <v>0</v>
      </c>
      <c r="V53" s="369">
        <f t="shared" si="2"/>
        <v>1</v>
      </c>
    </row>
    <row r="54" spans="1:22" ht="72.75" customHeight="1" x14ac:dyDescent="0.25">
      <c r="A54" s="106" t="s">
        <v>852</v>
      </c>
      <c r="B54" s="107" t="s">
        <v>544</v>
      </c>
      <c r="C54" s="107" t="s">
        <v>853</v>
      </c>
      <c r="D54" s="108" t="s">
        <v>545</v>
      </c>
      <c r="E54" s="109" t="s">
        <v>490</v>
      </c>
      <c r="F54" s="351">
        <v>1</v>
      </c>
      <c r="G54" s="352">
        <v>44228</v>
      </c>
      <c r="H54" s="353">
        <v>44561</v>
      </c>
      <c r="I54" s="384">
        <v>2.3E-2</v>
      </c>
      <c r="J54" s="354">
        <v>0</v>
      </c>
      <c r="K54" s="355">
        <v>0</v>
      </c>
      <c r="L54" s="355">
        <v>0</v>
      </c>
      <c r="M54" s="355">
        <v>0</v>
      </c>
      <c r="N54" s="355">
        <v>0</v>
      </c>
      <c r="O54" s="355">
        <v>0</v>
      </c>
      <c r="P54" s="355">
        <v>0</v>
      </c>
      <c r="Q54" s="355">
        <v>0</v>
      </c>
      <c r="R54" s="355">
        <v>0</v>
      </c>
      <c r="S54" s="355">
        <v>0</v>
      </c>
      <c r="T54" s="355">
        <v>0.25</v>
      </c>
      <c r="U54" s="356">
        <v>0.75</v>
      </c>
      <c r="V54" s="357">
        <f t="shared" si="2"/>
        <v>1</v>
      </c>
    </row>
    <row r="55" spans="1:22" ht="72.75" customHeight="1" thickBot="1" x14ac:dyDescent="0.3">
      <c r="A55" s="111" t="s">
        <v>854</v>
      </c>
      <c r="B55" s="112" t="s">
        <v>544</v>
      </c>
      <c r="C55" s="112" t="s">
        <v>855</v>
      </c>
      <c r="D55" s="113" t="s">
        <v>545</v>
      </c>
      <c r="E55" s="114" t="s">
        <v>856</v>
      </c>
      <c r="F55" s="370">
        <v>1</v>
      </c>
      <c r="G55" s="371">
        <v>44228</v>
      </c>
      <c r="H55" s="372">
        <v>44561</v>
      </c>
      <c r="I55" s="385">
        <v>2.3E-2</v>
      </c>
      <c r="J55" s="373">
        <v>0</v>
      </c>
      <c r="K55" s="374">
        <v>0</v>
      </c>
      <c r="L55" s="374">
        <v>0</v>
      </c>
      <c r="M55" s="374">
        <v>0</v>
      </c>
      <c r="N55" s="374">
        <v>0</v>
      </c>
      <c r="O55" s="374">
        <v>0.5</v>
      </c>
      <c r="P55" s="374">
        <v>0.5</v>
      </c>
      <c r="Q55" s="374">
        <v>0</v>
      </c>
      <c r="R55" s="374">
        <v>0</v>
      </c>
      <c r="S55" s="374">
        <v>0</v>
      </c>
      <c r="T55" s="374">
        <v>0</v>
      </c>
      <c r="U55" s="375">
        <v>0</v>
      </c>
      <c r="V55" s="376">
        <f t="shared" si="2"/>
        <v>1</v>
      </c>
    </row>
    <row r="56" spans="1:22" ht="11.25" customHeight="1" x14ac:dyDescent="0.25">
      <c r="A56" s="115"/>
      <c r="B56" s="116"/>
      <c r="C56" s="117"/>
      <c r="D56" s="117"/>
      <c r="E56" s="118"/>
      <c r="F56" s="118"/>
      <c r="G56" s="118"/>
      <c r="H56" s="118"/>
      <c r="I56" s="118"/>
    </row>
    <row r="57" spans="1:22" ht="11.25" customHeight="1" x14ac:dyDescent="0.25">
      <c r="A57" s="377"/>
      <c r="B57" s="378"/>
      <c r="J57" s="125"/>
      <c r="K57" s="125"/>
      <c r="L57" s="125"/>
      <c r="M57" s="125"/>
      <c r="N57" s="125"/>
      <c r="O57" s="125"/>
      <c r="P57" s="125"/>
      <c r="Q57" s="125"/>
      <c r="R57" s="125"/>
      <c r="S57" s="125"/>
      <c r="T57" s="125"/>
      <c r="U57" s="125"/>
      <c r="V57" s="125"/>
    </row>
    <row r="58" spans="1:22" ht="11.25" customHeight="1" x14ac:dyDescent="0.25">
      <c r="A58" s="377"/>
      <c r="B58" s="378"/>
      <c r="J58" s="125"/>
      <c r="K58" s="125"/>
      <c r="L58" s="125"/>
      <c r="M58" s="125"/>
      <c r="N58" s="125"/>
      <c r="O58" s="125"/>
      <c r="P58" s="125"/>
      <c r="Q58" s="125"/>
      <c r="R58" s="125"/>
      <c r="S58" s="125"/>
      <c r="T58" s="125"/>
      <c r="U58" s="125"/>
      <c r="V58" s="125"/>
    </row>
    <row r="59" spans="1:22" ht="11.25" customHeight="1" x14ac:dyDescent="0.25">
      <c r="A59" s="377"/>
      <c r="B59" s="378"/>
      <c r="J59" s="125"/>
      <c r="K59" s="125"/>
      <c r="L59" s="125"/>
      <c r="M59" s="125"/>
      <c r="N59" s="125"/>
      <c r="O59" s="125"/>
      <c r="P59" s="125"/>
      <c r="Q59" s="125"/>
      <c r="R59" s="125"/>
      <c r="S59" s="125"/>
      <c r="T59" s="125"/>
      <c r="U59" s="125"/>
      <c r="V59" s="125"/>
    </row>
    <row r="60" spans="1:22" ht="16.5" customHeight="1" x14ac:dyDescent="0.25">
      <c r="A60" s="377"/>
      <c r="B60" s="378"/>
      <c r="J60" s="125"/>
      <c r="K60" s="125"/>
      <c r="L60" s="125"/>
      <c r="M60" s="125"/>
      <c r="N60" s="125"/>
      <c r="O60" s="125"/>
      <c r="P60" s="125"/>
      <c r="Q60" s="125"/>
      <c r="R60" s="125"/>
      <c r="S60" s="125"/>
      <c r="T60" s="125"/>
      <c r="U60" s="125"/>
      <c r="V60" s="125"/>
    </row>
    <row r="61" spans="1:22" ht="12.75" hidden="1" customHeight="1" x14ac:dyDescent="0.25">
      <c r="A61" s="115"/>
      <c r="B61" s="116"/>
      <c r="C61" s="119"/>
      <c r="D61" s="119"/>
      <c r="E61" s="120"/>
      <c r="F61" s="120"/>
      <c r="G61" s="110"/>
      <c r="H61" s="110"/>
      <c r="I61" s="110"/>
    </row>
    <row r="62" spans="1:22" ht="12.75" hidden="1" customHeight="1" x14ac:dyDescent="0.25">
      <c r="A62" s="110"/>
      <c r="B62" s="102"/>
      <c r="C62" s="102"/>
      <c r="D62" s="102"/>
      <c r="E62" s="110"/>
      <c r="F62" s="110"/>
    </row>
    <row r="63" spans="1:22" ht="12.75" hidden="1" customHeight="1" x14ac:dyDescent="0.25"/>
    <row r="64" spans="1:22" ht="12.75" hidden="1" customHeight="1" x14ac:dyDescent="0.25"/>
    <row r="65" spans="1:9" ht="12.75" hidden="1" customHeight="1" x14ac:dyDescent="0.25"/>
    <row r="66" spans="1:9" ht="12.75" hidden="1" customHeight="1" x14ac:dyDescent="0.25"/>
    <row r="67" spans="1:9" ht="12.75" hidden="1" customHeight="1" x14ac:dyDescent="0.25"/>
    <row r="68" spans="1:9" ht="12.75" hidden="1" customHeight="1" x14ac:dyDescent="0.25"/>
    <row r="69" spans="1:9" ht="12.75" hidden="1" customHeight="1" x14ac:dyDescent="0.25"/>
    <row r="70" spans="1:9" ht="12.75" hidden="1" customHeight="1" x14ac:dyDescent="0.25"/>
    <row r="71" spans="1:9" ht="12.75" hidden="1" customHeight="1" x14ac:dyDescent="0.25"/>
    <row r="72" spans="1:9" ht="12.75" hidden="1" customHeight="1" x14ac:dyDescent="0.25"/>
    <row r="73" spans="1:9" ht="12.75" hidden="1" customHeight="1" x14ac:dyDescent="0.25"/>
    <row r="74" spans="1:9" ht="12.75" hidden="1" customHeight="1" x14ac:dyDescent="0.25"/>
    <row r="75" spans="1:9" ht="12.75" hidden="1" customHeight="1" x14ac:dyDescent="0.25"/>
    <row r="76" spans="1:9" ht="12.75" hidden="1" customHeight="1" x14ac:dyDescent="0.25"/>
    <row r="77" spans="1:9" ht="12.75" hidden="1" customHeight="1" x14ac:dyDescent="0.25">
      <c r="G77" s="122"/>
      <c r="H77" s="122"/>
      <c r="I77" s="122"/>
    </row>
    <row r="78" spans="1:9" ht="12.75" hidden="1" customHeight="1" x14ac:dyDescent="0.25">
      <c r="A78" s="125"/>
      <c r="C78" s="123"/>
      <c r="D78" s="123"/>
      <c r="E78" s="122"/>
      <c r="F78" s="122"/>
      <c r="G78" s="122"/>
      <c r="H78" s="122"/>
      <c r="I78" s="122"/>
    </row>
    <row r="79" spans="1:9" ht="12.75" hidden="1" customHeight="1" x14ac:dyDescent="0.25">
      <c r="A79" s="125"/>
      <c r="C79" s="123"/>
      <c r="D79" s="123"/>
      <c r="E79" s="122"/>
      <c r="F79" s="122"/>
      <c r="G79" s="122"/>
      <c r="H79" s="122"/>
      <c r="I79" s="122"/>
    </row>
    <row r="80" spans="1:9" ht="12.75" hidden="1" customHeight="1" x14ac:dyDescent="0.25">
      <c r="A80" s="125"/>
      <c r="C80" s="123"/>
      <c r="D80" s="123"/>
      <c r="E80" s="122"/>
      <c r="F80" s="122"/>
      <c r="G80" s="122"/>
      <c r="H80" s="122"/>
      <c r="I80" s="122"/>
    </row>
    <row r="81" spans="1:9" ht="12.75" hidden="1" customHeight="1" x14ac:dyDescent="0.25">
      <c r="A81" s="125"/>
      <c r="C81" s="123"/>
      <c r="D81" s="123"/>
      <c r="E81" s="122"/>
      <c r="F81" s="122"/>
      <c r="G81" s="122"/>
      <c r="H81" s="122"/>
      <c r="I81" s="122"/>
    </row>
    <row r="82" spans="1:9" ht="12.75" hidden="1" customHeight="1" x14ac:dyDescent="0.25">
      <c r="A82" s="125"/>
      <c r="C82" s="123"/>
      <c r="D82" s="123"/>
      <c r="E82" s="122"/>
      <c r="F82" s="122"/>
      <c r="G82" s="122"/>
      <c r="H82" s="122"/>
      <c r="I82" s="122"/>
    </row>
    <row r="83" spans="1:9" ht="12.75" hidden="1" customHeight="1" x14ac:dyDescent="0.25">
      <c r="A83" s="125"/>
      <c r="C83" s="123"/>
      <c r="D83" s="123"/>
      <c r="E83" s="122"/>
      <c r="F83" s="122"/>
      <c r="G83" s="122"/>
      <c r="H83" s="122"/>
      <c r="I83" s="122"/>
    </row>
    <row r="84" spans="1:9" ht="12.75" hidden="1" customHeight="1" x14ac:dyDescent="0.25">
      <c r="A84" s="125"/>
      <c r="C84" s="123"/>
      <c r="D84" s="123"/>
      <c r="E84" s="122"/>
      <c r="F84" s="122"/>
      <c r="G84" s="122"/>
      <c r="H84" s="122"/>
      <c r="I84" s="122"/>
    </row>
    <row r="85" spans="1:9" ht="12.75" hidden="1" customHeight="1" x14ac:dyDescent="0.25">
      <c r="A85" s="125"/>
      <c r="C85" s="123"/>
      <c r="D85" s="123"/>
      <c r="E85" s="122"/>
      <c r="F85" s="122"/>
      <c r="G85" s="122"/>
      <c r="H85" s="122"/>
      <c r="I85" s="122"/>
    </row>
    <row r="86" spans="1:9" ht="12.75" hidden="1" customHeight="1" x14ac:dyDescent="0.25">
      <c r="A86" s="125"/>
      <c r="C86" s="123"/>
      <c r="D86" s="123"/>
      <c r="E86" s="122"/>
      <c r="F86" s="122"/>
      <c r="G86" s="122"/>
      <c r="H86" s="122"/>
      <c r="I86" s="122"/>
    </row>
    <row r="87" spans="1:9" ht="12.75" hidden="1" customHeight="1" x14ac:dyDescent="0.25">
      <c r="A87" s="125"/>
      <c r="C87" s="123"/>
      <c r="D87" s="123"/>
      <c r="E87" s="122"/>
      <c r="F87" s="122"/>
      <c r="G87" s="122"/>
      <c r="H87" s="122"/>
      <c r="I87" s="122"/>
    </row>
    <row r="88" spans="1:9" ht="12.75" hidden="1" customHeight="1" x14ac:dyDescent="0.25">
      <c r="A88" s="125"/>
      <c r="C88" s="123"/>
      <c r="D88" s="123"/>
      <c r="E88" s="122"/>
      <c r="F88" s="122"/>
      <c r="G88" s="122"/>
      <c r="H88" s="122"/>
      <c r="I88" s="122"/>
    </row>
    <row r="89" spans="1:9" ht="12.75" hidden="1" customHeight="1" x14ac:dyDescent="0.25">
      <c r="A89" s="125"/>
      <c r="C89" s="123"/>
      <c r="D89" s="123"/>
      <c r="E89" s="122"/>
      <c r="F89" s="122"/>
      <c r="G89" s="122"/>
      <c r="H89" s="122"/>
      <c r="I89" s="122"/>
    </row>
    <row r="90" spans="1:9" ht="12.75" hidden="1" customHeight="1" x14ac:dyDescent="0.25">
      <c r="A90" s="125"/>
      <c r="C90" s="123"/>
      <c r="D90" s="123"/>
      <c r="E90" s="122"/>
      <c r="F90" s="122"/>
      <c r="G90" s="122"/>
      <c r="H90" s="122"/>
      <c r="I90" s="122"/>
    </row>
    <row r="91" spans="1:9" ht="0" hidden="1" customHeight="1" x14ac:dyDescent="0.25">
      <c r="A91" s="125"/>
      <c r="C91" s="123"/>
      <c r="D91" s="123"/>
      <c r="E91" s="122"/>
      <c r="F91" s="122"/>
    </row>
  </sheetData>
  <autoFilter ref="A10:V55" xr:uid="{00000000-0009-0000-0000-000008000000}"/>
  <mergeCells count="24">
    <mergeCell ref="A6:B6"/>
    <mergeCell ref="C6:H6"/>
    <mergeCell ref="A1:H2"/>
    <mergeCell ref="A4:C4"/>
    <mergeCell ref="D4:H4"/>
    <mergeCell ref="A5:B5"/>
    <mergeCell ref="C5:H5"/>
    <mergeCell ref="A8:H8"/>
    <mergeCell ref="J8:U8"/>
    <mergeCell ref="V8:V9"/>
    <mergeCell ref="A9:A10"/>
    <mergeCell ref="B9:B10"/>
    <mergeCell ref="C9:C10"/>
    <mergeCell ref="D9:D10"/>
    <mergeCell ref="E9:E10"/>
    <mergeCell ref="F9:F10"/>
    <mergeCell ref="G9:H9"/>
    <mergeCell ref="B49:C49"/>
    <mergeCell ref="B13:C13"/>
    <mergeCell ref="B20:C20"/>
    <mergeCell ref="B26:C26"/>
    <mergeCell ref="B37:C37"/>
    <mergeCell ref="B40:C40"/>
    <mergeCell ref="B45:C45"/>
  </mergeCells>
  <pageMargins left="0.39370078740157483" right="0.39370078740157483" top="0.39370078740157483" bottom="0.39370078740157483" header="0.39370078740157483" footer="0.31496062992125984"/>
  <pageSetup paperSize="169" scale="60" orientation="landscape" r:id="rId1"/>
  <headerFooter>
    <oddFooter xml:space="preserve">&amp;C&amp;8&amp;P/&amp;N&amp;R&amp;8
</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56"/>
  <sheetViews>
    <sheetView zoomScale="80" zoomScaleNormal="80" workbookViewId="0">
      <selection activeCell="C3" sqref="C3:D3"/>
    </sheetView>
  </sheetViews>
  <sheetFormatPr baseColWidth="10" defaultColWidth="0" defaultRowHeight="0" customHeight="1" zeroHeight="1" x14ac:dyDescent="0.25"/>
  <cols>
    <col min="1" max="1" width="2.42578125" style="126" customWidth="1"/>
    <col min="2" max="2" width="4.42578125" style="182" customWidth="1"/>
    <col min="3" max="3" width="30" style="183" customWidth="1"/>
    <col min="4" max="4" width="21.85546875" style="183" customWidth="1"/>
    <col min="5" max="5" width="30" style="183" customWidth="1"/>
    <col min="6" max="6" width="21.42578125" style="130" customWidth="1"/>
    <col min="7" max="8" width="13.42578125" style="130" customWidth="1"/>
    <col min="9" max="9" width="13.7109375" style="130" customWidth="1"/>
    <col min="10" max="10" width="58.42578125" style="181" customWidth="1"/>
    <col min="11" max="11" width="4.28515625" style="126" customWidth="1"/>
    <col min="12" max="12" width="0" style="130" hidden="1" customWidth="1"/>
    <col min="13" max="16384" width="11.42578125" style="130" hidden="1"/>
  </cols>
  <sheetData>
    <row r="1" spans="1:11" ht="18.75" customHeight="1" x14ac:dyDescent="0.25">
      <c r="B1" s="127"/>
      <c r="C1" s="127"/>
      <c r="D1" s="128"/>
      <c r="E1" s="128"/>
      <c r="F1" s="128"/>
      <c r="G1" s="128"/>
      <c r="H1" s="128"/>
      <c r="I1" s="128"/>
      <c r="J1" s="129"/>
    </row>
    <row r="2" spans="1:11" ht="18.75" customHeight="1" x14ac:dyDescent="0.25">
      <c r="B2" s="131"/>
      <c r="C2" s="677" t="s">
        <v>554</v>
      </c>
      <c r="D2" s="677"/>
      <c r="E2" s="677"/>
      <c r="F2" s="677"/>
      <c r="G2" s="677"/>
      <c r="H2" s="677"/>
      <c r="I2" s="677"/>
      <c r="J2" s="677"/>
    </row>
    <row r="3" spans="1:11" ht="18.75" customHeight="1" x14ac:dyDescent="0.25">
      <c r="B3" s="131"/>
      <c r="C3" s="132"/>
      <c r="D3" s="133"/>
      <c r="E3" s="132"/>
      <c r="F3" s="134"/>
      <c r="G3" s="135"/>
      <c r="H3" s="136"/>
      <c r="I3" s="136"/>
      <c r="J3" s="137"/>
    </row>
    <row r="4" spans="1:11" ht="29.25" customHeight="1" x14ac:dyDescent="0.25">
      <c r="B4" s="131"/>
      <c r="C4" s="138" t="s">
        <v>555</v>
      </c>
      <c r="D4" s="678" t="s">
        <v>556</v>
      </c>
      <c r="E4" s="678"/>
      <c r="F4" s="678"/>
      <c r="G4" s="678"/>
      <c r="H4" s="678"/>
      <c r="I4" s="678"/>
      <c r="J4" s="678"/>
    </row>
    <row r="5" spans="1:11" ht="6.75" customHeight="1" x14ac:dyDescent="0.25">
      <c r="B5" s="131"/>
      <c r="C5" s="139"/>
      <c r="D5" s="140"/>
      <c r="E5" s="132"/>
      <c r="F5" s="141"/>
      <c r="G5" s="141"/>
      <c r="H5" s="141"/>
      <c r="I5" s="141"/>
      <c r="J5" s="137"/>
    </row>
    <row r="6" spans="1:11" ht="17.25" customHeight="1" x14ac:dyDescent="0.25">
      <c r="B6" s="131"/>
      <c r="C6" s="138" t="s">
        <v>557</v>
      </c>
      <c r="D6" s="678">
        <v>1</v>
      </c>
      <c r="E6" s="678"/>
      <c r="F6" s="678"/>
      <c r="G6" s="678"/>
      <c r="H6" s="678"/>
      <c r="I6" s="142"/>
      <c r="J6" s="142"/>
    </row>
    <row r="7" spans="1:11" ht="8.25" customHeight="1" x14ac:dyDescent="0.25">
      <c r="B7" s="131"/>
      <c r="C7" s="143"/>
      <c r="D7" s="143"/>
      <c r="E7" s="143"/>
      <c r="F7" s="144"/>
      <c r="G7" s="144"/>
      <c r="H7" s="144"/>
      <c r="I7" s="144"/>
      <c r="J7" s="137"/>
    </row>
    <row r="8" spans="1:11" ht="18" customHeight="1" x14ac:dyDescent="0.25">
      <c r="B8" s="131"/>
      <c r="C8" s="138" t="s">
        <v>558</v>
      </c>
      <c r="D8" s="679">
        <v>44225</v>
      </c>
      <c r="E8" s="678"/>
      <c r="F8" s="678"/>
      <c r="G8" s="678"/>
      <c r="H8" s="678"/>
      <c r="I8" s="142"/>
      <c r="J8" s="142"/>
    </row>
    <row r="9" spans="1:11" ht="8.25" customHeight="1" thickBot="1" x14ac:dyDescent="0.3">
      <c r="B9" s="131"/>
      <c r="C9" s="145"/>
      <c r="D9" s="145"/>
      <c r="E9" s="145"/>
      <c r="F9" s="146"/>
      <c r="G9" s="146"/>
      <c r="H9" s="146"/>
      <c r="I9" s="146"/>
      <c r="J9" s="147"/>
    </row>
    <row r="10" spans="1:11" ht="18" customHeight="1" x14ac:dyDescent="0.25">
      <c r="B10" s="680" t="s">
        <v>434</v>
      </c>
      <c r="C10" s="681"/>
      <c r="D10" s="681"/>
      <c r="E10" s="681"/>
      <c r="F10" s="681"/>
      <c r="G10" s="681"/>
      <c r="H10" s="681"/>
      <c r="I10" s="681"/>
      <c r="J10" s="682"/>
    </row>
    <row r="11" spans="1:11" ht="18" customHeight="1" x14ac:dyDescent="0.25">
      <c r="B11" s="674" t="s">
        <v>435</v>
      </c>
      <c r="C11" s="664" t="s">
        <v>437</v>
      </c>
      <c r="D11" s="664" t="s">
        <v>438</v>
      </c>
      <c r="E11" s="664" t="s">
        <v>439</v>
      </c>
      <c r="F11" s="664" t="s">
        <v>440</v>
      </c>
      <c r="G11" s="664" t="s">
        <v>441</v>
      </c>
      <c r="H11" s="664"/>
      <c r="I11" s="257" t="s">
        <v>442</v>
      </c>
      <c r="J11" s="665" t="s">
        <v>29</v>
      </c>
    </row>
    <row r="12" spans="1:11" s="149" customFormat="1" ht="18" customHeight="1" thickBot="1" x14ac:dyDescent="0.3">
      <c r="A12" s="148"/>
      <c r="B12" s="675"/>
      <c r="C12" s="676"/>
      <c r="D12" s="676"/>
      <c r="E12" s="676"/>
      <c r="F12" s="676"/>
      <c r="G12" s="258" t="s">
        <v>443</v>
      </c>
      <c r="H12" s="258" t="s">
        <v>444</v>
      </c>
      <c r="I12" s="268">
        <f>SUM(I13:I15)</f>
        <v>1</v>
      </c>
      <c r="J12" s="666"/>
      <c r="K12" s="148"/>
    </row>
    <row r="13" spans="1:11" s="149" customFormat="1" ht="60.75" customHeight="1" x14ac:dyDescent="0.25">
      <c r="A13" s="148"/>
      <c r="B13" s="150">
        <v>1</v>
      </c>
      <c r="C13" s="151" t="s">
        <v>559</v>
      </c>
      <c r="D13" s="151" t="s">
        <v>560</v>
      </c>
      <c r="E13" s="151" t="s">
        <v>561</v>
      </c>
      <c r="F13" s="152">
        <v>0.9</v>
      </c>
      <c r="G13" s="153">
        <v>44228</v>
      </c>
      <c r="H13" s="153">
        <v>44561</v>
      </c>
      <c r="I13" s="152">
        <v>0.5</v>
      </c>
      <c r="J13" s="154" t="s">
        <v>562</v>
      </c>
      <c r="K13" s="148"/>
    </row>
    <row r="14" spans="1:11" s="149" customFormat="1" ht="60.75" customHeight="1" x14ac:dyDescent="0.25">
      <c r="A14" s="148"/>
      <c r="B14" s="155">
        <v>2</v>
      </c>
      <c r="C14" s="156" t="s">
        <v>563</v>
      </c>
      <c r="D14" s="157" t="s">
        <v>560</v>
      </c>
      <c r="E14" s="157" t="s">
        <v>561</v>
      </c>
      <c r="F14" s="158">
        <v>0.9</v>
      </c>
      <c r="G14" s="159">
        <v>44228</v>
      </c>
      <c r="H14" s="159">
        <v>44561</v>
      </c>
      <c r="I14" s="158">
        <v>0.5</v>
      </c>
      <c r="J14" s="160" t="s">
        <v>562</v>
      </c>
      <c r="K14" s="148"/>
    </row>
    <row r="15" spans="1:11" s="149" customFormat="1" ht="22.5" customHeight="1" thickBot="1" x14ac:dyDescent="0.3">
      <c r="A15" s="148"/>
      <c r="B15" s="161"/>
      <c r="C15" s="162"/>
      <c r="D15" s="163"/>
      <c r="E15" s="164"/>
      <c r="F15" s="164"/>
      <c r="G15" s="165"/>
      <c r="H15" s="165"/>
      <c r="I15" s="166"/>
      <c r="J15" s="167"/>
      <c r="K15" s="148"/>
    </row>
    <row r="16" spans="1:11" s="149" customFormat="1" ht="33" customHeight="1" thickBot="1" x14ac:dyDescent="0.3">
      <c r="A16" s="148"/>
      <c r="B16" s="667" t="s">
        <v>564</v>
      </c>
      <c r="C16" s="667"/>
      <c r="D16" s="667"/>
      <c r="E16" s="667"/>
      <c r="F16" s="667"/>
      <c r="G16" s="667"/>
      <c r="H16" s="667"/>
      <c r="I16" s="667"/>
      <c r="J16" s="667"/>
      <c r="K16" s="148"/>
    </row>
    <row r="17" spans="1:11" s="149" customFormat="1" ht="21.75" customHeight="1" x14ac:dyDescent="0.25">
      <c r="A17" s="148"/>
      <c r="B17" s="168"/>
      <c r="C17" s="668" t="s">
        <v>565</v>
      </c>
      <c r="D17" s="669"/>
      <c r="E17" s="669"/>
      <c r="F17" s="670"/>
      <c r="G17" s="169"/>
      <c r="H17" s="169"/>
      <c r="I17" s="169"/>
      <c r="J17" s="170"/>
      <c r="K17" s="148"/>
    </row>
    <row r="18" spans="1:11" s="149" customFormat="1" ht="21.75" customHeight="1" x14ac:dyDescent="0.25">
      <c r="A18" s="148"/>
      <c r="B18" s="168"/>
      <c r="C18" s="259" t="s">
        <v>432</v>
      </c>
      <c r="D18" s="671" t="s">
        <v>566</v>
      </c>
      <c r="E18" s="671"/>
      <c r="F18" s="260" t="s">
        <v>567</v>
      </c>
      <c r="G18" s="169"/>
      <c r="H18" s="169"/>
      <c r="I18" s="169"/>
      <c r="J18" s="170"/>
      <c r="K18" s="148"/>
    </row>
    <row r="19" spans="1:11" s="149" customFormat="1" ht="28.5" customHeight="1" x14ac:dyDescent="0.2">
      <c r="A19" s="148"/>
      <c r="B19" s="168"/>
      <c r="C19" s="171">
        <v>1</v>
      </c>
      <c r="D19" s="672" t="s">
        <v>568</v>
      </c>
      <c r="E19" s="673"/>
      <c r="F19" s="172">
        <v>44225</v>
      </c>
      <c r="G19" s="169"/>
      <c r="H19" s="169"/>
      <c r="I19" s="169"/>
      <c r="J19" s="170"/>
      <c r="K19" s="148"/>
    </row>
    <row r="20" spans="1:11" s="149" customFormat="1" ht="28.5" customHeight="1" thickBot="1" x14ac:dyDescent="0.3">
      <c r="A20" s="148"/>
      <c r="B20" s="168"/>
      <c r="C20" s="173"/>
      <c r="D20" s="663"/>
      <c r="E20" s="663"/>
      <c r="F20" s="174"/>
      <c r="G20" s="169"/>
      <c r="H20" s="169"/>
      <c r="I20" s="169"/>
      <c r="J20" s="170"/>
      <c r="K20" s="148"/>
    </row>
    <row r="21" spans="1:11" s="149" customFormat="1" ht="33" customHeight="1" x14ac:dyDescent="0.25">
      <c r="A21" s="148"/>
      <c r="B21" s="168"/>
      <c r="C21" s="175"/>
      <c r="D21" s="175"/>
      <c r="E21" s="168"/>
      <c r="F21" s="168"/>
      <c r="G21" s="169"/>
      <c r="H21" s="169"/>
      <c r="I21" s="169"/>
      <c r="J21" s="170"/>
      <c r="K21" s="148"/>
    </row>
    <row r="22" spans="1:11" s="149" customFormat="1" ht="33" hidden="1" customHeight="1" x14ac:dyDescent="0.25">
      <c r="A22" s="148"/>
      <c r="B22" s="168"/>
      <c r="C22" s="175"/>
      <c r="D22" s="175"/>
      <c r="E22" s="168"/>
      <c r="F22" s="168"/>
      <c r="G22" s="169"/>
      <c r="H22" s="169"/>
      <c r="I22" s="169"/>
      <c r="J22" s="170"/>
      <c r="K22" s="148"/>
    </row>
    <row r="23" spans="1:11" s="149" customFormat="1" ht="33" hidden="1" customHeight="1" x14ac:dyDescent="0.25">
      <c r="A23" s="148"/>
      <c r="B23" s="168"/>
      <c r="C23" s="175"/>
      <c r="D23" s="175"/>
      <c r="E23" s="168"/>
      <c r="F23" s="168"/>
      <c r="G23" s="169"/>
      <c r="H23" s="169"/>
      <c r="I23" s="169"/>
      <c r="J23" s="170"/>
      <c r="K23" s="148"/>
    </row>
    <row r="24" spans="1:11" s="149" customFormat="1" ht="33" hidden="1" customHeight="1" x14ac:dyDescent="0.25">
      <c r="A24" s="148"/>
      <c r="B24" s="168"/>
      <c r="C24" s="175"/>
      <c r="D24" s="175"/>
      <c r="E24" s="168"/>
      <c r="F24" s="168"/>
      <c r="G24" s="169"/>
      <c r="H24" s="169"/>
      <c r="I24" s="169"/>
      <c r="J24" s="170"/>
      <c r="K24" s="148"/>
    </row>
    <row r="25" spans="1:11" s="149" customFormat="1" ht="6.75" hidden="1" customHeight="1" x14ac:dyDescent="0.25">
      <c r="A25" s="148"/>
      <c r="B25" s="176"/>
      <c r="C25" s="170"/>
      <c r="D25" s="170"/>
      <c r="E25" s="168"/>
      <c r="F25" s="168"/>
      <c r="G25" s="176"/>
      <c r="H25" s="176"/>
      <c r="I25" s="176"/>
      <c r="J25" s="170"/>
      <c r="K25" s="148"/>
    </row>
    <row r="26" spans="1:11" ht="42.75" hidden="1" customHeight="1" x14ac:dyDescent="0.25">
      <c r="B26" s="177"/>
      <c r="C26" s="178"/>
      <c r="D26" s="178"/>
      <c r="E26" s="179"/>
      <c r="F26" s="180"/>
      <c r="G26" s="149"/>
      <c r="H26" s="149"/>
      <c r="I26" s="149"/>
    </row>
    <row r="27" spans="1:11" ht="16.5" hidden="1" customHeight="1" x14ac:dyDescent="0.25">
      <c r="C27" s="130"/>
      <c r="D27" s="130"/>
      <c r="E27" s="130"/>
    </row>
    <row r="28" spans="1:11" ht="16.5" hidden="1" customHeight="1" x14ac:dyDescent="0.25"/>
    <row r="29" spans="1:11" ht="16.5" hidden="1" customHeight="1" x14ac:dyDescent="0.25"/>
    <row r="30" spans="1:11" ht="16.5" hidden="1" customHeight="1" x14ac:dyDescent="0.25"/>
    <row r="31" spans="1:11" ht="16.5" hidden="1" customHeight="1" x14ac:dyDescent="0.25"/>
    <row r="32" spans="1:11" ht="16.5" hidden="1" customHeight="1" x14ac:dyDescent="0.25"/>
    <row r="33" ht="16.5" hidden="1" customHeight="1" x14ac:dyDescent="0.25"/>
    <row r="34" ht="16.5" hidden="1" customHeight="1" x14ac:dyDescent="0.25"/>
    <row r="35" ht="16.5" hidden="1" customHeight="1" x14ac:dyDescent="0.25"/>
    <row r="36" ht="16.5" hidden="1" customHeight="1" x14ac:dyDescent="0.25"/>
    <row r="37" ht="16.5" hidden="1" customHeight="1" x14ac:dyDescent="0.25"/>
    <row r="38" ht="16.5" hidden="1" customHeight="1" x14ac:dyDescent="0.25"/>
    <row r="39" ht="16.5" hidden="1" customHeight="1" x14ac:dyDescent="0.25"/>
    <row r="40" ht="16.5" hidden="1" customHeight="1" x14ac:dyDescent="0.25"/>
    <row r="41" ht="16.5" hidden="1" customHeight="1" x14ac:dyDescent="0.25"/>
    <row r="42" ht="16.5" hidden="1" customHeight="1" x14ac:dyDescent="0.25"/>
    <row r="43" ht="16.5" hidden="1" customHeight="1" x14ac:dyDescent="0.25"/>
    <row r="44" ht="16.5" hidden="1" customHeight="1" x14ac:dyDescent="0.25"/>
    <row r="45" ht="16.5" hidden="1" customHeight="1" x14ac:dyDescent="0.25"/>
    <row r="46" ht="16.5" hidden="1" customHeight="1" x14ac:dyDescent="0.25"/>
    <row r="47" ht="16.5" hidden="1" customHeight="1" x14ac:dyDescent="0.25"/>
    <row r="48" ht="16.5" hidden="1" customHeight="1" x14ac:dyDescent="0.25"/>
    <row r="49" ht="16.5" hidden="1" customHeight="1" x14ac:dyDescent="0.25"/>
    <row r="50" ht="16.5" hidden="1" customHeight="1" x14ac:dyDescent="0.25"/>
    <row r="51" ht="16.5" hidden="1" customHeight="1" x14ac:dyDescent="0.25"/>
    <row r="52" ht="16.5" hidden="1" customHeight="1" x14ac:dyDescent="0.25"/>
    <row r="53" ht="16.5" hidden="1" customHeight="1" x14ac:dyDescent="0.25"/>
    <row r="54" ht="16.5" hidden="1" customHeight="1" x14ac:dyDescent="0.25"/>
    <row r="55" ht="16.5" hidden="1" customHeight="1" x14ac:dyDescent="0.25"/>
    <row r="56" ht="16.5" hidden="1" customHeight="1" x14ac:dyDescent="0.25"/>
  </sheetData>
  <mergeCells count="17">
    <mergeCell ref="C2:J2"/>
    <mergeCell ref="D4:J4"/>
    <mergeCell ref="D6:H6"/>
    <mergeCell ref="D8:H8"/>
    <mergeCell ref="B10:J10"/>
    <mergeCell ref="D20:E20"/>
    <mergeCell ref="G11:H11"/>
    <mergeCell ref="J11:J12"/>
    <mergeCell ref="B16:J16"/>
    <mergeCell ref="C17:F17"/>
    <mergeCell ref="D18:E18"/>
    <mergeCell ref="D19:E19"/>
    <mergeCell ref="B11:B12"/>
    <mergeCell ref="C11:C12"/>
    <mergeCell ref="D11:D12"/>
    <mergeCell ref="E11:E12"/>
    <mergeCell ref="F11:F12"/>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59"/>
  <sheetViews>
    <sheetView zoomScale="80" zoomScaleNormal="80" workbookViewId="0">
      <selection activeCell="C3" sqref="C3:D3"/>
    </sheetView>
  </sheetViews>
  <sheetFormatPr baseColWidth="10" defaultColWidth="0" defaultRowHeight="0" customHeight="1" zeroHeight="1" x14ac:dyDescent="0.25"/>
  <cols>
    <col min="1" max="1" width="2.42578125" style="126" customWidth="1"/>
    <col min="2" max="2" width="4.42578125" style="182" customWidth="1"/>
    <col min="3" max="3" width="30" style="183" customWidth="1"/>
    <col min="4" max="4" width="21.85546875" style="183" customWidth="1"/>
    <col min="5" max="5" width="30" style="183" customWidth="1"/>
    <col min="6" max="6" width="23.42578125" style="130" customWidth="1"/>
    <col min="7" max="8" width="13.42578125" style="130" customWidth="1"/>
    <col min="9" max="9" width="14.5703125" style="130" customWidth="1"/>
    <col min="10" max="10" width="56.42578125" style="181" customWidth="1"/>
    <col min="11" max="11" width="4.28515625" style="126" customWidth="1"/>
    <col min="12" max="12" width="0" style="130" hidden="1" customWidth="1"/>
    <col min="13" max="16384" width="11.42578125" style="130" hidden="1"/>
  </cols>
  <sheetData>
    <row r="1" spans="1:11" ht="18.75" customHeight="1" x14ac:dyDescent="0.25">
      <c r="B1" s="127"/>
      <c r="C1" s="127"/>
      <c r="D1" s="128"/>
      <c r="E1" s="128"/>
      <c r="F1" s="128"/>
      <c r="G1" s="128"/>
      <c r="H1" s="128"/>
      <c r="I1" s="128"/>
      <c r="J1" s="129"/>
    </row>
    <row r="2" spans="1:11" ht="18.75" customHeight="1" x14ac:dyDescent="0.25">
      <c r="B2" s="131"/>
      <c r="C2" s="677" t="s">
        <v>569</v>
      </c>
      <c r="D2" s="677"/>
      <c r="E2" s="677"/>
      <c r="F2" s="677"/>
      <c r="G2" s="677"/>
      <c r="H2" s="677"/>
      <c r="I2" s="677"/>
      <c r="J2" s="677"/>
    </row>
    <row r="3" spans="1:11" ht="18.75" customHeight="1" x14ac:dyDescent="0.25">
      <c r="B3" s="131"/>
      <c r="C3" s="132"/>
      <c r="D3" s="133"/>
      <c r="E3" s="132"/>
      <c r="F3" s="134"/>
      <c r="G3" s="135"/>
      <c r="H3" s="136"/>
      <c r="I3" s="136"/>
      <c r="J3" s="137"/>
    </row>
    <row r="4" spans="1:11" ht="29.25" customHeight="1" x14ac:dyDescent="0.25">
      <c r="B4" s="131"/>
      <c r="C4" s="138" t="s">
        <v>555</v>
      </c>
      <c r="D4" s="678" t="s">
        <v>570</v>
      </c>
      <c r="E4" s="678"/>
      <c r="F4" s="678"/>
      <c r="G4" s="678"/>
      <c r="H4" s="678"/>
      <c r="I4" s="678"/>
      <c r="J4" s="678"/>
    </row>
    <row r="5" spans="1:11" ht="6.75" customHeight="1" x14ac:dyDescent="0.25">
      <c r="B5" s="131"/>
      <c r="C5" s="139"/>
      <c r="D5" s="140"/>
      <c r="E5" s="132"/>
      <c r="F5" s="141"/>
      <c r="G5" s="141"/>
      <c r="H5" s="141"/>
      <c r="I5" s="141"/>
      <c r="J5" s="137"/>
    </row>
    <row r="6" spans="1:11" ht="17.25" customHeight="1" x14ac:dyDescent="0.25">
      <c r="B6" s="131"/>
      <c r="C6" s="138" t="s">
        <v>557</v>
      </c>
      <c r="D6" s="678">
        <v>1</v>
      </c>
      <c r="E6" s="678"/>
      <c r="F6" s="678"/>
      <c r="G6" s="678"/>
      <c r="H6" s="678"/>
      <c r="I6" s="142"/>
      <c r="J6" s="142"/>
    </row>
    <row r="7" spans="1:11" ht="8.25" customHeight="1" x14ac:dyDescent="0.25">
      <c r="B7" s="131"/>
      <c r="C7" s="143"/>
      <c r="D7" s="143"/>
      <c r="E7" s="143"/>
      <c r="F7" s="144"/>
      <c r="G7" s="144"/>
      <c r="H7" s="144"/>
      <c r="I7" s="144"/>
      <c r="J7" s="137"/>
    </row>
    <row r="8" spans="1:11" ht="18" customHeight="1" x14ac:dyDescent="0.25">
      <c r="B8" s="131"/>
      <c r="C8" s="138" t="s">
        <v>558</v>
      </c>
      <c r="D8" s="679">
        <v>44225</v>
      </c>
      <c r="E8" s="678"/>
      <c r="F8" s="678"/>
      <c r="G8" s="678"/>
      <c r="H8" s="678"/>
      <c r="I8" s="142"/>
      <c r="J8" s="142"/>
    </row>
    <row r="9" spans="1:11" ht="8.25" customHeight="1" thickBot="1" x14ac:dyDescent="0.3">
      <c r="B9" s="131"/>
      <c r="C9" s="145"/>
      <c r="D9" s="145"/>
      <c r="E9" s="145"/>
      <c r="F9" s="146"/>
      <c r="G9" s="146"/>
      <c r="H9" s="146"/>
      <c r="I9" s="146"/>
      <c r="J9" s="147"/>
    </row>
    <row r="10" spans="1:11" ht="18" customHeight="1" x14ac:dyDescent="0.25">
      <c r="B10" s="643" t="s">
        <v>434</v>
      </c>
      <c r="C10" s="683"/>
      <c r="D10" s="683"/>
      <c r="E10" s="683"/>
      <c r="F10" s="683"/>
      <c r="G10" s="683"/>
      <c r="H10" s="683"/>
      <c r="I10" s="683"/>
      <c r="J10" s="644"/>
    </row>
    <row r="11" spans="1:11" ht="18" customHeight="1" x14ac:dyDescent="0.25">
      <c r="B11" s="674" t="s">
        <v>435</v>
      </c>
      <c r="C11" s="664" t="s">
        <v>437</v>
      </c>
      <c r="D11" s="664" t="s">
        <v>438</v>
      </c>
      <c r="E11" s="664" t="s">
        <v>439</v>
      </c>
      <c r="F11" s="664" t="s">
        <v>440</v>
      </c>
      <c r="G11" s="664" t="s">
        <v>441</v>
      </c>
      <c r="H11" s="664"/>
      <c r="I11" s="261" t="s">
        <v>442</v>
      </c>
      <c r="J11" s="665" t="s">
        <v>29</v>
      </c>
    </row>
    <row r="12" spans="1:11" s="149" customFormat="1" ht="18" customHeight="1" thickBot="1" x14ac:dyDescent="0.3">
      <c r="A12" s="148"/>
      <c r="B12" s="675"/>
      <c r="C12" s="676"/>
      <c r="D12" s="676"/>
      <c r="E12" s="676"/>
      <c r="F12" s="676"/>
      <c r="G12" s="258" t="s">
        <v>443</v>
      </c>
      <c r="H12" s="258" t="s">
        <v>444</v>
      </c>
      <c r="I12" s="268">
        <f>SUM(I13:I18)</f>
        <v>1</v>
      </c>
      <c r="J12" s="666"/>
      <c r="K12" s="148"/>
    </row>
    <row r="13" spans="1:11" s="149" customFormat="1" ht="42" customHeight="1" x14ac:dyDescent="0.25">
      <c r="A13" s="148"/>
      <c r="B13" s="150">
        <v>1</v>
      </c>
      <c r="C13" s="184" t="s">
        <v>571</v>
      </c>
      <c r="D13" s="184" t="s">
        <v>560</v>
      </c>
      <c r="E13" s="151" t="s">
        <v>572</v>
      </c>
      <c r="F13" s="152">
        <v>1</v>
      </c>
      <c r="G13" s="153">
        <v>44228</v>
      </c>
      <c r="H13" s="153">
        <v>44560</v>
      </c>
      <c r="I13" s="152">
        <v>0.2</v>
      </c>
      <c r="J13" s="185" t="s">
        <v>573</v>
      </c>
      <c r="K13" s="148"/>
    </row>
    <row r="14" spans="1:11" s="149" customFormat="1" ht="42" customHeight="1" x14ac:dyDescent="0.25">
      <c r="A14" s="148"/>
      <c r="B14" s="155">
        <v>2</v>
      </c>
      <c r="C14" s="186" t="s">
        <v>574</v>
      </c>
      <c r="D14" s="187" t="s">
        <v>560</v>
      </c>
      <c r="E14" s="157" t="s">
        <v>572</v>
      </c>
      <c r="F14" s="158">
        <v>1</v>
      </c>
      <c r="G14" s="159">
        <v>44228</v>
      </c>
      <c r="H14" s="159">
        <v>44560</v>
      </c>
      <c r="I14" s="158">
        <v>0.2</v>
      </c>
      <c r="J14" s="188" t="s">
        <v>573</v>
      </c>
      <c r="K14" s="148"/>
    </row>
    <row r="15" spans="1:11" s="149" customFormat="1" ht="42" customHeight="1" x14ac:dyDescent="0.25">
      <c r="A15" s="148"/>
      <c r="B15" s="155">
        <v>3</v>
      </c>
      <c r="C15" s="186" t="s">
        <v>575</v>
      </c>
      <c r="D15" s="187" t="s">
        <v>560</v>
      </c>
      <c r="E15" s="157" t="s">
        <v>572</v>
      </c>
      <c r="F15" s="158">
        <v>1</v>
      </c>
      <c r="G15" s="159">
        <v>44228</v>
      </c>
      <c r="H15" s="159">
        <v>44560</v>
      </c>
      <c r="I15" s="158">
        <v>0.2</v>
      </c>
      <c r="J15" s="188" t="s">
        <v>573</v>
      </c>
      <c r="K15" s="148"/>
    </row>
    <row r="16" spans="1:11" s="149" customFormat="1" ht="42" customHeight="1" x14ac:dyDescent="0.25">
      <c r="A16" s="148"/>
      <c r="B16" s="155">
        <v>4</v>
      </c>
      <c r="C16" s="186" t="s">
        <v>576</v>
      </c>
      <c r="D16" s="187" t="s">
        <v>560</v>
      </c>
      <c r="E16" s="157" t="s">
        <v>572</v>
      </c>
      <c r="F16" s="158">
        <v>1</v>
      </c>
      <c r="G16" s="159">
        <v>44228</v>
      </c>
      <c r="H16" s="159">
        <v>44560</v>
      </c>
      <c r="I16" s="158">
        <v>0.2</v>
      </c>
      <c r="J16" s="188" t="s">
        <v>573</v>
      </c>
      <c r="K16" s="148"/>
    </row>
    <row r="17" spans="1:11" s="149" customFormat="1" ht="42" customHeight="1" x14ac:dyDescent="0.25">
      <c r="A17" s="148"/>
      <c r="B17" s="155">
        <v>5</v>
      </c>
      <c r="C17" s="186" t="s">
        <v>577</v>
      </c>
      <c r="D17" s="187" t="s">
        <v>560</v>
      </c>
      <c r="E17" s="157" t="s">
        <v>572</v>
      </c>
      <c r="F17" s="158">
        <v>1</v>
      </c>
      <c r="G17" s="159">
        <v>44228</v>
      </c>
      <c r="H17" s="159">
        <v>44560</v>
      </c>
      <c r="I17" s="158">
        <v>0.2</v>
      </c>
      <c r="J17" s="188" t="s">
        <v>573</v>
      </c>
      <c r="K17" s="148"/>
    </row>
    <row r="18" spans="1:11" s="149" customFormat="1" ht="15" customHeight="1" thickBot="1" x14ac:dyDescent="0.3">
      <c r="A18" s="148"/>
      <c r="B18" s="161"/>
      <c r="C18" s="162"/>
      <c r="D18" s="163"/>
      <c r="E18" s="164"/>
      <c r="F18" s="166"/>
      <c r="G18" s="165"/>
      <c r="H18" s="165"/>
      <c r="I18" s="166"/>
      <c r="J18" s="167"/>
      <c r="K18" s="148"/>
    </row>
    <row r="19" spans="1:11" s="149" customFormat="1" ht="33" customHeight="1" thickBot="1" x14ac:dyDescent="0.3">
      <c r="A19" s="148"/>
      <c r="B19" s="667" t="s">
        <v>564</v>
      </c>
      <c r="C19" s="667"/>
      <c r="D19" s="667"/>
      <c r="E19" s="667"/>
      <c r="F19" s="667"/>
      <c r="G19" s="667"/>
      <c r="H19" s="667"/>
      <c r="I19" s="667"/>
      <c r="J19" s="667"/>
      <c r="K19" s="148"/>
    </row>
    <row r="20" spans="1:11" s="149" customFormat="1" ht="21.75" customHeight="1" x14ac:dyDescent="0.25">
      <c r="A20" s="148"/>
      <c r="B20" s="168"/>
      <c r="C20" s="668" t="s">
        <v>565</v>
      </c>
      <c r="D20" s="669"/>
      <c r="E20" s="669"/>
      <c r="F20" s="670"/>
      <c r="G20" s="169"/>
      <c r="H20" s="169"/>
      <c r="I20" s="169"/>
      <c r="J20" s="170"/>
      <c r="K20" s="148"/>
    </row>
    <row r="21" spans="1:11" s="149" customFormat="1" ht="21.75" customHeight="1" x14ac:dyDescent="0.25">
      <c r="A21" s="148"/>
      <c r="B21" s="168"/>
      <c r="C21" s="259" t="s">
        <v>432</v>
      </c>
      <c r="D21" s="671" t="s">
        <v>566</v>
      </c>
      <c r="E21" s="671"/>
      <c r="F21" s="260" t="s">
        <v>567</v>
      </c>
      <c r="G21" s="169"/>
      <c r="H21" s="169"/>
      <c r="I21" s="169"/>
      <c r="J21" s="170"/>
      <c r="K21" s="148"/>
    </row>
    <row r="22" spans="1:11" s="149" customFormat="1" ht="28.5" customHeight="1" x14ac:dyDescent="0.2">
      <c r="A22" s="148"/>
      <c r="B22" s="168"/>
      <c r="C22" s="171">
        <v>1</v>
      </c>
      <c r="D22" s="672" t="s">
        <v>568</v>
      </c>
      <c r="E22" s="673"/>
      <c r="F22" s="172">
        <v>44225</v>
      </c>
      <c r="G22" s="169"/>
      <c r="H22" s="169"/>
      <c r="I22" s="169"/>
      <c r="J22" s="170"/>
      <c r="K22" s="148"/>
    </row>
    <row r="23" spans="1:11" s="149" customFormat="1" ht="28.5" customHeight="1" thickBot="1" x14ac:dyDescent="0.3">
      <c r="A23" s="148"/>
      <c r="B23" s="168"/>
      <c r="C23" s="173"/>
      <c r="D23" s="663"/>
      <c r="E23" s="663"/>
      <c r="F23" s="174"/>
      <c r="G23" s="169"/>
      <c r="H23" s="169"/>
      <c r="I23" s="169"/>
      <c r="J23" s="170"/>
      <c r="K23" s="148"/>
    </row>
    <row r="24" spans="1:11" s="149" customFormat="1" ht="33" customHeight="1" x14ac:dyDescent="0.25">
      <c r="A24" s="148"/>
      <c r="B24" s="168"/>
      <c r="C24" s="175"/>
      <c r="D24" s="175"/>
      <c r="E24" s="168"/>
      <c r="F24" s="168"/>
      <c r="G24" s="169"/>
      <c r="H24" s="169"/>
      <c r="I24" s="169"/>
      <c r="J24" s="170"/>
      <c r="K24" s="148"/>
    </row>
    <row r="25" spans="1:11" s="149" customFormat="1" ht="33" hidden="1" customHeight="1" x14ac:dyDescent="0.25">
      <c r="A25" s="148"/>
      <c r="B25" s="168"/>
      <c r="C25" s="175"/>
      <c r="D25" s="175"/>
      <c r="E25" s="168"/>
      <c r="F25" s="168"/>
      <c r="G25" s="169"/>
      <c r="H25" s="169"/>
      <c r="I25" s="169"/>
      <c r="J25" s="170"/>
      <c r="K25" s="148"/>
    </row>
    <row r="26" spans="1:11" s="149" customFormat="1" ht="33" hidden="1" customHeight="1" x14ac:dyDescent="0.25">
      <c r="A26" s="148"/>
      <c r="B26" s="168"/>
      <c r="C26" s="175"/>
      <c r="D26" s="175"/>
      <c r="E26" s="168"/>
      <c r="F26" s="168"/>
      <c r="G26" s="169"/>
      <c r="H26" s="169"/>
      <c r="I26" s="169"/>
      <c r="J26" s="170"/>
      <c r="K26" s="148"/>
    </row>
    <row r="27" spans="1:11" s="149" customFormat="1" ht="33" hidden="1" customHeight="1" x14ac:dyDescent="0.25">
      <c r="A27" s="148"/>
      <c r="B27" s="168"/>
      <c r="C27" s="175"/>
      <c r="D27" s="175"/>
      <c r="E27" s="168"/>
      <c r="F27" s="168"/>
      <c r="G27" s="169"/>
      <c r="H27" s="169"/>
      <c r="I27" s="169"/>
      <c r="J27" s="170"/>
      <c r="K27" s="148"/>
    </row>
    <row r="28" spans="1:11" s="149" customFormat="1" ht="6.75" hidden="1" customHeight="1" x14ac:dyDescent="0.25">
      <c r="A28" s="148"/>
      <c r="B28" s="176"/>
      <c r="C28" s="170"/>
      <c r="D28" s="170"/>
      <c r="E28" s="168"/>
      <c r="F28" s="168"/>
      <c r="G28" s="176"/>
      <c r="H28" s="176"/>
      <c r="I28" s="176"/>
      <c r="J28" s="170"/>
      <c r="K28" s="148"/>
    </row>
    <row r="29" spans="1:11" ht="42.75" hidden="1" customHeight="1" x14ac:dyDescent="0.25">
      <c r="B29" s="177"/>
      <c r="C29" s="178"/>
      <c r="D29" s="178"/>
      <c r="E29" s="179"/>
      <c r="F29" s="180"/>
      <c r="G29" s="149"/>
      <c r="H29" s="149"/>
      <c r="I29" s="149"/>
    </row>
    <row r="30" spans="1:11" ht="16.5" hidden="1" customHeight="1" x14ac:dyDescent="0.25">
      <c r="C30" s="130"/>
      <c r="D30" s="130"/>
      <c r="E30" s="130"/>
    </row>
    <row r="31" spans="1:11" ht="16.5" hidden="1" customHeight="1" x14ac:dyDescent="0.25"/>
    <row r="32" spans="1:11" ht="16.5" hidden="1" customHeight="1" x14ac:dyDescent="0.25"/>
    <row r="33" ht="16.5" hidden="1" customHeight="1" x14ac:dyDescent="0.25"/>
    <row r="34" ht="16.5" hidden="1" customHeight="1" x14ac:dyDescent="0.25"/>
    <row r="35" ht="16.5" hidden="1" customHeight="1" x14ac:dyDescent="0.25"/>
    <row r="36" ht="16.5" hidden="1" customHeight="1" x14ac:dyDescent="0.25"/>
    <row r="37" ht="16.5" hidden="1" customHeight="1" x14ac:dyDescent="0.25"/>
    <row r="38" ht="16.5" hidden="1" customHeight="1" x14ac:dyDescent="0.25"/>
    <row r="39" ht="16.5" hidden="1" customHeight="1" x14ac:dyDescent="0.25"/>
    <row r="40" ht="16.5" hidden="1" customHeight="1" x14ac:dyDescent="0.25"/>
    <row r="41" ht="16.5" hidden="1" customHeight="1" x14ac:dyDescent="0.25"/>
    <row r="42" ht="16.5" hidden="1" customHeight="1" x14ac:dyDescent="0.25"/>
    <row r="43" ht="16.5" hidden="1" customHeight="1" x14ac:dyDescent="0.25"/>
    <row r="44" ht="16.5" hidden="1" customHeight="1" x14ac:dyDescent="0.25"/>
    <row r="45" ht="16.5" hidden="1" customHeight="1" x14ac:dyDescent="0.25"/>
    <row r="46" ht="16.5" hidden="1" customHeight="1" x14ac:dyDescent="0.25"/>
    <row r="47" ht="16.5" hidden="1" customHeight="1" x14ac:dyDescent="0.25"/>
    <row r="48" ht="16.5" hidden="1" customHeight="1" x14ac:dyDescent="0.25"/>
    <row r="49" ht="16.5" hidden="1" customHeight="1" x14ac:dyDescent="0.25"/>
    <row r="50" ht="16.5" hidden="1" customHeight="1" x14ac:dyDescent="0.25"/>
    <row r="51" ht="16.5" hidden="1" customHeight="1" x14ac:dyDescent="0.25"/>
    <row r="52" ht="16.5" hidden="1" customHeight="1" x14ac:dyDescent="0.25"/>
    <row r="53" ht="16.5" hidden="1" customHeight="1" x14ac:dyDescent="0.25"/>
    <row r="54" ht="16.5" hidden="1" customHeight="1" x14ac:dyDescent="0.25"/>
    <row r="55" ht="16.5" hidden="1" customHeight="1" x14ac:dyDescent="0.25"/>
    <row r="56" ht="16.5" hidden="1" customHeight="1" x14ac:dyDescent="0.25"/>
    <row r="57" ht="16.5" hidden="1" customHeight="1" x14ac:dyDescent="0.25"/>
    <row r="58" ht="16.5" hidden="1" customHeight="1" x14ac:dyDescent="0.25"/>
    <row r="59" ht="16.5" hidden="1" customHeight="1" x14ac:dyDescent="0.25"/>
  </sheetData>
  <mergeCells count="17">
    <mergeCell ref="C2:J2"/>
    <mergeCell ref="D4:J4"/>
    <mergeCell ref="D6:H6"/>
    <mergeCell ref="D8:H8"/>
    <mergeCell ref="B10:J10"/>
    <mergeCell ref="D23:E23"/>
    <mergeCell ref="G11:H11"/>
    <mergeCell ref="J11:J12"/>
    <mergeCell ref="B19:J19"/>
    <mergeCell ref="C20:F20"/>
    <mergeCell ref="D21:E21"/>
    <mergeCell ref="D22:E22"/>
    <mergeCell ref="B11:B12"/>
    <mergeCell ref="C11:C12"/>
    <mergeCell ref="D11:D12"/>
    <mergeCell ref="E11:E12"/>
    <mergeCell ref="F11:F12"/>
  </mergeCell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976"/>
  <sheetViews>
    <sheetView zoomScale="80" zoomScaleNormal="80" workbookViewId="0">
      <selection activeCell="C3" sqref="C3:D3"/>
    </sheetView>
  </sheetViews>
  <sheetFormatPr baseColWidth="10" defaultColWidth="0" defaultRowHeight="0" customHeight="1" zeroHeight="1" x14ac:dyDescent="0.2"/>
  <cols>
    <col min="1" max="1" width="2.42578125" style="193" customWidth="1"/>
    <col min="2" max="2" width="4.42578125" style="193" customWidth="1"/>
    <col min="3" max="3" width="30" style="193" customWidth="1"/>
    <col min="4" max="4" width="21.85546875" style="193" customWidth="1"/>
    <col min="5" max="5" width="30" style="193" customWidth="1"/>
    <col min="6" max="6" width="23.42578125" style="193" customWidth="1"/>
    <col min="7" max="8" width="13.42578125" style="193" customWidth="1"/>
    <col min="9" max="9" width="14.28515625" style="193" customWidth="1"/>
    <col min="10" max="10" width="58.42578125" style="193" customWidth="1"/>
    <col min="11" max="13" width="6.85546875" style="193" customWidth="1"/>
    <col min="14" max="26" width="10.7109375" style="193" hidden="1" customWidth="1"/>
    <col min="27" max="16384" width="14.42578125" style="193" hidden="1"/>
  </cols>
  <sheetData>
    <row r="1" spans="1:25" ht="18.75" customHeight="1" x14ac:dyDescent="0.2">
      <c r="A1" s="189"/>
      <c r="B1" s="190"/>
      <c r="C1" s="190"/>
      <c r="D1" s="191"/>
      <c r="E1" s="191"/>
      <c r="F1" s="191"/>
      <c r="G1" s="191"/>
      <c r="H1" s="191"/>
      <c r="I1" s="191"/>
      <c r="J1" s="192"/>
      <c r="K1" s="189"/>
      <c r="L1" s="189"/>
      <c r="M1" s="189"/>
      <c r="N1" s="189"/>
      <c r="O1" s="189"/>
      <c r="P1" s="189"/>
      <c r="Q1" s="189"/>
      <c r="R1" s="189"/>
      <c r="S1" s="189"/>
      <c r="T1" s="189"/>
      <c r="U1" s="189"/>
      <c r="V1" s="189"/>
      <c r="W1" s="189"/>
      <c r="X1" s="189"/>
      <c r="Y1" s="189"/>
    </row>
    <row r="2" spans="1:25" ht="18.75" customHeight="1" x14ac:dyDescent="0.2">
      <c r="A2" s="189"/>
      <c r="B2" s="194"/>
      <c r="C2" s="698" t="s">
        <v>578</v>
      </c>
      <c r="D2" s="699"/>
      <c r="E2" s="699"/>
      <c r="F2" s="699"/>
      <c r="G2" s="699"/>
      <c r="H2" s="699"/>
      <c r="I2" s="699"/>
      <c r="J2" s="699"/>
      <c r="K2" s="189"/>
      <c r="L2" s="189"/>
      <c r="M2" s="189"/>
      <c r="N2" s="189"/>
      <c r="O2" s="189"/>
      <c r="P2" s="189"/>
      <c r="Q2" s="189"/>
      <c r="R2" s="189"/>
      <c r="S2" s="189"/>
      <c r="T2" s="189"/>
      <c r="U2" s="189"/>
      <c r="V2" s="189"/>
      <c r="W2" s="189"/>
      <c r="X2" s="189"/>
      <c r="Y2" s="189"/>
    </row>
    <row r="3" spans="1:25" ht="18.75" customHeight="1" x14ac:dyDescent="0.2">
      <c r="A3" s="189"/>
      <c r="B3" s="194"/>
      <c r="C3" s="195"/>
      <c r="D3" s="196"/>
      <c r="E3" s="195"/>
      <c r="F3" s="197"/>
      <c r="G3" s="198"/>
      <c r="H3" s="199"/>
      <c r="I3" s="199"/>
      <c r="J3" s="200"/>
      <c r="K3" s="189"/>
      <c r="L3" s="189"/>
      <c r="M3" s="189"/>
      <c r="N3" s="189"/>
      <c r="O3" s="189"/>
      <c r="P3" s="189"/>
      <c r="Q3" s="189"/>
      <c r="R3" s="189"/>
      <c r="S3" s="189"/>
      <c r="T3" s="189"/>
      <c r="U3" s="189"/>
      <c r="V3" s="189"/>
      <c r="W3" s="189"/>
      <c r="X3" s="189"/>
      <c r="Y3" s="189"/>
    </row>
    <row r="4" spans="1:25" ht="16.5" customHeight="1" x14ac:dyDescent="0.2">
      <c r="A4" s="189"/>
      <c r="B4" s="194"/>
      <c r="C4" s="196" t="s">
        <v>555</v>
      </c>
      <c r="D4" s="700" t="s">
        <v>579</v>
      </c>
      <c r="E4" s="699"/>
      <c r="F4" s="699"/>
      <c r="G4" s="699"/>
      <c r="H4" s="699"/>
      <c r="I4" s="699"/>
      <c r="J4" s="699"/>
      <c r="K4" s="189"/>
      <c r="L4" s="189"/>
      <c r="M4" s="189"/>
      <c r="N4" s="189"/>
      <c r="O4" s="189"/>
      <c r="P4" s="189"/>
      <c r="Q4" s="189"/>
      <c r="R4" s="189"/>
      <c r="S4" s="189"/>
      <c r="T4" s="189"/>
      <c r="U4" s="189"/>
      <c r="V4" s="189"/>
      <c r="W4" s="189"/>
      <c r="X4" s="189"/>
      <c r="Y4" s="189"/>
    </row>
    <row r="5" spans="1:25" ht="5.25" customHeight="1" x14ac:dyDescent="0.2">
      <c r="A5" s="189"/>
      <c r="B5" s="194"/>
      <c r="C5" s="201"/>
      <c r="D5" s="202"/>
      <c r="E5" s="195"/>
      <c r="F5" s="203"/>
      <c r="G5" s="203"/>
      <c r="H5" s="203"/>
      <c r="I5" s="203"/>
      <c r="J5" s="200"/>
      <c r="K5" s="189"/>
      <c r="L5" s="189"/>
      <c r="M5" s="189"/>
      <c r="N5" s="189"/>
      <c r="O5" s="189"/>
      <c r="P5" s="189"/>
      <c r="Q5" s="189"/>
      <c r="R5" s="189"/>
      <c r="S5" s="189"/>
      <c r="T5" s="189"/>
      <c r="U5" s="189"/>
      <c r="V5" s="189"/>
      <c r="W5" s="189"/>
      <c r="X5" s="189"/>
      <c r="Y5" s="189"/>
    </row>
    <row r="6" spans="1:25" ht="16.5" customHeight="1" x14ac:dyDescent="0.2">
      <c r="A6" s="189"/>
      <c r="B6" s="194"/>
      <c r="C6" s="196" t="s">
        <v>557</v>
      </c>
      <c r="D6" s="700">
        <v>1</v>
      </c>
      <c r="E6" s="699"/>
      <c r="F6" s="699"/>
      <c r="G6" s="699"/>
      <c r="H6" s="699"/>
      <c r="I6" s="204"/>
      <c r="J6" s="204"/>
      <c r="K6" s="189"/>
      <c r="L6" s="189"/>
      <c r="M6" s="189"/>
      <c r="N6" s="189"/>
      <c r="O6" s="189"/>
      <c r="P6" s="189"/>
      <c r="Q6" s="189"/>
      <c r="R6" s="189"/>
      <c r="S6" s="189"/>
      <c r="T6" s="189"/>
      <c r="U6" s="189"/>
      <c r="V6" s="189"/>
      <c r="W6" s="189"/>
      <c r="X6" s="189"/>
      <c r="Y6" s="189"/>
    </row>
    <row r="7" spans="1:25" ht="5.25" customHeight="1" x14ac:dyDescent="0.2">
      <c r="A7" s="189"/>
      <c r="B7" s="194"/>
      <c r="C7" s="205"/>
      <c r="D7" s="205"/>
      <c r="E7" s="205"/>
      <c r="F7" s="206"/>
      <c r="G7" s="206"/>
      <c r="H7" s="206"/>
      <c r="I7" s="206"/>
      <c r="J7" s="200"/>
      <c r="K7" s="189"/>
      <c r="L7" s="189"/>
      <c r="M7" s="189"/>
      <c r="N7" s="189"/>
      <c r="O7" s="189"/>
      <c r="P7" s="189"/>
      <c r="Q7" s="189"/>
      <c r="R7" s="189"/>
      <c r="S7" s="189"/>
      <c r="T7" s="189"/>
      <c r="U7" s="189"/>
      <c r="V7" s="189"/>
      <c r="W7" s="189"/>
      <c r="X7" s="189"/>
      <c r="Y7" s="189"/>
    </row>
    <row r="8" spans="1:25" ht="16.5" customHeight="1" x14ac:dyDescent="0.2">
      <c r="A8" s="189"/>
      <c r="B8" s="194"/>
      <c r="C8" s="196" t="s">
        <v>558</v>
      </c>
      <c r="D8" s="679">
        <v>44225</v>
      </c>
      <c r="E8" s="678"/>
      <c r="F8" s="678"/>
      <c r="G8" s="678"/>
      <c r="H8" s="678"/>
      <c r="I8" s="204"/>
      <c r="J8" s="204"/>
      <c r="K8" s="189"/>
      <c r="L8" s="189"/>
      <c r="M8" s="189"/>
      <c r="N8" s="189"/>
      <c r="O8" s="189"/>
      <c r="P8" s="189"/>
      <c r="Q8" s="189"/>
      <c r="R8" s="189"/>
      <c r="S8" s="189"/>
      <c r="T8" s="189"/>
      <c r="U8" s="189"/>
      <c r="V8" s="189"/>
      <c r="W8" s="189"/>
      <c r="X8" s="189"/>
      <c r="Y8" s="189"/>
    </row>
    <row r="9" spans="1:25" ht="8.25" customHeight="1" thickBot="1" x14ac:dyDescent="0.25">
      <c r="A9" s="189"/>
      <c r="B9" s="194"/>
      <c r="C9" s="207"/>
      <c r="D9" s="207"/>
      <c r="E9" s="207"/>
      <c r="F9" s="208"/>
      <c r="G9" s="208"/>
      <c r="H9" s="208"/>
      <c r="I9" s="208"/>
      <c r="J9" s="209"/>
      <c r="K9" s="189"/>
      <c r="L9" s="189"/>
      <c r="M9" s="189"/>
      <c r="N9" s="189"/>
      <c r="O9" s="189"/>
      <c r="P9" s="189"/>
      <c r="Q9" s="189"/>
      <c r="R9" s="189"/>
      <c r="S9" s="189"/>
      <c r="T9" s="189"/>
      <c r="U9" s="189"/>
      <c r="V9" s="189"/>
      <c r="W9" s="189"/>
      <c r="X9" s="189"/>
      <c r="Y9" s="189"/>
    </row>
    <row r="10" spans="1:25" ht="18" customHeight="1" x14ac:dyDescent="0.2">
      <c r="A10" s="189"/>
      <c r="B10" s="701" t="s">
        <v>434</v>
      </c>
      <c r="C10" s="702"/>
      <c r="D10" s="702"/>
      <c r="E10" s="702"/>
      <c r="F10" s="702"/>
      <c r="G10" s="702"/>
      <c r="H10" s="702"/>
      <c r="I10" s="702"/>
      <c r="J10" s="703"/>
      <c r="K10" s="189"/>
      <c r="L10" s="189"/>
      <c r="M10" s="189"/>
      <c r="N10" s="189"/>
      <c r="O10" s="189"/>
      <c r="P10" s="189"/>
      <c r="Q10" s="189"/>
      <c r="R10" s="189"/>
      <c r="S10" s="189"/>
      <c r="T10" s="189"/>
      <c r="U10" s="189"/>
      <c r="V10" s="189"/>
      <c r="W10" s="189"/>
      <c r="X10" s="189"/>
      <c r="Y10" s="189"/>
    </row>
    <row r="11" spans="1:25" ht="18" customHeight="1" x14ac:dyDescent="0.2">
      <c r="A11" s="189"/>
      <c r="B11" s="695" t="s">
        <v>435</v>
      </c>
      <c r="C11" s="686" t="s">
        <v>437</v>
      </c>
      <c r="D11" s="686" t="s">
        <v>438</v>
      </c>
      <c r="E11" s="686" t="s">
        <v>439</v>
      </c>
      <c r="F11" s="686" t="s">
        <v>440</v>
      </c>
      <c r="G11" s="686" t="s">
        <v>441</v>
      </c>
      <c r="H11" s="687"/>
      <c r="I11" s="262" t="s">
        <v>442</v>
      </c>
      <c r="J11" s="688" t="s">
        <v>29</v>
      </c>
      <c r="K11" s="189"/>
      <c r="L11" s="189"/>
      <c r="M11" s="189"/>
      <c r="N11" s="189"/>
      <c r="O11" s="189"/>
      <c r="P11" s="189"/>
      <c r="Q11" s="189"/>
      <c r="R11" s="189"/>
      <c r="S11" s="189"/>
      <c r="T11" s="189"/>
      <c r="U11" s="189"/>
      <c r="V11" s="189"/>
      <c r="W11" s="189"/>
      <c r="X11" s="189"/>
      <c r="Y11" s="189"/>
    </row>
    <row r="12" spans="1:25" ht="18" customHeight="1" thickBot="1" x14ac:dyDescent="0.25">
      <c r="A12" s="210"/>
      <c r="B12" s="696"/>
      <c r="C12" s="697"/>
      <c r="D12" s="697"/>
      <c r="E12" s="697"/>
      <c r="F12" s="697"/>
      <c r="G12" s="263" t="s">
        <v>443</v>
      </c>
      <c r="H12" s="263" t="s">
        <v>444</v>
      </c>
      <c r="I12" s="267">
        <f>SUM(I13:I16)</f>
        <v>1</v>
      </c>
      <c r="J12" s="689"/>
      <c r="K12" s="210"/>
      <c r="L12" s="189"/>
      <c r="M12" s="189"/>
      <c r="N12" s="189"/>
      <c r="O12" s="189"/>
      <c r="P12" s="189"/>
      <c r="Q12" s="189"/>
      <c r="R12" s="189"/>
      <c r="S12" s="189"/>
      <c r="T12" s="189"/>
      <c r="U12" s="189"/>
      <c r="V12" s="189"/>
      <c r="W12" s="189"/>
      <c r="X12" s="189"/>
      <c r="Y12" s="189"/>
    </row>
    <row r="13" spans="1:25" ht="49.5" customHeight="1" x14ac:dyDescent="0.2">
      <c r="A13" s="210"/>
      <c r="B13" s="211">
        <v>1</v>
      </c>
      <c r="C13" s="212" t="s">
        <v>580</v>
      </c>
      <c r="D13" s="212" t="s">
        <v>581</v>
      </c>
      <c r="E13" s="212" t="s">
        <v>582</v>
      </c>
      <c r="F13" s="213">
        <v>0.9</v>
      </c>
      <c r="G13" s="214">
        <v>44197</v>
      </c>
      <c r="H13" s="214">
        <v>44561</v>
      </c>
      <c r="I13" s="213">
        <v>0.5</v>
      </c>
      <c r="J13" s="215" t="s">
        <v>583</v>
      </c>
      <c r="K13" s="210"/>
      <c r="L13" s="189"/>
      <c r="M13" s="189"/>
      <c r="N13" s="189"/>
      <c r="O13" s="189"/>
      <c r="P13" s="189"/>
      <c r="Q13" s="189"/>
      <c r="R13" s="189"/>
      <c r="S13" s="189"/>
      <c r="T13" s="189"/>
      <c r="U13" s="189"/>
      <c r="V13" s="189"/>
      <c r="W13" s="189"/>
      <c r="X13" s="189"/>
      <c r="Y13" s="189"/>
    </row>
    <row r="14" spans="1:25" ht="49.5" customHeight="1" x14ac:dyDescent="0.2">
      <c r="A14" s="210"/>
      <c r="B14" s="216">
        <v>2</v>
      </c>
      <c r="C14" s="217" t="s">
        <v>584</v>
      </c>
      <c r="D14" s="217" t="s">
        <v>581</v>
      </c>
      <c r="E14" s="217" t="s">
        <v>585</v>
      </c>
      <c r="F14" s="218">
        <v>1</v>
      </c>
      <c r="G14" s="219">
        <v>44197</v>
      </c>
      <c r="H14" s="219">
        <v>44561</v>
      </c>
      <c r="I14" s="218">
        <v>0.25</v>
      </c>
      <c r="J14" s="220" t="s">
        <v>583</v>
      </c>
      <c r="K14" s="210"/>
      <c r="L14" s="189"/>
      <c r="M14" s="189"/>
      <c r="N14" s="189"/>
      <c r="O14" s="189"/>
      <c r="P14" s="189"/>
      <c r="Q14" s="189"/>
      <c r="R14" s="189"/>
      <c r="S14" s="189"/>
      <c r="T14" s="189"/>
      <c r="U14" s="189"/>
      <c r="V14" s="189"/>
      <c r="W14" s="189"/>
      <c r="X14" s="189"/>
      <c r="Y14" s="189"/>
    </row>
    <row r="15" spans="1:25" ht="49.5" customHeight="1" x14ac:dyDescent="0.2">
      <c r="A15" s="210"/>
      <c r="B15" s="216">
        <v>3</v>
      </c>
      <c r="C15" s="217" t="s">
        <v>586</v>
      </c>
      <c r="D15" s="217" t="s">
        <v>581</v>
      </c>
      <c r="E15" s="217" t="s">
        <v>587</v>
      </c>
      <c r="F15" s="218">
        <v>0.95</v>
      </c>
      <c r="G15" s="219">
        <v>44197</v>
      </c>
      <c r="H15" s="219">
        <v>44561</v>
      </c>
      <c r="I15" s="218">
        <v>0.25</v>
      </c>
      <c r="J15" s="220" t="s">
        <v>588</v>
      </c>
      <c r="K15" s="210"/>
      <c r="L15" s="189"/>
      <c r="M15" s="189"/>
      <c r="N15" s="189"/>
      <c r="O15" s="189"/>
      <c r="P15" s="189"/>
      <c r="Q15" s="189"/>
      <c r="R15" s="189"/>
      <c r="S15" s="189"/>
      <c r="T15" s="189"/>
      <c r="U15" s="189"/>
      <c r="V15" s="189"/>
      <c r="W15" s="189"/>
      <c r="X15" s="189"/>
      <c r="Y15" s="189"/>
    </row>
    <row r="16" spans="1:25" ht="22.5" customHeight="1" thickBot="1" x14ac:dyDescent="0.25">
      <c r="A16" s="210"/>
      <c r="B16" s="221"/>
      <c r="C16" s="222"/>
      <c r="D16" s="222"/>
      <c r="E16" s="222"/>
      <c r="F16" s="222"/>
      <c r="G16" s="223"/>
      <c r="H16" s="223"/>
      <c r="I16" s="223"/>
      <c r="J16" s="224"/>
      <c r="K16" s="210"/>
      <c r="L16" s="189"/>
      <c r="M16" s="189"/>
      <c r="N16" s="189"/>
      <c r="O16" s="189"/>
      <c r="P16" s="189"/>
      <c r="Q16" s="189"/>
      <c r="R16" s="189"/>
      <c r="S16" s="189"/>
      <c r="T16" s="189"/>
      <c r="U16" s="189"/>
      <c r="V16" s="189"/>
      <c r="W16" s="189"/>
      <c r="X16" s="189"/>
      <c r="Y16" s="189"/>
    </row>
    <row r="17" spans="1:25" ht="33" customHeight="1" thickBot="1" x14ac:dyDescent="0.25">
      <c r="A17" s="210"/>
      <c r="B17" s="667" t="s">
        <v>564</v>
      </c>
      <c r="C17" s="667"/>
      <c r="D17" s="667"/>
      <c r="E17" s="667"/>
      <c r="F17" s="667"/>
      <c r="G17" s="667"/>
      <c r="H17" s="667"/>
      <c r="I17" s="667"/>
      <c r="J17" s="667"/>
      <c r="K17" s="210"/>
      <c r="L17" s="189"/>
      <c r="M17" s="189"/>
      <c r="N17" s="189"/>
      <c r="O17" s="189"/>
      <c r="P17" s="189"/>
      <c r="Q17" s="189"/>
      <c r="R17" s="189"/>
      <c r="S17" s="189"/>
      <c r="T17" s="189"/>
      <c r="U17" s="189"/>
      <c r="V17" s="189"/>
      <c r="W17" s="189"/>
      <c r="X17" s="189"/>
      <c r="Y17" s="189"/>
    </row>
    <row r="18" spans="1:25" ht="21.75" customHeight="1" x14ac:dyDescent="0.2">
      <c r="A18" s="210"/>
      <c r="B18" s="225"/>
      <c r="C18" s="690" t="s">
        <v>565</v>
      </c>
      <c r="D18" s="691"/>
      <c r="E18" s="691"/>
      <c r="F18" s="692"/>
      <c r="G18" s="226"/>
      <c r="H18" s="226"/>
      <c r="I18" s="226"/>
      <c r="J18" s="227"/>
      <c r="K18" s="210"/>
      <c r="L18" s="189"/>
      <c r="M18" s="189"/>
      <c r="N18" s="189"/>
      <c r="O18" s="189"/>
      <c r="P18" s="189"/>
      <c r="Q18" s="189"/>
      <c r="R18" s="189"/>
      <c r="S18" s="189"/>
      <c r="T18" s="189"/>
      <c r="U18" s="189"/>
      <c r="V18" s="189"/>
      <c r="W18" s="189"/>
      <c r="X18" s="189"/>
      <c r="Y18" s="189"/>
    </row>
    <row r="19" spans="1:25" ht="21.75" customHeight="1" x14ac:dyDescent="0.2">
      <c r="A19" s="210"/>
      <c r="B19" s="225"/>
      <c r="C19" s="264" t="s">
        <v>432</v>
      </c>
      <c r="D19" s="693" t="s">
        <v>566</v>
      </c>
      <c r="E19" s="694"/>
      <c r="F19" s="265" t="s">
        <v>567</v>
      </c>
      <c r="G19" s="226"/>
      <c r="H19" s="226"/>
      <c r="I19" s="226"/>
      <c r="J19" s="227"/>
      <c r="K19" s="210"/>
      <c r="L19" s="189"/>
      <c r="M19" s="189"/>
      <c r="N19" s="189"/>
      <c r="O19" s="189"/>
      <c r="P19" s="189"/>
      <c r="Q19" s="189"/>
      <c r="R19" s="189"/>
      <c r="S19" s="189"/>
      <c r="T19" s="189"/>
      <c r="U19" s="189"/>
      <c r="V19" s="189"/>
      <c r="W19" s="189"/>
      <c r="X19" s="189"/>
      <c r="Y19" s="189"/>
    </row>
    <row r="20" spans="1:25" ht="28.5" customHeight="1" x14ac:dyDescent="0.2">
      <c r="A20" s="210"/>
      <c r="B20" s="225"/>
      <c r="C20" s="171">
        <v>1</v>
      </c>
      <c r="D20" s="672" t="s">
        <v>568</v>
      </c>
      <c r="E20" s="673"/>
      <c r="F20" s="172">
        <v>44225</v>
      </c>
      <c r="G20" s="226"/>
      <c r="H20" s="226"/>
      <c r="I20" s="226"/>
      <c r="J20" s="227"/>
      <c r="K20" s="210"/>
      <c r="L20" s="189"/>
      <c r="M20" s="189"/>
      <c r="N20" s="189"/>
      <c r="O20" s="189"/>
      <c r="P20" s="189"/>
      <c r="Q20" s="189"/>
      <c r="R20" s="189"/>
      <c r="S20" s="189"/>
      <c r="T20" s="189"/>
      <c r="U20" s="189"/>
      <c r="V20" s="189"/>
      <c r="W20" s="189"/>
      <c r="X20" s="189"/>
      <c r="Y20" s="189"/>
    </row>
    <row r="21" spans="1:25" ht="28.5" customHeight="1" thickBot="1" x14ac:dyDescent="0.25">
      <c r="A21" s="210"/>
      <c r="B21" s="225"/>
      <c r="C21" s="228"/>
      <c r="D21" s="684"/>
      <c r="E21" s="685"/>
      <c r="F21" s="229"/>
      <c r="G21" s="226"/>
      <c r="H21" s="226"/>
      <c r="I21" s="226"/>
      <c r="J21" s="227"/>
      <c r="K21" s="210"/>
      <c r="L21" s="189"/>
      <c r="M21" s="189"/>
      <c r="N21" s="189"/>
      <c r="O21" s="189"/>
      <c r="P21" s="189"/>
      <c r="Q21" s="189"/>
      <c r="R21" s="189"/>
      <c r="S21" s="189"/>
      <c r="T21" s="189"/>
      <c r="U21" s="189"/>
      <c r="V21" s="189"/>
      <c r="W21" s="189"/>
      <c r="X21" s="189"/>
      <c r="Y21" s="189"/>
    </row>
    <row r="22" spans="1:25" ht="33" customHeight="1" x14ac:dyDescent="0.2">
      <c r="A22" s="210"/>
      <c r="B22" s="225"/>
      <c r="C22" s="227"/>
      <c r="D22" s="227"/>
      <c r="E22" s="225"/>
      <c r="F22" s="225"/>
      <c r="G22" s="226"/>
      <c r="H22" s="226"/>
      <c r="I22" s="226"/>
      <c r="J22" s="227"/>
      <c r="K22" s="210"/>
      <c r="L22" s="189"/>
      <c r="M22" s="189"/>
      <c r="N22" s="189"/>
      <c r="O22" s="189"/>
      <c r="P22" s="189"/>
      <c r="Q22" s="189"/>
      <c r="R22" s="189"/>
      <c r="S22" s="189"/>
      <c r="T22" s="189"/>
      <c r="U22" s="189"/>
      <c r="V22" s="189"/>
      <c r="W22" s="189"/>
      <c r="X22" s="189"/>
      <c r="Y22" s="189"/>
    </row>
    <row r="23" spans="1:25" ht="33" hidden="1" customHeight="1" x14ac:dyDescent="0.2">
      <c r="A23" s="210"/>
      <c r="B23" s="225"/>
      <c r="C23" s="227"/>
      <c r="D23" s="227"/>
      <c r="E23" s="225"/>
      <c r="F23" s="225"/>
      <c r="G23" s="226"/>
      <c r="H23" s="226"/>
      <c r="I23" s="226"/>
      <c r="J23" s="227"/>
      <c r="K23" s="210"/>
      <c r="L23" s="210"/>
      <c r="M23" s="210"/>
      <c r="N23" s="210"/>
      <c r="O23" s="210"/>
      <c r="P23" s="210"/>
      <c r="Q23" s="210"/>
      <c r="R23" s="210"/>
      <c r="S23" s="210"/>
      <c r="T23" s="210"/>
      <c r="U23" s="210"/>
      <c r="V23" s="210"/>
      <c r="W23" s="210"/>
      <c r="X23" s="210"/>
      <c r="Y23" s="210"/>
    </row>
    <row r="24" spans="1:25" ht="33" hidden="1" customHeight="1" x14ac:dyDescent="0.2">
      <c r="A24" s="210"/>
      <c r="B24" s="225"/>
      <c r="C24" s="227"/>
      <c r="D24" s="227"/>
      <c r="E24" s="225"/>
      <c r="F24" s="225"/>
      <c r="G24" s="226"/>
      <c r="H24" s="226"/>
      <c r="I24" s="226"/>
      <c r="J24" s="227"/>
      <c r="K24" s="210"/>
      <c r="L24" s="210"/>
      <c r="M24" s="210"/>
      <c r="N24" s="210"/>
      <c r="O24" s="210"/>
      <c r="P24" s="210"/>
      <c r="Q24" s="210"/>
      <c r="R24" s="210"/>
      <c r="S24" s="210"/>
      <c r="T24" s="210"/>
      <c r="U24" s="210"/>
      <c r="V24" s="210"/>
      <c r="W24" s="210"/>
      <c r="X24" s="210"/>
      <c r="Y24" s="210"/>
    </row>
    <row r="25" spans="1:25" ht="33" hidden="1" customHeight="1" x14ac:dyDescent="0.2">
      <c r="A25" s="210"/>
      <c r="B25" s="225"/>
      <c r="C25" s="227"/>
      <c r="D25" s="227"/>
      <c r="E25" s="225"/>
      <c r="F25" s="225"/>
      <c r="G25" s="226"/>
      <c r="H25" s="226"/>
      <c r="I25" s="226"/>
      <c r="J25" s="227"/>
      <c r="K25" s="210"/>
      <c r="L25" s="210"/>
      <c r="M25" s="210"/>
      <c r="N25" s="210"/>
      <c r="O25" s="210"/>
      <c r="P25" s="210"/>
      <c r="Q25" s="210"/>
      <c r="R25" s="210"/>
      <c r="S25" s="210"/>
      <c r="T25" s="210"/>
      <c r="U25" s="210"/>
      <c r="V25" s="210"/>
      <c r="W25" s="210"/>
      <c r="X25" s="210"/>
      <c r="Y25" s="210"/>
    </row>
    <row r="26" spans="1:25" ht="6.75" hidden="1" customHeight="1" x14ac:dyDescent="0.2">
      <c r="A26" s="210"/>
      <c r="B26" s="230"/>
      <c r="C26" s="227"/>
      <c r="D26" s="227"/>
      <c r="E26" s="225"/>
      <c r="F26" s="225"/>
      <c r="G26" s="230"/>
      <c r="H26" s="230"/>
      <c r="I26" s="230"/>
      <c r="J26" s="227"/>
      <c r="K26" s="210"/>
      <c r="L26" s="210"/>
      <c r="M26" s="210"/>
      <c r="N26" s="210"/>
      <c r="O26" s="210"/>
      <c r="P26" s="210"/>
      <c r="Q26" s="210"/>
      <c r="R26" s="210"/>
      <c r="S26" s="210"/>
      <c r="T26" s="210"/>
      <c r="U26" s="210"/>
      <c r="V26" s="210"/>
      <c r="W26" s="210"/>
      <c r="X26" s="210"/>
      <c r="Y26" s="210"/>
    </row>
    <row r="27" spans="1:25" ht="42.75" hidden="1" customHeight="1" x14ac:dyDescent="0.2">
      <c r="A27" s="189"/>
      <c r="B27" s="177"/>
      <c r="C27" s="231"/>
      <c r="D27" s="231"/>
      <c r="E27" s="232"/>
      <c r="F27" s="232"/>
      <c r="G27" s="233"/>
      <c r="H27" s="233"/>
      <c r="I27" s="233"/>
      <c r="J27" s="181"/>
      <c r="K27" s="189"/>
      <c r="L27" s="189"/>
      <c r="M27" s="189"/>
      <c r="N27" s="189"/>
      <c r="O27" s="189"/>
      <c r="P27" s="189"/>
      <c r="Q27" s="189"/>
      <c r="R27" s="189"/>
      <c r="S27" s="189"/>
      <c r="T27" s="189"/>
      <c r="U27" s="189"/>
      <c r="V27" s="189"/>
      <c r="W27" s="189"/>
      <c r="X27" s="189"/>
      <c r="Y27" s="189"/>
    </row>
    <row r="28" spans="1:25" ht="16.5" hidden="1" customHeight="1" x14ac:dyDescent="0.2">
      <c r="A28" s="189"/>
      <c r="B28" s="182"/>
      <c r="C28" s="130"/>
      <c r="D28" s="130"/>
      <c r="E28" s="130"/>
      <c r="F28" s="130"/>
      <c r="G28" s="130"/>
      <c r="H28" s="130"/>
      <c r="I28" s="130"/>
      <c r="J28" s="181"/>
      <c r="K28" s="189"/>
      <c r="L28" s="189"/>
      <c r="M28" s="189"/>
      <c r="N28" s="189"/>
      <c r="O28" s="189"/>
      <c r="P28" s="189"/>
      <c r="Q28" s="189"/>
      <c r="R28" s="189"/>
      <c r="S28" s="189"/>
      <c r="T28" s="189"/>
      <c r="U28" s="189"/>
      <c r="V28" s="189"/>
      <c r="W28" s="189"/>
      <c r="X28" s="189"/>
      <c r="Y28" s="189"/>
    </row>
    <row r="29" spans="1:25" ht="16.5" hidden="1" customHeight="1" x14ac:dyDescent="0.2">
      <c r="A29" s="189"/>
      <c r="B29" s="182"/>
      <c r="C29" s="183"/>
      <c r="D29" s="183"/>
      <c r="E29" s="183"/>
      <c r="F29" s="130"/>
      <c r="G29" s="130"/>
      <c r="H29" s="130"/>
      <c r="I29" s="130"/>
      <c r="J29" s="181"/>
      <c r="K29" s="189"/>
      <c r="L29" s="189"/>
      <c r="M29" s="189"/>
      <c r="N29" s="189"/>
      <c r="O29" s="189"/>
      <c r="P29" s="189"/>
      <c r="Q29" s="189"/>
      <c r="R29" s="189"/>
      <c r="S29" s="189"/>
      <c r="T29" s="189"/>
      <c r="U29" s="189"/>
      <c r="V29" s="189"/>
      <c r="W29" s="189"/>
      <c r="X29" s="189"/>
      <c r="Y29" s="189"/>
    </row>
    <row r="30" spans="1:25" ht="16.5" hidden="1" customHeight="1" x14ac:dyDescent="0.2">
      <c r="A30" s="189"/>
      <c r="B30" s="182"/>
      <c r="C30" s="183"/>
      <c r="D30" s="183"/>
      <c r="E30" s="183"/>
      <c r="F30" s="130"/>
      <c r="G30" s="130"/>
      <c r="H30" s="130"/>
      <c r="I30" s="130"/>
      <c r="J30" s="181"/>
      <c r="K30" s="189"/>
      <c r="L30" s="189"/>
      <c r="M30" s="189"/>
      <c r="N30" s="189"/>
      <c r="O30" s="189"/>
      <c r="P30" s="189"/>
      <c r="Q30" s="189"/>
      <c r="R30" s="189"/>
      <c r="S30" s="189"/>
      <c r="T30" s="189"/>
      <c r="U30" s="189"/>
      <c r="V30" s="189"/>
      <c r="W30" s="189"/>
      <c r="X30" s="189"/>
      <c r="Y30" s="189"/>
    </row>
    <row r="31" spans="1:25" ht="16.5" hidden="1" customHeight="1" x14ac:dyDescent="0.2">
      <c r="A31" s="189"/>
      <c r="B31" s="182"/>
      <c r="C31" s="183"/>
      <c r="D31" s="183"/>
      <c r="E31" s="183"/>
      <c r="F31" s="130"/>
      <c r="G31" s="130"/>
      <c r="H31" s="130"/>
      <c r="I31" s="130"/>
      <c r="J31" s="181"/>
      <c r="K31" s="189"/>
      <c r="L31" s="189"/>
      <c r="M31" s="189"/>
      <c r="N31" s="189"/>
      <c r="O31" s="189"/>
      <c r="P31" s="189"/>
      <c r="Q31" s="189"/>
      <c r="R31" s="189"/>
      <c r="S31" s="189"/>
      <c r="T31" s="189"/>
      <c r="U31" s="189"/>
      <c r="V31" s="189"/>
      <c r="W31" s="189"/>
      <c r="X31" s="189"/>
      <c r="Y31" s="189"/>
    </row>
    <row r="32" spans="1:25" ht="16.5" hidden="1" customHeight="1" x14ac:dyDescent="0.2">
      <c r="A32" s="189"/>
      <c r="B32" s="182"/>
      <c r="C32" s="183"/>
      <c r="D32" s="183"/>
      <c r="E32" s="183"/>
      <c r="F32" s="130"/>
      <c r="G32" s="130"/>
      <c r="H32" s="130"/>
      <c r="I32" s="130"/>
      <c r="J32" s="181"/>
      <c r="K32" s="189"/>
      <c r="L32" s="189"/>
      <c r="M32" s="189"/>
      <c r="N32" s="189"/>
      <c r="O32" s="189"/>
      <c r="P32" s="189"/>
      <c r="Q32" s="189"/>
      <c r="R32" s="189"/>
      <c r="S32" s="189"/>
      <c r="T32" s="189"/>
      <c r="U32" s="189"/>
      <c r="V32" s="189"/>
      <c r="W32" s="189"/>
      <c r="X32" s="189"/>
      <c r="Y32" s="189"/>
    </row>
    <row r="33" spans="1:25" ht="16.5" hidden="1" customHeight="1" x14ac:dyDescent="0.2">
      <c r="A33" s="189"/>
      <c r="B33" s="182"/>
      <c r="C33" s="183"/>
      <c r="D33" s="183"/>
      <c r="E33" s="183"/>
      <c r="F33" s="130"/>
      <c r="G33" s="130"/>
      <c r="H33" s="130"/>
      <c r="I33" s="130"/>
      <c r="J33" s="181"/>
      <c r="K33" s="189"/>
      <c r="L33" s="189"/>
      <c r="M33" s="189"/>
      <c r="N33" s="189"/>
      <c r="O33" s="189"/>
      <c r="P33" s="189"/>
      <c r="Q33" s="189"/>
      <c r="R33" s="189"/>
      <c r="S33" s="189"/>
      <c r="T33" s="189"/>
      <c r="U33" s="189"/>
      <c r="V33" s="189"/>
      <c r="W33" s="189"/>
      <c r="X33" s="189"/>
      <c r="Y33" s="189"/>
    </row>
    <row r="34" spans="1:25" ht="16.5" hidden="1" customHeight="1" x14ac:dyDescent="0.2">
      <c r="A34" s="189"/>
      <c r="B34" s="182"/>
      <c r="C34" s="183"/>
      <c r="D34" s="183"/>
      <c r="E34" s="183"/>
      <c r="F34" s="130"/>
      <c r="G34" s="130"/>
      <c r="H34" s="130"/>
      <c r="I34" s="130"/>
      <c r="J34" s="181"/>
      <c r="K34" s="189"/>
      <c r="L34" s="189"/>
      <c r="M34" s="189"/>
      <c r="N34" s="189"/>
      <c r="O34" s="189"/>
      <c r="P34" s="189"/>
      <c r="Q34" s="189"/>
      <c r="R34" s="189"/>
      <c r="S34" s="189"/>
      <c r="T34" s="189"/>
      <c r="U34" s="189"/>
      <c r="V34" s="189"/>
      <c r="W34" s="189"/>
      <c r="X34" s="189"/>
      <c r="Y34" s="189"/>
    </row>
    <row r="35" spans="1:25" ht="16.5" hidden="1" customHeight="1" x14ac:dyDescent="0.2">
      <c r="A35" s="189"/>
      <c r="B35" s="182"/>
      <c r="C35" s="183"/>
      <c r="D35" s="183"/>
      <c r="E35" s="183"/>
      <c r="F35" s="130"/>
      <c r="G35" s="130"/>
      <c r="H35" s="130"/>
      <c r="I35" s="130"/>
      <c r="J35" s="181"/>
      <c r="K35" s="189"/>
      <c r="L35" s="189"/>
      <c r="M35" s="189"/>
      <c r="N35" s="189"/>
      <c r="O35" s="189"/>
      <c r="P35" s="189"/>
      <c r="Q35" s="189"/>
      <c r="R35" s="189"/>
      <c r="S35" s="189"/>
      <c r="T35" s="189"/>
      <c r="U35" s="189"/>
      <c r="V35" s="189"/>
      <c r="W35" s="189"/>
      <c r="X35" s="189"/>
      <c r="Y35" s="189"/>
    </row>
    <row r="36" spans="1:25" ht="16.5" hidden="1" customHeight="1" x14ac:dyDescent="0.2">
      <c r="A36" s="189"/>
      <c r="B36" s="182"/>
      <c r="C36" s="183"/>
      <c r="D36" s="183"/>
      <c r="E36" s="183"/>
      <c r="F36" s="130"/>
      <c r="G36" s="130"/>
      <c r="H36" s="130"/>
      <c r="I36" s="130"/>
      <c r="J36" s="181"/>
      <c r="K36" s="189"/>
      <c r="L36" s="189"/>
      <c r="M36" s="189"/>
      <c r="N36" s="189"/>
      <c r="O36" s="189"/>
      <c r="P36" s="189"/>
      <c r="Q36" s="189"/>
      <c r="R36" s="189"/>
      <c r="S36" s="189"/>
      <c r="T36" s="189"/>
      <c r="U36" s="189"/>
      <c r="V36" s="189"/>
      <c r="W36" s="189"/>
      <c r="X36" s="189"/>
      <c r="Y36" s="189"/>
    </row>
    <row r="37" spans="1:25" ht="16.5" hidden="1" customHeight="1" x14ac:dyDescent="0.2">
      <c r="A37" s="189"/>
      <c r="B37" s="182"/>
      <c r="C37" s="183"/>
      <c r="D37" s="183"/>
      <c r="E37" s="183"/>
      <c r="F37" s="130"/>
      <c r="G37" s="130"/>
      <c r="H37" s="130"/>
      <c r="I37" s="130"/>
      <c r="J37" s="181"/>
      <c r="K37" s="189"/>
      <c r="L37" s="189"/>
      <c r="M37" s="189"/>
      <c r="N37" s="189"/>
      <c r="O37" s="189"/>
      <c r="P37" s="189"/>
      <c r="Q37" s="189"/>
      <c r="R37" s="189"/>
      <c r="S37" s="189"/>
      <c r="T37" s="189"/>
      <c r="U37" s="189"/>
      <c r="V37" s="189"/>
      <c r="W37" s="189"/>
      <c r="X37" s="189"/>
      <c r="Y37" s="189"/>
    </row>
    <row r="38" spans="1:25" ht="16.5" hidden="1" customHeight="1" x14ac:dyDescent="0.2">
      <c r="A38" s="189"/>
      <c r="B38" s="182"/>
      <c r="C38" s="183"/>
      <c r="D38" s="183"/>
      <c r="E38" s="183"/>
      <c r="F38" s="130"/>
      <c r="G38" s="130"/>
      <c r="H38" s="130"/>
      <c r="I38" s="130"/>
      <c r="J38" s="181"/>
      <c r="K38" s="189"/>
      <c r="L38" s="189"/>
      <c r="M38" s="189"/>
      <c r="N38" s="189"/>
      <c r="O38" s="189"/>
      <c r="P38" s="189"/>
      <c r="Q38" s="189"/>
      <c r="R38" s="189"/>
      <c r="S38" s="189"/>
      <c r="T38" s="189"/>
      <c r="U38" s="189"/>
      <c r="V38" s="189"/>
      <c r="W38" s="189"/>
      <c r="X38" s="189"/>
      <c r="Y38" s="189"/>
    </row>
    <row r="39" spans="1:25" ht="16.5" hidden="1" customHeight="1" x14ac:dyDescent="0.2">
      <c r="A39" s="189"/>
      <c r="B39" s="182"/>
      <c r="C39" s="183"/>
      <c r="D39" s="183"/>
      <c r="E39" s="183"/>
      <c r="F39" s="130"/>
      <c r="G39" s="130"/>
      <c r="H39" s="130"/>
      <c r="I39" s="130"/>
      <c r="J39" s="181"/>
      <c r="K39" s="189"/>
      <c r="L39" s="189"/>
      <c r="M39" s="189"/>
      <c r="N39" s="189"/>
      <c r="O39" s="189"/>
      <c r="P39" s="189"/>
      <c r="Q39" s="189"/>
      <c r="R39" s="189"/>
      <c r="S39" s="189"/>
      <c r="T39" s="189"/>
      <c r="U39" s="189"/>
      <c r="V39" s="189"/>
      <c r="W39" s="189"/>
      <c r="X39" s="189"/>
      <c r="Y39" s="189"/>
    </row>
    <row r="40" spans="1:25" ht="16.5" hidden="1" customHeight="1" x14ac:dyDescent="0.2">
      <c r="A40" s="189"/>
      <c r="B40" s="182"/>
      <c r="C40" s="183"/>
      <c r="D40" s="183"/>
      <c r="E40" s="183"/>
      <c r="F40" s="130"/>
      <c r="G40" s="130"/>
      <c r="H40" s="130"/>
      <c r="I40" s="130"/>
      <c r="J40" s="181"/>
      <c r="K40" s="189"/>
      <c r="L40" s="189"/>
      <c r="M40" s="189"/>
      <c r="N40" s="189"/>
      <c r="O40" s="189"/>
      <c r="P40" s="189"/>
      <c r="Q40" s="189"/>
      <c r="R40" s="189"/>
      <c r="S40" s="189"/>
      <c r="T40" s="189"/>
      <c r="U40" s="189"/>
      <c r="V40" s="189"/>
      <c r="W40" s="189"/>
      <c r="X40" s="189"/>
      <c r="Y40" s="189"/>
    </row>
    <row r="41" spans="1:25" ht="16.5" hidden="1" customHeight="1" x14ac:dyDescent="0.2">
      <c r="A41" s="189"/>
      <c r="B41" s="182"/>
      <c r="C41" s="183"/>
      <c r="D41" s="183"/>
      <c r="E41" s="183"/>
      <c r="F41" s="130"/>
      <c r="G41" s="130"/>
      <c r="H41" s="130"/>
      <c r="I41" s="130"/>
      <c r="J41" s="181"/>
      <c r="K41" s="189"/>
      <c r="L41" s="189"/>
      <c r="M41" s="189"/>
      <c r="N41" s="189"/>
      <c r="O41" s="189"/>
      <c r="P41" s="189"/>
      <c r="Q41" s="189"/>
      <c r="R41" s="189"/>
      <c r="S41" s="189"/>
      <c r="T41" s="189"/>
      <c r="U41" s="189"/>
      <c r="V41" s="189"/>
      <c r="W41" s="189"/>
      <c r="X41" s="189"/>
      <c r="Y41" s="189"/>
    </row>
    <row r="42" spans="1:25" ht="16.5" hidden="1" customHeight="1" x14ac:dyDescent="0.2">
      <c r="A42" s="189"/>
      <c r="B42" s="182"/>
      <c r="C42" s="183"/>
      <c r="D42" s="183"/>
      <c r="E42" s="183"/>
      <c r="F42" s="130"/>
      <c r="G42" s="130"/>
      <c r="H42" s="130"/>
      <c r="I42" s="130"/>
      <c r="J42" s="181"/>
      <c r="K42" s="189"/>
      <c r="L42" s="189"/>
      <c r="M42" s="189"/>
      <c r="N42" s="189"/>
      <c r="O42" s="189"/>
      <c r="P42" s="189"/>
      <c r="Q42" s="189"/>
      <c r="R42" s="189"/>
      <c r="S42" s="189"/>
      <c r="T42" s="189"/>
      <c r="U42" s="189"/>
      <c r="V42" s="189"/>
      <c r="W42" s="189"/>
      <c r="X42" s="189"/>
      <c r="Y42" s="189"/>
    </row>
    <row r="43" spans="1:25" ht="16.5" hidden="1" customHeight="1" x14ac:dyDescent="0.2">
      <c r="A43" s="189"/>
      <c r="B43" s="182"/>
      <c r="C43" s="183"/>
      <c r="D43" s="183"/>
      <c r="E43" s="183"/>
      <c r="F43" s="130"/>
      <c r="G43" s="130"/>
      <c r="H43" s="130"/>
      <c r="I43" s="130"/>
      <c r="J43" s="181"/>
      <c r="K43" s="189"/>
      <c r="L43" s="189"/>
      <c r="M43" s="189"/>
      <c r="N43" s="189"/>
      <c r="O43" s="189"/>
      <c r="P43" s="189"/>
      <c r="Q43" s="189"/>
      <c r="R43" s="189"/>
      <c r="S43" s="189"/>
      <c r="T43" s="189"/>
      <c r="U43" s="189"/>
      <c r="V43" s="189"/>
      <c r="W43" s="189"/>
      <c r="X43" s="189"/>
      <c r="Y43" s="189"/>
    </row>
    <row r="44" spans="1:25" ht="16.5" hidden="1" customHeight="1" x14ac:dyDescent="0.2">
      <c r="A44" s="189"/>
      <c r="B44" s="182"/>
      <c r="C44" s="183"/>
      <c r="D44" s="183"/>
      <c r="E44" s="183"/>
      <c r="F44" s="130"/>
      <c r="G44" s="130"/>
      <c r="H44" s="130"/>
      <c r="I44" s="130"/>
      <c r="J44" s="181"/>
      <c r="K44" s="189"/>
      <c r="L44" s="189"/>
      <c r="M44" s="189"/>
      <c r="N44" s="189"/>
      <c r="O44" s="189"/>
      <c r="P44" s="189"/>
      <c r="Q44" s="189"/>
      <c r="R44" s="189"/>
      <c r="S44" s="189"/>
      <c r="T44" s="189"/>
      <c r="U44" s="189"/>
      <c r="V44" s="189"/>
      <c r="W44" s="189"/>
      <c r="X44" s="189"/>
      <c r="Y44" s="189"/>
    </row>
    <row r="45" spans="1:25" ht="16.5" hidden="1" customHeight="1" x14ac:dyDescent="0.2">
      <c r="A45" s="189"/>
      <c r="B45" s="182"/>
      <c r="C45" s="183"/>
      <c r="D45" s="183"/>
      <c r="E45" s="183"/>
      <c r="F45" s="130"/>
      <c r="G45" s="130"/>
      <c r="H45" s="130"/>
      <c r="I45" s="130"/>
      <c r="J45" s="181"/>
      <c r="K45" s="189"/>
      <c r="L45" s="189"/>
      <c r="M45" s="189"/>
      <c r="N45" s="189"/>
      <c r="O45" s="189"/>
      <c r="P45" s="189"/>
      <c r="Q45" s="189"/>
      <c r="R45" s="189"/>
      <c r="S45" s="189"/>
      <c r="T45" s="189"/>
      <c r="U45" s="189"/>
      <c r="V45" s="189"/>
      <c r="W45" s="189"/>
      <c r="X45" s="189"/>
      <c r="Y45" s="189"/>
    </row>
    <row r="46" spans="1:25" ht="16.5" hidden="1" customHeight="1" x14ac:dyDescent="0.2">
      <c r="A46" s="189"/>
      <c r="B46" s="182"/>
      <c r="C46" s="183"/>
      <c r="D46" s="183"/>
      <c r="E46" s="183"/>
      <c r="F46" s="130"/>
      <c r="G46" s="130"/>
      <c r="H46" s="130"/>
      <c r="I46" s="130"/>
      <c r="J46" s="181"/>
      <c r="K46" s="189"/>
      <c r="L46" s="189"/>
      <c r="M46" s="189"/>
      <c r="N46" s="189"/>
      <c r="O46" s="189"/>
      <c r="P46" s="189"/>
      <c r="Q46" s="189"/>
      <c r="R46" s="189"/>
      <c r="S46" s="189"/>
      <c r="T46" s="189"/>
      <c r="U46" s="189"/>
      <c r="V46" s="189"/>
      <c r="W46" s="189"/>
      <c r="X46" s="189"/>
      <c r="Y46" s="189"/>
    </row>
    <row r="47" spans="1:25" ht="16.5" hidden="1" customHeight="1" x14ac:dyDescent="0.2">
      <c r="A47" s="189"/>
      <c r="B47" s="182"/>
      <c r="C47" s="183"/>
      <c r="D47" s="183"/>
      <c r="E47" s="183"/>
      <c r="F47" s="130"/>
      <c r="G47" s="130"/>
      <c r="H47" s="130"/>
      <c r="I47" s="130"/>
      <c r="J47" s="181"/>
      <c r="K47" s="189"/>
      <c r="L47" s="189"/>
      <c r="M47" s="189"/>
      <c r="N47" s="189"/>
      <c r="O47" s="189"/>
      <c r="P47" s="189"/>
      <c r="Q47" s="189"/>
      <c r="R47" s="189"/>
      <c r="S47" s="189"/>
      <c r="T47" s="189"/>
      <c r="U47" s="189"/>
      <c r="V47" s="189"/>
      <c r="W47" s="189"/>
      <c r="X47" s="189"/>
      <c r="Y47" s="189"/>
    </row>
    <row r="48" spans="1:25" ht="16.5" hidden="1" customHeight="1" x14ac:dyDescent="0.2">
      <c r="A48" s="189"/>
      <c r="B48" s="182"/>
      <c r="C48" s="183"/>
      <c r="D48" s="183"/>
      <c r="E48" s="183"/>
      <c r="F48" s="130"/>
      <c r="G48" s="130"/>
      <c r="H48" s="130"/>
      <c r="I48" s="130"/>
      <c r="J48" s="181"/>
      <c r="K48" s="189"/>
      <c r="L48" s="189"/>
      <c r="M48" s="189"/>
      <c r="N48" s="189"/>
      <c r="O48" s="189"/>
      <c r="P48" s="189"/>
      <c r="Q48" s="189"/>
      <c r="R48" s="189"/>
      <c r="S48" s="189"/>
      <c r="T48" s="189"/>
      <c r="U48" s="189"/>
      <c r="V48" s="189"/>
      <c r="W48" s="189"/>
      <c r="X48" s="189"/>
      <c r="Y48" s="189"/>
    </row>
    <row r="49" spans="1:25" ht="16.5" hidden="1" customHeight="1" x14ac:dyDescent="0.2">
      <c r="A49" s="189"/>
      <c r="B49" s="182"/>
      <c r="C49" s="183"/>
      <c r="D49" s="183"/>
      <c r="E49" s="183"/>
      <c r="F49" s="130"/>
      <c r="G49" s="130"/>
      <c r="H49" s="130"/>
      <c r="I49" s="130"/>
      <c r="J49" s="181"/>
      <c r="K49" s="189"/>
      <c r="L49" s="189"/>
      <c r="M49" s="189"/>
      <c r="N49" s="189"/>
      <c r="O49" s="189"/>
      <c r="P49" s="189"/>
      <c r="Q49" s="189"/>
      <c r="R49" s="189"/>
      <c r="S49" s="189"/>
      <c r="T49" s="189"/>
      <c r="U49" s="189"/>
      <c r="V49" s="189"/>
      <c r="W49" s="189"/>
      <c r="X49" s="189"/>
      <c r="Y49" s="189"/>
    </row>
    <row r="50" spans="1:25" ht="16.5" hidden="1" customHeight="1" x14ac:dyDescent="0.2">
      <c r="A50" s="189"/>
      <c r="B50" s="182"/>
      <c r="C50" s="183"/>
      <c r="D50" s="183"/>
      <c r="E50" s="183"/>
      <c r="F50" s="130"/>
      <c r="G50" s="130"/>
      <c r="H50" s="130"/>
      <c r="I50" s="130"/>
      <c r="J50" s="181"/>
      <c r="K50" s="189"/>
      <c r="L50" s="189"/>
      <c r="M50" s="189"/>
      <c r="N50" s="189"/>
      <c r="O50" s="189"/>
      <c r="P50" s="189"/>
      <c r="Q50" s="189"/>
      <c r="R50" s="189"/>
      <c r="S50" s="189"/>
      <c r="T50" s="189"/>
      <c r="U50" s="189"/>
      <c r="V50" s="189"/>
      <c r="W50" s="189"/>
      <c r="X50" s="189"/>
      <c r="Y50" s="189"/>
    </row>
    <row r="51" spans="1:25" ht="16.5" hidden="1" customHeight="1" x14ac:dyDescent="0.2">
      <c r="A51" s="189"/>
      <c r="B51" s="182"/>
      <c r="C51" s="183"/>
      <c r="D51" s="183"/>
      <c r="E51" s="183"/>
      <c r="F51" s="130"/>
      <c r="G51" s="130"/>
      <c r="H51" s="130"/>
      <c r="I51" s="130"/>
      <c r="J51" s="181"/>
      <c r="K51" s="189"/>
      <c r="L51" s="189"/>
      <c r="M51" s="189"/>
      <c r="N51" s="189"/>
      <c r="O51" s="189"/>
      <c r="P51" s="189"/>
      <c r="Q51" s="189"/>
      <c r="R51" s="189"/>
      <c r="S51" s="189"/>
      <c r="T51" s="189"/>
      <c r="U51" s="189"/>
      <c r="V51" s="189"/>
      <c r="W51" s="189"/>
      <c r="X51" s="189"/>
      <c r="Y51" s="189"/>
    </row>
    <row r="52" spans="1:25" ht="16.5" hidden="1" customHeight="1" x14ac:dyDescent="0.2">
      <c r="A52" s="189"/>
      <c r="B52" s="182"/>
      <c r="C52" s="183"/>
      <c r="D52" s="183"/>
      <c r="E52" s="183"/>
      <c r="F52" s="130"/>
      <c r="G52" s="130"/>
      <c r="H52" s="130"/>
      <c r="I52" s="130"/>
      <c r="J52" s="181"/>
      <c r="K52" s="189"/>
      <c r="L52" s="189"/>
      <c r="M52" s="189"/>
      <c r="N52" s="189"/>
      <c r="O52" s="189"/>
      <c r="P52" s="189"/>
      <c r="Q52" s="189"/>
      <c r="R52" s="189"/>
      <c r="S52" s="189"/>
      <c r="T52" s="189"/>
      <c r="U52" s="189"/>
      <c r="V52" s="189"/>
      <c r="W52" s="189"/>
      <c r="X52" s="189"/>
      <c r="Y52" s="189"/>
    </row>
    <row r="53" spans="1:25" ht="16.5" hidden="1" customHeight="1" x14ac:dyDescent="0.2">
      <c r="A53" s="189"/>
      <c r="B53" s="182"/>
      <c r="C53" s="183"/>
      <c r="D53" s="183"/>
      <c r="E53" s="183"/>
      <c r="F53" s="130"/>
      <c r="G53" s="130"/>
      <c r="H53" s="130"/>
      <c r="I53" s="130"/>
      <c r="J53" s="181"/>
      <c r="K53" s="189"/>
      <c r="L53" s="189"/>
      <c r="M53" s="189"/>
      <c r="N53" s="189"/>
      <c r="O53" s="189"/>
      <c r="P53" s="189"/>
      <c r="Q53" s="189"/>
      <c r="R53" s="189"/>
      <c r="S53" s="189"/>
      <c r="T53" s="189"/>
      <c r="U53" s="189"/>
      <c r="V53" s="189"/>
      <c r="W53" s="189"/>
      <c r="X53" s="189"/>
      <c r="Y53" s="189"/>
    </row>
    <row r="54" spans="1:25" ht="16.5" hidden="1" customHeight="1" x14ac:dyDescent="0.2">
      <c r="A54" s="189"/>
      <c r="B54" s="182"/>
      <c r="C54" s="183"/>
      <c r="D54" s="183"/>
      <c r="E54" s="183"/>
      <c r="F54" s="130"/>
      <c r="G54" s="130"/>
      <c r="H54" s="130"/>
      <c r="I54" s="130"/>
      <c r="J54" s="181"/>
      <c r="K54" s="189"/>
      <c r="L54" s="189"/>
      <c r="M54" s="189"/>
      <c r="N54" s="189"/>
      <c r="O54" s="189"/>
      <c r="P54" s="189"/>
      <c r="Q54" s="189"/>
      <c r="R54" s="189"/>
      <c r="S54" s="189"/>
      <c r="T54" s="189"/>
      <c r="U54" s="189"/>
      <c r="V54" s="189"/>
      <c r="W54" s="189"/>
      <c r="X54" s="189"/>
      <c r="Y54" s="189"/>
    </row>
    <row r="55" spans="1:25" ht="16.5" hidden="1" customHeight="1" x14ac:dyDescent="0.2">
      <c r="A55" s="189"/>
      <c r="B55" s="182"/>
      <c r="C55" s="183"/>
      <c r="D55" s="183"/>
      <c r="E55" s="183"/>
      <c r="F55" s="130"/>
      <c r="G55" s="130"/>
      <c r="H55" s="130"/>
      <c r="I55" s="130"/>
      <c r="J55" s="181"/>
      <c r="K55" s="189"/>
      <c r="L55" s="189"/>
      <c r="M55" s="189"/>
      <c r="N55" s="189"/>
      <c r="O55" s="189"/>
      <c r="P55" s="189"/>
      <c r="Q55" s="189"/>
      <c r="R55" s="189"/>
      <c r="S55" s="189"/>
      <c r="T55" s="189"/>
      <c r="U55" s="189"/>
      <c r="V55" s="189"/>
      <c r="W55" s="189"/>
      <c r="X55" s="189"/>
      <c r="Y55" s="189"/>
    </row>
    <row r="56" spans="1:25" ht="16.5" hidden="1" customHeight="1" x14ac:dyDescent="0.2">
      <c r="A56" s="189"/>
      <c r="B56" s="182"/>
      <c r="C56" s="183"/>
      <c r="D56" s="183"/>
      <c r="E56" s="183"/>
      <c r="F56" s="130"/>
      <c r="G56" s="130"/>
      <c r="H56" s="130"/>
      <c r="I56" s="130"/>
      <c r="J56" s="181"/>
      <c r="K56" s="189"/>
      <c r="L56" s="189"/>
      <c r="M56" s="189"/>
      <c r="N56" s="189"/>
      <c r="O56" s="189"/>
      <c r="P56" s="189"/>
      <c r="Q56" s="189"/>
      <c r="R56" s="189"/>
      <c r="S56" s="189"/>
      <c r="T56" s="189"/>
      <c r="U56" s="189"/>
      <c r="V56" s="189"/>
      <c r="W56" s="189"/>
      <c r="X56" s="189"/>
      <c r="Y56" s="189"/>
    </row>
    <row r="57" spans="1:25" ht="16.5" hidden="1" customHeight="1" x14ac:dyDescent="0.2">
      <c r="A57" s="189"/>
      <c r="B57" s="182"/>
      <c r="C57" s="183"/>
      <c r="D57" s="183"/>
      <c r="E57" s="183"/>
      <c r="F57" s="130"/>
      <c r="G57" s="130"/>
      <c r="H57" s="130"/>
      <c r="I57" s="130"/>
      <c r="J57" s="181"/>
      <c r="K57" s="189"/>
      <c r="L57" s="189"/>
      <c r="M57" s="189"/>
      <c r="N57" s="189"/>
      <c r="O57" s="189"/>
      <c r="P57" s="189"/>
      <c r="Q57" s="189"/>
      <c r="R57" s="189"/>
      <c r="S57" s="189"/>
      <c r="T57" s="189"/>
      <c r="U57" s="189"/>
      <c r="V57" s="189"/>
      <c r="W57" s="189"/>
      <c r="X57" s="189"/>
      <c r="Y57" s="189"/>
    </row>
    <row r="58" spans="1:25" ht="15" hidden="1" customHeight="1" x14ac:dyDescent="0.2">
      <c r="A58" s="189"/>
      <c r="B58" s="182"/>
      <c r="C58" s="183"/>
      <c r="D58" s="183"/>
      <c r="E58" s="183"/>
      <c r="F58" s="130"/>
      <c r="G58" s="130"/>
      <c r="H58" s="130"/>
      <c r="I58" s="130"/>
      <c r="J58" s="181"/>
      <c r="K58" s="189"/>
      <c r="L58" s="189"/>
      <c r="M58" s="189"/>
      <c r="N58" s="189"/>
      <c r="O58" s="189"/>
      <c r="P58" s="189"/>
      <c r="Q58" s="189"/>
      <c r="R58" s="189"/>
      <c r="S58" s="189"/>
      <c r="T58" s="189"/>
      <c r="U58" s="189"/>
      <c r="V58" s="189"/>
      <c r="W58" s="189"/>
      <c r="X58" s="189"/>
      <c r="Y58" s="189"/>
    </row>
    <row r="59" spans="1:25" ht="15" hidden="1" customHeight="1" x14ac:dyDescent="0.2">
      <c r="A59" s="189"/>
      <c r="B59" s="182"/>
      <c r="C59" s="183"/>
      <c r="D59" s="183"/>
      <c r="E59" s="183"/>
      <c r="F59" s="130"/>
      <c r="G59" s="130"/>
      <c r="H59" s="130"/>
      <c r="I59" s="130"/>
      <c r="J59" s="181"/>
      <c r="K59" s="189"/>
      <c r="L59" s="189"/>
      <c r="M59" s="189"/>
      <c r="N59" s="189"/>
      <c r="O59" s="189"/>
      <c r="P59" s="189"/>
      <c r="Q59" s="189"/>
      <c r="R59" s="189"/>
      <c r="S59" s="189"/>
      <c r="T59" s="189"/>
      <c r="U59" s="189"/>
      <c r="V59" s="189"/>
      <c r="W59" s="189"/>
      <c r="X59" s="189"/>
      <c r="Y59" s="189"/>
    </row>
    <row r="60" spans="1:25" ht="15" hidden="1" customHeight="1" x14ac:dyDescent="0.2">
      <c r="A60" s="189"/>
      <c r="B60" s="182"/>
      <c r="C60" s="183"/>
      <c r="D60" s="183"/>
      <c r="E60" s="183"/>
      <c r="F60" s="130"/>
      <c r="G60" s="130"/>
      <c r="H60" s="130"/>
      <c r="I60" s="130"/>
      <c r="J60" s="181"/>
      <c r="K60" s="189"/>
      <c r="L60" s="189"/>
      <c r="M60" s="189"/>
      <c r="N60" s="189"/>
      <c r="O60" s="189"/>
      <c r="P60" s="189"/>
      <c r="Q60" s="189"/>
      <c r="R60" s="189"/>
      <c r="S60" s="189"/>
      <c r="T60" s="189"/>
      <c r="U60" s="189"/>
      <c r="V60" s="189"/>
      <c r="W60" s="189"/>
      <c r="X60" s="189"/>
      <c r="Y60" s="189"/>
    </row>
    <row r="61" spans="1:25" ht="15" hidden="1" customHeight="1" x14ac:dyDescent="0.2">
      <c r="A61" s="189"/>
      <c r="B61" s="182"/>
      <c r="C61" s="183"/>
      <c r="D61" s="183"/>
      <c r="E61" s="183"/>
      <c r="F61" s="130"/>
      <c r="G61" s="130"/>
      <c r="H61" s="130"/>
      <c r="I61" s="130"/>
      <c r="J61" s="181"/>
      <c r="K61" s="189"/>
      <c r="L61" s="189"/>
      <c r="M61" s="189"/>
      <c r="N61" s="189"/>
      <c r="O61" s="189"/>
      <c r="P61" s="189"/>
      <c r="Q61" s="189"/>
      <c r="R61" s="189"/>
      <c r="S61" s="189"/>
      <c r="T61" s="189"/>
      <c r="U61" s="189"/>
      <c r="V61" s="189"/>
      <c r="W61" s="189"/>
      <c r="X61" s="189"/>
      <c r="Y61" s="189"/>
    </row>
    <row r="62" spans="1:25" ht="15" hidden="1" customHeight="1" x14ac:dyDescent="0.2">
      <c r="A62" s="189"/>
      <c r="B62" s="182"/>
      <c r="C62" s="183"/>
      <c r="D62" s="183"/>
      <c r="E62" s="183"/>
      <c r="F62" s="130"/>
      <c r="G62" s="130"/>
      <c r="H62" s="130"/>
      <c r="I62" s="130"/>
      <c r="J62" s="181"/>
      <c r="K62" s="189"/>
      <c r="L62" s="189"/>
      <c r="M62" s="189"/>
      <c r="N62" s="189"/>
      <c r="O62" s="189"/>
      <c r="P62" s="189"/>
      <c r="Q62" s="189"/>
      <c r="R62" s="189"/>
      <c r="S62" s="189"/>
      <c r="T62" s="189"/>
      <c r="U62" s="189"/>
      <c r="V62" s="189"/>
      <c r="W62" s="189"/>
      <c r="X62" s="189"/>
      <c r="Y62" s="189"/>
    </row>
    <row r="63" spans="1:25" ht="15" hidden="1" customHeight="1" x14ac:dyDescent="0.2">
      <c r="A63" s="189"/>
      <c r="B63" s="182"/>
      <c r="C63" s="183"/>
      <c r="D63" s="183"/>
      <c r="E63" s="183"/>
      <c r="F63" s="130"/>
      <c r="G63" s="130"/>
      <c r="H63" s="130"/>
      <c r="I63" s="130"/>
      <c r="J63" s="181"/>
      <c r="K63" s="189"/>
      <c r="L63" s="189"/>
      <c r="M63" s="189"/>
      <c r="N63" s="189"/>
      <c r="O63" s="189"/>
      <c r="P63" s="189"/>
      <c r="Q63" s="189"/>
      <c r="R63" s="189"/>
      <c r="S63" s="189"/>
      <c r="T63" s="189"/>
      <c r="U63" s="189"/>
      <c r="V63" s="189"/>
      <c r="W63" s="189"/>
      <c r="X63" s="189"/>
      <c r="Y63" s="189"/>
    </row>
    <row r="64" spans="1:25" ht="15" hidden="1" customHeight="1" x14ac:dyDescent="0.2">
      <c r="A64" s="189"/>
      <c r="B64" s="182"/>
      <c r="C64" s="183"/>
      <c r="D64" s="183"/>
      <c r="E64" s="183"/>
      <c r="F64" s="130"/>
      <c r="G64" s="130"/>
      <c r="H64" s="130"/>
      <c r="I64" s="130"/>
      <c r="J64" s="181"/>
      <c r="K64" s="189"/>
      <c r="L64" s="189"/>
      <c r="M64" s="189"/>
      <c r="N64" s="189"/>
      <c r="O64" s="189"/>
      <c r="P64" s="189"/>
      <c r="Q64" s="189"/>
      <c r="R64" s="189"/>
      <c r="S64" s="189"/>
      <c r="T64" s="189"/>
      <c r="U64" s="189"/>
      <c r="V64" s="189"/>
      <c r="W64" s="189"/>
      <c r="X64" s="189"/>
      <c r="Y64" s="189"/>
    </row>
    <row r="65" spans="1:25" ht="15" hidden="1" customHeight="1" x14ac:dyDescent="0.2">
      <c r="A65" s="189"/>
      <c r="B65" s="182"/>
      <c r="C65" s="183"/>
      <c r="D65" s="183"/>
      <c r="E65" s="183"/>
      <c r="F65" s="130"/>
      <c r="G65" s="130"/>
      <c r="H65" s="130"/>
      <c r="I65" s="130"/>
      <c r="J65" s="181"/>
      <c r="K65" s="189"/>
      <c r="L65" s="189"/>
      <c r="M65" s="189"/>
      <c r="N65" s="189"/>
      <c r="O65" s="189"/>
      <c r="P65" s="189"/>
      <c r="Q65" s="189"/>
      <c r="R65" s="189"/>
      <c r="S65" s="189"/>
      <c r="T65" s="189"/>
      <c r="U65" s="189"/>
      <c r="V65" s="189"/>
      <c r="W65" s="189"/>
      <c r="X65" s="189"/>
      <c r="Y65" s="189"/>
    </row>
    <row r="66" spans="1:25" ht="15" hidden="1" customHeight="1" x14ac:dyDescent="0.2">
      <c r="A66" s="189"/>
      <c r="B66" s="182"/>
      <c r="C66" s="183"/>
      <c r="D66" s="183"/>
      <c r="E66" s="183"/>
      <c r="F66" s="130"/>
      <c r="G66" s="130"/>
      <c r="H66" s="130"/>
      <c r="I66" s="130"/>
      <c r="J66" s="181"/>
      <c r="K66" s="189"/>
      <c r="L66" s="189"/>
      <c r="M66" s="189"/>
      <c r="N66" s="189"/>
      <c r="O66" s="189"/>
      <c r="P66" s="189"/>
      <c r="Q66" s="189"/>
      <c r="R66" s="189"/>
      <c r="S66" s="189"/>
      <c r="T66" s="189"/>
      <c r="U66" s="189"/>
      <c r="V66" s="189"/>
      <c r="W66" s="189"/>
      <c r="X66" s="189"/>
      <c r="Y66" s="189"/>
    </row>
    <row r="67" spans="1:25" ht="15" hidden="1" customHeight="1" x14ac:dyDescent="0.2">
      <c r="A67" s="189"/>
      <c r="B67" s="182"/>
      <c r="C67" s="183"/>
      <c r="D67" s="183"/>
      <c r="E67" s="183"/>
      <c r="F67" s="130"/>
      <c r="G67" s="130"/>
      <c r="H67" s="130"/>
      <c r="I67" s="130"/>
      <c r="J67" s="181"/>
      <c r="K67" s="189"/>
      <c r="L67" s="189"/>
      <c r="M67" s="189"/>
      <c r="N67" s="189"/>
      <c r="O67" s="189"/>
      <c r="P67" s="189"/>
      <c r="Q67" s="189"/>
      <c r="R67" s="189"/>
      <c r="S67" s="189"/>
      <c r="T67" s="189"/>
      <c r="U67" s="189"/>
      <c r="V67" s="189"/>
      <c r="W67" s="189"/>
      <c r="X67" s="189"/>
      <c r="Y67" s="189"/>
    </row>
    <row r="68" spans="1:25" ht="15.75" hidden="1" customHeight="1" x14ac:dyDescent="0.2">
      <c r="A68" s="189"/>
      <c r="B68" s="182"/>
      <c r="C68" s="183"/>
      <c r="D68" s="183"/>
      <c r="E68" s="183"/>
      <c r="F68" s="130"/>
      <c r="G68" s="130"/>
      <c r="H68" s="130"/>
      <c r="I68" s="130"/>
      <c r="J68" s="181"/>
      <c r="K68" s="189"/>
      <c r="L68" s="189"/>
      <c r="M68" s="189"/>
      <c r="N68" s="189"/>
      <c r="O68" s="189"/>
      <c r="P68" s="189"/>
      <c r="Q68" s="189"/>
      <c r="R68" s="189"/>
      <c r="S68" s="189"/>
      <c r="T68" s="189"/>
      <c r="U68" s="189"/>
      <c r="V68" s="189"/>
      <c r="W68" s="189"/>
      <c r="X68" s="189"/>
      <c r="Y68" s="189"/>
    </row>
    <row r="69" spans="1:25" ht="15.75" hidden="1" customHeight="1" x14ac:dyDescent="0.2">
      <c r="A69" s="189"/>
      <c r="B69" s="182"/>
      <c r="C69" s="183"/>
      <c r="D69" s="183"/>
      <c r="E69" s="183"/>
      <c r="F69" s="130"/>
      <c r="G69" s="130"/>
      <c r="H69" s="130"/>
      <c r="I69" s="130"/>
      <c r="J69" s="181"/>
      <c r="K69" s="189"/>
      <c r="L69" s="189"/>
      <c r="M69" s="189"/>
      <c r="N69" s="189"/>
      <c r="O69" s="189"/>
      <c r="P69" s="189"/>
      <c r="Q69" s="189"/>
      <c r="R69" s="189"/>
      <c r="S69" s="189"/>
      <c r="T69" s="189"/>
      <c r="U69" s="189"/>
      <c r="V69" s="189"/>
      <c r="W69" s="189"/>
      <c r="X69" s="189"/>
      <c r="Y69" s="189"/>
    </row>
    <row r="70" spans="1:25" ht="15.75" hidden="1" customHeight="1" x14ac:dyDescent="0.2">
      <c r="A70" s="189"/>
      <c r="B70" s="182"/>
      <c r="C70" s="183"/>
      <c r="D70" s="183"/>
      <c r="E70" s="183"/>
      <c r="F70" s="130"/>
      <c r="G70" s="130"/>
      <c r="H70" s="130"/>
      <c r="I70" s="130"/>
      <c r="J70" s="181"/>
      <c r="K70" s="189"/>
      <c r="L70" s="189"/>
      <c r="M70" s="189"/>
      <c r="N70" s="189"/>
      <c r="O70" s="189"/>
      <c r="P70" s="189"/>
      <c r="Q70" s="189"/>
      <c r="R70" s="189"/>
      <c r="S70" s="189"/>
      <c r="T70" s="189"/>
      <c r="U70" s="189"/>
      <c r="V70" s="189"/>
      <c r="W70" s="189"/>
      <c r="X70" s="189"/>
      <c r="Y70" s="189"/>
    </row>
    <row r="71" spans="1:25" ht="15.75" hidden="1" customHeight="1" x14ac:dyDescent="0.2">
      <c r="A71" s="189"/>
      <c r="B71" s="182"/>
      <c r="C71" s="183"/>
      <c r="D71" s="183"/>
      <c r="E71" s="183"/>
      <c r="F71" s="130"/>
      <c r="G71" s="130"/>
      <c r="H71" s="130"/>
      <c r="I71" s="130"/>
      <c r="J71" s="181"/>
      <c r="K71" s="189"/>
      <c r="L71" s="189"/>
      <c r="M71" s="189"/>
      <c r="N71" s="189"/>
      <c r="O71" s="189"/>
      <c r="P71" s="189"/>
      <c r="Q71" s="189"/>
      <c r="R71" s="189"/>
      <c r="S71" s="189"/>
      <c r="T71" s="189"/>
      <c r="U71" s="189"/>
      <c r="V71" s="189"/>
      <c r="W71" s="189"/>
      <c r="X71" s="189"/>
      <c r="Y71" s="189"/>
    </row>
    <row r="72" spans="1:25" ht="15.75" hidden="1" customHeight="1" x14ac:dyDescent="0.2">
      <c r="A72" s="189"/>
      <c r="B72" s="182"/>
      <c r="C72" s="183"/>
      <c r="D72" s="183"/>
      <c r="E72" s="183"/>
      <c r="F72" s="130"/>
      <c r="G72" s="130"/>
      <c r="H72" s="130"/>
      <c r="I72" s="130"/>
      <c r="J72" s="181"/>
      <c r="K72" s="189"/>
      <c r="L72" s="189"/>
      <c r="M72" s="189"/>
      <c r="N72" s="189"/>
      <c r="O72" s="189"/>
      <c r="P72" s="189"/>
      <c r="Q72" s="189"/>
      <c r="R72" s="189"/>
      <c r="S72" s="189"/>
      <c r="T72" s="189"/>
      <c r="U72" s="189"/>
      <c r="V72" s="189"/>
      <c r="W72" s="189"/>
      <c r="X72" s="189"/>
      <c r="Y72" s="189"/>
    </row>
    <row r="73" spans="1:25" ht="15.75" hidden="1" customHeight="1" x14ac:dyDescent="0.2">
      <c r="A73" s="189"/>
      <c r="B73" s="182"/>
      <c r="C73" s="183"/>
      <c r="D73" s="183"/>
      <c r="E73" s="183"/>
      <c r="F73" s="130"/>
      <c r="G73" s="130"/>
      <c r="H73" s="130"/>
      <c r="I73" s="130"/>
      <c r="J73" s="181"/>
      <c r="K73" s="189"/>
      <c r="L73" s="189"/>
      <c r="M73" s="189"/>
      <c r="N73" s="189"/>
      <c r="O73" s="189"/>
      <c r="P73" s="189"/>
      <c r="Q73" s="189"/>
      <c r="R73" s="189"/>
      <c r="S73" s="189"/>
      <c r="T73" s="189"/>
      <c r="U73" s="189"/>
      <c r="V73" s="189"/>
      <c r="W73" s="189"/>
      <c r="X73" s="189"/>
      <c r="Y73" s="189"/>
    </row>
    <row r="74" spans="1:25" ht="15.75" hidden="1" customHeight="1" x14ac:dyDescent="0.2">
      <c r="A74" s="189"/>
      <c r="B74" s="182"/>
      <c r="C74" s="183"/>
      <c r="D74" s="183"/>
      <c r="E74" s="183"/>
      <c r="F74" s="130"/>
      <c r="G74" s="130"/>
      <c r="H74" s="130"/>
      <c r="I74" s="130"/>
      <c r="J74" s="181"/>
      <c r="K74" s="189"/>
      <c r="L74" s="189"/>
      <c r="M74" s="189"/>
      <c r="N74" s="189"/>
      <c r="O74" s="189"/>
      <c r="P74" s="189"/>
      <c r="Q74" s="189"/>
      <c r="R74" s="189"/>
      <c r="S74" s="189"/>
      <c r="T74" s="189"/>
      <c r="U74" s="189"/>
      <c r="V74" s="189"/>
      <c r="W74" s="189"/>
      <c r="X74" s="189"/>
      <c r="Y74" s="189"/>
    </row>
    <row r="75" spans="1:25" ht="15.75" hidden="1" customHeight="1" x14ac:dyDescent="0.2">
      <c r="A75" s="189"/>
      <c r="B75" s="182"/>
      <c r="C75" s="183"/>
      <c r="D75" s="183"/>
      <c r="E75" s="183"/>
      <c r="F75" s="130"/>
      <c r="G75" s="130"/>
      <c r="H75" s="130"/>
      <c r="I75" s="130"/>
      <c r="J75" s="181"/>
      <c r="K75" s="189"/>
      <c r="L75" s="189"/>
      <c r="M75" s="189"/>
      <c r="N75" s="189"/>
      <c r="O75" s="189"/>
      <c r="P75" s="189"/>
      <c r="Q75" s="189"/>
      <c r="R75" s="189"/>
      <c r="S75" s="189"/>
      <c r="T75" s="189"/>
      <c r="U75" s="189"/>
      <c r="V75" s="189"/>
      <c r="W75" s="189"/>
      <c r="X75" s="189"/>
      <c r="Y75" s="189"/>
    </row>
    <row r="76" spans="1:25" ht="15.75" hidden="1" customHeight="1" x14ac:dyDescent="0.2">
      <c r="A76" s="189"/>
      <c r="B76" s="182"/>
      <c r="C76" s="183"/>
      <c r="D76" s="183"/>
      <c r="E76" s="183"/>
      <c r="F76" s="130"/>
      <c r="G76" s="130"/>
      <c r="H76" s="130"/>
      <c r="I76" s="130"/>
      <c r="J76" s="181"/>
      <c r="K76" s="189"/>
      <c r="L76" s="189"/>
      <c r="M76" s="189"/>
      <c r="N76" s="189"/>
      <c r="O76" s="189"/>
      <c r="P76" s="189"/>
      <c r="Q76" s="189"/>
      <c r="R76" s="189"/>
      <c r="S76" s="189"/>
      <c r="T76" s="189"/>
      <c r="U76" s="189"/>
      <c r="V76" s="189"/>
      <c r="W76" s="189"/>
      <c r="X76" s="189"/>
      <c r="Y76" s="189"/>
    </row>
    <row r="77" spans="1:25" ht="15.75" hidden="1" customHeight="1" x14ac:dyDescent="0.2">
      <c r="A77" s="189"/>
      <c r="B77" s="182"/>
      <c r="C77" s="183"/>
      <c r="D77" s="183"/>
      <c r="E77" s="183"/>
      <c r="F77" s="130"/>
      <c r="G77" s="130"/>
      <c r="H77" s="130"/>
      <c r="I77" s="130"/>
      <c r="J77" s="181"/>
      <c r="K77" s="189"/>
      <c r="L77" s="189"/>
      <c r="M77" s="189"/>
      <c r="N77" s="189"/>
      <c r="O77" s="189"/>
      <c r="P77" s="189"/>
      <c r="Q77" s="189"/>
      <c r="R77" s="189"/>
      <c r="S77" s="189"/>
      <c r="T77" s="189"/>
      <c r="U77" s="189"/>
      <c r="V77" s="189"/>
      <c r="W77" s="189"/>
      <c r="X77" s="189"/>
      <c r="Y77" s="189"/>
    </row>
    <row r="78" spans="1:25" ht="15.75" hidden="1" customHeight="1" x14ac:dyDescent="0.2">
      <c r="A78" s="189"/>
      <c r="B78" s="182"/>
      <c r="C78" s="183"/>
      <c r="D78" s="183"/>
      <c r="E78" s="183"/>
      <c r="F78" s="130"/>
      <c r="G78" s="130"/>
      <c r="H78" s="130"/>
      <c r="I78" s="130"/>
      <c r="J78" s="181"/>
      <c r="K78" s="189"/>
      <c r="L78" s="189"/>
      <c r="M78" s="189"/>
      <c r="N78" s="189"/>
      <c r="O78" s="189"/>
      <c r="P78" s="189"/>
      <c r="Q78" s="189"/>
      <c r="R78" s="189"/>
      <c r="S78" s="189"/>
      <c r="T78" s="189"/>
      <c r="U78" s="189"/>
      <c r="V78" s="189"/>
      <c r="W78" s="189"/>
      <c r="X78" s="189"/>
      <c r="Y78" s="189"/>
    </row>
    <row r="79" spans="1:25" ht="15.75" hidden="1" customHeight="1" x14ac:dyDescent="0.2">
      <c r="A79" s="189"/>
      <c r="B79" s="182"/>
      <c r="C79" s="183"/>
      <c r="D79" s="183"/>
      <c r="E79" s="183"/>
      <c r="F79" s="130"/>
      <c r="G79" s="130"/>
      <c r="H79" s="130"/>
      <c r="I79" s="130"/>
      <c r="J79" s="181"/>
      <c r="K79" s="189"/>
      <c r="L79" s="189"/>
      <c r="M79" s="189"/>
      <c r="N79" s="189"/>
      <c r="O79" s="189"/>
      <c r="P79" s="189"/>
      <c r="Q79" s="189"/>
      <c r="R79" s="189"/>
      <c r="S79" s="189"/>
      <c r="T79" s="189"/>
      <c r="U79" s="189"/>
      <c r="V79" s="189"/>
      <c r="W79" s="189"/>
      <c r="X79" s="189"/>
      <c r="Y79" s="189"/>
    </row>
    <row r="80" spans="1:25" ht="15.75" hidden="1" customHeight="1" x14ac:dyDescent="0.2">
      <c r="A80" s="189"/>
      <c r="B80" s="182"/>
      <c r="C80" s="183"/>
      <c r="D80" s="183"/>
      <c r="E80" s="183"/>
      <c r="F80" s="130"/>
      <c r="G80" s="130"/>
      <c r="H80" s="130"/>
      <c r="I80" s="130"/>
      <c r="J80" s="181"/>
      <c r="K80" s="189"/>
      <c r="L80" s="189"/>
      <c r="M80" s="189"/>
      <c r="N80" s="189"/>
      <c r="O80" s="189"/>
      <c r="P80" s="189"/>
      <c r="Q80" s="189"/>
      <c r="R80" s="189"/>
      <c r="S80" s="189"/>
      <c r="T80" s="189"/>
      <c r="U80" s="189"/>
      <c r="V80" s="189"/>
      <c r="W80" s="189"/>
      <c r="X80" s="189"/>
      <c r="Y80" s="189"/>
    </row>
    <row r="81" spans="1:25" ht="15.75" hidden="1" customHeight="1" x14ac:dyDescent="0.2">
      <c r="A81" s="189"/>
      <c r="B81" s="182"/>
      <c r="C81" s="183"/>
      <c r="D81" s="183"/>
      <c r="E81" s="183"/>
      <c r="F81" s="130"/>
      <c r="G81" s="130"/>
      <c r="H81" s="130"/>
      <c r="I81" s="130"/>
      <c r="J81" s="181"/>
      <c r="K81" s="189"/>
      <c r="L81" s="189"/>
      <c r="M81" s="189"/>
      <c r="N81" s="189"/>
      <c r="O81" s="189"/>
      <c r="P81" s="189"/>
      <c r="Q81" s="189"/>
      <c r="R81" s="189"/>
      <c r="S81" s="189"/>
      <c r="T81" s="189"/>
      <c r="U81" s="189"/>
      <c r="V81" s="189"/>
      <c r="W81" s="189"/>
      <c r="X81" s="189"/>
      <c r="Y81" s="189"/>
    </row>
    <row r="82" spans="1:25" ht="15.75" hidden="1" customHeight="1" x14ac:dyDescent="0.2">
      <c r="A82" s="189"/>
      <c r="B82" s="182"/>
      <c r="C82" s="183"/>
      <c r="D82" s="183"/>
      <c r="E82" s="183"/>
      <c r="F82" s="130"/>
      <c r="G82" s="130"/>
      <c r="H82" s="130"/>
      <c r="I82" s="130"/>
      <c r="J82" s="181"/>
      <c r="K82" s="189"/>
      <c r="L82" s="189"/>
      <c r="M82" s="189"/>
      <c r="N82" s="189"/>
      <c r="O82" s="189"/>
      <c r="P82" s="189"/>
      <c r="Q82" s="189"/>
      <c r="R82" s="189"/>
      <c r="S82" s="189"/>
      <c r="T82" s="189"/>
      <c r="U82" s="189"/>
      <c r="V82" s="189"/>
      <c r="W82" s="189"/>
      <c r="X82" s="189"/>
      <c r="Y82" s="189"/>
    </row>
    <row r="83" spans="1:25" ht="15.75" hidden="1" customHeight="1" x14ac:dyDescent="0.2">
      <c r="A83" s="189"/>
      <c r="B83" s="182"/>
      <c r="C83" s="183"/>
      <c r="D83" s="183"/>
      <c r="E83" s="183"/>
      <c r="F83" s="130"/>
      <c r="G83" s="130"/>
      <c r="H83" s="130"/>
      <c r="I83" s="130"/>
      <c r="J83" s="181"/>
      <c r="K83" s="189"/>
      <c r="L83" s="189"/>
      <c r="M83" s="189"/>
      <c r="N83" s="189"/>
      <c r="O83" s="189"/>
      <c r="P83" s="189"/>
      <c r="Q83" s="189"/>
      <c r="R83" s="189"/>
      <c r="S83" s="189"/>
      <c r="T83" s="189"/>
      <c r="U83" s="189"/>
      <c r="V83" s="189"/>
      <c r="W83" s="189"/>
      <c r="X83" s="189"/>
      <c r="Y83" s="189"/>
    </row>
    <row r="84" spans="1:25" ht="15.75" hidden="1" customHeight="1" x14ac:dyDescent="0.2">
      <c r="A84" s="189"/>
      <c r="B84" s="182"/>
      <c r="C84" s="183"/>
      <c r="D84" s="183"/>
      <c r="E84" s="183"/>
      <c r="F84" s="130"/>
      <c r="G84" s="130"/>
      <c r="H84" s="130"/>
      <c r="I84" s="130"/>
      <c r="J84" s="181"/>
      <c r="K84" s="189"/>
      <c r="L84" s="189"/>
      <c r="M84" s="189"/>
      <c r="N84" s="189"/>
      <c r="O84" s="189"/>
      <c r="P84" s="189"/>
      <c r="Q84" s="189"/>
      <c r="R84" s="189"/>
      <c r="S84" s="189"/>
      <c r="T84" s="189"/>
      <c r="U84" s="189"/>
      <c r="V84" s="189"/>
      <c r="W84" s="189"/>
      <c r="X84" s="189"/>
      <c r="Y84" s="189"/>
    </row>
    <row r="85" spans="1:25" ht="15.75" hidden="1" customHeight="1" x14ac:dyDescent="0.2">
      <c r="A85" s="189"/>
      <c r="B85" s="182"/>
      <c r="C85" s="183"/>
      <c r="D85" s="183"/>
      <c r="E85" s="183"/>
      <c r="F85" s="130"/>
      <c r="G85" s="130"/>
      <c r="H85" s="130"/>
      <c r="I85" s="130"/>
      <c r="J85" s="181"/>
      <c r="K85" s="189"/>
      <c r="L85" s="189"/>
      <c r="M85" s="189"/>
      <c r="N85" s="189"/>
      <c r="O85" s="189"/>
      <c r="P85" s="189"/>
      <c r="Q85" s="189"/>
      <c r="R85" s="189"/>
      <c r="S85" s="189"/>
      <c r="T85" s="189"/>
      <c r="U85" s="189"/>
      <c r="V85" s="189"/>
      <c r="W85" s="189"/>
      <c r="X85" s="189"/>
      <c r="Y85" s="189"/>
    </row>
    <row r="86" spans="1:25" ht="15.75" hidden="1" customHeight="1" x14ac:dyDescent="0.2">
      <c r="A86" s="189"/>
      <c r="B86" s="182"/>
      <c r="C86" s="183"/>
      <c r="D86" s="183"/>
      <c r="E86" s="183"/>
      <c r="F86" s="130"/>
      <c r="G86" s="130"/>
      <c r="H86" s="130"/>
      <c r="I86" s="130"/>
      <c r="J86" s="181"/>
      <c r="K86" s="189"/>
      <c r="L86" s="189"/>
      <c r="M86" s="189"/>
      <c r="N86" s="189"/>
      <c r="O86" s="189"/>
      <c r="P86" s="189"/>
      <c r="Q86" s="189"/>
      <c r="R86" s="189"/>
      <c r="S86" s="189"/>
      <c r="T86" s="189"/>
      <c r="U86" s="189"/>
      <c r="V86" s="189"/>
      <c r="W86" s="189"/>
      <c r="X86" s="189"/>
      <c r="Y86" s="189"/>
    </row>
    <row r="87" spans="1:25" ht="15.75" hidden="1" customHeight="1" x14ac:dyDescent="0.2">
      <c r="A87" s="189"/>
      <c r="B87" s="182"/>
      <c r="C87" s="183"/>
      <c r="D87" s="183"/>
      <c r="E87" s="183"/>
      <c r="F87" s="130"/>
      <c r="G87" s="130"/>
      <c r="H87" s="130"/>
      <c r="I87" s="130"/>
      <c r="J87" s="181"/>
      <c r="K87" s="189"/>
      <c r="L87" s="189"/>
      <c r="M87" s="189"/>
      <c r="N87" s="189"/>
      <c r="O87" s="189"/>
      <c r="P87" s="189"/>
      <c r="Q87" s="189"/>
      <c r="R87" s="189"/>
      <c r="S87" s="189"/>
      <c r="T87" s="189"/>
      <c r="U87" s="189"/>
      <c r="V87" s="189"/>
      <c r="W87" s="189"/>
      <c r="X87" s="189"/>
      <c r="Y87" s="189"/>
    </row>
    <row r="88" spans="1:25" ht="15.75" hidden="1" customHeight="1" x14ac:dyDescent="0.2">
      <c r="A88" s="189"/>
      <c r="B88" s="182"/>
      <c r="C88" s="183"/>
      <c r="D88" s="183"/>
      <c r="E88" s="183"/>
      <c r="F88" s="130"/>
      <c r="G88" s="130"/>
      <c r="H88" s="130"/>
      <c r="I88" s="130"/>
      <c r="J88" s="181"/>
      <c r="K88" s="189"/>
      <c r="L88" s="189"/>
      <c r="M88" s="189"/>
      <c r="N88" s="189"/>
      <c r="O88" s="189"/>
      <c r="P88" s="189"/>
      <c r="Q88" s="189"/>
      <c r="R88" s="189"/>
      <c r="S88" s="189"/>
      <c r="T88" s="189"/>
      <c r="U88" s="189"/>
      <c r="V88" s="189"/>
      <c r="W88" s="189"/>
      <c r="X88" s="189"/>
      <c r="Y88" s="189"/>
    </row>
    <row r="89" spans="1:25" ht="15.75" hidden="1" customHeight="1" x14ac:dyDescent="0.2">
      <c r="A89" s="189"/>
      <c r="B89" s="182"/>
      <c r="C89" s="183"/>
      <c r="D89" s="183"/>
      <c r="E89" s="183"/>
      <c r="F89" s="130"/>
      <c r="G89" s="130"/>
      <c r="H89" s="130"/>
      <c r="I89" s="130"/>
      <c r="J89" s="181"/>
      <c r="K89" s="189"/>
      <c r="L89" s="189"/>
      <c r="M89" s="189"/>
      <c r="N89" s="189"/>
      <c r="O89" s="189"/>
      <c r="P89" s="189"/>
      <c r="Q89" s="189"/>
      <c r="R89" s="189"/>
      <c r="S89" s="189"/>
      <c r="T89" s="189"/>
      <c r="U89" s="189"/>
      <c r="V89" s="189"/>
      <c r="W89" s="189"/>
      <c r="X89" s="189"/>
      <c r="Y89" s="189"/>
    </row>
    <row r="90" spans="1:25" ht="15.75" hidden="1" customHeight="1" x14ac:dyDescent="0.2">
      <c r="A90" s="189"/>
      <c r="B90" s="182"/>
      <c r="C90" s="183"/>
      <c r="D90" s="183"/>
      <c r="E90" s="183"/>
      <c r="F90" s="130"/>
      <c r="G90" s="130"/>
      <c r="H90" s="130"/>
      <c r="I90" s="130"/>
      <c r="J90" s="181"/>
      <c r="K90" s="189"/>
      <c r="L90" s="189"/>
      <c r="M90" s="189"/>
      <c r="N90" s="189"/>
      <c r="O90" s="189"/>
      <c r="P90" s="189"/>
      <c r="Q90" s="189"/>
      <c r="R90" s="189"/>
      <c r="S90" s="189"/>
      <c r="T90" s="189"/>
      <c r="U90" s="189"/>
      <c r="V90" s="189"/>
      <c r="W90" s="189"/>
      <c r="X90" s="189"/>
      <c r="Y90" s="189"/>
    </row>
    <row r="91" spans="1:25" ht="15.75" hidden="1" customHeight="1" x14ac:dyDescent="0.2">
      <c r="A91" s="189"/>
      <c r="B91" s="182"/>
      <c r="C91" s="183"/>
      <c r="D91" s="183"/>
      <c r="E91" s="183"/>
      <c r="F91" s="130"/>
      <c r="G91" s="130"/>
      <c r="H91" s="130"/>
      <c r="I91" s="130"/>
      <c r="J91" s="181"/>
      <c r="K91" s="189"/>
      <c r="L91" s="189"/>
      <c r="M91" s="189"/>
      <c r="N91" s="189"/>
      <c r="O91" s="189"/>
      <c r="P91" s="189"/>
      <c r="Q91" s="189"/>
      <c r="R91" s="189"/>
      <c r="S91" s="189"/>
      <c r="T91" s="189"/>
      <c r="U91" s="189"/>
      <c r="V91" s="189"/>
      <c r="W91" s="189"/>
      <c r="X91" s="189"/>
      <c r="Y91" s="189"/>
    </row>
    <row r="92" spans="1:25" ht="15.75" hidden="1" customHeight="1" x14ac:dyDescent="0.2">
      <c r="A92" s="189"/>
      <c r="B92" s="182"/>
      <c r="C92" s="183"/>
      <c r="D92" s="183"/>
      <c r="E92" s="183"/>
      <c r="F92" s="130"/>
      <c r="G92" s="130"/>
      <c r="H92" s="130"/>
      <c r="I92" s="130"/>
      <c r="J92" s="181"/>
      <c r="K92" s="189"/>
      <c r="L92" s="189"/>
      <c r="M92" s="189"/>
      <c r="N92" s="189"/>
      <c r="O92" s="189"/>
      <c r="P92" s="189"/>
      <c r="Q92" s="189"/>
      <c r="R92" s="189"/>
      <c r="S92" s="189"/>
      <c r="T92" s="189"/>
      <c r="U92" s="189"/>
      <c r="V92" s="189"/>
      <c r="W92" s="189"/>
      <c r="X92" s="189"/>
      <c r="Y92" s="189"/>
    </row>
    <row r="93" spans="1:25" ht="15.75" hidden="1" customHeight="1" x14ac:dyDescent="0.2">
      <c r="A93" s="189"/>
      <c r="B93" s="182"/>
      <c r="C93" s="183"/>
      <c r="D93" s="183"/>
      <c r="E93" s="183"/>
      <c r="F93" s="130"/>
      <c r="G93" s="130"/>
      <c r="H93" s="130"/>
      <c r="I93" s="130"/>
      <c r="J93" s="181"/>
      <c r="K93" s="189"/>
      <c r="L93" s="189"/>
      <c r="M93" s="189"/>
      <c r="N93" s="189"/>
      <c r="O93" s="189"/>
      <c r="P93" s="189"/>
      <c r="Q93" s="189"/>
      <c r="R93" s="189"/>
      <c r="S93" s="189"/>
      <c r="T93" s="189"/>
      <c r="U93" s="189"/>
      <c r="V93" s="189"/>
      <c r="W93" s="189"/>
      <c r="X93" s="189"/>
      <c r="Y93" s="189"/>
    </row>
    <row r="94" spans="1:25" ht="15.75" hidden="1" customHeight="1" x14ac:dyDescent="0.2">
      <c r="A94" s="189"/>
      <c r="B94" s="182"/>
      <c r="C94" s="183"/>
      <c r="D94" s="183"/>
      <c r="E94" s="183"/>
      <c r="F94" s="130"/>
      <c r="G94" s="130"/>
      <c r="H94" s="130"/>
      <c r="I94" s="130"/>
      <c r="J94" s="181"/>
      <c r="K94" s="189"/>
      <c r="L94" s="189"/>
      <c r="M94" s="189"/>
      <c r="N94" s="189"/>
      <c r="O94" s="189"/>
      <c r="P94" s="189"/>
      <c r="Q94" s="189"/>
      <c r="R94" s="189"/>
      <c r="S94" s="189"/>
      <c r="T94" s="189"/>
      <c r="U94" s="189"/>
      <c r="V94" s="189"/>
      <c r="W94" s="189"/>
      <c r="X94" s="189"/>
      <c r="Y94" s="189"/>
    </row>
    <row r="95" spans="1:25" ht="15.75" hidden="1" customHeight="1" x14ac:dyDescent="0.2">
      <c r="A95" s="189"/>
      <c r="B95" s="182"/>
      <c r="C95" s="183"/>
      <c r="D95" s="183"/>
      <c r="E95" s="183"/>
      <c r="F95" s="130"/>
      <c r="G95" s="130"/>
      <c r="H95" s="130"/>
      <c r="I95" s="130"/>
      <c r="J95" s="181"/>
      <c r="K95" s="189"/>
      <c r="L95" s="189"/>
      <c r="M95" s="189"/>
      <c r="N95" s="189"/>
      <c r="O95" s="189"/>
      <c r="P95" s="189"/>
      <c r="Q95" s="189"/>
      <c r="R95" s="189"/>
      <c r="S95" s="189"/>
      <c r="T95" s="189"/>
      <c r="U95" s="189"/>
      <c r="V95" s="189"/>
      <c r="W95" s="189"/>
      <c r="X95" s="189"/>
      <c r="Y95" s="189"/>
    </row>
    <row r="96" spans="1:25" ht="15.75" hidden="1" customHeight="1" x14ac:dyDescent="0.2">
      <c r="A96" s="189"/>
      <c r="B96" s="182"/>
      <c r="C96" s="183"/>
      <c r="D96" s="183"/>
      <c r="E96" s="183"/>
      <c r="F96" s="130"/>
      <c r="G96" s="130"/>
      <c r="H96" s="130"/>
      <c r="I96" s="130"/>
      <c r="J96" s="181"/>
      <c r="K96" s="189"/>
      <c r="L96" s="189"/>
      <c r="M96" s="189"/>
      <c r="N96" s="189"/>
      <c r="O96" s="189"/>
      <c r="P96" s="189"/>
      <c r="Q96" s="189"/>
      <c r="R96" s="189"/>
      <c r="S96" s="189"/>
      <c r="T96" s="189"/>
      <c r="U96" s="189"/>
      <c r="V96" s="189"/>
      <c r="W96" s="189"/>
      <c r="X96" s="189"/>
      <c r="Y96" s="189"/>
    </row>
    <row r="97" spans="1:25" ht="15.75" hidden="1" customHeight="1" x14ac:dyDescent="0.2">
      <c r="A97" s="189"/>
      <c r="B97" s="182"/>
      <c r="C97" s="183"/>
      <c r="D97" s="183"/>
      <c r="E97" s="183"/>
      <c r="F97" s="130"/>
      <c r="G97" s="130"/>
      <c r="H97" s="130"/>
      <c r="I97" s="130"/>
      <c r="J97" s="181"/>
      <c r="K97" s="189"/>
      <c r="L97" s="189"/>
      <c r="M97" s="189"/>
      <c r="N97" s="189"/>
      <c r="O97" s="189"/>
      <c r="P97" s="189"/>
      <c r="Q97" s="189"/>
      <c r="R97" s="189"/>
      <c r="S97" s="189"/>
      <c r="T97" s="189"/>
      <c r="U97" s="189"/>
      <c r="V97" s="189"/>
      <c r="W97" s="189"/>
      <c r="X97" s="189"/>
      <c r="Y97" s="189"/>
    </row>
    <row r="98" spans="1:25" ht="15.75" hidden="1" customHeight="1" x14ac:dyDescent="0.2">
      <c r="A98" s="189"/>
      <c r="B98" s="182"/>
      <c r="C98" s="183"/>
      <c r="D98" s="183"/>
      <c r="E98" s="183"/>
      <c r="F98" s="130"/>
      <c r="G98" s="130"/>
      <c r="H98" s="130"/>
      <c r="I98" s="130"/>
      <c r="J98" s="181"/>
      <c r="K98" s="189"/>
      <c r="L98" s="189"/>
      <c r="M98" s="189"/>
      <c r="N98" s="189"/>
      <c r="O98" s="189"/>
      <c r="P98" s="189"/>
      <c r="Q98" s="189"/>
      <c r="R98" s="189"/>
      <c r="S98" s="189"/>
      <c r="T98" s="189"/>
      <c r="U98" s="189"/>
      <c r="V98" s="189"/>
      <c r="W98" s="189"/>
      <c r="X98" s="189"/>
      <c r="Y98" s="189"/>
    </row>
    <row r="99" spans="1:25" ht="15.75" hidden="1" customHeight="1" x14ac:dyDescent="0.2">
      <c r="A99" s="189"/>
      <c r="B99" s="182"/>
      <c r="C99" s="183"/>
      <c r="D99" s="183"/>
      <c r="E99" s="183"/>
      <c r="F99" s="130"/>
      <c r="G99" s="130"/>
      <c r="H99" s="130"/>
      <c r="I99" s="130"/>
      <c r="J99" s="181"/>
      <c r="K99" s="189"/>
      <c r="L99" s="189"/>
      <c r="M99" s="189"/>
      <c r="N99" s="189"/>
      <c r="O99" s="189"/>
      <c r="P99" s="189"/>
      <c r="Q99" s="189"/>
      <c r="R99" s="189"/>
      <c r="S99" s="189"/>
      <c r="T99" s="189"/>
      <c r="U99" s="189"/>
      <c r="V99" s="189"/>
      <c r="W99" s="189"/>
      <c r="X99" s="189"/>
      <c r="Y99" s="189"/>
    </row>
    <row r="100" spans="1:25" ht="15.75" hidden="1" customHeight="1" x14ac:dyDescent="0.2">
      <c r="A100" s="189"/>
      <c r="B100" s="182"/>
      <c r="C100" s="183"/>
      <c r="D100" s="183"/>
      <c r="E100" s="183"/>
      <c r="F100" s="130"/>
      <c r="G100" s="130"/>
      <c r="H100" s="130"/>
      <c r="I100" s="130"/>
      <c r="J100" s="181"/>
      <c r="K100" s="189"/>
      <c r="L100" s="189"/>
      <c r="M100" s="189"/>
      <c r="N100" s="189"/>
      <c r="O100" s="189"/>
      <c r="P100" s="189"/>
      <c r="Q100" s="189"/>
      <c r="R100" s="189"/>
      <c r="S100" s="189"/>
      <c r="T100" s="189"/>
      <c r="U100" s="189"/>
      <c r="V100" s="189"/>
      <c r="W100" s="189"/>
      <c r="X100" s="189"/>
      <c r="Y100" s="189"/>
    </row>
    <row r="101" spans="1:25" ht="15.75" hidden="1" customHeight="1" x14ac:dyDescent="0.2">
      <c r="A101" s="189"/>
      <c r="B101" s="182"/>
      <c r="C101" s="183"/>
      <c r="D101" s="183"/>
      <c r="E101" s="183"/>
      <c r="F101" s="130"/>
      <c r="G101" s="130"/>
      <c r="H101" s="130"/>
      <c r="I101" s="130"/>
      <c r="J101" s="181"/>
      <c r="K101" s="189"/>
      <c r="L101" s="189"/>
      <c r="M101" s="189"/>
      <c r="N101" s="189"/>
      <c r="O101" s="189"/>
      <c r="P101" s="189"/>
      <c r="Q101" s="189"/>
      <c r="R101" s="189"/>
      <c r="S101" s="189"/>
      <c r="T101" s="189"/>
      <c r="U101" s="189"/>
      <c r="V101" s="189"/>
      <c r="W101" s="189"/>
      <c r="X101" s="189"/>
      <c r="Y101" s="189"/>
    </row>
    <row r="102" spans="1:25" ht="15.75" hidden="1" customHeight="1" x14ac:dyDescent="0.2">
      <c r="A102" s="189"/>
      <c r="B102" s="182"/>
      <c r="C102" s="183"/>
      <c r="D102" s="183"/>
      <c r="E102" s="183"/>
      <c r="F102" s="130"/>
      <c r="G102" s="130"/>
      <c r="H102" s="130"/>
      <c r="I102" s="130"/>
      <c r="J102" s="181"/>
      <c r="K102" s="189"/>
      <c r="L102" s="189"/>
      <c r="M102" s="189"/>
      <c r="N102" s="189"/>
      <c r="O102" s="189"/>
      <c r="P102" s="189"/>
      <c r="Q102" s="189"/>
      <c r="R102" s="189"/>
      <c r="S102" s="189"/>
      <c r="T102" s="189"/>
      <c r="U102" s="189"/>
      <c r="V102" s="189"/>
      <c r="W102" s="189"/>
      <c r="X102" s="189"/>
      <c r="Y102" s="189"/>
    </row>
    <row r="103" spans="1:25" ht="15.75" hidden="1" customHeight="1" x14ac:dyDescent="0.2">
      <c r="A103" s="189"/>
      <c r="B103" s="182"/>
      <c r="C103" s="183"/>
      <c r="D103" s="183"/>
      <c r="E103" s="183"/>
      <c r="F103" s="130"/>
      <c r="G103" s="130"/>
      <c r="H103" s="130"/>
      <c r="I103" s="130"/>
      <c r="J103" s="181"/>
      <c r="K103" s="189"/>
      <c r="L103" s="189"/>
      <c r="M103" s="189"/>
      <c r="N103" s="189"/>
      <c r="O103" s="189"/>
      <c r="P103" s="189"/>
      <c r="Q103" s="189"/>
      <c r="R103" s="189"/>
      <c r="S103" s="189"/>
      <c r="T103" s="189"/>
      <c r="U103" s="189"/>
      <c r="V103" s="189"/>
      <c r="W103" s="189"/>
      <c r="X103" s="189"/>
      <c r="Y103" s="189"/>
    </row>
    <row r="104" spans="1:25" ht="15.75" hidden="1" customHeight="1" x14ac:dyDescent="0.2">
      <c r="A104" s="189"/>
      <c r="B104" s="182"/>
      <c r="C104" s="183"/>
      <c r="D104" s="183"/>
      <c r="E104" s="183"/>
      <c r="F104" s="130"/>
      <c r="G104" s="130"/>
      <c r="H104" s="130"/>
      <c r="I104" s="130"/>
      <c r="J104" s="181"/>
      <c r="K104" s="189"/>
      <c r="L104" s="189"/>
      <c r="M104" s="189"/>
      <c r="N104" s="189"/>
      <c r="O104" s="189"/>
      <c r="P104" s="189"/>
      <c r="Q104" s="189"/>
      <c r="R104" s="189"/>
      <c r="S104" s="189"/>
      <c r="T104" s="189"/>
      <c r="U104" s="189"/>
      <c r="V104" s="189"/>
      <c r="W104" s="189"/>
      <c r="X104" s="189"/>
      <c r="Y104" s="189"/>
    </row>
    <row r="105" spans="1:25" ht="15.75" hidden="1" customHeight="1" x14ac:dyDescent="0.2">
      <c r="A105" s="189"/>
      <c r="B105" s="182"/>
      <c r="C105" s="183"/>
      <c r="D105" s="183"/>
      <c r="E105" s="183"/>
      <c r="F105" s="130"/>
      <c r="G105" s="130"/>
      <c r="H105" s="130"/>
      <c r="I105" s="130"/>
      <c r="J105" s="181"/>
      <c r="K105" s="189"/>
      <c r="L105" s="189"/>
      <c r="M105" s="189"/>
      <c r="N105" s="189"/>
      <c r="O105" s="189"/>
      <c r="P105" s="189"/>
      <c r="Q105" s="189"/>
      <c r="R105" s="189"/>
      <c r="S105" s="189"/>
      <c r="T105" s="189"/>
      <c r="U105" s="189"/>
      <c r="V105" s="189"/>
      <c r="W105" s="189"/>
      <c r="X105" s="189"/>
      <c r="Y105" s="189"/>
    </row>
    <row r="106" spans="1:25" ht="15.75" hidden="1" customHeight="1" x14ac:dyDescent="0.2">
      <c r="A106" s="189"/>
      <c r="B106" s="182"/>
      <c r="C106" s="183"/>
      <c r="D106" s="183"/>
      <c r="E106" s="183"/>
      <c r="F106" s="130"/>
      <c r="G106" s="130"/>
      <c r="H106" s="130"/>
      <c r="I106" s="130"/>
      <c r="J106" s="181"/>
      <c r="K106" s="189"/>
      <c r="L106" s="189"/>
      <c r="M106" s="189"/>
      <c r="N106" s="189"/>
      <c r="O106" s="189"/>
      <c r="P106" s="189"/>
      <c r="Q106" s="189"/>
      <c r="R106" s="189"/>
      <c r="S106" s="189"/>
      <c r="T106" s="189"/>
      <c r="U106" s="189"/>
      <c r="V106" s="189"/>
      <c r="W106" s="189"/>
      <c r="X106" s="189"/>
      <c r="Y106" s="189"/>
    </row>
    <row r="107" spans="1:25" ht="15.75" hidden="1" customHeight="1" x14ac:dyDescent="0.2">
      <c r="A107" s="189"/>
      <c r="B107" s="182"/>
      <c r="C107" s="183"/>
      <c r="D107" s="183"/>
      <c r="E107" s="183"/>
      <c r="F107" s="130"/>
      <c r="G107" s="130"/>
      <c r="H107" s="130"/>
      <c r="I107" s="130"/>
      <c r="J107" s="181"/>
      <c r="K107" s="189"/>
      <c r="L107" s="189"/>
      <c r="M107" s="189"/>
      <c r="N107" s="189"/>
      <c r="O107" s="189"/>
      <c r="P107" s="189"/>
      <c r="Q107" s="189"/>
      <c r="R107" s="189"/>
      <c r="S107" s="189"/>
      <c r="T107" s="189"/>
      <c r="U107" s="189"/>
      <c r="V107" s="189"/>
      <c r="W107" s="189"/>
      <c r="X107" s="189"/>
      <c r="Y107" s="189"/>
    </row>
    <row r="108" spans="1:25" ht="15.75" hidden="1" customHeight="1" x14ac:dyDescent="0.2">
      <c r="A108" s="189"/>
      <c r="B108" s="182"/>
      <c r="C108" s="183"/>
      <c r="D108" s="183"/>
      <c r="E108" s="183"/>
      <c r="F108" s="130"/>
      <c r="G108" s="130"/>
      <c r="H108" s="130"/>
      <c r="I108" s="130"/>
      <c r="J108" s="181"/>
      <c r="K108" s="189"/>
      <c r="L108" s="189"/>
      <c r="M108" s="189"/>
      <c r="N108" s="189"/>
      <c r="O108" s="189"/>
      <c r="P108" s="189"/>
      <c r="Q108" s="189"/>
      <c r="R108" s="189"/>
      <c r="S108" s="189"/>
      <c r="T108" s="189"/>
      <c r="U108" s="189"/>
      <c r="V108" s="189"/>
      <c r="W108" s="189"/>
      <c r="X108" s="189"/>
      <c r="Y108" s="189"/>
    </row>
    <row r="109" spans="1:25" ht="15.75" hidden="1" customHeight="1" x14ac:dyDescent="0.2">
      <c r="A109" s="189"/>
      <c r="B109" s="182"/>
      <c r="C109" s="183"/>
      <c r="D109" s="183"/>
      <c r="E109" s="183"/>
      <c r="F109" s="130"/>
      <c r="G109" s="130"/>
      <c r="H109" s="130"/>
      <c r="I109" s="130"/>
      <c r="J109" s="181"/>
      <c r="K109" s="189"/>
      <c r="L109" s="189"/>
      <c r="M109" s="189"/>
      <c r="N109" s="189"/>
      <c r="O109" s="189"/>
      <c r="P109" s="189"/>
      <c r="Q109" s="189"/>
      <c r="R109" s="189"/>
      <c r="S109" s="189"/>
      <c r="T109" s="189"/>
      <c r="U109" s="189"/>
      <c r="V109" s="189"/>
      <c r="W109" s="189"/>
      <c r="X109" s="189"/>
      <c r="Y109" s="189"/>
    </row>
    <row r="110" spans="1:25" ht="15.75" hidden="1" customHeight="1" x14ac:dyDescent="0.2">
      <c r="A110" s="189"/>
      <c r="B110" s="182"/>
      <c r="C110" s="183"/>
      <c r="D110" s="183"/>
      <c r="E110" s="183"/>
      <c r="F110" s="130"/>
      <c r="G110" s="130"/>
      <c r="H110" s="130"/>
      <c r="I110" s="130"/>
      <c r="J110" s="181"/>
      <c r="K110" s="189"/>
      <c r="L110" s="189"/>
      <c r="M110" s="189"/>
      <c r="N110" s="189"/>
      <c r="O110" s="189"/>
      <c r="P110" s="189"/>
      <c r="Q110" s="189"/>
      <c r="R110" s="189"/>
      <c r="S110" s="189"/>
      <c r="T110" s="189"/>
      <c r="U110" s="189"/>
      <c r="V110" s="189"/>
      <c r="W110" s="189"/>
      <c r="X110" s="189"/>
      <c r="Y110" s="189"/>
    </row>
    <row r="111" spans="1:25" ht="15.75" hidden="1" customHeight="1" x14ac:dyDescent="0.2">
      <c r="A111" s="189"/>
      <c r="B111" s="182"/>
      <c r="C111" s="183"/>
      <c r="D111" s="183"/>
      <c r="E111" s="183"/>
      <c r="F111" s="130"/>
      <c r="G111" s="130"/>
      <c r="H111" s="130"/>
      <c r="I111" s="130"/>
      <c r="J111" s="181"/>
      <c r="K111" s="189"/>
      <c r="L111" s="189"/>
      <c r="M111" s="189"/>
      <c r="N111" s="189"/>
      <c r="O111" s="189"/>
      <c r="P111" s="189"/>
      <c r="Q111" s="189"/>
      <c r="R111" s="189"/>
      <c r="S111" s="189"/>
      <c r="T111" s="189"/>
      <c r="U111" s="189"/>
      <c r="V111" s="189"/>
      <c r="W111" s="189"/>
      <c r="X111" s="189"/>
      <c r="Y111" s="189"/>
    </row>
    <row r="112" spans="1:25" ht="15.75" hidden="1" customHeight="1" x14ac:dyDescent="0.2">
      <c r="A112" s="189"/>
      <c r="B112" s="182"/>
      <c r="C112" s="183"/>
      <c r="D112" s="183"/>
      <c r="E112" s="183"/>
      <c r="F112" s="130"/>
      <c r="G112" s="130"/>
      <c r="H112" s="130"/>
      <c r="I112" s="130"/>
      <c r="J112" s="181"/>
      <c r="K112" s="189"/>
      <c r="L112" s="189"/>
      <c r="M112" s="189"/>
      <c r="N112" s="189"/>
      <c r="O112" s="189"/>
      <c r="P112" s="189"/>
      <c r="Q112" s="189"/>
      <c r="R112" s="189"/>
      <c r="S112" s="189"/>
      <c r="T112" s="189"/>
      <c r="U112" s="189"/>
      <c r="V112" s="189"/>
      <c r="W112" s="189"/>
      <c r="X112" s="189"/>
      <c r="Y112" s="189"/>
    </row>
    <row r="113" spans="1:25" ht="15.75" hidden="1" customHeight="1" x14ac:dyDescent="0.2">
      <c r="A113" s="189"/>
      <c r="B113" s="182"/>
      <c r="C113" s="183"/>
      <c r="D113" s="183"/>
      <c r="E113" s="183"/>
      <c r="F113" s="130"/>
      <c r="G113" s="130"/>
      <c r="H113" s="130"/>
      <c r="I113" s="130"/>
      <c r="J113" s="181"/>
      <c r="K113" s="189"/>
      <c r="L113" s="189"/>
      <c r="M113" s="189"/>
      <c r="N113" s="189"/>
      <c r="O113" s="189"/>
      <c r="P113" s="189"/>
      <c r="Q113" s="189"/>
      <c r="R113" s="189"/>
      <c r="S113" s="189"/>
      <c r="T113" s="189"/>
      <c r="U113" s="189"/>
      <c r="V113" s="189"/>
      <c r="W113" s="189"/>
      <c r="X113" s="189"/>
      <c r="Y113" s="189"/>
    </row>
    <row r="114" spans="1:25" ht="15.75" hidden="1" customHeight="1" x14ac:dyDescent="0.2">
      <c r="A114" s="189"/>
      <c r="B114" s="182"/>
      <c r="C114" s="183"/>
      <c r="D114" s="183"/>
      <c r="E114" s="183"/>
      <c r="F114" s="130"/>
      <c r="G114" s="130"/>
      <c r="H114" s="130"/>
      <c r="I114" s="130"/>
      <c r="J114" s="181"/>
      <c r="K114" s="189"/>
      <c r="L114" s="189"/>
      <c r="M114" s="189"/>
      <c r="N114" s="189"/>
      <c r="O114" s="189"/>
      <c r="P114" s="189"/>
      <c r="Q114" s="189"/>
      <c r="R114" s="189"/>
      <c r="S114" s="189"/>
      <c r="T114" s="189"/>
      <c r="U114" s="189"/>
      <c r="V114" s="189"/>
      <c r="W114" s="189"/>
      <c r="X114" s="189"/>
      <c r="Y114" s="189"/>
    </row>
    <row r="115" spans="1:25" ht="15.75" hidden="1" customHeight="1" x14ac:dyDescent="0.2">
      <c r="A115" s="189"/>
      <c r="B115" s="182"/>
      <c r="C115" s="183"/>
      <c r="D115" s="183"/>
      <c r="E115" s="183"/>
      <c r="F115" s="130"/>
      <c r="G115" s="130"/>
      <c r="H115" s="130"/>
      <c r="I115" s="130"/>
      <c r="J115" s="181"/>
      <c r="K115" s="189"/>
      <c r="L115" s="189"/>
      <c r="M115" s="189"/>
      <c r="N115" s="189"/>
      <c r="O115" s="189"/>
      <c r="P115" s="189"/>
      <c r="Q115" s="189"/>
      <c r="R115" s="189"/>
      <c r="S115" s="189"/>
      <c r="T115" s="189"/>
      <c r="U115" s="189"/>
      <c r="V115" s="189"/>
      <c r="W115" s="189"/>
      <c r="X115" s="189"/>
      <c r="Y115" s="189"/>
    </row>
    <row r="116" spans="1:25" ht="15.75" hidden="1" customHeight="1" x14ac:dyDescent="0.2">
      <c r="A116" s="189"/>
      <c r="B116" s="182"/>
      <c r="C116" s="183"/>
      <c r="D116" s="183"/>
      <c r="E116" s="183"/>
      <c r="F116" s="130"/>
      <c r="G116" s="130"/>
      <c r="H116" s="130"/>
      <c r="I116" s="130"/>
      <c r="J116" s="181"/>
      <c r="K116" s="189"/>
      <c r="L116" s="189"/>
      <c r="M116" s="189"/>
      <c r="N116" s="189"/>
      <c r="O116" s="189"/>
      <c r="P116" s="189"/>
      <c r="Q116" s="189"/>
      <c r="R116" s="189"/>
      <c r="S116" s="189"/>
      <c r="T116" s="189"/>
      <c r="U116" s="189"/>
      <c r="V116" s="189"/>
      <c r="W116" s="189"/>
      <c r="X116" s="189"/>
      <c r="Y116" s="189"/>
    </row>
    <row r="117" spans="1:25" ht="15.75" hidden="1" customHeight="1" x14ac:dyDescent="0.2">
      <c r="A117" s="189"/>
      <c r="B117" s="182"/>
      <c r="C117" s="183"/>
      <c r="D117" s="183"/>
      <c r="E117" s="183"/>
      <c r="F117" s="130"/>
      <c r="G117" s="130"/>
      <c r="H117" s="130"/>
      <c r="I117" s="130"/>
      <c r="J117" s="181"/>
      <c r="K117" s="189"/>
      <c r="L117" s="189"/>
      <c r="M117" s="189"/>
      <c r="N117" s="189"/>
      <c r="O117" s="189"/>
      <c r="P117" s="189"/>
      <c r="Q117" s="189"/>
      <c r="R117" s="189"/>
      <c r="S117" s="189"/>
      <c r="T117" s="189"/>
      <c r="U117" s="189"/>
      <c r="V117" s="189"/>
      <c r="W117" s="189"/>
      <c r="X117" s="189"/>
      <c r="Y117" s="189"/>
    </row>
    <row r="118" spans="1:25" ht="15.75" hidden="1" customHeight="1" x14ac:dyDescent="0.2">
      <c r="A118" s="189"/>
      <c r="B118" s="182"/>
      <c r="C118" s="183"/>
      <c r="D118" s="183"/>
      <c r="E118" s="183"/>
      <c r="F118" s="130"/>
      <c r="G118" s="130"/>
      <c r="H118" s="130"/>
      <c r="I118" s="130"/>
      <c r="J118" s="181"/>
      <c r="K118" s="189"/>
      <c r="L118" s="189"/>
      <c r="M118" s="189"/>
      <c r="N118" s="189"/>
      <c r="O118" s="189"/>
      <c r="P118" s="189"/>
      <c r="Q118" s="189"/>
      <c r="R118" s="189"/>
      <c r="S118" s="189"/>
      <c r="T118" s="189"/>
      <c r="U118" s="189"/>
      <c r="V118" s="189"/>
      <c r="W118" s="189"/>
      <c r="X118" s="189"/>
      <c r="Y118" s="189"/>
    </row>
    <row r="119" spans="1:25" ht="15.75" hidden="1" customHeight="1" x14ac:dyDescent="0.2">
      <c r="A119" s="189"/>
      <c r="B119" s="182"/>
      <c r="C119" s="183"/>
      <c r="D119" s="183"/>
      <c r="E119" s="183"/>
      <c r="F119" s="130"/>
      <c r="G119" s="130"/>
      <c r="H119" s="130"/>
      <c r="I119" s="130"/>
      <c r="J119" s="181"/>
      <c r="K119" s="189"/>
      <c r="L119" s="189"/>
      <c r="M119" s="189"/>
      <c r="N119" s="189"/>
      <c r="O119" s="189"/>
      <c r="P119" s="189"/>
      <c r="Q119" s="189"/>
      <c r="R119" s="189"/>
      <c r="S119" s="189"/>
      <c r="T119" s="189"/>
      <c r="U119" s="189"/>
      <c r="V119" s="189"/>
      <c r="W119" s="189"/>
      <c r="X119" s="189"/>
      <c r="Y119" s="189"/>
    </row>
    <row r="120" spans="1:25" ht="15.75" hidden="1" customHeight="1" x14ac:dyDescent="0.2">
      <c r="A120" s="189"/>
      <c r="B120" s="182"/>
      <c r="C120" s="183"/>
      <c r="D120" s="183"/>
      <c r="E120" s="183"/>
      <c r="F120" s="130"/>
      <c r="G120" s="130"/>
      <c r="H120" s="130"/>
      <c r="I120" s="130"/>
      <c r="J120" s="181"/>
      <c r="K120" s="189"/>
      <c r="L120" s="189"/>
      <c r="M120" s="189"/>
      <c r="N120" s="189"/>
      <c r="O120" s="189"/>
      <c r="P120" s="189"/>
      <c r="Q120" s="189"/>
      <c r="R120" s="189"/>
      <c r="S120" s="189"/>
      <c r="T120" s="189"/>
      <c r="U120" s="189"/>
      <c r="V120" s="189"/>
      <c r="W120" s="189"/>
      <c r="X120" s="189"/>
      <c r="Y120" s="189"/>
    </row>
    <row r="121" spans="1:25" ht="15.75" hidden="1" customHeight="1" x14ac:dyDescent="0.2">
      <c r="A121" s="189"/>
      <c r="B121" s="182"/>
      <c r="C121" s="183"/>
      <c r="D121" s="183"/>
      <c r="E121" s="183"/>
      <c r="F121" s="130"/>
      <c r="G121" s="130"/>
      <c r="H121" s="130"/>
      <c r="I121" s="130"/>
      <c r="J121" s="181"/>
      <c r="K121" s="189"/>
      <c r="L121" s="189"/>
      <c r="M121" s="189"/>
      <c r="N121" s="189"/>
      <c r="O121" s="189"/>
      <c r="P121" s="189"/>
      <c r="Q121" s="189"/>
      <c r="R121" s="189"/>
      <c r="S121" s="189"/>
      <c r="T121" s="189"/>
      <c r="U121" s="189"/>
      <c r="V121" s="189"/>
      <c r="W121" s="189"/>
      <c r="X121" s="189"/>
      <c r="Y121" s="189"/>
    </row>
    <row r="122" spans="1:25" ht="15.75" hidden="1" customHeight="1" x14ac:dyDescent="0.2">
      <c r="A122" s="189"/>
      <c r="B122" s="182"/>
      <c r="C122" s="183"/>
      <c r="D122" s="183"/>
      <c r="E122" s="183"/>
      <c r="F122" s="130"/>
      <c r="G122" s="130"/>
      <c r="H122" s="130"/>
      <c r="I122" s="130"/>
      <c r="J122" s="181"/>
      <c r="K122" s="189"/>
      <c r="L122" s="189"/>
      <c r="M122" s="189"/>
      <c r="N122" s="189"/>
      <c r="O122" s="189"/>
      <c r="P122" s="189"/>
      <c r="Q122" s="189"/>
      <c r="R122" s="189"/>
      <c r="S122" s="189"/>
      <c r="T122" s="189"/>
      <c r="U122" s="189"/>
      <c r="V122" s="189"/>
      <c r="W122" s="189"/>
      <c r="X122" s="189"/>
      <c r="Y122" s="189"/>
    </row>
    <row r="123" spans="1:25" ht="15.75" hidden="1" customHeight="1" x14ac:dyDescent="0.2">
      <c r="A123" s="189"/>
      <c r="B123" s="182"/>
      <c r="C123" s="183"/>
      <c r="D123" s="183"/>
      <c r="E123" s="183"/>
      <c r="F123" s="130"/>
      <c r="G123" s="130"/>
      <c r="H123" s="130"/>
      <c r="I123" s="130"/>
      <c r="J123" s="181"/>
      <c r="K123" s="189"/>
      <c r="L123" s="189"/>
      <c r="M123" s="189"/>
      <c r="N123" s="189"/>
      <c r="O123" s="189"/>
      <c r="P123" s="189"/>
      <c r="Q123" s="189"/>
      <c r="R123" s="189"/>
      <c r="S123" s="189"/>
      <c r="T123" s="189"/>
      <c r="U123" s="189"/>
      <c r="V123" s="189"/>
      <c r="W123" s="189"/>
      <c r="X123" s="189"/>
      <c r="Y123" s="189"/>
    </row>
    <row r="124" spans="1:25" ht="15.75" hidden="1" customHeight="1" x14ac:dyDescent="0.2">
      <c r="A124" s="189"/>
      <c r="B124" s="182"/>
      <c r="C124" s="183"/>
      <c r="D124" s="183"/>
      <c r="E124" s="183"/>
      <c r="F124" s="130"/>
      <c r="G124" s="130"/>
      <c r="H124" s="130"/>
      <c r="I124" s="130"/>
      <c r="J124" s="181"/>
      <c r="K124" s="189"/>
      <c r="L124" s="189"/>
      <c r="M124" s="189"/>
      <c r="N124" s="189"/>
      <c r="O124" s="189"/>
      <c r="P124" s="189"/>
      <c r="Q124" s="189"/>
      <c r="R124" s="189"/>
      <c r="S124" s="189"/>
      <c r="T124" s="189"/>
      <c r="U124" s="189"/>
      <c r="V124" s="189"/>
      <c r="W124" s="189"/>
      <c r="X124" s="189"/>
      <c r="Y124" s="189"/>
    </row>
    <row r="125" spans="1:25" ht="15.75" hidden="1" customHeight="1" x14ac:dyDescent="0.2">
      <c r="A125" s="189"/>
      <c r="B125" s="182"/>
      <c r="C125" s="183"/>
      <c r="D125" s="183"/>
      <c r="E125" s="183"/>
      <c r="F125" s="130"/>
      <c r="G125" s="130"/>
      <c r="H125" s="130"/>
      <c r="I125" s="130"/>
      <c r="J125" s="181"/>
      <c r="K125" s="189"/>
      <c r="L125" s="189"/>
      <c r="M125" s="189"/>
      <c r="N125" s="189"/>
      <c r="O125" s="189"/>
      <c r="P125" s="189"/>
      <c r="Q125" s="189"/>
      <c r="R125" s="189"/>
      <c r="S125" s="189"/>
      <c r="T125" s="189"/>
      <c r="U125" s="189"/>
      <c r="V125" s="189"/>
      <c r="W125" s="189"/>
      <c r="X125" s="189"/>
      <c r="Y125" s="189"/>
    </row>
    <row r="126" spans="1:25" ht="15.75" hidden="1" customHeight="1" x14ac:dyDescent="0.2">
      <c r="A126" s="189"/>
      <c r="B126" s="182"/>
      <c r="C126" s="183"/>
      <c r="D126" s="183"/>
      <c r="E126" s="183"/>
      <c r="F126" s="130"/>
      <c r="G126" s="130"/>
      <c r="H126" s="130"/>
      <c r="I126" s="130"/>
      <c r="J126" s="181"/>
      <c r="K126" s="189"/>
      <c r="L126" s="189"/>
      <c r="M126" s="189"/>
      <c r="N126" s="189"/>
      <c r="O126" s="189"/>
      <c r="P126" s="189"/>
      <c r="Q126" s="189"/>
      <c r="R126" s="189"/>
      <c r="S126" s="189"/>
      <c r="T126" s="189"/>
      <c r="U126" s="189"/>
      <c r="V126" s="189"/>
      <c r="W126" s="189"/>
      <c r="X126" s="189"/>
      <c r="Y126" s="189"/>
    </row>
    <row r="127" spans="1:25" ht="15.75" hidden="1" customHeight="1" x14ac:dyDescent="0.2">
      <c r="A127" s="189"/>
      <c r="B127" s="182"/>
      <c r="C127" s="183"/>
      <c r="D127" s="183"/>
      <c r="E127" s="183"/>
      <c r="F127" s="130"/>
      <c r="G127" s="130"/>
      <c r="H127" s="130"/>
      <c r="I127" s="130"/>
      <c r="J127" s="181"/>
      <c r="K127" s="189"/>
      <c r="L127" s="189"/>
      <c r="M127" s="189"/>
      <c r="N127" s="189"/>
      <c r="O127" s="189"/>
      <c r="P127" s="189"/>
      <c r="Q127" s="189"/>
      <c r="R127" s="189"/>
      <c r="S127" s="189"/>
      <c r="T127" s="189"/>
      <c r="U127" s="189"/>
      <c r="V127" s="189"/>
      <c r="W127" s="189"/>
      <c r="X127" s="189"/>
      <c r="Y127" s="189"/>
    </row>
    <row r="128" spans="1:25" ht="15.75" hidden="1" customHeight="1" x14ac:dyDescent="0.2">
      <c r="A128" s="189"/>
      <c r="B128" s="182"/>
      <c r="C128" s="183"/>
      <c r="D128" s="183"/>
      <c r="E128" s="183"/>
      <c r="F128" s="130"/>
      <c r="G128" s="130"/>
      <c r="H128" s="130"/>
      <c r="I128" s="130"/>
      <c r="J128" s="181"/>
      <c r="K128" s="189"/>
      <c r="L128" s="189"/>
      <c r="M128" s="189"/>
      <c r="N128" s="189"/>
      <c r="O128" s="189"/>
      <c r="P128" s="189"/>
      <c r="Q128" s="189"/>
      <c r="R128" s="189"/>
      <c r="S128" s="189"/>
      <c r="T128" s="189"/>
      <c r="U128" s="189"/>
      <c r="V128" s="189"/>
      <c r="W128" s="189"/>
      <c r="X128" s="189"/>
      <c r="Y128" s="189"/>
    </row>
    <row r="129" spans="1:25" ht="15.75" hidden="1" customHeight="1" x14ac:dyDescent="0.2">
      <c r="A129" s="189"/>
      <c r="B129" s="182"/>
      <c r="C129" s="183"/>
      <c r="D129" s="183"/>
      <c r="E129" s="183"/>
      <c r="F129" s="130"/>
      <c r="G129" s="130"/>
      <c r="H129" s="130"/>
      <c r="I129" s="130"/>
      <c r="J129" s="181"/>
      <c r="K129" s="189"/>
      <c r="L129" s="189"/>
      <c r="M129" s="189"/>
      <c r="N129" s="189"/>
      <c r="O129" s="189"/>
      <c r="P129" s="189"/>
      <c r="Q129" s="189"/>
      <c r="R129" s="189"/>
      <c r="S129" s="189"/>
      <c r="T129" s="189"/>
      <c r="U129" s="189"/>
      <c r="V129" s="189"/>
      <c r="W129" s="189"/>
      <c r="X129" s="189"/>
      <c r="Y129" s="189"/>
    </row>
    <row r="130" spans="1:25" ht="15.75" hidden="1" customHeight="1" x14ac:dyDescent="0.2">
      <c r="A130" s="189"/>
      <c r="B130" s="182"/>
      <c r="C130" s="183"/>
      <c r="D130" s="183"/>
      <c r="E130" s="183"/>
      <c r="F130" s="130"/>
      <c r="G130" s="130"/>
      <c r="H130" s="130"/>
      <c r="I130" s="130"/>
      <c r="J130" s="181"/>
      <c r="K130" s="189"/>
      <c r="L130" s="189"/>
      <c r="M130" s="189"/>
      <c r="N130" s="189"/>
      <c r="O130" s="189"/>
      <c r="P130" s="189"/>
      <c r="Q130" s="189"/>
      <c r="R130" s="189"/>
      <c r="S130" s="189"/>
      <c r="T130" s="189"/>
      <c r="U130" s="189"/>
      <c r="V130" s="189"/>
      <c r="W130" s="189"/>
      <c r="X130" s="189"/>
      <c r="Y130" s="189"/>
    </row>
    <row r="131" spans="1:25" ht="15.75" hidden="1" customHeight="1" x14ac:dyDescent="0.2">
      <c r="A131" s="189"/>
      <c r="B131" s="182"/>
      <c r="C131" s="183"/>
      <c r="D131" s="183"/>
      <c r="E131" s="183"/>
      <c r="F131" s="130"/>
      <c r="G131" s="130"/>
      <c r="H131" s="130"/>
      <c r="I131" s="130"/>
      <c r="J131" s="181"/>
      <c r="K131" s="189"/>
      <c r="L131" s="189"/>
      <c r="M131" s="189"/>
      <c r="N131" s="189"/>
      <c r="O131" s="189"/>
      <c r="P131" s="189"/>
      <c r="Q131" s="189"/>
      <c r="R131" s="189"/>
      <c r="S131" s="189"/>
      <c r="T131" s="189"/>
      <c r="U131" s="189"/>
      <c r="V131" s="189"/>
      <c r="W131" s="189"/>
      <c r="X131" s="189"/>
      <c r="Y131" s="189"/>
    </row>
    <row r="132" spans="1:25" ht="15.75" hidden="1" customHeight="1" x14ac:dyDescent="0.2">
      <c r="A132" s="189"/>
      <c r="B132" s="182"/>
      <c r="C132" s="183"/>
      <c r="D132" s="183"/>
      <c r="E132" s="183"/>
      <c r="F132" s="130"/>
      <c r="G132" s="130"/>
      <c r="H132" s="130"/>
      <c r="I132" s="130"/>
      <c r="J132" s="181"/>
      <c r="K132" s="189"/>
      <c r="L132" s="189"/>
      <c r="M132" s="189"/>
      <c r="N132" s="189"/>
      <c r="O132" s="189"/>
      <c r="P132" s="189"/>
      <c r="Q132" s="189"/>
      <c r="R132" s="189"/>
      <c r="S132" s="189"/>
      <c r="T132" s="189"/>
      <c r="U132" s="189"/>
      <c r="V132" s="189"/>
      <c r="W132" s="189"/>
      <c r="X132" s="189"/>
      <c r="Y132" s="189"/>
    </row>
    <row r="133" spans="1:25" ht="15.75" hidden="1" customHeight="1" x14ac:dyDescent="0.2">
      <c r="A133" s="189"/>
      <c r="B133" s="182"/>
      <c r="C133" s="183"/>
      <c r="D133" s="183"/>
      <c r="E133" s="183"/>
      <c r="F133" s="130"/>
      <c r="G133" s="130"/>
      <c r="H133" s="130"/>
      <c r="I133" s="130"/>
      <c r="J133" s="181"/>
      <c r="K133" s="189"/>
      <c r="L133" s="189"/>
      <c r="M133" s="189"/>
      <c r="N133" s="189"/>
      <c r="O133" s="189"/>
      <c r="P133" s="189"/>
      <c r="Q133" s="189"/>
      <c r="R133" s="189"/>
      <c r="S133" s="189"/>
      <c r="T133" s="189"/>
      <c r="U133" s="189"/>
      <c r="V133" s="189"/>
      <c r="W133" s="189"/>
      <c r="X133" s="189"/>
      <c r="Y133" s="189"/>
    </row>
    <row r="134" spans="1:25" ht="15.75" hidden="1" customHeight="1" x14ac:dyDescent="0.2">
      <c r="A134" s="189"/>
      <c r="B134" s="182"/>
      <c r="C134" s="183"/>
      <c r="D134" s="183"/>
      <c r="E134" s="183"/>
      <c r="F134" s="130"/>
      <c r="G134" s="130"/>
      <c r="H134" s="130"/>
      <c r="I134" s="130"/>
      <c r="J134" s="181"/>
      <c r="K134" s="189"/>
      <c r="L134" s="189"/>
      <c r="M134" s="189"/>
      <c r="N134" s="189"/>
      <c r="O134" s="189"/>
      <c r="P134" s="189"/>
      <c r="Q134" s="189"/>
      <c r="R134" s="189"/>
      <c r="S134" s="189"/>
      <c r="T134" s="189"/>
      <c r="U134" s="189"/>
      <c r="V134" s="189"/>
      <c r="W134" s="189"/>
      <c r="X134" s="189"/>
      <c r="Y134" s="189"/>
    </row>
    <row r="135" spans="1:25" ht="15.75" hidden="1" customHeight="1" x14ac:dyDescent="0.2">
      <c r="A135" s="189"/>
      <c r="B135" s="182"/>
      <c r="C135" s="183"/>
      <c r="D135" s="183"/>
      <c r="E135" s="183"/>
      <c r="F135" s="130"/>
      <c r="G135" s="130"/>
      <c r="H135" s="130"/>
      <c r="I135" s="130"/>
      <c r="J135" s="181"/>
      <c r="K135" s="189"/>
      <c r="L135" s="189"/>
      <c r="M135" s="189"/>
      <c r="N135" s="189"/>
      <c r="O135" s="189"/>
      <c r="P135" s="189"/>
      <c r="Q135" s="189"/>
      <c r="R135" s="189"/>
      <c r="S135" s="189"/>
      <c r="T135" s="189"/>
      <c r="U135" s="189"/>
      <c r="V135" s="189"/>
      <c r="W135" s="189"/>
      <c r="X135" s="189"/>
      <c r="Y135" s="189"/>
    </row>
    <row r="136" spans="1:25" ht="15.75" hidden="1" customHeight="1" x14ac:dyDescent="0.2">
      <c r="A136" s="189"/>
      <c r="B136" s="182"/>
      <c r="C136" s="183"/>
      <c r="D136" s="183"/>
      <c r="E136" s="183"/>
      <c r="F136" s="130"/>
      <c r="G136" s="130"/>
      <c r="H136" s="130"/>
      <c r="I136" s="130"/>
      <c r="J136" s="181"/>
      <c r="K136" s="189"/>
      <c r="L136" s="189"/>
      <c r="M136" s="189"/>
      <c r="N136" s="189"/>
      <c r="O136" s="189"/>
      <c r="P136" s="189"/>
      <c r="Q136" s="189"/>
      <c r="R136" s="189"/>
      <c r="S136" s="189"/>
      <c r="T136" s="189"/>
      <c r="U136" s="189"/>
      <c r="V136" s="189"/>
      <c r="W136" s="189"/>
      <c r="X136" s="189"/>
      <c r="Y136" s="189"/>
    </row>
    <row r="137" spans="1:25" ht="15.75" hidden="1" customHeight="1" x14ac:dyDescent="0.2">
      <c r="A137" s="189"/>
      <c r="B137" s="182"/>
      <c r="C137" s="183"/>
      <c r="D137" s="183"/>
      <c r="E137" s="183"/>
      <c r="F137" s="130"/>
      <c r="G137" s="130"/>
      <c r="H137" s="130"/>
      <c r="I137" s="130"/>
      <c r="J137" s="181"/>
      <c r="K137" s="189"/>
      <c r="L137" s="189"/>
      <c r="M137" s="189"/>
      <c r="N137" s="189"/>
      <c r="O137" s="189"/>
      <c r="P137" s="189"/>
      <c r="Q137" s="189"/>
      <c r="R137" s="189"/>
      <c r="S137" s="189"/>
      <c r="T137" s="189"/>
      <c r="U137" s="189"/>
      <c r="V137" s="189"/>
      <c r="W137" s="189"/>
      <c r="X137" s="189"/>
      <c r="Y137" s="189"/>
    </row>
    <row r="138" spans="1:25" ht="15.75" hidden="1" customHeight="1" x14ac:dyDescent="0.2">
      <c r="A138" s="189"/>
      <c r="B138" s="182"/>
      <c r="C138" s="183"/>
      <c r="D138" s="183"/>
      <c r="E138" s="183"/>
      <c r="F138" s="130"/>
      <c r="G138" s="130"/>
      <c r="H138" s="130"/>
      <c r="I138" s="130"/>
      <c r="J138" s="181"/>
      <c r="K138" s="189"/>
      <c r="L138" s="189"/>
      <c r="M138" s="189"/>
      <c r="N138" s="189"/>
      <c r="O138" s="189"/>
      <c r="P138" s="189"/>
      <c r="Q138" s="189"/>
      <c r="R138" s="189"/>
      <c r="S138" s="189"/>
      <c r="T138" s="189"/>
      <c r="U138" s="189"/>
      <c r="V138" s="189"/>
      <c r="W138" s="189"/>
      <c r="X138" s="189"/>
      <c r="Y138" s="189"/>
    </row>
    <row r="139" spans="1:25" ht="15.75" hidden="1" customHeight="1" x14ac:dyDescent="0.2">
      <c r="A139" s="189"/>
      <c r="B139" s="182"/>
      <c r="C139" s="183"/>
      <c r="D139" s="183"/>
      <c r="E139" s="183"/>
      <c r="F139" s="130"/>
      <c r="G139" s="130"/>
      <c r="H139" s="130"/>
      <c r="I139" s="130"/>
      <c r="J139" s="181"/>
      <c r="K139" s="189"/>
      <c r="L139" s="189"/>
      <c r="M139" s="189"/>
      <c r="N139" s="189"/>
      <c r="O139" s="189"/>
      <c r="P139" s="189"/>
      <c r="Q139" s="189"/>
      <c r="R139" s="189"/>
      <c r="S139" s="189"/>
      <c r="T139" s="189"/>
      <c r="U139" s="189"/>
      <c r="V139" s="189"/>
      <c r="W139" s="189"/>
      <c r="X139" s="189"/>
      <c r="Y139" s="189"/>
    </row>
    <row r="140" spans="1:25" ht="15.75" hidden="1" customHeight="1" x14ac:dyDescent="0.2">
      <c r="A140" s="189"/>
      <c r="B140" s="182"/>
      <c r="C140" s="183"/>
      <c r="D140" s="183"/>
      <c r="E140" s="183"/>
      <c r="F140" s="130"/>
      <c r="G140" s="130"/>
      <c r="H140" s="130"/>
      <c r="I140" s="130"/>
      <c r="J140" s="181"/>
      <c r="K140" s="189"/>
      <c r="L140" s="189"/>
      <c r="M140" s="189"/>
      <c r="N140" s="189"/>
      <c r="O140" s="189"/>
      <c r="P140" s="189"/>
      <c r="Q140" s="189"/>
      <c r="R140" s="189"/>
      <c r="S140" s="189"/>
      <c r="T140" s="189"/>
      <c r="U140" s="189"/>
      <c r="V140" s="189"/>
      <c r="W140" s="189"/>
      <c r="X140" s="189"/>
      <c r="Y140" s="189"/>
    </row>
    <row r="141" spans="1:25" ht="15.75" hidden="1" customHeight="1" x14ac:dyDescent="0.2">
      <c r="A141" s="189"/>
      <c r="B141" s="182"/>
      <c r="C141" s="183"/>
      <c r="D141" s="183"/>
      <c r="E141" s="183"/>
      <c r="F141" s="130"/>
      <c r="G141" s="130"/>
      <c r="H141" s="130"/>
      <c r="I141" s="130"/>
      <c r="J141" s="181"/>
      <c r="K141" s="189"/>
      <c r="L141" s="189"/>
      <c r="M141" s="189"/>
      <c r="N141" s="189"/>
      <c r="O141" s="189"/>
      <c r="P141" s="189"/>
      <c r="Q141" s="189"/>
      <c r="R141" s="189"/>
      <c r="S141" s="189"/>
      <c r="T141" s="189"/>
      <c r="U141" s="189"/>
      <c r="V141" s="189"/>
      <c r="W141" s="189"/>
      <c r="X141" s="189"/>
      <c r="Y141" s="189"/>
    </row>
    <row r="142" spans="1:25" ht="15.75" hidden="1" customHeight="1" x14ac:dyDescent="0.2">
      <c r="A142" s="189"/>
      <c r="B142" s="182"/>
      <c r="C142" s="183"/>
      <c r="D142" s="183"/>
      <c r="E142" s="183"/>
      <c r="F142" s="130"/>
      <c r="G142" s="130"/>
      <c r="H142" s="130"/>
      <c r="I142" s="130"/>
      <c r="J142" s="181"/>
      <c r="K142" s="189"/>
      <c r="L142" s="189"/>
      <c r="M142" s="189"/>
      <c r="N142" s="189"/>
      <c r="O142" s="189"/>
      <c r="P142" s="189"/>
      <c r="Q142" s="189"/>
      <c r="R142" s="189"/>
      <c r="S142" s="189"/>
      <c r="T142" s="189"/>
      <c r="U142" s="189"/>
      <c r="V142" s="189"/>
      <c r="W142" s="189"/>
      <c r="X142" s="189"/>
      <c r="Y142" s="189"/>
    </row>
    <row r="143" spans="1:25" ht="15.75" hidden="1" customHeight="1" x14ac:dyDescent="0.2">
      <c r="A143" s="189"/>
      <c r="B143" s="182"/>
      <c r="C143" s="183"/>
      <c r="D143" s="183"/>
      <c r="E143" s="183"/>
      <c r="F143" s="130"/>
      <c r="G143" s="130"/>
      <c r="H143" s="130"/>
      <c r="I143" s="130"/>
      <c r="J143" s="181"/>
      <c r="K143" s="189"/>
      <c r="L143" s="189"/>
      <c r="M143" s="189"/>
      <c r="N143" s="189"/>
      <c r="O143" s="189"/>
      <c r="P143" s="189"/>
      <c r="Q143" s="189"/>
      <c r="R143" s="189"/>
      <c r="S143" s="189"/>
      <c r="T143" s="189"/>
      <c r="U143" s="189"/>
      <c r="V143" s="189"/>
      <c r="W143" s="189"/>
      <c r="X143" s="189"/>
      <c r="Y143" s="189"/>
    </row>
    <row r="144" spans="1:25" ht="15.75" hidden="1" customHeight="1" x14ac:dyDescent="0.2">
      <c r="A144" s="189"/>
      <c r="B144" s="182"/>
      <c r="C144" s="183"/>
      <c r="D144" s="183"/>
      <c r="E144" s="183"/>
      <c r="F144" s="130"/>
      <c r="G144" s="130"/>
      <c r="H144" s="130"/>
      <c r="I144" s="130"/>
      <c r="J144" s="181"/>
      <c r="K144" s="189"/>
      <c r="L144" s="189"/>
      <c r="M144" s="189"/>
      <c r="N144" s="189"/>
      <c r="O144" s="189"/>
      <c r="P144" s="189"/>
      <c r="Q144" s="189"/>
      <c r="R144" s="189"/>
      <c r="S144" s="189"/>
      <c r="T144" s="189"/>
      <c r="U144" s="189"/>
      <c r="V144" s="189"/>
      <c r="W144" s="189"/>
      <c r="X144" s="189"/>
      <c r="Y144" s="189"/>
    </row>
    <row r="145" spans="1:25" ht="15.75" hidden="1" customHeight="1" x14ac:dyDescent="0.2">
      <c r="A145" s="189"/>
      <c r="B145" s="182"/>
      <c r="C145" s="183"/>
      <c r="D145" s="183"/>
      <c r="E145" s="183"/>
      <c r="F145" s="130"/>
      <c r="G145" s="130"/>
      <c r="H145" s="130"/>
      <c r="I145" s="130"/>
      <c r="J145" s="181"/>
      <c r="K145" s="189"/>
      <c r="L145" s="189"/>
      <c r="M145" s="189"/>
      <c r="N145" s="189"/>
      <c r="O145" s="189"/>
      <c r="P145" s="189"/>
      <c r="Q145" s="189"/>
      <c r="R145" s="189"/>
      <c r="S145" s="189"/>
      <c r="T145" s="189"/>
      <c r="U145" s="189"/>
      <c r="V145" s="189"/>
      <c r="W145" s="189"/>
      <c r="X145" s="189"/>
      <c r="Y145" s="189"/>
    </row>
    <row r="146" spans="1:25" ht="15.75" hidden="1" customHeight="1" x14ac:dyDescent="0.2">
      <c r="A146" s="189"/>
      <c r="B146" s="182"/>
      <c r="C146" s="183"/>
      <c r="D146" s="183"/>
      <c r="E146" s="183"/>
      <c r="F146" s="130"/>
      <c r="G146" s="130"/>
      <c r="H146" s="130"/>
      <c r="I146" s="130"/>
      <c r="J146" s="181"/>
      <c r="K146" s="189"/>
      <c r="L146" s="189"/>
      <c r="M146" s="189"/>
      <c r="N146" s="189"/>
      <c r="O146" s="189"/>
      <c r="P146" s="189"/>
      <c r="Q146" s="189"/>
      <c r="R146" s="189"/>
      <c r="S146" s="189"/>
      <c r="T146" s="189"/>
      <c r="U146" s="189"/>
      <c r="V146" s="189"/>
      <c r="W146" s="189"/>
      <c r="X146" s="189"/>
      <c r="Y146" s="189"/>
    </row>
    <row r="147" spans="1:25" ht="15.75" hidden="1" customHeight="1" x14ac:dyDescent="0.2">
      <c r="A147" s="189"/>
      <c r="B147" s="182"/>
      <c r="C147" s="183"/>
      <c r="D147" s="183"/>
      <c r="E147" s="183"/>
      <c r="F147" s="130"/>
      <c r="G147" s="130"/>
      <c r="H147" s="130"/>
      <c r="I147" s="130"/>
      <c r="J147" s="181"/>
      <c r="K147" s="189"/>
      <c r="L147" s="189"/>
      <c r="M147" s="189"/>
      <c r="N147" s="189"/>
      <c r="O147" s="189"/>
      <c r="P147" s="189"/>
      <c r="Q147" s="189"/>
      <c r="R147" s="189"/>
      <c r="S147" s="189"/>
      <c r="T147" s="189"/>
      <c r="U147" s="189"/>
      <c r="V147" s="189"/>
      <c r="W147" s="189"/>
      <c r="X147" s="189"/>
      <c r="Y147" s="189"/>
    </row>
    <row r="148" spans="1:25" ht="15.75" hidden="1" customHeight="1" x14ac:dyDescent="0.2">
      <c r="A148" s="189"/>
      <c r="B148" s="182"/>
      <c r="C148" s="183"/>
      <c r="D148" s="183"/>
      <c r="E148" s="183"/>
      <c r="F148" s="130"/>
      <c r="G148" s="130"/>
      <c r="H148" s="130"/>
      <c r="I148" s="130"/>
      <c r="J148" s="181"/>
      <c r="K148" s="189"/>
      <c r="L148" s="189"/>
      <c r="M148" s="189"/>
      <c r="N148" s="189"/>
      <c r="O148" s="189"/>
      <c r="P148" s="189"/>
      <c r="Q148" s="189"/>
      <c r="R148" s="189"/>
      <c r="S148" s="189"/>
      <c r="T148" s="189"/>
      <c r="U148" s="189"/>
      <c r="V148" s="189"/>
      <c r="W148" s="189"/>
      <c r="X148" s="189"/>
      <c r="Y148" s="189"/>
    </row>
    <row r="149" spans="1:25" ht="15.75" hidden="1" customHeight="1" x14ac:dyDescent="0.2">
      <c r="A149" s="189"/>
      <c r="B149" s="182"/>
      <c r="C149" s="183"/>
      <c r="D149" s="183"/>
      <c r="E149" s="183"/>
      <c r="F149" s="130"/>
      <c r="G149" s="130"/>
      <c r="H149" s="130"/>
      <c r="I149" s="130"/>
      <c r="J149" s="181"/>
      <c r="K149" s="189"/>
      <c r="L149" s="189"/>
      <c r="M149" s="189"/>
      <c r="N149" s="189"/>
      <c r="O149" s="189"/>
      <c r="P149" s="189"/>
      <c r="Q149" s="189"/>
      <c r="R149" s="189"/>
      <c r="S149" s="189"/>
      <c r="T149" s="189"/>
      <c r="U149" s="189"/>
      <c r="V149" s="189"/>
      <c r="W149" s="189"/>
      <c r="X149" s="189"/>
      <c r="Y149" s="189"/>
    </row>
    <row r="150" spans="1:25" ht="15.75" hidden="1" customHeight="1" x14ac:dyDescent="0.2">
      <c r="A150" s="189"/>
      <c r="B150" s="182"/>
      <c r="C150" s="183"/>
      <c r="D150" s="183"/>
      <c r="E150" s="183"/>
      <c r="F150" s="130"/>
      <c r="G150" s="130"/>
      <c r="H150" s="130"/>
      <c r="I150" s="130"/>
      <c r="J150" s="181"/>
      <c r="K150" s="189"/>
      <c r="L150" s="189"/>
      <c r="M150" s="189"/>
      <c r="N150" s="189"/>
      <c r="O150" s="189"/>
      <c r="P150" s="189"/>
      <c r="Q150" s="189"/>
      <c r="R150" s="189"/>
      <c r="S150" s="189"/>
      <c r="T150" s="189"/>
      <c r="U150" s="189"/>
      <c r="V150" s="189"/>
      <c r="W150" s="189"/>
      <c r="X150" s="189"/>
      <c r="Y150" s="189"/>
    </row>
    <row r="151" spans="1:25" ht="15.75" hidden="1" customHeight="1" x14ac:dyDescent="0.2">
      <c r="A151" s="189"/>
      <c r="B151" s="182"/>
      <c r="C151" s="183"/>
      <c r="D151" s="183"/>
      <c r="E151" s="183"/>
      <c r="F151" s="130"/>
      <c r="G151" s="130"/>
      <c r="H151" s="130"/>
      <c r="I151" s="130"/>
      <c r="J151" s="181"/>
      <c r="K151" s="189"/>
      <c r="L151" s="189"/>
      <c r="M151" s="189"/>
      <c r="N151" s="189"/>
      <c r="O151" s="189"/>
      <c r="P151" s="189"/>
      <c r="Q151" s="189"/>
      <c r="R151" s="189"/>
      <c r="S151" s="189"/>
      <c r="T151" s="189"/>
      <c r="U151" s="189"/>
      <c r="V151" s="189"/>
      <c r="W151" s="189"/>
      <c r="X151" s="189"/>
      <c r="Y151" s="189"/>
    </row>
    <row r="152" spans="1:25" ht="15.75" hidden="1" customHeight="1" x14ac:dyDescent="0.2">
      <c r="A152" s="189"/>
      <c r="B152" s="182"/>
      <c r="C152" s="183"/>
      <c r="D152" s="183"/>
      <c r="E152" s="183"/>
      <c r="F152" s="130"/>
      <c r="G152" s="130"/>
      <c r="H152" s="130"/>
      <c r="I152" s="130"/>
      <c r="J152" s="181"/>
      <c r="K152" s="189"/>
      <c r="L152" s="189"/>
      <c r="M152" s="189"/>
      <c r="N152" s="189"/>
      <c r="O152" s="189"/>
      <c r="P152" s="189"/>
      <c r="Q152" s="189"/>
      <c r="R152" s="189"/>
      <c r="S152" s="189"/>
      <c r="T152" s="189"/>
      <c r="U152" s="189"/>
      <c r="V152" s="189"/>
      <c r="W152" s="189"/>
      <c r="X152" s="189"/>
      <c r="Y152" s="189"/>
    </row>
    <row r="153" spans="1:25" ht="15.75" hidden="1" customHeight="1" x14ac:dyDescent="0.2">
      <c r="A153" s="189"/>
      <c r="B153" s="182"/>
      <c r="C153" s="183"/>
      <c r="D153" s="183"/>
      <c r="E153" s="183"/>
      <c r="F153" s="130"/>
      <c r="G153" s="130"/>
      <c r="H153" s="130"/>
      <c r="I153" s="130"/>
      <c r="J153" s="181"/>
      <c r="K153" s="189"/>
      <c r="L153" s="189"/>
      <c r="M153" s="189"/>
      <c r="N153" s="189"/>
      <c r="O153" s="189"/>
      <c r="P153" s="189"/>
      <c r="Q153" s="189"/>
      <c r="R153" s="189"/>
      <c r="S153" s="189"/>
      <c r="T153" s="189"/>
      <c r="U153" s="189"/>
      <c r="V153" s="189"/>
      <c r="W153" s="189"/>
      <c r="X153" s="189"/>
      <c r="Y153" s="189"/>
    </row>
    <row r="154" spans="1:25" ht="15.75" hidden="1" customHeight="1" x14ac:dyDescent="0.2">
      <c r="A154" s="189"/>
      <c r="B154" s="182"/>
      <c r="C154" s="183"/>
      <c r="D154" s="183"/>
      <c r="E154" s="183"/>
      <c r="F154" s="130"/>
      <c r="G154" s="130"/>
      <c r="H154" s="130"/>
      <c r="I154" s="130"/>
      <c r="J154" s="181"/>
      <c r="K154" s="189"/>
      <c r="L154" s="189"/>
      <c r="M154" s="189"/>
      <c r="N154" s="189"/>
      <c r="O154" s="189"/>
      <c r="P154" s="189"/>
      <c r="Q154" s="189"/>
      <c r="R154" s="189"/>
      <c r="S154" s="189"/>
      <c r="T154" s="189"/>
      <c r="U154" s="189"/>
      <c r="V154" s="189"/>
      <c r="W154" s="189"/>
      <c r="X154" s="189"/>
      <c r="Y154" s="189"/>
    </row>
    <row r="155" spans="1:25" ht="15.75" hidden="1" customHeight="1" x14ac:dyDescent="0.2">
      <c r="A155" s="189"/>
      <c r="B155" s="182"/>
      <c r="C155" s="183"/>
      <c r="D155" s="183"/>
      <c r="E155" s="183"/>
      <c r="F155" s="130"/>
      <c r="G155" s="130"/>
      <c r="H155" s="130"/>
      <c r="I155" s="130"/>
      <c r="J155" s="181"/>
      <c r="K155" s="189"/>
      <c r="L155" s="189"/>
      <c r="M155" s="189"/>
      <c r="N155" s="189"/>
      <c r="O155" s="189"/>
      <c r="P155" s="189"/>
      <c r="Q155" s="189"/>
      <c r="R155" s="189"/>
      <c r="S155" s="189"/>
      <c r="T155" s="189"/>
      <c r="U155" s="189"/>
      <c r="V155" s="189"/>
      <c r="W155" s="189"/>
      <c r="X155" s="189"/>
      <c r="Y155" s="189"/>
    </row>
    <row r="156" spans="1:25" ht="15.75" hidden="1" customHeight="1" x14ac:dyDescent="0.2">
      <c r="A156" s="189"/>
      <c r="B156" s="182"/>
      <c r="C156" s="183"/>
      <c r="D156" s="183"/>
      <c r="E156" s="183"/>
      <c r="F156" s="130"/>
      <c r="G156" s="130"/>
      <c r="H156" s="130"/>
      <c r="I156" s="130"/>
      <c r="J156" s="181"/>
      <c r="K156" s="189"/>
      <c r="L156" s="189"/>
      <c r="M156" s="189"/>
      <c r="N156" s="189"/>
      <c r="O156" s="189"/>
      <c r="P156" s="189"/>
      <c r="Q156" s="189"/>
      <c r="R156" s="189"/>
      <c r="S156" s="189"/>
      <c r="T156" s="189"/>
      <c r="U156" s="189"/>
      <c r="V156" s="189"/>
      <c r="W156" s="189"/>
      <c r="X156" s="189"/>
      <c r="Y156" s="189"/>
    </row>
    <row r="157" spans="1:25" ht="15.75" hidden="1" customHeight="1" x14ac:dyDescent="0.2">
      <c r="A157" s="189"/>
      <c r="B157" s="182"/>
      <c r="C157" s="183"/>
      <c r="D157" s="183"/>
      <c r="E157" s="183"/>
      <c r="F157" s="130"/>
      <c r="G157" s="130"/>
      <c r="H157" s="130"/>
      <c r="I157" s="130"/>
      <c r="J157" s="181"/>
      <c r="K157" s="189"/>
      <c r="L157" s="189"/>
      <c r="M157" s="189"/>
      <c r="N157" s="189"/>
      <c r="O157" s="189"/>
      <c r="P157" s="189"/>
      <c r="Q157" s="189"/>
      <c r="R157" s="189"/>
      <c r="S157" s="189"/>
      <c r="T157" s="189"/>
      <c r="U157" s="189"/>
      <c r="V157" s="189"/>
      <c r="W157" s="189"/>
      <c r="X157" s="189"/>
      <c r="Y157" s="189"/>
    </row>
    <row r="158" spans="1:25" ht="15.75" hidden="1" customHeight="1" x14ac:dyDescent="0.2">
      <c r="A158" s="189"/>
      <c r="B158" s="182"/>
      <c r="C158" s="183"/>
      <c r="D158" s="183"/>
      <c r="E158" s="183"/>
      <c r="F158" s="130"/>
      <c r="G158" s="130"/>
      <c r="H158" s="130"/>
      <c r="I158" s="130"/>
      <c r="J158" s="181"/>
      <c r="K158" s="189"/>
      <c r="L158" s="189"/>
      <c r="M158" s="189"/>
      <c r="N158" s="189"/>
      <c r="O158" s="189"/>
      <c r="P158" s="189"/>
      <c r="Q158" s="189"/>
      <c r="R158" s="189"/>
      <c r="S158" s="189"/>
      <c r="T158" s="189"/>
      <c r="U158" s="189"/>
      <c r="V158" s="189"/>
      <c r="W158" s="189"/>
      <c r="X158" s="189"/>
      <c r="Y158" s="189"/>
    </row>
    <row r="159" spans="1:25" ht="15.75" hidden="1" customHeight="1" x14ac:dyDescent="0.2">
      <c r="A159" s="189"/>
      <c r="B159" s="182"/>
      <c r="C159" s="183"/>
      <c r="D159" s="183"/>
      <c r="E159" s="183"/>
      <c r="F159" s="130"/>
      <c r="G159" s="130"/>
      <c r="H159" s="130"/>
      <c r="I159" s="130"/>
      <c r="J159" s="181"/>
      <c r="K159" s="189"/>
      <c r="L159" s="189"/>
      <c r="M159" s="189"/>
      <c r="N159" s="189"/>
      <c r="O159" s="189"/>
      <c r="P159" s="189"/>
      <c r="Q159" s="189"/>
      <c r="R159" s="189"/>
      <c r="S159" s="189"/>
      <c r="T159" s="189"/>
      <c r="U159" s="189"/>
      <c r="V159" s="189"/>
      <c r="W159" s="189"/>
      <c r="X159" s="189"/>
      <c r="Y159" s="189"/>
    </row>
    <row r="160" spans="1:25" ht="15.75" hidden="1" customHeight="1" x14ac:dyDescent="0.2">
      <c r="A160" s="189"/>
      <c r="B160" s="182"/>
      <c r="C160" s="183"/>
      <c r="D160" s="183"/>
      <c r="E160" s="183"/>
      <c r="F160" s="130"/>
      <c r="G160" s="130"/>
      <c r="H160" s="130"/>
      <c r="I160" s="130"/>
      <c r="J160" s="181"/>
      <c r="K160" s="189"/>
      <c r="L160" s="189"/>
      <c r="M160" s="189"/>
      <c r="N160" s="189"/>
      <c r="O160" s="189"/>
      <c r="P160" s="189"/>
      <c r="Q160" s="189"/>
      <c r="R160" s="189"/>
      <c r="S160" s="189"/>
      <c r="T160" s="189"/>
      <c r="U160" s="189"/>
      <c r="V160" s="189"/>
      <c r="W160" s="189"/>
      <c r="X160" s="189"/>
      <c r="Y160" s="189"/>
    </row>
    <row r="161" spans="1:25" ht="15.75" hidden="1" customHeight="1" x14ac:dyDescent="0.2">
      <c r="A161" s="189"/>
      <c r="B161" s="182"/>
      <c r="C161" s="183"/>
      <c r="D161" s="183"/>
      <c r="E161" s="183"/>
      <c r="F161" s="130"/>
      <c r="G161" s="130"/>
      <c r="H161" s="130"/>
      <c r="I161" s="130"/>
      <c r="J161" s="181"/>
      <c r="K161" s="189"/>
      <c r="L161" s="189"/>
      <c r="M161" s="189"/>
      <c r="N161" s="189"/>
      <c r="O161" s="189"/>
      <c r="P161" s="189"/>
      <c r="Q161" s="189"/>
      <c r="R161" s="189"/>
      <c r="S161" s="189"/>
      <c r="T161" s="189"/>
      <c r="U161" s="189"/>
      <c r="V161" s="189"/>
      <c r="W161" s="189"/>
      <c r="X161" s="189"/>
      <c r="Y161" s="189"/>
    </row>
    <row r="162" spans="1:25" ht="15.75" hidden="1" customHeight="1" x14ac:dyDescent="0.2">
      <c r="A162" s="189"/>
      <c r="B162" s="182"/>
      <c r="C162" s="183"/>
      <c r="D162" s="183"/>
      <c r="E162" s="183"/>
      <c r="F162" s="130"/>
      <c r="G162" s="130"/>
      <c r="H162" s="130"/>
      <c r="I162" s="130"/>
      <c r="J162" s="181"/>
      <c r="K162" s="189"/>
      <c r="L162" s="189"/>
      <c r="M162" s="189"/>
      <c r="N162" s="189"/>
      <c r="O162" s="189"/>
      <c r="P162" s="189"/>
      <c r="Q162" s="189"/>
      <c r="R162" s="189"/>
      <c r="S162" s="189"/>
      <c r="T162" s="189"/>
      <c r="U162" s="189"/>
      <c r="V162" s="189"/>
      <c r="W162" s="189"/>
      <c r="X162" s="189"/>
      <c r="Y162" s="189"/>
    </row>
    <row r="163" spans="1:25" ht="15.75" hidden="1" customHeight="1" x14ac:dyDescent="0.2">
      <c r="A163" s="189"/>
      <c r="B163" s="182"/>
      <c r="C163" s="183"/>
      <c r="D163" s="183"/>
      <c r="E163" s="183"/>
      <c r="F163" s="130"/>
      <c r="G163" s="130"/>
      <c r="H163" s="130"/>
      <c r="I163" s="130"/>
      <c r="J163" s="181"/>
      <c r="K163" s="189"/>
      <c r="L163" s="189"/>
      <c r="M163" s="189"/>
      <c r="N163" s="189"/>
      <c r="O163" s="189"/>
      <c r="P163" s="189"/>
      <c r="Q163" s="189"/>
      <c r="R163" s="189"/>
      <c r="S163" s="189"/>
      <c r="T163" s="189"/>
      <c r="U163" s="189"/>
      <c r="V163" s="189"/>
      <c r="W163" s="189"/>
      <c r="X163" s="189"/>
      <c r="Y163" s="189"/>
    </row>
    <row r="164" spans="1:25" ht="15.75" hidden="1" customHeight="1" x14ac:dyDescent="0.2">
      <c r="A164" s="189"/>
      <c r="B164" s="182"/>
      <c r="C164" s="183"/>
      <c r="D164" s="183"/>
      <c r="E164" s="183"/>
      <c r="F164" s="130"/>
      <c r="G164" s="130"/>
      <c r="H164" s="130"/>
      <c r="I164" s="130"/>
      <c r="J164" s="181"/>
      <c r="K164" s="189"/>
      <c r="L164" s="189"/>
      <c r="M164" s="189"/>
      <c r="N164" s="189"/>
      <c r="O164" s="189"/>
      <c r="P164" s="189"/>
      <c r="Q164" s="189"/>
      <c r="R164" s="189"/>
      <c r="S164" s="189"/>
      <c r="T164" s="189"/>
      <c r="U164" s="189"/>
      <c r="V164" s="189"/>
      <c r="W164" s="189"/>
      <c r="X164" s="189"/>
      <c r="Y164" s="189"/>
    </row>
    <row r="165" spans="1:25" ht="15.75" hidden="1" customHeight="1" x14ac:dyDescent="0.2">
      <c r="A165" s="189"/>
      <c r="B165" s="182"/>
      <c r="C165" s="183"/>
      <c r="D165" s="183"/>
      <c r="E165" s="183"/>
      <c r="F165" s="130"/>
      <c r="G165" s="130"/>
      <c r="H165" s="130"/>
      <c r="I165" s="130"/>
      <c r="J165" s="181"/>
      <c r="K165" s="189"/>
      <c r="L165" s="189"/>
      <c r="M165" s="189"/>
      <c r="N165" s="189"/>
      <c r="O165" s="189"/>
      <c r="P165" s="189"/>
      <c r="Q165" s="189"/>
      <c r="R165" s="189"/>
      <c r="S165" s="189"/>
      <c r="T165" s="189"/>
      <c r="U165" s="189"/>
      <c r="V165" s="189"/>
      <c r="W165" s="189"/>
      <c r="X165" s="189"/>
      <c r="Y165" s="189"/>
    </row>
    <row r="166" spans="1:25" ht="15.75" hidden="1" customHeight="1" x14ac:dyDescent="0.2">
      <c r="A166" s="189"/>
      <c r="B166" s="182"/>
      <c r="C166" s="183"/>
      <c r="D166" s="183"/>
      <c r="E166" s="183"/>
      <c r="F166" s="130"/>
      <c r="G166" s="130"/>
      <c r="H166" s="130"/>
      <c r="I166" s="130"/>
      <c r="J166" s="181"/>
      <c r="K166" s="189"/>
      <c r="L166" s="189"/>
      <c r="M166" s="189"/>
      <c r="N166" s="189"/>
      <c r="O166" s="189"/>
      <c r="P166" s="189"/>
      <c r="Q166" s="189"/>
      <c r="R166" s="189"/>
      <c r="S166" s="189"/>
      <c r="T166" s="189"/>
      <c r="U166" s="189"/>
      <c r="V166" s="189"/>
      <c r="W166" s="189"/>
      <c r="X166" s="189"/>
      <c r="Y166" s="189"/>
    </row>
    <row r="167" spans="1:25" ht="15.75" hidden="1" customHeight="1" x14ac:dyDescent="0.2">
      <c r="A167" s="189"/>
      <c r="B167" s="182"/>
      <c r="C167" s="183"/>
      <c r="D167" s="183"/>
      <c r="E167" s="183"/>
      <c r="F167" s="130"/>
      <c r="G167" s="130"/>
      <c r="H167" s="130"/>
      <c r="I167" s="130"/>
      <c r="J167" s="181"/>
      <c r="K167" s="189"/>
      <c r="L167" s="189"/>
      <c r="M167" s="189"/>
      <c r="N167" s="189"/>
      <c r="O167" s="189"/>
      <c r="P167" s="189"/>
      <c r="Q167" s="189"/>
      <c r="R167" s="189"/>
      <c r="S167" s="189"/>
      <c r="T167" s="189"/>
      <c r="U167" s="189"/>
      <c r="V167" s="189"/>
      <c r="W167" s="189"/>
      <c r="X167" s="189"/>
      <c r="Y167" s="189"/>
    </row>
    <row r="168" spans="1:25" ht="15.75" hidden="1" customHeight="1" x14ac:dyDescent="0.2">
      <c r="A168" s="189"/>
      <c r="B168" s="182"/>
      <c r="C168" s="183"/>
      <c r="D168" s="183"/>
      <c r="E168" s="183"/>
      <c r="F168" s="130"/>
      <c r="G168" s="130"/>
      <c r="H168" s="130"/>
      <c r="I168" s="130"/>
      <c r="J168" s="181"/>
      <c r="K168" s="189"/>
      <c r="L168" s="189"/>
      <c r="M168" s="189"/>
      <c r="N168" s="189"/>
      <c r="O168" s="189"/>
      <c r="P168" s="189"/>
      <c r="Q168" s="189"/>
      <c r="R168" s="189"/>
      <c r="S168" s="189"/>
      <c r="T168" s="189"/>
      <c r="U168" s="189"/>
      <c r="V168" s="189"/>
      <c r="W168" s="189"/>
      <c r="X168" s="189"/>
      <c r="Y168" s="189"/>
    </row>
    <row r="169" spans="1:25" ht="15.75" hidden="1" customHeight="1" x14ac:dyDescent="0.2">
      <c r="A169" s="189"/>
      <c r="B169" s="182"/>
      <c r="C169" s="183"/>
      <c r="D169" s="183"/>
      <c r="E169" s="183"/>
      <c r="F169" s="130"/>
      <c r="G169" s="130"/>
      <c r="H169" s="130"/>
      <c r="I169" s="130"/>
      <c r="J169" s="181"/>
      <c r="K169" s="189"/>
      <c r="L169" s="189"/>
      <c r="M169" s="189"/>
      <c r="N169" s="189"/>
      <c r="O169" s="189"/>
      <c r="P169" s="189"/>
      <c r="Q169" s="189"/>
      <c r="R169" s="189"/>
      <c r="S169" s="189"/>
      <c r="T169" s="189"/>
      <c r="U169" s="189"/>
      <c r="V169" s="189"/>
      <c r="W169" s="189"/>
      <c r="X169" s="189"/>
      <c r="Y169" s="189"/>
    </row>
    <row r="170" spans="1:25" ht="15.75" hidden="1" customHeight="1" x14ac:dyDescent="0.2">
      <c r="A170" s="189"/>
      <c r="B170" s="182"/>
      <c r="C170" s="183"/>
      <c r="D170" s="183"/>
      <c r="E170" s="183"/>
      <c r="F170" s="130"/>
      <c r="G170" s="130"/>
      <c r="H170" s="130"/>
      <c r="I170" s="130"/>
      <c r="J170" s="181"/>
      <c r="K170" s="189"/>
      <c r="L170" s="189"/>
      <c r="M170" s="189"/>
      <c r="N170" s="189"/>
      <c r="O170" s="189"/>
      <c r="P170" s="189"/>
      <c r="Q170" s="189"/>
      <c r="R170" s="189"/>
      <c r="S170" s="189"/>
      <c r="T170" s="189"/>
      <c r="U170" s="189"/>
      <c r="V170" s="189"/>
      <c r="W170" s="189"/>
      <c r="X170" s="189"/>
      <c r="Y170" s="189"/>
    </row>
    <row r="171" spans="1:25" ht="15.75" hidden="1" customHeight="1" x14ac:dyDescent="0.2">
      <c r="A171" s="189"/>
      <c r="B171" s="182"/>
      <c r="C171" s="183"/>
      <c r="D171" s="183"/>
      <c r="E171" s="183"/>
      <c r="F171" s="130"/>
      <c r="G171" s="130"/>
      <c r="H171" s="130"/>
      <c r="I171" s="130"/>
      <c r="J171" s="181"/>
      <c r="K171" s="189"/>
      <c r="L171" s="189"/>
      <c r="M171" s="189"/>
      <c r="N171" s="189"/>
      <c r="O171" s="189"/>
      <c r="P171" s="189"/>
      <c r="Q171" s="189"/>
      <c r="R171" s="189"/>
      <c r="S171" s="189"/>
      <c r="T171" s="189"/>
      <c r="U171" s="189"/>
      <c r="V171" s="189"/>
      <c r="W171" s="189"/>
      <c r="X171" s="189"/>
      <c r="Y171" s="189"/>
    </row>
    <row r="172" spans="1:25" ht="15.75" hidden="1" customHeight="1" x14ac:dyDescent="0.2">
      <c r="A172" s="189"/>
      <c r="B172" s="182"/>
      <c r="C172" s="183"/>
      <c r="D172" s="183"/>
      <c r="E172" s="183"/>
      <c r="F172" s="130"/>
      <c r="G172" s="130"/>
      <c r="H172" s="130"/>
      <c r="I172" s="130"/>
      <c r="J172" s="181"/>
      <c r="K172" s="189"/>
      <c r="L172" s="189"/>
      <c r="M172" s="189"/>
      <c r="N172" s="189"/>
      <c r="O172" s="189"/>
      <c r="P172" s="189"/>
      <c r="Q172" s="189"/>
      <c r="R172" s="189"/>
      <c r="S172" s="189"/>
      <c r="T172" s="189"/>
      <c r="U172" s="189"/>
      <c r="V172" s="189"/>
      <c r="W172" s="189"/>
      <c r="X172" s="189"/>
      <c r="Y172" s="189"/>
    </row>
    <row r="173" spans="1:25" ht="15.75" hidden="1" customHeight="1" x14ac:dyDescent="0.2">
      <c r="A173" s="189"/>
      <c r="B173" s="182"/>
      <c r="C173" s="183"/>
      <c r="D173" s="183"/>
      <c r="E173" s="183"/>
      <c r="F173" s="130"/>
      <c r="G173" s="130"/>
      <c r="H173" s="130"/>
      <c r="I173" s="130"/>
      <c r="J173" s="181"/>
      <c r="K173" s="189"/>
      <c r="L173" s="189"/>
      <c r="M173" s="189"/>
      <c r="N173" s="189"/>
      <c r="O173" s="189"/>
      <c r="P173" s="189"/>
      <c r="Q173" s="189"/>
      <c r="R173" s="189"/>
      <c r="S173" s="189"/>
      <c r="T173" s="189"/>
      <c r="U173" s="189"/>
      <c r="V173" s="189"/>
      <c r="W173" s="189"/>
      <c r="X173" s="189"/>
      <c r="Y173" s="189"/>
    </row>
    <row r="174" spans="1:25" ht="15.75" hidden="1" customHeight="1" x14ac:dyDescent="0.2">
      <c r="A174" s="189"/>
      <c r="B174" s="182"/>
      <c r="C174" s="183"/>
      <c r="D174" s="183"/>
      <c r="E174" s="183"/>
      <c r="F174" s="130"/>
      <c r="G174" s="130"/>
      <c r="H174" s="130"/>
      <c r="I174" s="130"/>
      <c r="J174" s="181"/>
      <c r="K174" s="189"/>
      <c r="L174" s="189"/>
      <c r="M174" s="189"/>
      <c r="N174" s="189"/>
      <c r="O174" s="189"/>
      <c r="P174" s="189"/>
      <c r="Q174" s="189"/>
      <c r="R174" s="189"/>
      <c r="S174" s="189"/>
      <c r="T174" s="189"/>
      <c r="U174" s="189"/>
      <c r="V174" s="189"/>
      <c r="W174" s="189"/>
      <c r="X174" s="189"/>
      <c r="Y174" s="189"/>
    </row>
    <row r="175" spans="1:25" ht="15.75" hidden="1" customHeight="1" x14ac:dyDescent="0.2">
      <c r="A175" s="189"/>
      <c r="B175" s="182"/>
      <c r="C175" s="183"/>
      <c r="D175" s="183"/>
      <c r="E175" s="183"/>
      <c r="F175" s="130"/>
      <c r="G175" s="130"/>
      <c r="H175" s="130"/>
      <c r="I175" s="130"/>
      <c r="J175" s="181"/>
      <c r="K175" s="189"/>
      <c r="L175" s="189"/>
      <c r="M175" s="189"/>
      <c r="N175" s="189"/>
      <c r="O175" s="189"/>
      <c r="P175" s="189"/>
      <c r="Q175" s="189"/>
      <c r="R175" s="189"/>
      <c r="S175" s="189"/>
      <c r="T175" s="189"/>
      <c r="U175" s="189"/>
      <c r="V175" s="189"/>
      <c r="W175" s="189"/>
      <c r="X175" s="189"/>
      <c r="Y175" s="189"/>
    </row>
    <row r="176" spans="1:25" ht="15.75" hidden="1" customHeight="1" x14ac:dyDescent="0.2">
      <c r="A176" s="189"/>
      <c r="B176" s="182"/>
      <c r="C176" s="183"/>
      <c r="D176" s="183"/>
      <c r="E176" s="183"/>
      <c r="F176" s="130"/>
      <c r="G176" s="130"/>
      <c r="H176" s="130"/>
      <c r="I176" s="130"/>
      <c r="J176" s="181"/>
      <c r="K176" s="189"/>
      <c r="L176" s="189"/>
      <c r="M176" s="189"/>
      <c r="N176" s="189"/>
      <c r="O176" s="189"/>
      <c r="P176" s="189"/>
      <c r="Q176" s="189"/>
      <c r="R176" s="189"/>
      <c r="S176" s="189"/>
      <c r="T176" s="189"/>
      <c r="U176" s="189"/>
      <c r="V176" s="189"/>
      <c r="W176" s="189"/>
      <c r="X176" s="189"/>
      <c r="Y176" s="189"/>
    </row>
    <row r="177" spans="1:25" ht="15.75" hidden="1" customHeight="1" x14ac:dyDescent="0.2">
      <c r="A177" s="189"/>
      <c r="B177" s="182"/>
      <c r="C177" s="183"/>
      <c r="D177" s="183"/>
      <c r="E177" s="183"/>
      <c r="F177" s="130"/>
      <c r="G177" s="130"/>
      <c r="H177" s="130"/>
      <c r="I177" s="130"/>
      <c r="J177" s="181"/>
      <c r="K177" s="189"/>
      <c r="L177" s="189"/>
      <c r="M177" s="189"/>
      <c r="N177" s="189"/>
      <c r="O177" s="189"/>
      <c r="P177" s="189"/>
      <c r="Q177" s="189"/>
      <c r="R177" s="189"/>
      <c r="S177" s="189"/>
      <c r="T177" s="189"/>
      <c r="U177" s="189"/>
      <c r="V177" s="189"/>
      <c r="W177" s="189"/>
      <c r="X177" s="189"/>
      <c r="Y177" s="189"/>
    </row>
    <row r="178" spans="1:25" ht="15.75" hidden="1" customHeight="1" x14ac:dyDescent="0.2">
      <c r="A178" s="189"/>
      <c r="B178" s="182"/>
      <c r="C178" s="183"/>
      <c r="D178" s="183"/>
      <c r="E178" s="183"/>
      <c r="F178" s="130"/>
      <c r="G178" s="130"/>
      <c r="H178" s="130"/>
      <c r="I178" s="130"/>
      <c r="J178" s="181"/>
      <c r="K178" s="189"/>
      <c r="L178" s="189"/>
      <c r="M178" s="189"/>
      <c r="N178" s="189"/>
      <c r="O178" s="189"/>
      <c r="P178" s="189"/>
      <c r="Q178" s="189"/>
      <c r="R178" s="189"/>
      <c r="S178" s="189"/>
      <c r="T178" s="189"/>
      <c r="U178" s="189"/>
      <c r="V178" s="189"/>
      <c r="W178" s="189"/>
      <c r="X178" s="189"/>
      <c r="Y178" s="189"/>
    </row>
    <row r="179" spans="1:25" ht="15.75" hidden="1" customHeight="1" x14ac:dyDescent="0.2">
      <c r="A179" s="189"/>
      <c r="B179" s="182"/>
      <c r="C179" s="183"/>
      <c r="D179" s="183"/>
      <c r="E179" s="183"/>
      <c r="F179" s="130"/>
      <c r="G179" s="130"/>
      <c r="H179" s="130"/>
      <c r="I179" s="130"/>
      <c r="J179" s="181"/>
      <c r="K179" s="189"/>
      <c r="L179" s="189"/>
      <c r="M179" s="189"/>
      <c r="N179" s="189"/>
      <c r="O179" s="189"/>
      <c r="P179" s="189"/>
      <c r="Q179" s="189"/>
      <c r="R179" s="189"/>
      <c r="S179" s="189"/>
      <c r="T179" s="189"/>
      <c r="U179" s="189"/>
      <c r="V179" s="189"/>
      <c r="W179" s="189"/>
      <c r="X179" s="189"/>
      <c r="Y179" s="189"/>
    </row>
    <row r="180" spans="1:25" ht="15.75" hidden="1" customHeight="1" x14ac:dyDescent="0.2">
      <c r="A180" s="189"/>
      <c r="B180" s="182"/>
      <c r="C180" s="183"/>
      <c r="D180" s="183"/>
      <c r="E180" s="183"/>
      <c r="F180" s="130"/>
      <c r="G180" s="130"/>
      <c r="H180" s="130"/>
      <c r="I180" s="130"/>
      <c r="J180" s="181"/>
      <c r="K180" s="189"/>
      <c r="L180" s="189"/>
      <c r="M180" s="189"/>
      <c r="N180" s="189"/>
      <c r="O180" s="189"/>
      <c r="P180" s="189"/>
      <c r="Q180" s="189"/>
      <c r="R180" s="189"/>
      <c r="S180" s="189"/>
      <c r="T180" s="189"/>
      <c r="U180" s="189"/>
      <c r="V180" s="189"/>
      <c r="W180" s="189"/>
      <c r="X180" s="189"/>
      <c r="Y180" s="189"/>
    </row>
    <row r="181" spans="1:25" ht="15.75" hidden="1" customHeight="1" x14ac:dyDescent="0.2">
      <c r="A181" s="189"/>
      <c r="B181" s="182"/>
      <c r="C181" s="183"/>
      <c r="D181" s="183"/>
      <c r="E181" s="183"/>
      <c r="F181" s="130"/>
      <c r="G181" s="130"/>
      <c r="H181" s="130"/>
      <c r="I181" s="130"/>
      <c r="J181" s="181"/>
      <c r="K181" s="189"/>
      <c r="L181" s="189"/>
      <c r="M181" s="189"/>
      <c r="N181" s="189"/>
      <c r="O181" s="189"/>
      <c r="P181" s="189"/>
      <c r="Q181" s="189"/>
      <c r="R181" s="189"/>
      <c r="S181" s="189"/>
      <c r="T181" s="189"/>
      <c r="U181" s="189"/>
      <c r="V181" s="189"/>
      <c r="W181" s="189"/>
      <c r="X181" s="189"/>
      <c r="Y181" s="189"/>
    </row>
    <row r="182" spans="1:25" ht="15.75" hidden="1" customHeight="1" x14ac:dyDescent="0.2">
      <c r="A182" s="189"/>
      <c r="B182" s="182"/>
      <c r="C182" s="183"/>
      <c r="D182" s="183"/>
      <c r="E182" s="183"/>
      <c r="F182" s="130"/>
      <c r="G182" s="130"/>
      <c r="H182" s="130"/>
      <c r="I182" s="130"/>
      <c r="J182" s="181"/>
      <c r="K182" s="189"/>
      <c r="L182" s="189"/>
      <c r="M182" s="189"/>
      <c r="N182" s="189"/>
      <c r="O182" s="189"/>
      <c r="P182" s="189"/>
      <c r="Q182" s="189"/>
      <c r="R182" s="189"/>
      <c r="S182" s="189"/>
      <c r="T182" s="189"/>
      <c r="U182" s="189"/>
      <c r="V182" s="189"/>
      <c r="W182" s="189"/>
      <c r="X182" s="189"/>
      <c r="Y182" s="189"/>
    </row>
    <row r="183" spans="1:25" ht="15.75" hidden="1" customHeight="1" x14ac:dyDescent="0.2">
      <c r="A183" s="189"/>
      <c r="B183" s="182"/>
      <c r="C183" s="183"/>
      <c r="D183" s="183"/>
      <c r="E183" s="183"/>
      <c r="F183" s="130"/>
      <c r="G183" s="130"/>
      <c r="H183" s="130"/>
      <c r="I183" s="130"/>
      <c r="J183" s="181"/>
      <c r="K183" s="189"/>
      <c r="L183" s="189"/>
      <c r="M183" s="189"/>
      <c r="N183" s="189"/>
      <c r="O183" s="189"/>
      <c r="P183" s="189"/>
      <c r="Q183" s="189"/>
      <c r="R183" s="189"/>
      <c r="S183" s="189"/>
      <c r="T183" s="189"/>
      <c r="U183" s="189"/>
      <c r="V183" s="189"/>
      <c r="W183" s="189"/>
      <c r="X183" s="189"/>
      <c r="Y183" s="189"/>
    </row>
    <row r="184" spans="1:25" ht="15.75" hidden="1" customHeight="1" x14ac:dyDescent="0.2">
      <c r="A184" s="189"/>
      <c r="B184" s="182"/>
      <c r="C184" s="183"/>
      <c r="D184" s="183"/>
      <c r="E184" s="183"/>
      <c r="F184" s="130"/>
      <c r="G184" s="130"/>
      <c r="H184" s="130"/>
      <c r="I184" s="130"/>
      <c r="J184" s="181"/>
      <c r="K184" s="189"/>
      <c r="L184" s="189"/>
      <c r="M184" s="189"/>
      <c r="N184" s="189"/>
      <c r="O184" s="189"/>
      <c r="P184" s="189"/>
      <c r="Q184" s="189"/>
      <c r="R184" s="189"/>
      <c r="S184" s="189"/>
      <c r="T184" s="189"/>
      <c r="U184" s="189"/>
      <c r="V184" s="189"/>
      <c r="W184" s="189"/>
      <c r="X184" s="189"/>
      <c r="Y184" s="189"/>
    </row>
    <row r="185" spans="1:25" ht="15.75" hidden="1" customHeight="1" x14ac:dyDescent="0.2">
      <c r="A185" s="189"/>
      <c r="B185" s="182"/>
      <c r="C185" s="183"/>
      <c r="D185" s="183"/>
      <c r="E185" s="183"/>
      <c r="F185" s="130"/>
      <c r="G185" s="130"/>
      <c r="H185" s="130"/>
      <c r="I185" s="130"/>
      <c r="J185" s="181"/>
      <c r="K185" s="189"/>
      <c r="L185" s="189"/>
      <c r="M185" s="189"/>
      <c r="N185" s="189"/>
      <c r="O185" s="189"/>
      <c r="P185" s="189"/>
      <c r="Q185" s="189"/>
      <c r="R185" s="189"/>
      <c r="S185" s="189"/>
      <c r="T185" s="189"/>
      <c r="U185" s="189"/>
      <c r="V185" s="189"/>
      <c r="W185" s="189"/>
      <c r="X185" s="189"/>
      <c r="Y185" s="189"/>
    </row>
    <row r="186" spans="1:25" ht="15.75" hidden="1" customHeight="1" x14ac:dyDescent="0.2">
      <c r="A186" s="189"/>
      <c r="B186" s="182"/>
      <c r="C186" s="183"/>
      <c r="D186" s="183"/>
      <c r="E186" s="183"/>
      <c r="F186" s="130"/>
      <c r="G186" s="130"/>
      <c r="H186" s="130"/>
      <c r="I186" s="130"/>
      <c r="J186" s="181"/>
      <c r="K186" s="189"/>
      <c r="L186" s="189"/>
      <c r="M186" s="189"/>
      <c r="N186" s="189"/>
      <c r="O186" s="189"/>
      <c r="P186" s="189"/>
      <c r="Q186" s="189"/>
      <c r="R186" s="189"/>
      <c r="S186" s="189"/>
      <c r="T186" s="189"/>
      <c r="U186" s="189"/>
      <c r="V186" s="189"/>
      <c r="W186" s="189"/>
      <c r="X186" s="189"/>
      <c r="Y186" s="189"/>
    </row>
    <row r="187" spans="1:25" ht="15.75" hidden="1" customHeight="1" x14ac:dyDescent="0.2">
      <c r="A187" s="189"/>
      <c r="B187" s="182"/>
      <c r="C187" s="183"/>
      <c r="D187" s="183"/>
      <c r="E187" s="183"/>
      <c r="F187" s="130"/>
      <c r="G187" s="130"/>
      <c r="H187" s="130"/>
      <c r="I187" s="130"/>
      <c r="J187" s="181"/>
      <c r="K187" s="189"/>
      <c r="L187" s="189"/>
      <c r="M187" s="189"/>
      <c r="N187" s="189"/>
      <c r="O187" s="189"/>
      <c r="P187" s="189"/>
      <c r="Q187" s="189"/>
      <c r="R187" s="189"/>
      <c r="S187" s="189"/>
      <c r="T187" s="189"/>
      <c r="U187" s="189"/>
      <c r="V187" s="189"/>
      <c r="W187" s="189"/>
      <c r="X187" s="189"/>
      <c r="Y187" s="189"/>
    </row>
    <row r="188" spans="1:25" ht="15.75" hidden="1" customHeight="1" x14ac:dyDescent="0.2">
      <c r="A188" s="189"/>
      <c r="B188" s="182"/>
      <c r="C188" s="183"/>
      <c r="D188" s="183"/>
      <c r="E188" s="183"/>
      <c r="F188" s="130"/>
      <c r="G188" s="130"/>
      <c r="H188" s="130"/>
      <c r="I188" s="130"/>
      <c r="J188" s="181"/>
      <c r="K188" s="189"/>
      <c r="L188" s="189"/>
      <c r="M188" s="189"/>
      <c r="N188" s="189"/>
      <c r="O188" s="189"/>
      <c r="P188" s="189"/>
      <c r="Q188" s="189"/>
      <c r="R188" s="189"/>
      <c r="S188" s="189"/>
      <c r="T188" s="189"/>
      <c r="U188" s="189"/>
      <c r="V188" s="189"/>
      <c r="W188" s="189"/>
      <c r="X188" s="189"/>
      <c r="Y188" s="189"/>
    </row>
    <row r="189" spans="1:25" ht="15.75" hidden="1" customHeight="1" x14ac:dyDescent="0.2">
      <c r="A189" s="189"/>
      <c r="B189" s="182"/>
      <c r="C189" s="183"/>
      <c r="D189" s="183"/>
      <c r="E189" s="183"/>
      <c r="F189" s="130"/>
      <c r="G189" s="130"/>
      <c r="H189" s="130"/>
      <c r="I189" s="130"/>
      <c r="J189" s="181"/>
      <c r="K189" s="189"/>
      <c r="L189" s="189"/>
      <c r="M189" s="189"/>
      <c r="N189" s="189"/>
      <c r="O189" s="189"/>
      <c r="P189" s="189"/>
      <c r="Q189" s="189"/>
      <c r="R189" s="189"/>
      <c r="S189" s="189"/>
      <c r="T189" s="189"/>
      <c r="U189" s="189"/>
      <c r="V189" s="189"/>
      <c r="W189" s="189"/>
      <c r="X189" s="189"/>
      <c r="Y189" s="189"/>
    </row>
    <row r="190" spans="1:25" ht="15.75" hidden="1" customHeight="1" x14ac:dyDescent="0.2">
      <c r="A190" s="189"/>
      <c r="B190" s="182"/>
      <c r="C190" s="183"/>
      <c r="D190" s="183"/>
      <c r="E190" s="183"/>
      <c r="F190" s="130"/>
      <c r="G190" s="130"/>
      <c r="H190" s="130"/>
      <c r="I190" s="130"/>
      <c r="J190" s="181"/>
      <c r="K190" s="189"/>
      <c r="L190" s="189"/>
      <c r="M190" s="189"/>
      <c r="N190" s="189"/>
      <c r="O190" s="189"/>
      <c r="P190" s="189"/>
      <c r="Q190" s="189"/>
      <c r="R190" s="189"/>
      <c r="S190" s="189"/>
      <c r="T190" s="189"/>
      <c r="U190" s="189"/>
      <c r="V190" s="189"/>
      <c r="W190" s="189"/>
      <c r="X190" s="189"/>
      <c r="Y190" s="189"/>
    </row>
    <row r="191" spans="1:25" ht="15.75" hidden="1" customHeight="1" x14ac:dyDescent="0.2">
      <c r="A191" s="189"/>
      <c r="B191" s="182"/>
      <c r="C191" s="183"/>
      <c r="D191" s="183"/>
      <c r="E191" s="183"/>
      <c r="F191" s="130"/>
      <c r="G191" s="130"/>
      <c r="H191" s="130"/>
      <c r="I191" s="130"/>
      <c r="J191" s="181"/>
      <c r="K191" s="189"/>
      <c r="L191" s="189"/>
      <c r="M191" s="189"/>
      <c r="N191" s="189"/>
      <c r="O191" s="189"/>
      <c r="P191" s="189"/>
      <c r="Q191" s="189"/>
      <c r="R191" s="189"/>
      <c r="S191" s="189"/>
      <c r="T191" s="189"/>
      <c r="U191" s="189"/>
      <c r="V191" s="189"/>
      <c r="W191" s="189"/>
      <c r="X191" s="189"/>
      <c r="Y191" s="189"/>
    </row>
    <row r="192" spans="1:25" ht="15.75" hidden="1" customHeight="1" x14ac:dyDescent="0.2">
      <c r="A192" s="189"/>
      <c r="B192" s="182"/>
      <c r="C192" s="183"/>
      <c r="D192" s="183"/>
      <c r="E192" s="183"/>
      <c r="F192" s="130"/>
      <c r="G192" s="130"/>
      <c r="H192" s="130"/>
      <c r="I192" s="130"/>
      <c r="J192" s="181"/>
      <c r="K192" s="189"/>
      <c r="L192" s="189"/>
      <c r="M192" s="189"/>
      <c r="N192" s="189"/>
      <c r="O192" s="189"/>
      <c r="P192" s="189"/>
      <c r="Q192" s="189"/>
      <c r="R192" s="189"/>
      <c r="S192" s="189"/>
      <c r="T192" s="189"/>
      <c r="U192" s="189"/>
      <c r="V192" s="189"/>
      <c r="W192" s="189"/>
      <c r="X192" s="189"/>
      <c r="Y192" s="189"/>
    </row>
    <row r="193" spans="1:25" ht="15.75" hidden="1" customHeight="1" x14ac:dyDescent="0.2">
      <c r="A193" s="189"/>
      <c r="B193" s="182"/>
      <c r="C193" s="183"/>
      <c r="D193" s="183"/>
      <c r="E193" s="183"/>
      <c r="F193" s="130"/>
      <c r="G193" s="130"/>
      <c r="H193" s="130"/>
      <c r="I193" s="130"/>
      <c r="J193" s="181"/>
      <c r="K193" s="189"/>
      <c r="L193" s="189"/>
      <c r="M193" s="189"/>
      <c r="N193" s="189"/>
      <c r="O193" s="189"/>
      <c r="P193" s="189"/>
      <c r="Q193" s="189"/>
      <c r="R193" s="189"/>
      <c r="S193" s="189"/>
      <c r="T193" s="189"/>
      <c r="U193" s="189"/>
      <c r="V193" s="189"/>
      <c r="W193" s="189"/>
      <c r="X193" s="189"/>
      <c r="Y193" s="189"/>
    </row>
    <row r="194" spans="1:25" ht="15.75" hidden="1" customHeight="1" x14ac:dyDescent="0.2">
      <c r="A194" s="189"/>
      <c r="B194" s="182"/>
      <c r="C194" s="183"/>
      <c r="D194" s="183"/>
      <c r="E194" s="183"/>
      <c r="F194" s="130"/>
      <c r="G194" s="130"/>
      <c r="H194" s="130"/>
      <c r="I194" s="130"/>
      <c r="J194" s="181"/>
      <c r="K194" s="189"/>
      <c r="L194" s="189"/>
      <c r="M194" s="189"/>
      <c r="N194" s="189"/>
      <c r="O194" s="189"/>
      <c r="P194" s="189"/>
      <c r="Q194" s="189"/>
      <c r="R194" s="189"/>
      <c r="S194" s="189"/>
      <c r="T194" s="189"/>
      <c r="U194" s="189"/>
      <c r="V194" s="189"/>
      <c r="W194" s="189"/>
      <c r="X194" s="189"/>
      <c r="Y194" s="189"/>
    </row>
    <row r="195" spans="1:25" ht="15.75" hidden="1" customHeight="1" x14ac:dyDescent="0.2">
      <c r="A195" s="189"/>
      <c r="B195" s="182"/>
      <c r="C195" s="183"/>
      <c r="D195" s="183"/>
      <c r="E195" s="183"/>
      <c r="F195" s="130"/>
      <c r="G195" s="130"/>
      <c r="H195" s="130"/>
      <c r="I195" s="130"/>
      <c r="J195" s="181"/>
      <c r="K195" s="189"/>
      <c r="L195" s="189"/>
      <c r="M195" s="189"/>
      <c r="N195" s="189"/>
      <c r="O195" s="189"/>
      <c r="P195" s="189"/>
      <c r="Q195" s="189"/>
      <c r="R195" s="189"/>
      <c r="S195" s="189"/>
      <c r="T195" s="189"/>
      <c r="U195" s="189"/>
      <c r="V195" s="189"/>
      <c r="W195" s="189"/>
      <c r="X195" s="189"/>
      <c r="Y195" s="189"/>
    </row>
    <row r="196" spans="1:25" ht="15.75" hidden="1" customHeight="1" x14ac:dyDescent="0.2">
      <c r="A196" s="189"/>
      <c r="B196" s="182"/>
      <c r="C196" s="183"/>
      <c r="D196" s="183"/>
      <c r="E196" s="183"/>
      <c r="F196" s="130"/>
      <c r="G196" s="130"/>
      <c r="H196" s="130"/>
      <c r="I196" s="130"/>
      <c r="J196" s="181"/>
      <c r="K196" s="189"/>
      <c r="L196" s="189"/>
      <c r="M196" s="189"/>
      <c r="N196" s="189"/>
      <c r="O196" s="189"/>
      <c r="P196" s="189"/>
      <c r="Q196" s="189"/>
      <c r="R196" s="189"/>
      <c r="S196" s="189"/>
      <c r="T196" s="189"/>
      <c r="U196" s="189"/>
      <c r="V196" s="189"/>
      <c r="W196" s="189"/>
      <c r="X196" s="189"/>
      <c r="Y196" s="189"/>
    </row>
    <row r="197" spans="1:25" ht="15.75" hidden="1" customHeight="1" x14ac:dyDescent="0.2">
      <c r="A197" s="189"/>
      <c r="B197" s="182"/>
      <c r="C197" s="183"/>
      <c r="D197" s="183"/>
      <c r="E197" s="183"/>
      <c r="F197" s="130"/>
      <c r="G197" s="130"/>
      <c r="H197" s="130"/>
      <c r="I197" s="130"/>
      <c r="J197" s="181"/>
      <c r="K197" s="189"/>
      <c r="L197" s="189"/>
      <c r="M197" s="189"/>
      <c r="N197" s="189"/>
      <c r="O197" s="189"/>
      <c r="P197" s="189"/>
      <c r="Q197" s="189"/>
      <c r="R197" s="189"/>
      <c r="S197" s="189"/>
      <c r="T197" s="189"/>
      <c r="U197" s="189"/>
      <c r="V197" s="189"/>
      <c r="W197" s="189"/>
      <c r="X197" s="189"/>
      <c r="Y197" s="189"/>
    </row>
    <row r="198" spans="1:25" ht="15.75" hidden="1" customHeight="1" x14ac:dyDescent="0.2">
      <c r="A198" s="189"/>
      <c r="B198" s="182"/>
      <c r="C198" s="183"/>
      <c r="D198" s="183"/>
      <c r="E198" s="183"/>
      <c r="F198" s="130"/>
      <c r="G198" s="130"/>
      <c r="H198" s="130"/>
      <c r="I198" s="130"/>
      <c r="J198" s="181"/>
      <c r="K198" s="189"/>
      <c r="L198" s="189"/>
      <c r="M198" s="189"/>
      <c r="N198" s="189"/>
      <c r="O198" s="189"/>
      <c r="P198" s="189"/>
      <c r="Q198" s="189"/>
      <c r="R198" s="189"/>
      <c r="S198" s="189"/>
      <c r="T198" s="189"/>
      <c r="U198" s="189"/>
      <c r="V198" s="189"/>
      <c r="W198" s="189"/>
      <c r="X198" s="189"/>
      <c r="Y198" s="189"/>
    </row>
    <row r="199" spans="1:25" ht="15.75" hidden="1" customHeight="1" x14ac:dyDescent="0.2">
      <c r="A199" s="189"/>
      <c r="B199" s="182"/>
      <c r="C199" s="183"/>
      <c r="D199" s="183"/>
      <c r="E199" s="183"/>
      <c r="F199" s="130"/>
      <c r="G199" s="130"/>
      <c r="H199" s="130"/>
      <c r="I199" s="130"/>
      <c r="J199" s="181"/>
      <c r="K199" s="189"/>
      <c r="L199" s="189"/>
      <c r="M199" s="189"/>
      <c r="N199" s="189"/>
      <c r="O199" s="189"/>
      <c r="P199" s="189"/>
      <c r="Q199" s="189"/>
      <c r="R199" s="189"/>
      <c r="S199" s="189"/>
      <c r="T199" s="189"/>
      <c r="U199" s="189"/>
      <c r="V199" s="189"/>
      <c r="W199" s="189"/>
      <c r="X199" s="189"/>
      <c r="Y199" s="189"/>
    </row>
    <row r="200" spans="1:25" ht="15.75" hidden="1" customHeight="1" x14ac:dyDescent="0.2">
      <c r="A200" s="189"/>
      <c r="B200" s="182"/>
      <c r="C200" s="183"/>
      <c r="D200" s="183"/>
      <c r="E200" s="183"/>
      <c r="F200" s="130"/>
      <c r="G200" s="130"/>
      <c r="H200" s="130"/>
      <c r="I200" s="130"/>
      <c r="J200" s="181"/>
      <c r="K200" s="189"/>
      <c r="L200" s="189"/>
      <c r="M200" s="189"/>
      <c r="N200" s="189"/>
      <c r="O200" s="189"/>
      <c r="P200" s="189"/>
      <c r="Q200" s="189"/>
      <c r="R200" s="189"/>
      <c r="S200" s="189"/>
      <c r="T200" s="189"/>
      <c r="U200" s="189"/>
      <c r="V200" s="189"/>
      <c r="W200" s="189"/>
      <c r="X200" s="189"/>
      <c r="Y200" s="189"/>
    </row>
    <row r="201" spans="1:25" ht="15.75" hidden="1" customHeight="1" x14ac:dyDescent="0.2">
      <c r="A201" s="189"/>
      <c r="B201" s="182"/>
      <c r="C201" s="183"/>
      <c r="D201" s="183"/>
      <c r="E201" s="183"/>
      <c r="F201" s="130"/>
      <c r="G201" s="130"/>
      <c r="H201" s="130"/>
      <c r="I201" s="130"/>
      <c r="J201" s="181"/>
      <c r="K201" s="189"/>
      <c r="L201" s="189"/>
      <c r="M201" s="189"/>
      <c r="N201" s="189"/>
      <c r="O201" s="189"/>
      <c r="P201" s="189"/>
      <c r="Q201" s="189"/>
      <c r="R201" s="189"/>
      <c r="S201" s="189"/>
      <c r="T201" s="189"/>
      <c r="U201" s="189"/>
      <c r="V201" s="189"/>
      <c r="W201" s="189"/>
      <c r="X201" s="189"/>
      <c r="Y201" s="189"/>
    </row>
    <row r="202" spans="1:25" ht="15.75" hidden="1" customHeight="1" x14ac:dyDescent="0.2">
      <c r="A202" s="189"/>
      <c r="B202" s="182"/>
      <c r="C202" s="183"/>
      <c r="D202" s="183"/>
      <c r="E202" s="183"/>
      <c r="F202" s="130"/>
      <c r="G202" s="130"/>
      <c r="H202" s="130"/>
      <c r="I202" s="130"/>
      <c r="J202" s="181"/>
      <c r="K202" s="189"/>
      <c r="L202" s="189"/>
      <c r="M202" s="189"/>
      <c r="N202" s="189"/>
      <c r="O202" s="189"/>
      <c r="P202" s="189"/>
      <c r="Q202" s="189"/>
      <c r="R202" s="189"/>
      <c r="S202" s="189"/>
      <c r="T202" s="189"/>
      <c r="U202" s="189"/>
      <c r="V202" s="189"/>
      <c r="W202" s="189"/>
      <c r="X202" s="189"/>
      <c r="Y202" s="189"/>
    </row>
    <row r="203" spans="1:25" ht="15.75" hidden="1" customHeight="1" x14ac:dyDescent="0.2">
      <c r="A203" s="189"/>
      <c r="B203" s="182"/>
      <c r="C203" s="183"/>
      <c r="D203" s="183"/>
      <c r="E203" s="183"/>
      <c r="F203" s="130"/>
      <c r="G203" s="130"/>
      <c r="H203" s="130"/>
      <c r="I203" s="130"/>
      <c r="J203" s="181"/>
      <c r="K203" s="189"/>
      <c r="L203" s="189"/>
      <c r="M203" s="189"/>
      <c r="N203" s="189"/>
      <c r="O203" s="189"/>
      <c r="P203" s="189"/>
      <c r="Q203" s="189"/>
      <c r="R203" s="189"/>
      <c r="S203" s="189"/>
      <c r="T203" s="189"/>
      <c r="U203" s="189"/>
      <c r="V203" s="189"/>
      <c r="W203" s="189"/>
      <c r="X203" s="189"/>
      <c r="Y203" s="189"/>
    </row>
    <row r="204" spans="1:25" ht="15.75" hidden="1" customHeight="1" x14ac:dyDescent="0.2">
      <c r="A204" s="189"/>
      <c r="B204" s="182"/>
      <c r="C204" s="183"/>
      <c r="D204" s="183"/>
      <c r="E204" s="183"/>
      <c r="F204" s="130"/>
      <c r="G204" s="130"/>
      <c r="H204" s="130"/>
      <c r="I204" s="130"/>
      <c r="J204" s="181"/>
      <c r="K204" s="189"/>
      <c r="L204" s="189"/>
      <c r="M204" s="189"/>
      <c r="N204" s="189"/>
      <c r="O204" s="189"/>
      <c r="P204" s="189"/>
      <c r="Q204" s="189"/>
      <c r="R204" s="189"/>
      <c r="S204" s="189"/>
      <c r="T204" s="189"/>
      <c r="U204" s="189"/>
      <c r="V204" s="189"/>
      <c r="W204" s="189"/>
      <c r="X204" s="189"/>
      <c r="Y204" s="189"/>
    </row>
    <row r="205" spans="1:25" ht="15.75" hidden="1" customHeight="1" x14ac:dyDescent="0.2">
      <c r="A205" s="189"/>
      <c r="B205" s="182"/>
      <c r="C205" s="183"/>
      <c r="D205" s="183"/>
      <c r="E205" s="183"/>
      <c r="F205" s="130"/>
      <c r="G205" s="130"/>
      <c r="H205" s="130"/>
      <c r="I205" s="130"/>
      <c r="J205" s="181"/>
      <c r="K205" s="189"/>
      <c r="L205" s="189"/>
      <c r="M205" s="189"/>
      <c r="N205" s="189"/>
      <c r="O205" s="189"/>
      <c r="P205" s="189"/>
      <c r="Q205" s="189"/>
      <c r="R205" s="189"/>
      <c r="S205" s="189"/>
      <c r="T205" s="189"/>
      <c r="U205" s="189"/>
      <c r="V205" s="189"/>
      <c r="W205" s="189"/>
      <c r="X205" s="189"/>
      <c r="Y205" s="189"/>
    </row>
    <row r="206" spans="1:25" ht="15.75" hidden="1" customHeight="1" x14ac:dyDescent="0.2">
      <c r="A206" s="189"/>
      <c r="B206" s="182"/>
      <c r="C206" s="183"/>
      <c r="D206" s="183"/>
      <c r="E206" s="183"/>
      <c r="F206" s="130"/>
      <c r="G206" s="130"/>
      <c r="H206" s="130"/>
      <c r="I206" s="130"/>
      <c r="J206" s="181"/>
      <c r="K206" s="189"/>
      <c r="L206" s="189"/>
      <c r="M206" s="189"/>
      <c r="N206" s="189"/>
      <c r="O206" s="189"/>
      <c r="P206" s="189"/>
      <c r="Q206" s="189"/>
      <c r="R206" s="189"/>
      <c r="S206" s="189"/>
      <c r="T206" s="189"/>
      <c r="U206" s="189"/>
      <c r="V206" s="189"/>
      <c r="W206" s="189"/>
      <c r="X206" s="189"/>
      <c r="Y206" s="189"/>
    </row>
    <row r="207" spans="1:25" ht="15.75" hidden="1" customHeight="1" x14ac:dyDescent="0.2">
      <c r="A207" s="189"/>
      <c r="B207" s="182"/>
      <c r="C207" s="183"/>
      <c r="D207" s="183"/>
      <c r="E207" s="183"/>
      <c r="F207" s="130"/>
      <c r="G207" s="130"/>
      <c r="H207" s="130"/>
      <c r="I207" s="130"/>
      <c r="J207" s="181"/>
      <c r="K207" s="189"/>
      <c r="L207" s="189"/>
      <c r="M207" s="189"/>
      <c r="N207" s="189"/>
      <c r="O207" s="189"/>
      <c r="P207" s="189"/>
      <c r="Q207" s="189"/>
      <c r="R207" s="189"/>
      <c r="S207" s="189"/>
      <c r="T207" s="189"/>
      <c r="U207" s="189"/>
      <c r="V207" s="189"/>
      <c r="W207" s="189"/>
      <c r="X207" s="189"/>
      <c r="Y207" s="189"/>
    </row>
    <row r="208" spans="1:25" ht="15.75" hidden="1" customHeight="1" x14ac:dyDescent="0.2">
      <c r="A208" s="189"/>
      <c r="B208" s="182"/>
      <c r="C208" s="183"/>
      <c r="D208" s="183"/>
      <c r="E208" s="183"/>
      <c r="F208" s="130"/>
      <c r="G208" s="130"/>
      <c r="H208" s="130"/>
      <c r="I208" s="130"/>
      <c r="J208" s="181"/>
      <c r="K208" s="189"/>
      <c r="L208" s="189"/>
      <c r="M208" s="189"/>
      <c r="N208" s="189"/>
      <c r="O208" s="189"/>
      <c r="P208" s="189"/>
      <c r="Q208" s="189"/>
      <c r="R208" s="189"/>
      <c r="S208" s="189"/>
      <c r="T208" s="189"/>
      <c r="U208" s="189"/>
      <c r="V208" s="189"/>
      <c r="W208" s="189"/>
      <c r="X208" s="189"/>
      <c r="Y208" s="189"/>
    </row>
    <row r="209" spans="1:25" ht="15.75" hidden="1" customHeight="1" x14ac:dyDescent="0.2">
      <c r="A209" s="189"/>
      <c r="B209" s="182"/>
      <c r="C209" s="183"/>
      <c r="D209" s="183"/>
      <c r="E209" s="183"/>
      <c r="F209" s="130"/>
      <c r="G209" s="130"/>
      <c r="H209" s="130"/>
      <c r="I209" s="130"/>
      <c r="J209" s="181"/>
      <c r="K209" s="189"/>
      <c r="L209" s="189"/>
      <c r="M209" s="189"/>
      <c r="N209" s="189"/>
      <c r="O209" s="189"/>
      <c r="P209" s="189"/>
      <c r="Q209" s="189"/>
      <c r="R209" s="189"/>
      <c r="S209" s="189"/>
      <c r="T209" s="189"/>
      <c r="U209" s="189"/>
      <c r="V209" s="189"/>
      <c r="W209" s="189"/>
      <c r="X209" s="189"/>
      <c r="Y209" s="189"/>
    </row>
    <row r="210" spans="1:25" ht="15.75" hidden="1" customHeight="1" x14ac:dyDescent="0.2">
      <c r="A210" s="189"/>
      <c r="B210" s="182"/>
      <c r="C210" s="183"/>
      <c r="D210" s="183"/>
      <c r="E210" s="183"/>
      <c r="F210" s="130"/>
      <c r="G210" s="130"/>
      <c r="H210" s="130"/>
      <c r="I210" s="130"/>
      <c r="J210" s="181"/>
      <c r="K210" s="189"/>
      <c r="L210" s="189"/>
      <c r="M210" s="189"/>
      <c r="N210" s="189"/>
      <c r="O210" s="189"/>
      <c r="P210" s="189"/>
      <c r="Q210" s="189"/>
      <c r="R210" s="189"/>
      <c r="S210" s="189"/>
      <c r="T210" s="189"/>
      <c r="U210" s="189"/>
      <c r="V210" s="189"/>
      <c r="W210" s="189"/>
      <c r="X210" s="189"/>
      <c r="Y210" s="189"/>
    </row>
    <row r="211" spans="1:25" ht="15.75" hidden="1" customHeight="1" x14ac:dyDescent="0.2">
      <c r="A211" s="189"/>
      <c r="B211" s="182"/>
      <c r="C211" s="183"/>
      <c r="D211" s="183"/>
      <c r="E211" s="183"/>
      <c r="F211" s="130"/>
      <c r="G211" s="130"/>
      <c r="H211" s="130"/>
      <c r="I211" s="130"/>
      <c r="J211" s="181"/>
      <c r="K211" s="189"/>
      <c r="L211" s="189"/>
      <c r="M211" s="189"/>
      <c r="N211" s="189"/>
      <c r="O211" s="189"/>
      <c r="P211" s="189"/>
      <c r="Q211" s="189"/>
      <c r="R211" s="189"/>
      <c r="S211" s="189"/>
      <c r="T211" s="189"/>
      <c r="U211" s="189"/>
      <c r="V211" s="189"/>
      <c r="W211" s="189"/>
      <c r="X211" s="189"/>
      <c r="Y211" s="189"/>
    </row>
    <row r="212" spans="1:25" ht="15.75" hidden="1" customHeight="1" x14ac:dyDescent="0.2">
      <c r="A212" s="189"/>
      <c r="B212" s="182"/>
      <c r="C212" s="183"/>
      <c r="D212" s="183"/>
      <c r="E212" s="183"/>
      <c r="F212" s="130"/>
      <c r="G212" s="130"/>
      <c r="H212" s="130"/>
      <c r="I212" s="130"/>
      <c r="J212" s="181"/>
      <c r="K212" s="189"/>
      <c r="L212" s="189"/>
      <c r="M212" s="189"/>
      <c r="N212" s="189"/>
      <c r="O212" s="189"/>
      <c r="P212" s="189"/>
      <c r="Q212" s="189"/>
      <c r="R212" s="189"/>
      <c r="S212" s="189"/>
      <c r="T212" s="189"/>
      <c r="U212" s="189"/>
      <c r="V212" s="189"/>
      <c r="W212" s="189"/>
      <c r="X212" s="189"/>
      <c r="Y212" s="189"/>
    </row>
    <row r="213" spans="1:25" ht="15.75" hidden="1" customHeight="1" x14ac:dyDescent="0.2">
      <c r="A213" s="189"/>
      <c r="B213" s="182"/>
      <c r="C213" s="183"/>
      <c r="D213" s="183"/>
      <c r="E213" s="183"/>
      <c r="F213" s="130"/>
      <c r="G213" s="130"/>
      <c r="H213" s="130"/>
      <c r="I213" s="130"/>
      <c r="J213" s="181"/>
      <c r="K213" s="189"/>
      <c r="L213" s="189"/>
      <c r="M213" s="189"/>
      <c r="N213" s="189"/>
      <c r="O213" s="189"/>
      <c r="P213" s="189"/>
      <c r="Q213" s="189"/>
      <c r="R213" s="189"/>
      <c r="S213" s="189"/>
      <c r="T213" s="189"/>
      <c r="U213" s="189"/>
      <c r="V213" s="189"/>
      <c r="W213" s="189"/>
      <c r="X213" s="189"/>
      <c r="Y213" s="189"/>
    </row>
    <row r="214" spans="1:25" ht="15.75" hidden="1" customHeight="1" x14ac:dyDescent="0.2">
      <c r="A214" s="189"/>
      <c r="B214" s="182"/>
      <c r="C214" s="183"/>
      <c r="D214" s="183"/>
      <c r="E214" s="183"/>
      <c r="F214" s="130"/>
      <c r="G214" s="130"/>
      <c r="H214" s="130"/>
      <c r="I214" s="130"/>
      <c r="J214" s="181"/>
      <c r="K214" s="189"/>
      <c r="L214" s="189"/>
      <c r="M214" s="189"/>
      <c r="N214" s="189"/>
      <c r="O214" s="189"/>
      <c r="P214" s="189"/>
      <c r="Q214" s="189"/>
      <c r="R214" s="189"/>
      <c r="S214" s="189"/>
      <c r="T214" s="189"/>
      <c r="U214" s="189"/>
      <c r="V214" s="189"/>
      <c r="W214" s="189"/>
      <c r="X214" s="189"/>
      <c r="Y214" s="189"/>
    </row>
    <row r="215" spans="1:25" ht="15.75" hidden="1" customHeight="1" x14ac:dyDescent="0.2">
      <c r="A215" s="189"/>
      <c r="B215" s="182"/>
      <c r="C215" s="183"/>
      <c r="D215" s="183"/>
      <c r="E215" s="183"/>
      <c r="F215" s="130"/>
      <c r="G215" s="130"/>
      <c r="H215" s="130"/>
      <c r="I215" s="130"/>
      <c r="J215" s="181"/>
      <c r="K215" s="189"/>
      <c r="L215" s="189"/>
      <c r="M215" s="189"/>
      <c r="N215" s="189"/>
      <c r="O215" s="189"/>
      <c r="P215" s="189"/>
      <c r="Q215" s="189"/>
      <c r="R215" s="189"/>
      <c r="S215" s="189"/>
      <c r="T215" s="189"/>
      <c r="U215" s="189"/>
      <c r="V215" s="189"/>
      <c r="W215" s="189"/>
      <c r="X215" s="189"/>
      <c r="Y215" s="189"/>
    </row>
    <row r="216" spans="1:25" ht="15.75" hidden="1" customHeight="1" x14ac:dyDescent="0.2">
      <c r="A216" s="189"/>
      <c r="B216" s="182"/>
      <c r="C216" s="183"/>
      <c r="D216" s="183"/>
      <c r="E216" s="183"/>
      <c r="F216" s="130"/>
      <c r="G216" s="130"/>
      <c r="H216" s="130"/>
      <c r="I216" s="130"/>
      <c r="J216" s="181"/>
      <c r="K216" s="189"/>
      <c r="L216" s="189"/>
      <c r="M216" s="189"/>
      <c r="N216" s="189"/>
      <c r="O216" s="189"/>
      <c r="P216" s="189"/>
      <c r="Q216" s="189"/>
      <c r="R216" s="189"/>
      <c r="S216" s="189"/>
      <c r="T216" s="189"/>
      <c r="U216" s="189"/>
      <c r="V216" s="189"/>
      <c r="W216" s="189"/>
      <c r="X216" s="189"/>
      <c r="Y216" s="189"/>
    </row>
    <row r="217" spans="1:25" ht="15.75" hidden="1" customHeight="1" x14ac:dyDescent="0.2">
      <c r="A217" s="189"/>
      <c r="B217" s="182"/>
      <c r="C217" s="183"/>
      <c r="D217" s="183"/>
      <c r="E217" s="183"/>
      <c r="F217" s="130"/>
      <c r="G217" s="130"/>
      <c r="H217" s="130"/>
      <c r="I217" s="130"/>
      <c r="J217" s="181"/>
      <c r="K217" s="189"/>
      <c r="L217" s="189"/>
      <c r="M217" s="189"/>
      <c r="N217" s="189"/>
      <c r="O217" s="189"/>
      <c r="P217" s="189"/>
      <c r="Q217" s="189"/>
      <c r="R217" s="189"/>
      <c r="S217" s="189"/>
      <c r="T217" s="189"/>
      <c r="U217" s="189"/>
      <c r="V217" s="189"/>
      <c r="W217" s="189"/>
      <c r="X217" s="189"/>
      <c r="Y217" s="189"/>
    </row>
    <row r="218" spans="1:25" ht="15.75" hidden="1" customHeight="1" x14ac:dyDescent="0.2">
      <c r="A218" s="189"/>
      <c r="B218" s="182"/>
      <c r="C218" s="183"/>
      <c r="D218" s="183"/>
      <c r="E218" s="183"/>
      <c r="F218" s="130"/>
      <c r="G218" s="130"/>
      <c r="H218" s="130"/>
      <c r="I218" s="130"/>
      <c r="J218" s="181"/>
      <c r="K218" s="189"/>
      <c r="L218" s="189"/>
      <c r="M218" s="189"/>
      <c r="N218" s="189"/>
      <c r="O218" s="189"/>
      <c r="P218" s="189"/>
      <c r="Q218" s="189"/>
      <c r="R218" s="189"/>
      <c r="S218" s="189"/>
      <c r="T218" s="189"/>
      <c r="U218" s="189"/>
      <c r="V218" s="189"/>
      <c r="W218" s="189"/>
      <c r="X218" s="189"/>
      <c r="Y218" s="189"/>
    </row>
    <row r="219" spans="1:25" ht="15.75" hidden="1" customHeight="1" x14ac:dyDescent="0.2">
      <c r="A219" s="189"/>
      <c r="B219" s="182"/>
      <c r="C219" s="183"/>
      <c r="D219" s="183"/>
      <c r="E219" s="183"/>
      <c r="F219" s="130"/>
      <c r="G219" s="130"/>
      <c r="H219" s="130"/>
      <c r="I219" s="130"/>
      <c r="J219" s="181"/>
      <c r="K219" s="189"/>
      <c r="L219" s="189"/>
      <c r="M219" s="189"/>
      <c r="N219" s="189"/>
      <c r="O219" s="189"/>
      <c r="P219" s="189"/>
      <c r="Q219" s="189"/>
      <c r="R219" s="189"/>
      <c r="S219" s="189"/>
      <c r="T219" s="189"/>
      <c r="U219" s="189"/>
      <c r="V219" s="189"/>
      <c r="W219" s="189"/>
      <c r="X219" s="189"/>
      <c r="Y219" s="189"/>
    </row>
    <row r="220" spans="1:25" ht="15.75" hidden="1" customHeight="1" x14ac:dyDescent="0.2">
      <c r="A220" s="189"/>
      <c r="B220" s="182"/>
      <c r="C220" s="183"/>
      <c r="D220" s="183"/>
      <c r="E220" s="183"/>
      <c r="F220" s="130"/>
      <c r="G220" s="130"/>
      <c r="H220" s="130"/>
      <c r="I220" s="130"/>
      <c r="J220" s="181"/>
      <c r="K220" s="189"/>
      <c r="L220" s="189"/>
      <c r="M220" s="189"/>
      <c r="N220" s="189"/>
      <c r="O220" s="189"/>
      <c r="P220" s="189"/>
      <c r="Q220" s="189"/>
      <c r="R220" s="189"/>
      <c r="S220" s="189"/>
      <c r="T220" s="189"/>
      <c r="U220" s="189"/>
      <c r="V220" s="189"/>
      <c r="W220" s="189"/>
      <c r="X220" s="189"/>
      <c r="Y220" s="189"/>
    </row>
    <row r="221" spans="1:25" ht="15.75" hidden="1" customHeight="1" x14ac:dyDescent="0.2">
      <c r="A221" s="189"/>
      <c r="B221" s="182"/>
      <c r="C221" s="183"/>
      <c r="D221" s="183"/>
      <c r="E221" s="183"/>
      <c r="F221" s="130"/>
      <c r="G221" s="130"/>
      <c r="H221" s="130"/>
      <c r="I221" s="130"/>
      <c r="J221" s="181"/>
      <c r="K221" s="189"/>
      <c r="L221" s="189"/>
      <c r="M221" s="189"/>
      <c r="N221" s="189"/>
      <c r="O221" s="189"/>
      <c r="P221" s="189"/>
      <c r="Q221" s="189"/>
      <c r="R221" s="189"/>
      <c r="S221" s="189"/>
      <c r="T221" s="189"/>
      <c r="U221" s="189"/>
      <c r="V221" s="189"/>
      <c r="W221" s="189"/>
      <c r="X221" s="189"/>
      <c r="Y221" s="189"/>
    </row>
    <row r="222" spans="1:25" ht="15.75" hidden="1" customHeight="1" x14ac:dyDescent="0.2">
      <c r="A222" s="189"/>
      <c r="B222" s="182"/>
      <c r="C222" s="183"/>
      <c r="D222" s="183"/>
      <c r="E222" s="183"/>
      <c r="F222" s="130"/>
      <c r="G222" s="130"/>
      <c r="H222" s="130"/>
      <c r="I222" s="130"/>
      <c r="J222" s="181"/>
      <c r="K222" s="189"/>
      <c r="L222" s="189"/>
      <c r="M222" s="189"/>
      <c r="N222" s="189"/>
      <c r="O222" s="189"/>
      <c r="P222" s="189"/>
      <c r="Q222" s="189"/>
      <c r="R222" s="189"/>
      <c r="S222" s="189"/>
      <c r="T222" s="189"/>
      <c r="U222" s="189"/>
      <c r="V222" s="189"/>
      <c r="W222" s="189"/>
      <c r="X222" s="189"/>
      <c r="Y222" s="189"/>
    </row>
    <row r="223" spans="1:25" ht="15.75" hidden="1" customHeight="1" x14ac:dyDescent="0.2">
      <c r="A223" s="189"/>
      <c r="B223" s="182"/>
      <c r="C223" s="183"/>
      <c r="D223" s="183"/>
      <c r="E223" s="183"/>
      <c r="F223" s="130"/>
      <c r="G223" s="130"/>
      <c r="H223" s="130"/>
      <c r="I223" s="130"/>
      <c r="J223" s="181"/>
      <c r="K223" s="189"/>
      <c r="L223" s="189"/>
      <c r="M223" s="189"/>
      <c r="N223" s="189"/>
      <c r="O223" s="189"/>
      <c r="P223" s="189"/>
      <c r="Q223" s="189"/>
      <c r="R223" s="189"/>
      <c r="S223" s="189"/>
      <c r="T223" s="189"/>
      <c r="U223" s="189"/>
      <c r="V223" s="189"/>
      <c r="W223" s="189"/>
      <c r="X223" s="189"/>
      <c r="Y223" s="189"/>
    </row>
    <row r="224" spans="1:25" ht="15.75" hidden="1" customHeight="1" x14ac:dyDescent="0.2">
      <c r="A224" s="189"/>
      <c r="B224" s="182"/>
      <c r="C224" s="183"/>
      <c r="D224" s="183"/>
      <c r="E224" s="183"/>
      <c r="F224" s="130"/>
      <c r="G224" s="130"/>
      <c r="H224" s="130"/>
      <c r="I224" s="130"/>
      <c r="J224" s="181"/>
      <c r="K224" s="189"/>
      <c r="L224" s="189"/>
      <c r="M224" s="189"/>
      <c r="N224" s="189"/>
      <c r="O224" s="189"/>
      <c r="P224" s="189"/>
      <c r="Q224" s="189"/>
      <c r="R224" s="189"/>
      <c r="S224" s="189"/>
      <c r="T224" s="189"/>
      <c r="U224" s="189"/>
      <c r="V224" s="189"/>
      <c r="W224" s="189"/>
      <c r="X224" s="189"/>
      <c r="Y224" s="189"/>
    </row>
    <row r="225" spans="1:25" ht="15.75" hidden="1" customHeight="1" x14ac:dyDescent="0.2">
      <c r="A225" s="189"/>
      <c r="B225" s="182"/>
      <c r="C225" s="183"/>
      <c r="D225" s="183"/>
      <c r="E225" s="183"/>
      <c r="F225" s="130"/>
      <c r="G225" s="130"/>
      <c r="H225" s="130"/>
      <c r="I225" s="130"/>
      <c r="J225" s="181"/>
      <c r="K225" s="189"/>
      <c r="L225" s="189"/>
      <c r="M225" s="189"/>
      <c r="N225" s="189"/>
      <c r="O225" s="189"/>
      <c r="P225" s="189"/>
      <c r="Q225" s="189"/>
      <c r="R225" s="189"/>
      <c r="S225" s="189"/>
      <c r="T225" s="189"/>
      <c r="U225" s="189"/>
      <c r="V225" s="189"/>
      <c r="W225" s="189"/>
      <c r="X225" s="189"/>
      <c r="Y225" s="189"/>
    </row>
    <row r="226" spans="1:25" ht="15.75" hidden="1" customHeight="1" x14ac:dyDescent="0.2">
      <c r="A226" s="189"/>
      <c r="B226" s="182"/>
      <c r="C226" s="183"/>
      <c r="D226" s="183"/>
      <c r="E226" s="183"/>
      <c r="F226" s="130"/>
      <c r="G226" s="130"/>
      <c r="H226" s="130"/>
      <c r="I226" s="130"/>
      <c r="J226" s="181"/>
      <c r="K226" s="189"/>
      <c r="L226" s="189"/>
      <c r="M226" s="189"/>
      <c r="N226" s="189"/>
      <c r="O226" s="189"/>
      <c r="P226" s="189"/>
      <c r="Q226" s="189"/>
      <c r="R226" s="189"/>
      <c r="S226" s="189"/>
      <c r="T226" s="189"/>
      <c r="U226" s="189"/>
      <c r="V226" s="189"/>
      <c r="W226" s="189"/>
      <c r="X226" s="189"/>
      <c r="Y226" s="189"/>
    </row>
    <row r="227" spans="1:25" ht="15.75" hidden="1" customHeight="1" x14ac:dyDescent="0.2">
      <c r="A227" s="189"/>
      <c r="B227" s="182"/>
      <c r="C227" s="183"/>
      <c r="D227" s="183"/>
      <c r="E227" s="183"/>
      <c r="F227" s="130"/>
      <c r="G227" s="130"/>
      <c r="H227" s="130"/>
      <c r="I227" s="130"/>
      <c r="J227" s="181"/>
      <c r="K227" s="189"/>
      <c r="L227" s="189"/>
      <c r="M227" s="189"/>
      <c r="N227" s="189"/>
      <c r="O227" s="189"/>
      <c r="P227" s="189"/>
      <c r="Q227" s="189"/>
      <c r="R227" s="189"/>
      <c r="S227" s="189"/>
      <c r="T227" s="189"/>
      <c r="U227" s="189"/>
      <c r="V227" s="189"/>
      <c r="W227" s="189"/>
      <c r="X227" s="189"/>
      <c r="Y227" s="189"/>
    </row>
    <row r="228" spans="1:25" ht="15.75" hidden="1" customHeight="1" x14ac:dyDescent="0.2">
      <c r="A228" s="189"/>
      <c r="B228" s="182"/>
      <c r="C228" s="183"/>
      <c r="D228" s="183"/>
      <c r="E228" s="183"/>
      <c r="F228" s="130"/>
      <c r="G228" s="130"/>
      <c r="H228" s="130"/>
      <c r="I228" s="130"/>
      <c r="J228" s="181"/>
      <c r="K228" s="189"/>
      <c r="L228" s="189"/>
      <c r="M228" s="189"/>
      <c r="N228" s="189"/>
      <c r="O228" s="189"/>
      <c r="P228" s="189"/>
      <c r="Q228" s="189"/>
      <c r="R228" s="189"/>
      <c r="S228" s="189"/>
      <c r="T228" s="189"/>
      <c r="U228" s="189"/>
      <c r="V228" s="189"/>
      <c r="W228" s="189"/>
      <c r="X228" s="189"/>
      <c r="Y228" s="189"/>
    </row>
    <row r="229" spans="1:25" ht="15.75" hidden="1" customHeight="1" x14ac:dyDescent="0.2">
      <c r="A229" s="189"/>
      <c r="B229" s="182"/>
      <c r="C229" s="183"/>
      <c r="D229" s="183"/>
      <c r="E229" s="183"/>
      <c r="F229" s="130"/>
      <c r="G229" s="130"/>
      <c r="H229" s="130"/>
      <c r="I229" s="130"/>
      <c r="J229" s="181"/>
      <c r="K229" s="189"/>
      <c r="L229" s="189"/>
      <c r="M229" s="189"/>
      <c r="N229" s="189"/>
      <c r="O229" s="189"/>
      <c r="P229" s="189"/>
      <c r="Q229" s="189"/>
      <c r="R229" s="189"/>
      <c r="S229" s="189"/>
      <c r="T229" s="189"/>
      <c r="U229" s="189"/>
      <c r="V229" s="189"/>
      <c r="W229" s="189"/>
      <c r="X229" s="189"/>
      <c r="Y229" s="189"/>
    </row>
    <row r="230" spans="1:25" ht="15.75" hidden="1" customHeight="1" x14ac:dyDescent="0.2">
      <c r="A230" s="189"/>
      <c r="B230" s="182"/>
      <c r="C230" s="183"/>
      <c r="D230" s="183"/>
      <c r="E230" s="183"/>
      <c r="F230" s="130"/>
      <c r="G230" s="130"/>
      <c r="H230" s="130"/>
      <c r="I230" s="130"/>
      <c r="J230" s="181"/>
      <c r="K230" s="189"/>
      <c r="L230" s="189"/>
      <c r="M230" s="189"/>
      <c r="N230" s="189"/>
      <c r="O230" s="189"/>
      <c r="P230" s="189"/>
      <c r="Q230" s="189"/>
      <c r="R230" s="189"/>
      <c r="S230" s="189"/>
      <c r="T230" s="189"/>
      <c r="U230" s="189"/>
      <c r="V230" s="189"/>
      <c r="W230" s="189"/>
      <c r="X230" s="189"/>
      <c r="Y230" s="189"/>
    </row>
    <row r="231" spans="1:25" ht="15.75" hidden="1" customHeight="1" x14ac:dyDescent="0.2">
      <c r="A231" s="189"/>
      <c r="B231" s="182"/>
      <c r="C231" s="183"/>
      <c r="D231" s="183"/>
      <c r="E231" s="183"/>
      <c r="F231" s="130"/>
      <c r="G231" s="130"/>
      <c r="H231" s="130"/>
      <c r="I231" s="130"/>
      <c r="J231" s="181"/>
      <c r="K231" s="189"/>
      <c r="L231" s="189"/>
      <c r="M231" s="189"/>
      <c r="N231" s="189"/>
      <c r="O231" s="189"/>
      <c r="P231" s="189"/>
      <c r="Q231" s="189"/>
      <c r="R231" s="189"/>
      <c r="S231" s="189"/>
      <c r="T231" s="189"/>
      <c r="U231" s="189"/>
      <c r="V231" s="189"/>
      <c r="W231" s="189"/>
      <c r="X231" s="189"/>
      <c r="Y231" s="189"/>
    </row>
    <row r="232" spans="1:25" ht="15.75" hidden="1" customHeight="1" x14ac:dyDescent="0.2">
      <c r="A232" s="189"/>
      <c r="B232" s="182"/>
      <c r="C232" s="183"/>
      <c r="D232" s="183"/>
      <c r="E232" s="183"/>
      <c r="F232" s="130"/>
      <c r="G232" s="130"/>
      <c r="H232" s="130"/>
      <c r="I232" s="130"/>
      <c r="J232" s="181"/>
      <c r="K232" s="189"/>
      <c r="L232" s="189"/>
      <c r="M232" s="189"/>
      <c r="N232" s="189"/>
      <c r="O232" s="189"/>
      <c r="P232" s="189"/>
      <c r="Q232" s="189"/>
      <c r="R232" s="189"/>
      <c r="S232" s="189"/>
      <c r="T232" s="189"/>
      <c r="U232" s="189"/>
      <c r="V232" s="189"/>
      <c r="W232" s="189"/>
      <c r="X232" s="189"/>
      <c r="Y232" s="189"/>
    </row>
    <row r="233" spans="1:25" ht="15.75" hidden="1" customHeight="1" x14ac:dyDescent="0.2">
      <c r="A233" s="189"/>
      <c r="B233" s="182"/>
      <c r="C233" s="183"/>
      <c r="D233" s="183"/>
      <c r="E233" s="183"/>
      <c r="F233" s="130"/>
      <c r="G233" s="130"/>
      <c r="H233" s="130"/>
      <c r="I233" s="130"/>
      <c r="J233" s="181"/>
      <c r="K233" s="189"/>
      <c r="L233" s="189"/>
      <c r="M233" s="189"/>
      <c r="N233" s="189"/>
      <c r="O233" s="189"/>
      <c r="P233" s="189"/>
      <c r="Q233" s="189"/>
      <c r="R233" s="189"/>
      <c r="S233" s="189"/>
      <c r="T233" s="189"/>
      <c r="U233" s="189"/>
      <c r="V233" s="189"/>
      <c r="W233" s="189"/>
      <c r="X233" s="189"/>
      <c r="Y233" s="189"/>
    </row>
    <row r="234" spans="1:25" ht="15.75" hidden="1" customHeight="1" x14ac:dyDescent="0.2">
      <c r="A234" s="189"/>
      <c r="B234" s="182"/>
      <c r="C234" s="183"/>
      <c r="D234" s="183"/>
      <c r="E234" s="183"/>
      <c r="F234" s="130"/>
      <c r="G234" s="130"/>
      <c r="H234" s="130"/>
      <c r="I234" s="130"/>
      <c r="J234" s="181"/>
      <c r="K234" s="189"/>
      <c r="L234" s="189"/>
      <c r="M234" s="189"/>
      <c r="N234" s="189"/>
      <c r="O234" s="189"/>
      <c r="P234" s="189"/>
      <c r="Q234" s="189"/>
      <c r="R234" s="189"/>
      <c r="S234" s="189"/>
      <c r="T234" s="189"/>
      <c r="U234" s="189"/>
      <c r="V234" s="189"/>
      <c r="W234" s="189"/>
      <c r="X234" s="189"/>
      <c r="Y234" s="189"/>
    </row>
    <row r="235" spans="1:25" ht="15.75" hidden="1" customHeight="1" x14ac:dyDescent="0.2">
      <c r="A235" s="189"/>
      <c r="B235" s="182"/>
      <c r="C235" s="183"/>
      <c r="D235" s="183"/>
      <c r="E235" s="183"/>
      <c r="F235" s="130"/>
      <c r="G235" s="130"/>
      <c r="H235" s="130"/>
      <c r="I235" s="130"/>
      <c r="J235" s="181"/>
      <c r="K235" s="189"/>
      <c r="L235" s="189"/>
      <c r="M235" s="189"/>
      <c r="N235" s="189"/>
      <c r="O235" s="189"/>
      <c r="P235" s="189"/>
      <c r="Q235" s="189"/>
      <c r="R235" s="189"/>
      <c r="S235" s="189"/>
      <c r="T235" s="189"/>
      <c r="U235" s="189"/>
      <c r="V235" s="189"/>
      <c r="W235" s="189"/>
      <c r="X235" s="189"/>
      <c r="Y235" s="189"/>
    </row>
    <row r="236" spans="1:25" ht="15.75" hidden="1" customHeight="1" x14ac:dyDescent="0.2">
      <c r="A236" s="189"/>
      <c r="B236" s="182"/>
      <c r="C236" s="183"/>
      <c r="D236" s="183"/>
      <c r="E236" s="183"/>
      <c r="F236" s="130"/>
      <c r="G236" s="130"/>
      <c r="H236" s="130"/>
      <c r="I236" s="130"/>
      <c r="J236" s="181"/>
      <c r="K236" s="189"/>
      <c r="L236" s="189"/>
      <c r="M236" s="189"/>
      <c r="N236" s="189"/>
      <c r="O236" s="189"/>
      <c r="P236" s="189"/>
      <c r="Q236" s="189"/>
      <c r="R236" s="189"/>
      <c r="S236" s="189"/>
      <c r="T236" s="189"/>
      <c r="U236" s="189"/>
      <c r="V236" s="189"/>
      <c r="W236" s="189"/>
      <c r="X236" s="189"/>
      <c r="Y236" s="189"/>
    </row>
    <row r="237" spans="1:25" ht="15.75" hidden="1" customHeight="1" x14ac:dyDescent="0.2">
      <c r="A237" s="189"/>
      <c r="B237" s="182"/>
      <c r="C237" s="183"/>
      <c r="D237" s="183"/>
      <c r="E237" s="183"/>
      <c r="F237" s="130"/>
      <c r="G237" s="130"/>
      <c r="H237" s="130"/>
      <c r="I237" s="130"/>
      <c r="J237" s="181"/>
      <c r="K237" s="189"/>
      <c r="L237" s="189"/>
      <c r="M237" s="189"/>
      <c r="N237" s="189"/>
      <c r="O237" s="189"/>
      <c r="P237" s="189"/>
      <c r="Q237" s="189"/>
      <c r="R237" s="189"/>
      <c r="S237" s="189"/>
      <c r="T237" s="189"/>
      <c r="U237" s="189"/>
      <c r="V237" s="189"/>
      <c r="W237" s="189"/>
      <c r="X237" s="189"/>
      <c r="Y237" s="189"/>
    </row>
    <row r="238" spans="1:25" ht="15.75" hidden="1" customHeight="1" x14ac:dyDescent="0.2">
      <c r="A238" s="189"/>
      <c r="B238" s="182"/>
      <c r="C238" s="183"/>
      <c r="D238" s="183"/>
      <c r="E238" s="183"/>
      <c r="F238" s="130"/>
      <c r="G238" s="130"/>
      <c r="H238" s="130"/>
      <c r="I238" s="130"/>
      <c r="J238" s="181"/>
      <c r="K238" s="189"/>
      <c r="L238" s="189"/>
      <c r="M238" s="189"/>
      <c r="N238" s="189"/>
      <c r="O238" s="189"/>
      <c r="P238" s="189"/>
      <c r="Q238" s="189"/>
      <c r="R238" s="189"/>
      <c r="S238" s="189"/>
      <c r="T238" s="189"/>
      <c r="U238" s="189"/>
      <c r="V238" s="189"/>
      <c r="W238" s="189"/>
      <c r="X238" s="189"/>
      <c r="Y238" s="189"/>
    </row>
    <row r="239" spans="1:25" ht="15.75" hidden="1" customHeight="1" x14ac:dyDescent="0.2">
      <c r="A239" s="189"/>
      <c r="B239" s="182"/>
      <c r="C239" s="183"/>
      <c r="D239" s="183"/>
      <c r="E239" s="183"/>
      <c r="F239" s="130"/>
      <c r="G239" s="130"/>
      <c r="H239" s="130"/>
      <c r="I239" s="130"/>
      <c r="J239" s="181"/>
      <c r="K239" s="189"/>
      <c r="L239" s="189"/>
      <c r="M239" s="189"/>
      <c r="N239" s="189"/>
      <c r="O239" s="189"/>
      <c r="P239" s="189"/>
      <c r="Q239" s="189"/>
      <c r="R239" s="189"/>
      <c r="S239" s="189"/>
      <c r="T239" s="189"/>
      <c r="U239" s="189"/>
      <c r="V239" s="189"/>
      <c r="W239" s="189"/>
      <c r="X239" s="189"/>
      <c r="Y239" s="189"/>
    </row>
    <row r="240" spans="1:25" ht="15.75" hidden="1" customHeight="1" x14ac:dyDescent="0.2">
      <c r="A240" s="189"/>
      <c r="B240" s="182"/>
      <c r="C240" s="183"/>
      <c r="D240" s="183"/>
      <c r="E240" s="183"/>
      <c r="F240" s="130"/>
      <c r="G240" s="130"/>
      <c r="H240" s="130"/>
      <c r="I240" s="130"/>
      <c r="J240" s="181"/>
      <c r="K240" s="189"/>
      <c r="L240" s="189"/>
      <c r="M240" s="189"/>
      <c r="N240" s="189"/>
      <c r="O240" s="189"/>
      <c r="P240" s="189"/>
      <c r="Q240" s="189"/>
      <c r="R240" s="189"/>
      <c r="S240" s="189"/>
      <c r="T240" s="189"/>
      <c r="U240" s="189"/>
      <c r="V240" s="189"/>
      <c r="W240" s="189"/>
      <c r="X240" s="189"/>
      <c r="Y240" s="189"/>
    </row>
    <row r="241" spans="1:25" ht="15.75" hidden="1" customHeight="1" x14ac:dyDescent="0.2">
      <c r="A241" s="189"/>
      <c r="B241" s="182"/>
      <c r="C241" s="183"/>
      <c r="D241" s="183"/>
      <c r="E241" s="183"/>
      <c r="F241" s="130"/>
      <c r="G241" s="130"/>
      <c r="H241" s="130"/>
      <c r="I241" s="130"/>
      <c r="J241" s="181"/>
      <c r="K241" s="189"/>
      <c r="L241" s="189"/>
      <c r="M241" s="189"/>
      <c r="N241" s="189"/>
      <c r="O241" s="189"/>
      <c r="P241" s="189"/>
      <c r="Q241" s="189"/>
      <c r="R241" s="189"/>
      <c r="S241" s="189"/>
      <c r="T241" s="189"/>
      <c r="U241" s="189"/>
      <c r="V241" s="189"/>
      <c r="W241" s="189"/>
      <c r="X241" s="189"/>
      <c r="Y241" s="189"/>
    </row>
    <row r="242" spans="1:25" ht="15.75" hidden="1" customHeight="1" x14ac:dyDescent="0.2">
      <c r="A242" s="189"/>
      <c r="B242" s="182"/>
      <c r="C242" s="183"/>
      <c r="D242" s="183"/>
      <c r="E242" s="183"/>
      <c r="F242" s="130"/>
      <c r="G242" s="130"/>
      <c r="H242" s="130"/>
      <c r="I242" s="130"/>
      <c r="J242" s="181"/>
      <c r="K242" s="189"/>
      <c r="L242" s="189"/>
      <c r="M242" s="189"/>
      <c r="N242" s="189"/>
      <c r="O242" s="189"/>
      <c r="P242" s="189"/>
      <c r="Q242" s="189"/>
      <c r="R242" s="189"/>
      <c r="S242" s="189"/>
      <c r="T242" s="189"/>
      <c r="U242" s="189"/>
      <c r="V242" s="189"/>
      <c r="W242" s="189"/>
      <c r="X242" s="189"/>
      <c r="Y242" s="189"/>
    </row>
    <row r="243" spans="1:25" ht="15.75" hidden="1" customHeight="1" x14ac:dyDescent="0.2">
      <c r="A243" s="189"/>
      <c r="B243" s="182"/>
      <c r="C243" s="183"/>
      <c r="D243" s="183"/>
      <c r="E243" s="183"/>
      <c r="F243" s="130"/>
      <c r="G243" s="130"/>
      <c r="H243" s="130"/>
      <c r="I243" s="130"/>
      <c r="J243" s="181"/>
      <c r="K243" s="189"/>
      <c r="L243" s="189"/>
      <c r="M243" s="189"/>
      <c r="N243" s="189"/>
      <c r="O243" s="189"/>
      <c r="P243" s="189"/>
      <c r="Q243" s="189"/>
      <c r="R243" s="189"/>
      <c r="S243" s="189"/>
      <c r="T243" s="189"/>
      <c r="U243" s="189"/>
      <c r="V243" s="189"/>
      <c r="W243" s="189"/>
      <c r="X243" s="189"/>
      <c r="Y243" s="189"/>
    </row>
    <row r="244" spans="1:25" ht="15.75" hidden="1" customHeight="1" x14ac:dyDescent="0.2">
      <c r="A244" s="189"/>
      <c r="B244" s="182"/>
      <c r="C244" s="183"/>
      <c r="D244" s="183"/>
      <c r="E244" s="183"/>
      <c r="F244" s="130"/>
      <c r="G244" s="130"/>
      <c r="H244" s="130"/>
      <c r="I244" s="130"/>
      <c r="J244" s="181"/>
      <c r="K244" s="189"/>
      <c r="L244" s="189"/>
      <c r="M244" s="189"/>
      <c r="N244" s="189"/>
      <c r="O244" s="189"/>
      <c r="P244" s="189"/>
      <c r="Q244" s="189"/>
      <c r="R244" s="189"/>
      <c r="S244" s="189"/>
      <c r="T244" s="189"/>
      <c r="U244" s="189"/>
      <c r="V244" s="189"/>
      <c r="W244" s="189"/>
      <c r="X244" s="189"/>
      <c r="Y244" s="189"/>
    </row>
    <row r="245" spans="1:25" ht="15.75" hidden="1" customHeight="1" x14ac:dyDescent="0.2">
      <c r="A245" s="189"/>
      <c r="B245" s="182"/>
      <c r="C245" s="183"/>
      <c r="D245" s="183"/>
      <c r="E245" s="183"/>
      <c r="F245" s="130"/>
      <c r="G245" s="130"/>
      <c r="H245" s="130"/>
      <c r="I245" s="130"/>
      <c r="J245" s="181"/>
      <c r="K245" s="189"/>
      <c r="L245" s="189"/>
      <c r="M245" s="189"/>
      <c r="N245" s="189"/>
      <c r="O245" s="189"/>
      <c r="P245" s="189"/>
      <c r="Q245" s="189"/>
      <c r="R245" s="189"/>
      <c r="S245" s="189"/>
      <c r="T245" s="189"/>
      <c r="U245" s="189"/>
      <c r="V245" s="189"/>
      <c r="W245" s="189"/>
      <c r="X245" s="189"/>
      <c r="Y245" s="189"/>
    </row>
    <row r="246" spans="1:25" ht="15.75" hidden="1" customHeight="1" x14ac:dyDescent="0.2">
      <c r="A246" s="189"/>
      <c r="B246" s="182"/>
      <c r="C246" s="183"/>
      <c r="D246" s="183"/>
      <c r="E246" s="183"/>
      <c r="F246" s="130"/>
      <c r="G246" s="130"/>
      <c r="H246" s="130"/>
      <c r="I246" s="130"/>
      <c r="J246" s="181"/>
      <c r="K246" s="189"/>
      <c r="L246" s="189"/>
      <c r="M246" s="189"/>
      <c r="N246" s="189"/>
      <c r="O246" s="189"/>
      <c r="P246" s="189"/>
      <c r="Q246" s="189"/>
      <c r="R246" s="189"/>
      <c r="S246" s="189"/>
      <c r="T246" s="189"/>
      <c r="U246" s="189"/>
      <c r="V246" s="189"/>
      <c r="W246" s="189"/>
      <c r="X246" s="189"/>
      <c r="Y246" s="189"/>
    </row>
    <row r="247" spans="1:25" ht="15.75" hidden="1" customHeight="1" x14ac:dyDescent="0.2">
      <c r="A247" s="189"/>
      <c r="B247" s="182"/>
      <c r="C247" s="183"/>
      <c r="D247" s="183"/>
      <c r="E247" s="183"/>
      <c r="F247" s="130"/>
      <c r="G247" s="130"/>
      <c r="H247" s="130"/>
      <c r="I247" s="130"/>
      <c r="J247" s="181"/>
      <c r="K247" s="189"/>
      <c r="L247" s="189"/>
      <c r="M247" s="189"/>
      <c r="N247" s="189"/>
      <c r="O247" s="189"/>
      <c r="P247" s="189"/>
      <c r="Q247" s="189"/>
      <c r="R247" s="189"/>
      <c r="S247" s="189"/>
      <c r="T247" s="189"/>
      <c r="U247" s="189"/>
      <c r="V247" s="189"/>
      <c r="W247" s="189"/>
      <c r="X247" s="189"/>
      <c r="Y247" s="189"/>
    </row>
    <row r="248" spans="1:25" ht="15.75" hidden="1" customHeight="1" x14ac:dyDescent="0.2">
      <c r="A248" s="189"/>
      <c r="B248" s="182"/>
      <c r="C248" s="183"/>
      <c r="D248" s="183"/>
      <c r="E248" s="183"/>
      <c r="F248" s="130"/>
      <c r="G248" s="130"/>
      <c r="H248" s="130"/>
      <c r="I248" s="130"/>
      <c r="J248" s="181"/>
      <c r="K248" s="189"/>
      <c r="L248" s="189"/>
      <c r="M248" s="189"/>
      <c r="N248" s="189"/>
      <c r="O248" s="189"/>
      <c r="P248" s="189"/>
      <c r="Q248" s="189"/>
      <c r="R248" s="189"/>
      <c r="S248" s="189"/>
      <c r="T248" s="189"/>
      <c r="U248" s="189"/>
      <c r="V248" s="189"/>
      <c r="W248" s="189"/>
      <c r="X248" s="189"/>
      <c r="Y248" s="189"/>
    </row>
    <row r="249" spans="1:25" ht="15.75" hidden="1" customHeight="1" x14ac:dyDescent="0.2">
      <c r="A249" s="189"/>
      <c r="B249" s="182"/>
      <c r="C249" s="183"/>
      <c r="D249" s="183"/>
      <c r="E249" s="183"/>
      <c r="F249" s="130"/>
      <c r="G249" s="130"/>
      <c r="H249" s="130"/>
      <c r="I249" s="130"/>
      <c r="J249" s="181"/>
      <c r="K249" s="189"/>
      <c r="L249" s="189"/>
      <c r="M249" s="189"/>
      <c r="N249" s="189"/>
      <c r="O249" s="189"/>
      <c r="P249" s="189"/>
      <c r="Q249" s="189"/>
      <c r="R249" s="189"/>
      <c r="S249" s="189"/>
      <c r="T249" s="189"/>
      <c r="U249" s="189"/>
      <c r="V249" s="189"/>
      <c r="W249" s="189"/>
      <c r="X249" s="189"/>
      <c r="Y249" s="189"/>
    </row>
    <row r="250" spans="1:25" ht="15.75" hidden="1" customHeight="1" x14ac:dyDescent="0.2">
      <c r="A250" s="189"/>
      <c r="B250" s="182"/>
      <c r="C250" s="183"/>
      <c r="D250" s="183"/>
      <c r="E250" s="183"/>
      <c r="F250" s="130"/>
      <c r="G250" s="130"/>
      <c r="H250" s="130"/>
      <c r="I250" s="130"/>
      <c r="J250" s="181"/>
      <c r="K250" s="189"/>
      <c r="L250" s="189"/>
      <c r="M250" s="189"/>
      <c r="N250" s="189"/>
      <c r="O250" s="189"/>
      <c r="P250" s="189"/>
      <c r="Q250" s="189"/>
      <c r="R250" s="189"/>
      <c r="S250" s="189"/>
      <c r="T250" s="189"/>
      <c r="U250" s="189"/>
      <c r="V250" s="189"/>
      <c r="W250" s="189"/>
      <c r="X250" s="189"/>
      <c r="Y250" s="189"/>
    </row>
    <row r="251" spans="1:25" ht="15.75" hidden="1" customHeight="1" x14ac:dyDescent="0.2">
      <c r="A251" s="189"/>
      <c r="B251" s="182"/>
      <c r="C251" s="183"/>
      <c r="D251" s="183"/>
      <c r="E251" s="183"/>
      <c r="F251" s="130"/>
      <c r="G251" s="130"/>
      <c r="H251" s="130"/>
      <c r="I251" s="130"/>
      <c r="J251" s="181"/>
      <c r="K251" s="189"/>
      <c r="L251" s="189"/>
      <c r="M251" s="189"/>
      <c r="N251" s="189"/>
      <c r="O251" s="189"/>
      <c r="P251" s="189"/>
      <c r="Q251" s="189"/>
      <c r="R251" s="189"/>
      <c r="S251" s="189"/>
      <c r="T251" s="189"/>
      <c r="U251" s="189"/>
      <c r="V251" s="189"/>
      <c r="W251" s="189"/>
      <c r="X251" s="189"/>
      <c r="Y251" s="189"/>
    </row>
    <row r="252" spans="1:25" ht="15.75" hidden="1" customHeight="1" x14ac:dyDescent="0.2">
      <c r="A252" s="189"/>
      <c r="B252" s="182"/>
      <c r="C252" s="183"/>
      <c r="D252" s="183"/>
      <c r="E252" s="183"/>
      <c r="F252" s="130"/>
      <c r="G252" s="130"/>
      <c r="H252" s="130"/>
      <c r="I252" s="130"/>
      <c r="J252" s="181"/>
      <c r="K252" s="189"/>
      <c r="L252" s="189"/>
      <c r="M252" s="189"/>
      <c r="N252" s="189"/>
      <c r="O252" s="189"/>
      <c r="P252" s="189"/>
      <c r="Q252" s="189"/>
      <c r="R252" s="189"/>
      <c r="S252" s="189"/>
      <c r="T252" s="189"/>
      <c r="U252" s="189"/>
      <c r="V252" s="189"/>
      <c r="W252" s="189"/>
      <c r="X252" s="189"/>
      <c r="Y252" s="189"/>
    </row>
    <row r="253" spans="1:25" ht="15.75" hidden="1" customHeight="1" x14ac:dyDescent="0.2">
      <c r="A253" s="189"/>
      <c r="B253" s="182"/>
      <c r="C253" s="183"/>
      <c r="D253" s="183"/>
      <c r="E253" s="183"/>
      <c r="F253" s="130"/>
      <c r="G253" s="130"/>
      <c r="H253" s="130"/>
      <c r="I253" s="130"/>
      <c r="J253" s="181"/>
      <c r="K253" s="189"/>
      <c r="L253" s="189"/>
      <c r="M253" s="189"/>
      <c r="N253" s="189"/>
      <c r="O253" s="189"/>
      <c r="P253" s="189"/>
      <c r="Q253" s="189"/>
      <c r="R253" s="189"/>
      <c r="S253" s="189"/>
      <c r="T253" s="189"/>
      <c r="U253" s="189"/>
      <c r="V253" s="189"/>
      <c r="W253" s="189"/>
      <c r="X253" s="189"/>
      <c r="Y253" s="189"/>
    </row>
    <row r="254" spans="1:25" ht="15.75" hidden="1" customHeight="1" x14ac:dyDescent="0.2">
      <c r="A254" s="189"/>
      <c r="B254" s="182"/>
      <c r="C254" s="183"/>
      <c r="D254" s="183"/>
      <c r="E254" s="183"/>
      <c r="F254" s="130"/>
      <c r="G254" s="130"/>
      <c r="H254" s="130"/>
      <c r="I254" s="130"/>
      <c r="J254" s="181"/>
      <c r="K254" s="189"/>
      <c r="L254" s="189"/>
      <c r="M254" s="189"/>
      <c r="N254" s="189"/>
      <c r="O254" s="189"/>
      <c r="P254" s="189"/>
      <c r="Q254" s="189"/>
      <c r="R254" s="189"/>
      <c r="S254" s="189"/>
      <c r="T254" s="189"/>
      <c r="U254" s="189"/>
      <c r="V254" s="189"/>
      <c r="W254" s="189"/>
      <c r="X254" s="189"/>
      <c r="Y254" s="189"/>
    </row>
    <row r="255" spans="1:25" ht="15.75" hidden="1" customHeight="1" x14ac:dyDescent="0.2">
      <c r="A255" s="189"/>
      <c r="B255" s="182"/>
      <c r="C255" s="183"/>
      <c r="D255" s="183"/>
      <c r="E255" s="183"/>
      <c r="F255" s="130"/>
      <c r="G255" s="130"/>
      <c r="H255" s="130"/>
      <c r="I255" s="130"/>
      <c r="J255" s="181"/>
      <c r="K255" s="189"/>
      <c r="L255" s="189"/>
      <c r="M255" s="189"/>
      <c r="N255" s="189"/>
      <c r="O255" s="189"/>
      <c r="P255" s="189"/>
      <c r="Q255" s="189"/>
      <c r="R255" s="189"/>
      <c r="S255" s="189"/>
      <c r="T255" s="189"/>
      <c r="U255" s="189"/>
      <c r="V255" s="189"/>
      <c r="W255" s="189"/>
      <c r="X255" s="189"/>
      <c r="Y255" s="189"/>
    </row>
    <row r="256" spans="1:25" ht="15.75" hidden="1" customHeight="1" x14ac:dyDescent="0.2">
      <c r="A256" s="189"/>
      <c r="B256" s="182"/>
      <c r="C256" s="183"/>
      <c r="D256" s="183"/>
      <c r="E256" s="183"/>
      <c r="F256" s="130"/>
      <c r="G256" s="130"/>
      <c r="H256" s="130"/>
      <c r="I256" s="130"/>
      <c r="J256" s="181"/>
      <c r="K256" s="189"/>
      <c r="L256" s="189"/>
      <c r="M256" s="189"/>
      <c r="N256" s="189"/>
      <c r="O256" s="189"/>
      <c r="P256" s="189"/>
      <c r="Q256" s="189"/>
      <c r="R256" s="189"/>
      <c r="S256" s="189"/>
      <c r="T256" s="189"/>
      <c r="U256" s="189"/>
      <c r="V256" s="189"/>
      <c r="W256" s="189"/>
      <c r="X256" s="189"/>
      <c r="Y256" s="189"/>
    </row>
    <row r="257" spans="1:25" ht="15.75" hidden="1" customHeight="1" x14ac:dyDescent="0.2">
      <c r="A257" s="189"/>
      <c r="B257" s="182"/>
      <c r="C257" s="183"/>
      <c r="D257" s="183"/>
      <c r="E257" s="183"/>
      <c r="F257" s="130"/>
      <c r="G257" s="130"/>
      <c r="H257" s="130"/>
      <c r="I257" s="130"/>
      <c r="J257" s="181"/>
      <c r="K257" s="189"/>
      <c r="L257" s="189"/>
      <c r="M257" s="189"/>
      <c r="N257" s="189"/>
      <c r="O257" s="189"/>
      <c r="P257" s="189"/>
      <c r="Q257" s="189"/>
      <c r="R257" s="189"/>
      <c r="S257" s="189"/>
      <c r="T257" s="189"/>
      <c r="U257" s="189"/>
      <c r="V257" s="189"/>
      <c r="W257" s="189"/>
      <c r="X257" s="189"/>
      <c r="Y257" s="189"/>
    </row>
    <row r="258" spans="1:25" ht="15.75" hidden="1" customHeight="1" x14ac:dyDescent="0.2">
      <c r="A258" s="189"/>
      <c r="B258" s="182"/>
      <c r="C258" s="183"/>
      <c r="D258" s="183"/>
      <c r="E258" s="183"/>
      <c r="F258" s="130"/>
      <c r="G258" s="130"/>
      <c r="H258" s="130"/>
      <c r="I258" s="130"/>
      <c r="J258" s="181"/>
      <c r="K258" s="189"/>
      <c r="L258" s="189"/>
      <c r="M258" s="189"/>
      <c r="N258" s="189"/>
      <c r="O258" s="189"/>
      <c r="P258" s="189"/>
      <c r="Q258" s="189"/>
      <c r="R258" s="189"/>
      <c r="S258" s="189"/>
      <c r="T258" s="189"/>
      <c r="U258" s="189"/>
      <c r="V258" s="189"/>
      <c r="W258" s="189"/>
      <c r="X258" s="189"/>
      <c r="Y258" s="189"/>
    </row>
    <row r="259" spans="1:25" ht="15.75" hidden="1" customHeight="1" x14ac:dyDescent="0.2">
      <c r="A259" s="189"/>
      <c r="B259" s="182"/>
      <c r="C259" s="183"/>
      <c r="D259" s="183"/>
      <c r="E259" s="183"/>
      <c r="F259" s="130"/>
      <c r="G259" s="130"/>
      <c r="H259" s="130"/>
      <c r="I259" s="130"/>
      <c r="J259" s="181"/>
      <c r="K259" s="189"/>
      <c r="L259" s="189"/>
      <c r="M259" s="189"/>
      <c r="N259" s="189"/>
      <c r="O259" s="189"/>
      <c r="P259" s="189"/>
      <c r="Q259" s="189"/>
      <c r="R259" s="189"/>
      <c r="S259" s="189"/>
      <c r="T259" s="189"/>
      <c r="U259" s="189"/>
      <c r="V259" s="189"/>
      <c r="W259" s="189"/>
      <c r="X259" s="189"/>
      <c r="Y259" s="189"/>
    </row>
    <row r="260" spans="1:25" ht="15.75" hidden="1" customHeight="1" x14ac:dyDescent="0.2">
      <c r="A260" s="189"/>
      <c r="B260" s="182"/>
      <c r="C260" s="183"/>
      <c r="D260" s="183"/>
      <c r="E260" s="183"/>
      <c r="F260" s="130"/>
      <c r="G260" s="130"/>
      <c r="H260" s="130"/>
      <c r="I260" s="130"/>
      <c r="J260" s="181"/>
      <c r="K260" s="189"/>
      <c r="L260" s="189"/>
      <c r="M260" s="189"/>
      <c r="N260" s="189"/>
      <c r="O260" s="189"/>
      <c r="P260" s="189"/>
      <c r="Q260" s="189"/>
      <c r="R260" s="189"/>
      <c r="S260" s="189"/>
      <c r="T260" s="189"/>
      <c r="U260" s="189"/>
      <c r="V260" s="189"/>
      <c r="W260" s="189"/>
      <c r="X260" s="189"/>
      <c r="Y260" s="189"/>
    </row>
    <row r="261" spans="1:25" ht="15.75" hidden="1" customHeight="1" x14ac:dyDescent="0.2">
      <c r="A261" s="189"/>
      <c r="B261" s="182"/>
      <c r="C261" s="183"/>
      <c r="D261" s="183"/>
      <c r="E261" s="183"/>
      <c r="F261" s="130"/>
      <c r="G261" s="130"/>
      <c r="H261" s="130"/>
      <c r="I261" s="130"/>
      <c r="J261" s="181"/>
      <c r="K261" s="189"/>
      <c r="L261" s="189"/>
      <c r="M261" s="189"/>
      <c r="N261" s="189"/>
      <c r="O261" s="189"/>
      <c r="P261" s="189"/>
      <c r="Q261" s="189"/>
      <c r="R261" s="189"/>
      <c r="S261" s="189"/>
      <c r="T261" s="189"/>
      <c r="U261" s="189"/>
      <c r="V261" s="189"/>
      <c r="W261" s="189"/>
      <c r="X261" s="189"/>
      <c r="Y261" s="189"/>
    </row>
    <row r="262" spans="1:25" ht="15.75" hidden="1" customHeight="1" x14ac:dyDescent="0.2">
      <c r="A262" s="189"/>
      <c r="B262" s="182"/>
      <c r="C262" s="183"/>
      <c r="D262" s="183"/>
      <c r="E262" s="183"/>
      <c r="F262" s="130"/>
      <c r="G262" s="130"/>
      <c r="H262" s="130"/>
      <c r="I262" s="130"/>
      <c r="J262" s="181"/>
      <c r="K262" s="189"/>
      <c r="L262" s="189"/>
      <c r="M262" s="189"/>
      <c r="N262" s="189"/>
      <c r="O262" s="189"/>
      <c r="P262" s="189"/>
      <c r="Q262" s="189"/>
      <c r="R262" s="189"/>
      <c r="S262" s="189"/>
      <c r="T262" s="189"/>
      <c r="U262" s="189"/>
      <c r="V262" s="189"/>
      <c r="W262" s="189"/>
      <c r="X262" s="189"/>
      <c r="Y262" s="189"/>
    </row>
    <row r="263" spans="1:25" ht="15.75" hidden="1" customHeight="1" x14ac:dyDescent="0.2">
      <c r="A263" s="189"/>
      <c r="B263" s="182"/>
      <c r="C263" s="183"/>
      <c r="D263" s="183"/>
      <c r="E263" s="183"/>
      <c r="F263" s="130"/>
      <c r="G263" s="130"/>
      <c r="H263" s="130"/>
      <c r="I263" s="130"/>
      <c r="J263" s="181"/>
      <c r="K263" s="189"/>
      <c r="L263" s="189"/>
      <c r="M263" s="189"/>
      <c r="N263" s="189"/>
      <c r="O263" s="189"/>
      <c r="P263" s="189"/>
      <c r="Q263" s="189"/>
      <c r="R263" s="189"/>
      <c r="S263" s="189"/>
      <c r="T263" s="189"/>
      <c r="U263" s="189"/>
      <c r="V263" s="189"/>
      <c r="W263" s="189"/>
      <c r="X263" s="189"/>
      <c r="Y263" s="189"/>
    </row>
    <row r="264" spans="1:25" ht="15.75" hidden="1" customHeight="1" x14ac:dyDescent="0.2">
      <c r="A264" s="189"/>
      <c r="B264" s="182"/>
      <c r="C264" s="183"/>
      <c r="D264" s="183"/>
      <c r="E264" s="183"/>
      <c r="F264" s="130"/>
      <c r="G264" s="130"/>
      <c r="H264" s="130"/>
      <c r="I264" s="130"/>
      <c r="J264" s="181"/>
      <c r="K264" s="189"/>
      <c r="L264" s="189"/>
      <c r="M264" s="189"/>
      <c r="N264" s="189"/>
      <c r="O264" s="189"/>
      <c r="P264" s="189"/>
      <c r="Q264" s="189"/>
      <c r="R264" s="189"/>
      <c r="S264" s="189"/>
      <c r="T264" s="189"/>
      <c r="U264" s="189"/>
      <c r="V264" s="189"/>
      <c r="W264" s="189"/>
      <c r="X264" s="189"/>
      <c r="Y264" s="189"/>
    </row>
    <row r="265" spans="1:25" ht="15.75" hidden="1" customHeight="1" x14ac:dyDescent="0.2">
      <c r="A265" s="189"/>
      <c r="B265" s="182"/>
      <c r="C265" s="183"/>
      <c r="D265" s="183"/>
      <c r="E265" s="183"/>
      <c r="F265" s="130"/>
      <c r="G265" s="130"/>
      <c r="H265" s="130"/>
      <c r="I265" s="130"/>
      <c r="J265" s="181"/>
      <c r="K265" s="189"/>
      <c r="L265" s="189"/>
      <c r="M265" s="189"/>
      <c r="N265" s="189"/>
      <c r="O265" s="189"/>
      <c r="P265" s="189"/>
      <c r="Q265" s="189"/>
      <c r="R265" s="189"/>
      <c r="S265" s="189"/>
      <c r="T265" s="189"/>
      <c r="U265" s="189"/>
      <c r="V265" s="189"/>
      <c r="W265" s="189"/>
      <c r="X265" s="189"/>
      <c r="Y265" s="189"/>
    </row>
    <row r="266" spans="1:25" ht="15.75" hidden="1" customHeight="1" x14ac:dyDescent="0.2">
      <c r="A266" s="189"/>
      <c r="B266" s="182"/>
      <c r="C266" s="183"/>
      <c r="D266" s="183"/>
      <c r="E266" s="183"/>
      <c r="F266" s="130"/>
      <c r="G266" s="130"/>
      <c r="H266" s="130"/>
      <c r="I266" s="130"/>
      <c r="J266" s="181"/>
      <c r="K266" s="189"/>
      <c r="L266" s="189"/>
      <c r="M266" s="189"/>
      <c r="N266" s="189"/>
      <c r="O266" s="189"/>
      <c r="P266" s="189"/>
      <c r="Q266" s="189"/>
      <c r="R266" s="189"/>
      <c r="S266" s="189"/>
      <c r="T266" s="189"/>
      <c r="U266" s="189"/>
      <c r="V266" s="189"/>
      <c r="W266" s="189"/>
      <c r="X266" s="189"/>
      <c r="Y266" s="189"/>
    </row>
    <row r="267" spans="1:25" ht="15.75" hidden="1" customHeight="1" x14ac:dyDescent="0.2">
      <c r="A267" s="189"/>
      <c r="B267" s="182"/>
      <c r="C267" s="183"/>
      <c r="D267" s="183"/>
      <c r="E267" s="183"/>
      <c r="F267" s="130"/>
      <c r="G267" s="130"/>
      <c r="H267" s="130"/>
      <c r="I267" s="130"/>
      <c r="J267" s="181"/>
      <c r="K267" s="189"/>
      <c r="L267" s="189"/>
      <c r="M267" s="189"/>
      <c r="N267" s="189"/>
      <c r="O267" s="189"/>
      <c r="P267" s="189"/>
      <c r="Q267" s="189"/>
      <c r="R267" s="189"/>
      <c r="S267" s="189"/>
      <c r="T267" s="189"/>
      <c r="U267" s="189"/>
      <c r="V267" s="189"/>
      <c r="W267" s="189"/>
      <c r="X267" s="189"/>
      <c r="Y267" s="189"/>
    </row>
    <row r="268" spans="1:25" ht="15.75" hidden="1" customHeight="1" x14ac:dyDescent="0.2">
      <c r="A268" s="189"/>
      <c r="B268" s="182"/>
      <c r="C268" s="183"/>
      <c r="D268" s="183"/>
      <c r="E268" s="183"/>
      <c r="F268" s="130"/>
      <c r="G268" s="130"/>
      <c r="H268" s="130"/>
      <c r="I268" s="130"/>
      <c r="J268" s="181"/>
      <c r="K268" s="189"/>
      <c r="L268" s="189"/>
      <c r="M268" s="189"/>
      <c r="N268" s="189"/>
      <c r="O268" s="189"/>
      <c r="P268" s="189"/>
      <c r="Q268" s="189"/>
      <c r="R268" s="189"/>
      <c r="S268" s="189"/>
      <c r="T268" s="189"/>
      <c r="U268" s="189"/>
      <c r="V268" s="189"/>
      <c r="W268" s="189"/>
      <c r="X268" s="189"/>
      <c r="Y268" s="189"/>
    </row>
    <row r="269" spans="1:25" ht="15.75" hidden="1" customHeight="1" x14ac:dyDescent="0.2">
      <c r="A269" s="189"/>
      <c r="B269" s="182"/>
      <c r="C269" s="183"/>
      <c r="D269" s="183"/>
      <c r="E269" s="183"/>
      <c r="F269" s="130"/>
      <c r="G269" s="130"/>
      <c r="H269" s="130"/>
      <c r="I269" s="130"/>
      <c r="J269" s="181"/>
      <c r="K269" s="189"/>
      <c r="L269" s="189"/>
      <c r="M269" s="189"/>
      <c r="N269" s="189"/>
      <c r="O269" s="189"/>
      <c r="P269" s="189"/>
      <c r="Q269" s="189"/>
      <c r="R269" s="189"/>
      <c r="S269" s="189"/>
      <c r="T269" s="189"/>
      <c r="U269" s="189"/>
      <c r="V269" s="189"/>
      <c r="W269" s="189"/>
      <c r="X269" s="189"/>
      <c r="Y269" s="189"/>
    </row>
    <row r="270" spans="1:25" ht="15.75" hidden="1" customHeight="1" x14ac:dyDescent="0.2">
      <c r="A270" s="189"/>
      <c r="B270" s="182"/>
      <c r="C270" s="183"/>
      <c r="D270" s="183"/>
      <c r="E270" s="183"/>
      <c r="F270" s="130"/>
      <c r="G270" s="130"/>
      <c r="H270" s="130"/>
      <c r="I270" s="130"/>
      <c r="J270" s="181"/>
      <c r="K270" s="189"/>
      <c r="L270" s="189"/>
      <c r="M270" s="189"/>
      <c r="N270" s="189"/>
      <c r="O270" s="189"/>
      <c r="P270" s="189"/>
      <c r="Q270" s="189"/>
      <c r="R270" s="189"/>
      <c r="S270" s="189"/>
      <c r="T270" s="189"/>
      <c r="U270" s="189"/>
      <c r="V270" s="189"/>
      <c r="W270" s="189"/>
      <c r="X270" s="189"/>
      <c r="Y270" s="189"/>
    </row>
    <row r="271" spans="1:25" ht="15.75" hidden="1" customHeight="1" x14ac:dyDescent="0.2">
      <c r="A271" s="189"/>
      <c r="B271" s="182"/>
      <c r="C271" s="183"/>
      <c r="D271" s="183"/>
      <c r="E271" s="183"/>
      <c r="F271" s="130"/>
      <c r="G271" s="130"/>
      <c r="H271" s="130"/>
      <c r="I271" s="130"/>
      <c r="J271" s="181"/>
      <c r="K271" s="189"/>
      <c r="L271" s="189"/>
      <c r="M271" s="189"/>
      <c r="N271" s="189"/>
      <c r="O271" s="189"/>
      <c r="P271" s="189"/>
      <c r="Q271" s="189"/>
      <c r="R271" s="189"/>
      <c r="S271" s="189"/>
      <c r="T271" s="189"/>
      <c r="U271" s="189"/>
      <c r="V271" s="189"/>
      <c r="W271" s="189"/>
      <c r="X271" s="189"/>
      <c r="Y271" s="189"/>
    </row>
    <row r="272" spans="1:25" ht="15.75" hidden="1" customHeight="1" x14ac:dyDescent="0.2">
      <c r="A272" s="189"/>
      <c r="B272" s="182"/>
      <c r="C272" s="183"/>
      <c r="D272" s="183"/>
      <c r="E272" s="183"/>
      <c r="F272" s="130"/>
      <c r="G272" s="130"/>
      <c r="H272" s="130"/>
      <c r="I272" s="130"/>
      <c r="J272" s="181"/>
      <c r="K272" s="189"/>
      <c r="L272" s="189"/>
      <c r="M272" s="189"/>
      <c r="N272" s="189"/>
      <c r="O272" s="189"/>
      <c r="P272" s="189"/>
      <c r="Q272" s="189"/>
      <c r="R272" s="189"/>
      <c r="S272" s="189"/>
      <c r="T272" s="189"/>
      <c r="U272" s="189"/>
      <c r="V272" s="189"/>
      <c r="W272" s="189"/>
      <c r="X272" s="189"/>
      <c r="Y272" s="189"/>
    </row>
    <row r="273" spans="1:25" ht="15.75" hidden="1" customHeight="1" x14ac:dyDescent="0.2">
      <c r="A273" s="189"/>
      <c r="B273" s="182"/>
      <c r="C273" s="183"/>
      <c r="D273" s="183"/>
      <c r="E273" s="183"/>
      <c r="F273" s="130"/>
      <c r="G273" s="130"/>
      <c r="H273" s="130"/>
      <c r="I273" s="130"/>
      <c r="J273" s="181"/>
      <c r="K273" s="189"/>
      <c r="L273" s="189"/>
      <c r="M273" s="189"/>
      <c r="N273" s="189"/>
      <c r="O273" s="189"/>
      <c r="P273" s="189"/>
      <c r="Q273" s="189"/>
      <c r="R273" s="189"/>
      <c r="S273" s="189"/>
      <c r="T273" s="189"/>
      <c r="U273" s="189"/>
      <c r="V273" s="189"/>
      <c r="W273" s="189"/>
      <c r="X273" s="189"/>
      <c r="Y273" s="189"/>
    </row>
    <row r="274" spans="1:25" ht="15.75" hidden="1" customHeight="1" x14ac:dyDescent="0.2">
      <c r="A274" s="189"/>
      <c r="B274" s="182"/>
      <c r="C274" s="183"/>
      <c r="D274" s="183"/>
      <c r="E274" s="183"/>
      <c r="F274" s="130"/>
      <c r="G274" s="130"/>
      <c r="H274" s="130"/>
      <c r="I274" s="130"/>
      <c r="J274" s="181"/>
      <c r="K274" s="189"/>
      <c r="L274" s="189"/>
      <c r="M274" s="189"/>
      <c r="N274" s="189"/>
      <c r="O274" s="189"/>
      <c r="P274" s="189"/>
      <c r="Q274" s="189"/>
      <c r="R274" s="189"/>
      <c r="S274" s="189"/>
      <c r="T274" s="189"/>
      <c r="U274" s="189"/>
      <c r="V274" s="189"/>
      <c r="W274" s="189"/>
      <c r="X274" s="189"/>
      <c r="Y274" s="189"/>
    </row>
    <row r="275" spans="1:25" ht="15.75" hidden="1" customHeight="1" x14ac:dyDescent="0.2">
      <c r="A275" s="189"/>
      <c r="B275" s="182"/>
      <c r="C275" s="183"/>
      <c r="D275" s="183"/>
      <c r="E275" s="183"/>
      <c r="F275" s="130"/>
      <c r="G275" s="130"/>
      <c r="H275" s="130"/>
      <c r="I275" s="130"/>
      <c r="J275" s="181"/>
      <c r="K275" s="189"/>
      <c r="L275" s="189"/>
      <c r="M275" s="189"/>
      <c r="N275" s="189"/>
      <c r="O275" s="189"/>
      <c r="P275" s="189"/>
      <c r="Q275" s="189"/>
      <c r="R275" s="189"/>
      <c r="S275" s="189"/>
      <c r="T275" s="189"/>
      <c r="U275" s="189"/>
      <c r="V275" s="189"/>
      <c r="W275" s="189"/>
      <c r="X275" s="189"/>
      <c r="Y275" s="189"/>
    </row>
    <row r="276" spans="1:25" ht="15.75" hidden="1" customHeight="1" x14ac:dyDescent="0.2">
      <c r="A276" s="189"/>
      <c r="B276" s="182"/>
      <c r="C276" s="183"/>
      <c r="D276" s="183"/>
      <c r="E276" s="183"/>
      <c r="F276" s="130"/>
      <c r="G276" s="130"/>
      <c r="H276" s="130"/>
      <c r="I276" s="130"/>
      <c r="J276" s="181"/>
      <c r="K276" s="189"/>
      <c r="L276" s="189"/>
      <c r="M276" s="189"/>
      <c r="N276" s="189"/>
      <c r="O276" s="189"/>
      <c r="P276" s="189"/>
      <c r="Q276" s="189"/>
      <c r="R276" s="189"/>
      <c r="S276" s="189"/>
      <c r="T276" s="189"/>
      <c r="U276" s="189"/>
      <c r="V276" s="189"/>
      <c r="W276" s="189"/>
      <c r="X276" s="189"/>
      <c r="Y276" s="189"/>
    </row>
    <row r="277" spans="1:25" ht="15.75" hidden="1" customHeight="1" x14ac:dyDescent="0.2">
      <c r="A277" s="189"/>
      <c r="B277" s="182"/>
      <c r="C277" s="183"/>
      <c r="D277" s="183"/>
      <c r="E277" s="183"/>
      <c r="F277" s="130"/>
      <c r="G277" s="130"/>
      <c r="H277" s="130"/>
      <c r="I277" s="130"/>
      <c r="J277" s="181"/>
      <c r="K277" s="189"/>
      <c r="L277" s="189"/>
      <c r="M277" s="189"/>
      <c r="N277" s="189"/>
      <c r="O277" s="189"/>
      <c r="P277" s="189"/>
      <c r="Q277" s="189"/>
      <c r="R277" s="189"/>
      <c r="S277" s="189"/>
      <c r="T277" s="189"/>
      <c r="U277" s="189"/>
      <c r="V277" s="189"/>
      <c r="W277" s="189"/>
      <c r="X277" s="189"/>
      <c r="Y277" s="189"/>
    </row>
    <row r="278" spans="1:25" ht="15.75" hidden="1" customHeight="1" x14ac:dyDescent="0.2">
      <c r="A278" s="189"/>
      <c r="B278" s="182"/>
      <c r="C278" s="183"/>
      <c r="D278" s="183"/>
      <c r="E278" s="183"/>
      <c r="F278" s="130"/>
      <c r="G278" s="130"/>
      <c r="H278" s="130"/>
      <c r="I278" s="130"/>
      <c r="J278" s="181"/>
      <c r="K278" s="189"/>
      <c r="L278" s="189"/>
      <c r="M278" s="189"/>
      <c r="N278" s="189"/>
      <c r="O278" s="189"/>
      <c r="P278" s="189"/>
      <c r="Q278" s="189"/>
      <c r="R278" s="189"/>
      <c r="S278" s="189"/>
      <c r="T278" s="189"/>
      <c r="U278" s="189"/>
      <c r="V278" s="189"/>
      <c r="W278" s="189"/>
      <c r="X278" s="189"/>
      <c r="Y278" s="189"/>
    </row>
    <row r="279" spans="1:25" ht="15.75" hidden="1" customHeight="1" x14ac:dyDescent="0.2">
      <c r="A279" s="189"/>
      <c r="B279" s="182"/>
      <c r="C279" s="183"/>
      <c r="D279" s="183"/>
      <c r="E279" s="183"/>
      <c r="F279" s="130"/>
      <c r="G279" s="130"/>
      <c r="H279" s="130"/>
      <c r="I279" s="130"/>
      <c r="J279" s="181"/>
      <c r="K279" s="189"/>
      <c r="L279" s="189"/>
      <c r="M279" s="189"/>
      <c r="N279" s="189"/>
      <c r="O279" s="189"/>
      <c r="P279" s="189"/>
      <c r="Q279" s="189"/>
      <c r="R279" s="189"/>
      <c r="S279" s="189"/>
      <c r="T279" s="189"/>
      <c r="U279" s="189"/>
      <c r="V279" s="189"/>
      <c r="W279" s="189"/>
      <c r="X279" s="189"/>
      <c r="Y279" s="189"/>
    </row>
    <row r="280" spans="1:25" ht="15.75" hidden="1" customHeight="1" x14ac:dyDescent="0.2">
      <c r="A280" s="189"/>
      <c r="B280" s="182"/>
      <c r="C280" s="183"/>
      <c r="D280" s="183"/>
      <c r="E280" s="183"/>
      <c r="F280" s="130"/>
      <c r="G280" s="130"/>
      <c r="H280" s="130"/>
      <c r="I280" s="130"/>
      <c r="J280" s="181"/>
      <c r="K280" s="189"/>
      <c r="L280" s="189"/>
      <c r="M280" s="189"/>
      <c r="N280" s="189"/>
      <c r="O280" s="189"/>
      <c r="P280" s="189"/>
      <c r="Q280" s="189"/>
      <c r="R280" s="189"/>
      <c r="S280" s="189"/>
      <c r="T280" s="189"/>
      <c r="U280" s="189"/>
      <c r="V280" s="189"/>
      <c r="W280" s="189"/>
      <c r="X280" s="189"/>
      <c r="Y280" s="189"/>
    </row>
    <row r="281" spans="1:25" ht="15.75" hidden="1" customHeight="1" x14ac:dyDescent="0.2">
      <c r="A281" s="189"/>
      <c r="B281" s="182"/>
      <c r="C281" s="183"/>
      <c r="D281" s="183"/>
      <c r="E281" s="183"/>
      <c r="F281" s="130"/>
      <c r="G281" s="130"/>
      <c r="H281" s="130"/>
      <c r="I281" s="130"/>
      <c r="J281" s="181"/>
      <c r="K281" s="189"/>
      <c r="L281" s="189"/>
      <c r="M281" s="189"/>
      <c r="N281" s="189"/>
      <c r="O281" s="189"/>
      <c r="P281" s="189"/>
      <c r="Q281" s="189"/>
      <c r="R281" s="189"/>
      <c r="S281" s="189"/>
      <c r="T281" s="189"/>
      <c r="U281" s="189"/>
      <c r="V281" s="189"/>
      <c r="W281" s="189"/>
      <c r="X281" s="189"/>
      <c r="Y281" s="189"/>
    </row>
    <row r="282" spans="1:25" ht="15.75" hidden="1" customHeight="1" x14ac:dyDescent="0.2">
      <c r="A282" s="189"/>
      <c r="B282" s="182"/>
      <c r="C282" s="183"/>
      <c r="D282" s="183"/>
      <c r="E282" s="183"/>
      <c r="F282" s="130"/>
      <c r="G282" s="130"/>
      <c r="H282" s="130"/>
      <c r="I282" s="130"/>
      <c r="J282" s="181"/>
      <c r="K282" s="189"/>
      <c r="L282" s="189"/>
      <c r="M282" s="189"/>
      <c r="N282" s="189"/>
      <c r="O282" s="189"/>
      <c r="P282" s="189"/>
      <c r="Q282" s="189"/>
      <c r="R282" s="189"/>
      <c r="S282" s="189"/>
      <c r="T282" s="189"/>
      <c r="U282" s="189"/>
      <c r="V282" s="189"/>
      <c r="W282" s="189"/>
      <c r="X282" s="189"/>
      <c r="Y282" s="189"/>
    </row>
    <row r="283" spans="1:25" ht="15.75" hidden="1" customHeight="1" x14ac:dyDescent="0.2">
      <c r="A283" s="189"/>
      <c r="B283" s="182"/>
      <c r="C283" s="183"/>
      <c r="D283" s="183"/>
      <c r="E283" s="183"/>
      <c r="F283" s="130"/>
      <c r="G283" s="130"/>
      <c r="H283" s="130"/>
      <c r="I283" s="130"/>
      <c r="J283" s="181"/>
      <c r="K283" s="189"/>
      <c r="L283" s="189"/>
      <c r="M283" s="189"/>
      <c r="N283" s="189"/>
      <c r="O283" s="189"/>
      <c r="P283" s="189"/>
      <c r="Q283" s="189"/>
      <c r="R283" s="189"/>
      <c r="S283" s="189"/>
      <c r="T283" s="189"/>
      <c r="U283" s="189"/>
      <c r="V283" s="189"/>
      <c r="W283" s="189"/>
      <c r="X283" s="189"/>
      <c r="Y283" s="189"/>
    </row>
    <row r="284" spans="1:25" ht="15.75" hidden="1" customHeight="1" x14ac:dyDescent="0.2">
      <c r="A284" s="189"/>
      <c r="B284" s="182"/>
      <c r="C284" s="183"/>
      <c r="D284" s="183"/>
      <c r="E284" s="183"/>
      <c r="F284" s="130"/>
      <c r="G284" s="130"/>
      <c r="H284" s="130"/>
      <c r="I284" s="130"/>
      <c r="J284" s="181"/>
      <c r="K284" s="189"/>
      <c r="L284" s="189"/>
      <c r="M284" s="189"/>
      <c r="N284" s="189"/>
      <c r="O284" s="189"/>
      <c r="P284" s="189"/>
      <c r="Q284" s="189"/>
      <c r="R284" s="189"/>
      <c r="S284" s="189"/>
      <c r="T284" s="189"/>
      <c r="U284" s="189"/>
      <c r="V284" s="189"/>
      <c r="W284" s="189"/>
      <c r="X284" s="189"/>
      <c r="Y284" s="189"/>
    </row>
    <row r="285" spans="1:25" ht="15.75" hidden="1" customHeight="1" x14ac:dyDescent="0.2">
      <c r="A285" s="189"/>
      <c r="B285" s="182"/>
      <c r="C285" s="183"/>
      <c r="D285" s="183"/>
      <c r="E285" s="183"/>
      <c r="F285" s="130"/>
      <c r="G285" s="130"/>
      <c r="H285" s="130"/>
      <c r="I285" s="130"/>
      <c r="J285" s="181"/>
      <c r="K285" s="189"/>
      <c r="L285" s="189"/>
      <c r="M285" s="189"/>
      <c r="N285" s="189"/>
      <c r="O285" s="189"/>
      <c r="P285" s="189"/>
      <c r="Q285" s="189"/>
      <c r="R285" s="189"/>
      <c r="S285" s="189"/>
      <c r="T285" s="189"/>
      <c r="U285" s="189"/>
      <c r="V285" s="189"/>
      <c r="W285" s="189"/>
      <c r="X285" s="189"/>
      <c r="Y285" s="189"/>
    </row>
    <row r="286" spans="1:25" ht="15.75" hidden="1" customHeight="1" x14ac:dyDescent="0.2">
      <c r="A286" s="189"/>
      <c r="B286" s="182"/>
      <c r="C286" s="183"/>
      <c r="D286" s="183"/>
      <c r="E286" s="183"/>
      <c r="F286" s="130"/>
      <c r="G286" s="130"/>
      <c r="H286" s="130"/>
      <c r="I286" s="130"/>
      <c r="J286" s="181"/>
      <c r="K286" s="189"/>
      <c r="L286" s="189"/>
      <c r="M286" s="189"/>
      <c r="N286" s="189"/>
      <c r="O286" s="189"/>
      <c r="P286" s="189"/>
      <c r="Q286" s="189"/>
      <c r="R286" s="189"/>
      <c r="S286" s="189"/>
      <c r="T286" s="189"/>
      <c r="U286" s="189"/>
      <c r="V286" s="189"/>
      <c r="W286" s="189"/>
      <c r="X286" s="189"/>
      <c r="Y286" s="189"/>
    </row>
    <row r="287" spans="1:25" ht="15.75" hidden="1" customHeight="1" x14ac:dyDescent="0.2">
      <c r="A287" s="189"/>
      <c r="B287" s="182"/>
      <c r="C287" s="183"/>
      <c r="D287" s="183"/>
      <c r="E287" s="183"/>
      <c r="F287" s="130"/>
      <c r="G287" s="130"/>
      <c r="H287" s="130"/>
      <c r="I287" s="130"/>
      <c r="J287" s="181"/>
      <c r="K287" s="189"/>
      <c r="L287" s="189"/>
      <c r="M287" s="189"/>
      <c r="N287" s="189"/>
      <c r="O287" s="189"/>
      <c r="P287" s="189"/>
      <c r="Q287" s="189"/>
      <c r="R287" s="189"/>
      <c r="S287" s="189"/>
      <c r="T287" s="189"/>
      <c r="U287" s="189"/>
      <c r="V287" s="189"/>
      <c r="W287" s="189"/>
      <c r="X287" s="189"/>
      <c r="Y287" s="189"/>
    </row>
    <row r="288" spans="1:25" ht="15.75" hidden="1" customHeight="1" x14ac:dyDescent="0.2">
      <c r="A288" s="189"/>
      <c r="B288" s="182"/>
      <c r="C288" s="183"/>
      <c r="D288" s="183"/>
      <c r="E288" s="183"/>
      <c r="F288" s="130"/>
      <c r="G288" s="130"/>
      <c r="H288" s="130"/>
      <c r="I288" s="130"/>
      <c r="J288" s="181"/>
      <c r="K288" s="189"/>
      <c r="L288" s="189"/>
      <c r="M288" s="189"/>
      <c r="N288" s="189"/>
      <c r="O288" s="189"/>
      <c r="P288" s="189"/>
      <c r="Q288" s="189"/>
      <c r="R288" s="189"/>
      <c r="S288" s="189"/>
      <c r="T288" s="189"/>
      <c r="U288" s="189"/>
      <c r="V288" s="189"/>
      <c r="W288" s="189"/>
      <c r="X288" s="189"/>
      <c r="Y288" s="189"/>
    </row>
    <row r="289" spans="1:25" ht="15.75" hidden="1" customHeight="1" x14ac:dyDescent="0.2">
      <c r="A289" s="189"/>
      <c r="B289" s="182"/>
      <c r="C289" s="183"/>
      <c r="D289" s="183"/>
      <c r="E289" s="183"/>
      <c r="F289" s="130"/>
      <c r="G289" s="130"/>
      <c r="H289" s="130"/>
      <c r="I289" s="130"/>
      <c r="J289" s="181"/>
      <c r="K289" s="189"/>
      <c r="L289" s="189"/>
      <c r="M289" s="189"/>
      <c r="N289" s="189"/>
      <c r="O289" s="189"/>
      <c r="P289" s="189"/>
      <c r="Q289" s="189"/>
      <c r="R289" s="189"/>
      <c r="S289" s="189"/>
      <c r="T289" s="189"/>
      <c r="U289" s="189"/>
      <c r="V289" s="189"/>
      <c r="W289" s="189"/>
      <c r="X289" s="189"/>
      <c r="Y289" s="189"/>
    </row>
    <row r="290" spans="1:25" ht="15.75" hidden="1" customHeight="1" x14ac:dyDescent="0.2">
      <c r="A290" s="189"/>
      <c r="B290" s="182"/>
      <c r="C290" s="183"/>
      <c r="D290" s="183"/>
      <c r="E290" s="183"/>
      <c r="F290" s="130"/>
      <c r="G290" s="130"/>
      <c r="H290" s="130"/>
      <c r="I290" s="130"/>
      <c r="J290" s="181"/>
      <c r="K290" s="189"/>
      <c r="L290" s="189"/>
      <c r="M290" s="189"/>
      <c r="N290" s="189"/>
      <c r="O290" s="189"/>
      <c r="P290" s="189"/>
      <c r="Q290" s="189"/>
      <c r="R290" s="189"/>
      <c r="S290" s="189"/>
      <c r="T290" s="189"/>
      <c r="U290" s="189"/>
      <c r="V290" s="189"/>
      <c r="W290" s="189"/>
      <c r="X290" s="189"/>
      <c r="Y290" s="189"/>
    </row>
    <row r="291" spans="1:25" ht="15.75" hidden="1" customHeight="1" x14ac:dyDescent="0.2">
      <c r="A291" s="189"/>
      <c r="B291" s="182"/>
      <c r="C291" s="183"/>
      <c r="D291" s="183"/>
      <c r="E291" s="183"/>
      <c r="F291" s="130"/>
      <c r="G291" s="130"/>
      <c r="H291" s="130"/>
      <c r="I291" s="130"/>
      <c r="J291" s="181"/>
      <c r="K291" s="189"/>
      <c r="L291" s="189"/>
      <c r="M291" s="189"/>
      <c r="N291" s="189"/>
      <c r="O291" s="189"/>
      <c r="P291" s="189"/>
      <c r="Q291" s="189"/>
      <c r="R291" s="189"/>
      <c r="S291" s="189"/>
      <c r="T291" s="189"/>
      <c r="U291" s="189"/>
      <c r="V291" s="189"/>
      <c r="W291" s="189"/>
      <c r="X291" s="189"/>
      <c r="Y291" s="189"/>
    </row>
    <row r="292" spans="1:25" ht="15.75" hidden="1" customHeight="1" x14ac:dyDescent="0.2">
      <c r="A292" s="189"/>
      <c r="B292" s="182"/>
      <c r="C292" s="183"/>
      <c r="D292" s="183"/>
      <c r="E292" s="183"/>
      <c r="F292" s="130"/>
      <c r="G292" s="130"/>
      <c r="H292" s="130"/>
      <c r="I292" s="130"/>
      <c r="J292" s="181"/>
      <c r="K292" s="189"/>
      <c r="L292" s="189"/>
      <c r="M292" s="189"/>
      <c r="N292" s="189"/>
      <c r="O292" s="189"/>
      <c r="P292" s="189"/>
      <c r="Q292" s="189"/>
      <c r="R292" s="189"/>
      <c r="S292" s="189"/>
      <c r="T292" s="189"/>
      <c r="U292" s="189"/>
      <c r="V292" s="189"/>
      <c r="W292" s="189"/>
      <c r="X292" s="189"/>
      <c r="Y292" s="189"/>
    </row>
    <row r="293" spans="1:25" ht="15.75" hidden="1" customHeight="1" x14ac:dyDescent="0.2">
      <c r="A293" s="189"/>
      <c r="B293" s="182"/>
      <c r="C293" s="183"/>
      <c r="D293" s="183"/>
      <c r="E293" s="183"/>
      <c r="F293" s="130"/>
      <c r="G293" s="130"/>
      <c r="H293" s="130"/>
      <c r="I293" s="130"/>
      <c r="J293" s="181"/>
      <c r="K293" s="189"/>
      <c r="L293" s="189"/>
      <c r="M293" s="189"/>
      <c r="N293" s="189"/>
      <c r="O293" s="189"/>
      <c r="P293" s="189"/>
      <c r="Q293" s="189"/>
      <c r="R293" s="189"/>
      <c r="S293" s="189"/>
      <c r="T293" s="189"/>
      <c r="U293" s="189"/>
      <c r="V293" s="189"/>
      <c r="W293" s="189"/>
      <c r="X293" s="189"/>
      <c r="Y293" s="189"/>
    </row>
    <row r="294" spans="1:25" ht="15.75" hidden="1" customHeight="1" x14ac:dyDescent="0.2">
      <c r="A294" s="189"/>
      <c r="B294" s="182"/>
      <c r="C294" s="183"/>
      <c r="D294" s="183"/>
      <c r="E294" s="183"/>
      <c r="F294" s="130"/>
      <c r="G294" s="130"/>
      <c r="H294" s="130"/>
      <c r="I294" s="130"/>
      <c r="J294" s="181"/>
      <c r="K294" s="189"/>
      <c r="L294" s="189"/>
      <c r="M294" s="189"/>
      <c r="N294" s="189"/>
      <c r="O294" s="189"/>
      <c r="P294" s="189"/>
      <c r="Q294" s="189"/>
      <c r="R294" s="189"/>
      <c r="S294" s="189"/>
      <c r="T294" s="189"/>
      <c r="U294" s="189"/>
      <c r="V294" s="189"/>
      <c r="W294" s="189"/>
      <c r="X294" s="189"/>
      <c r="Y294" s="189"/>
    </row>
    <row r="295" spans="1:25" ht="15.75" hidden="1" customHeight="1" x14ac:dyDescent="0.2">
      <c r="A295" s="189"/>
      <c r="B295" s="182"/>
      <c r="C295" s="183"/>
      <c r="D295" s="183"/>
      <c r="E295" s="183"/>
      <c r="F295" s="130"/>
      <c r="G295" s="130"/>
      <c r="H295" s="130"/>
      <c r="I295" s="130"/>
      <c r="J295" s="181"/>
      <c r="K295" s="189"/>
      <c r="L295" s="189"/>
      <c r="M295" s="189"/>
      <c r="N295" s="189"/>
      <c r="O295" s="189"/>
      <c r="P295" s="189"/>
      <c r="Q295" s="189"/>
      <c r="R295" s="189"/>
      <c r="S295" s="189"/>
      <c r="T295" s="189"/>
      <c r="U295" s="189"/>
      <c r="V295" s="189"/>
      <c r="W295" s="189"/>
      <c r="X295" s="189"/>
      <c r="Y295" s="189"/>
    </row>
    <row r="296" spans="1:25" ht="15.75" hidden="1" customHeight="1" x14ac:dyDescent="0.2">
      <c r="A296" s="189"/>
      <c r="B296" s="182"/>
      <c r="C296" s="183"/>
      <c r="D296" s="183"/>
      <c r="E296" s="183"/>
      <c r="F296" s="130"/>
      <c r="G296" s="130"/>
      <c r="H296" s="130"/>
      <c r="I296" s="130"/>
      <c r="J296" s="181"/>
      <c r="K296" s="189"/>
      <c r="L296" s="189"/>
      <c r="M296" s="189"/>
      <c r="N296" s="189"/>
      <c r="O296" s="189"/>
      <c r="P296" s="189"/>
      <c r="Q296" s="189"/>
      <c r="R296" s="189"/>
      <c r="S296" s="189"/>
      <c r="T296" s="189"/>
      <c r="U296" s="189"/>
      <c r="V296" s="189"/>
      <c r="W296" s="189"/>
      <c r="X296" s="189"/>
      <c r="Y296" s="189"/>
    </row>
    <row r="297" spans="1:25" ht="15.75" hidden="1" customHeight="1" x14ac:dyDescent="0.2">
      <c r="A297" s="189"/>
      <c r="B297" s="182"/>
      <c r="C297" s="183"/>
      <c r="D297" s="183"/>
      <c r="E297" s="183"/>
      <c r="F297" s="130"/>
      <c r="G297" s="130"/>
      <c r="H297" s="130"/>
      <c r="I297" s="130"/>
      <c r="J297" s="181"/>
      <c r="K297" s="189"/>
      <c r="L297" s="189"/>
      <c r="M297" s="189"/>
      <c r="N297" s="189"/>
      <c r="O297" s="189"/>
      <c r="P297" s="189"/>
      <c r="Q297" s="189"/>
      <c r="R297" s="189"/>
      <c r="S297" s="189"/>
      <c r="T297" s="189"/>
      <c r="U297" s="189"/>
      <c r="V297" s="189"/>
      <c r="W297" s="189"/>
      <c r="X297" s="189"/>
      <c r="Y297" s="189"/>
    </row>
    <row r="298" spans="1:25" ht="15.75" hidden="1" customHeight="1" x14ac:dyDescent="0.2">
      <c r="A298" s="189"/>
      <c r="B298" s="182"/>
      <c r="C298" s="183"/>
      <c r="D298" s="183"/>
      <c r="E298" s="183"/>
      <c r="F298" s="130"/>
      <c r="G298" s="130"/>
      <c r="H298" s="130"/>
      <c r="I298" s="130"/>
      <c r="J298" s="181"/>
      <c r="K298" s="189"/>
      <c r="L298" s="189"/>
      <c r="M298" s="189"/>
      <c r="N298" s="189"/>
      <c r="O298" s="189"/>
      <c r="P298" s="189"/>
      <c r="Q298" s="189"/>
      <c r="R298" s="189"/>
      <c r="S298" s="189"/>
      <c r="T298" s="189"/>
      <c r="U298" s="189"/>
      <c r="V298" s="189"/>
      <c r="W298" s="189"/>
      <c r="X298" s="189"/>
      <c r="Y298" s="189"/>
    </row>
    <row r="299" spans="1:25" ht="15.75" hidden="1" customHeight="1" x14ac:dyDescent="0.2">
      <c r="A299" s="189"/>
      <c r="B299" s="182"/>
      <c r="C299" s="183"/>
      <c r="D299" s="183"/>
      <c r="E299" s="183"/>
      <c r="F299" s="130"/>
      <c r="G299" s="130"/>
      <c r="H299" s="130"/>
      <c r="I299" s="130"/>
      <c r="J299" s="181"/>
      <c r="K299" s="189"/>
      <c r="L299" s="189"/>
      <c r="M299" s="189"/>
      <c r="N299" s="189"/>
      <c r="O299" s="189"/>
      <c r="P299" s="189"/>
      <c r="Q299" s="189"/>
      <c r="R299" s="189"/>
      <c r="S299" s="189"/>
      <c r="T299" s="189"/>
      <c r="U299" s="189"/>
      <c r="V299" s="189"/>
      <c r="W299" s="189"/>
      <c r="X299" s="189"/>
      <c r="Y299" s="189"/>
    </row>
    <row r="300" spans="1:25" ht="15.75" hidden="1" customHeight="1" x14ac:dyDescent="0.2">
      <c r="A300" s="189"/>
      <c r="B300" s="182"/>
      <c r="C300" s="183"/>
      <c r="D300" s="183"/>
      <c r="E300" s="183"/>
      <c r="F300" s="130"/>
      <c r="G300" s="130"/>
      <c r="H300" s="130"/>
      <c r="I300" s="130"/>
      <c r="J300" s="181"/>
      <c r="K300" s="189"/>
      <c r="L300" s="189"/>
      <c r="M300" s="189"/>
      <c r="N300" s="189"/>
      <c r="O300" s="189"/>
      <c r="P300" s="189"/>
      <c r="Q300" s="189"/>
      <c r="R300" s="189"/>
      <c r="S300" s="189"/>
      <c r="T300" s="189"/>
      <c r="U300" s="189"/>
      <c r="V300" s="189"/>
      <c r="W300" s="189"/>
      <c r="X300" s="189"/>
      <c r="Y300" s="189"/>
    </row>
    <row r="301" spans="1:25" ht="15.75" hidden="1" customHeight="1" x14ac:dyDescent="0.2">
      <c r="A301" s="189"/>
      <c r="B301" s="182"/>
      <c r="C301" s="183"/>
      <c r="D301" s="183"/>
      <c r="E301" s="183"/>
      <c r="F301" s="130"/>
      <c r="G301" s="130"/>
      <c r="H301" s="130"/>
      <c r="I301" s="130"/>
      <c r="J301" s="181"/>
      <c r="K301" s="189"/>
      <c r="L301" s="189"/>
      <c r="M301" s="189"/>
      <c r="N301" s="189"/>
      <c r="O301" s="189"/>
      <c r="P301" s="189"/>
      <c r="Q301" s="189"/>
      <c r="R301" s="189"/>
      <c r="S301" s="189"/>
      <c r="T301" s="189"/>
      <c r="U301" s="189"/>
      <c r="V301" s="189"/>
      <c r="W301" s="189"/>
      <c r="X301" s="189"/>
      <c r="Y301" s="189"/>
    </row>
    <row r="302" spans="1:25" ht="15.75" hidden="1" customHeight="1" x14ac:dyDescent="0.2">
      <c r="A302" s="189"/>
      <c r="B302" s="182"/>
      <c r="C302" s="183"/>
      <c r="D302" s="183"/>
      <c r="E302" s="183"/>
      <c r="F302" s="130"/>
      <c r="G302" s="130"/>
      <c r="H302" s="130"/>
      <c r="I302" s="130"/>
      <c r="J302" s="181"/>
      <c r="K302" s="189"/>
      <c r="L302" s="189"/>
      <c r="M302" s="189"/>
      <c r="N302" s="189"/>
      <c r="O302" s="189"/>
      <c r="P302" s="189"/>
      <c r="Q302" s="189"/>
      <c r="R302" s="189"/>
      <c r="S302" s="189"/>
      <c r="T302" s="189"/>
      <c r="U302" s="189"/>
      <c r="V302" s="189"/>
      <c r="W302" s="189"/>
      <c r="X302" s="189"/>
      <c r="Y302" s="189"/>
    </row>
    <row r="303" spans="1:25" ht="15.75" hidden="1" customHeight="1" x14ac:dyDescent="0.2">
      <c r="A303" s="189"/>
      <c r="B303" s="182"/>
      <c r="C303" s="183"/>
      <c r="D303" s="183"/>
      <c r="E303" s="183"/>
      <c r="F303" s="130"/>
      <c r="G303" s="130"/>
      <c r="H303" s="130"/>
      <c r="I303" s="130"/>
      <c r="J303" s="181"/>
      <c r="K303" s="189"/>
      <c r="L303" s="189"/>
      <c r="M303" s="189"/>
      <c r="N303" s="189"/>
      <c r="O303" s="189"/>
      <c r="P303" s="189"/>
      <c r="Q303" s="189"/>
      <c r="R303" s="189"/>
      <c r="S303" s="189"/>
      <c r="T303" s="189"/>
      <c r="U303" s="189"/>
      <c r="V303" s="189"/>
      <c r="W303" s="189"/>
      <c r="X303" s="189"/>
      <c r="Y303" s="189"/>
    </row>
    <row r="304" spans="1:25" ht="15.75" hidden="1" customHeight="1" x14ac:dyDescent="0.2">
      <c r="A304" s="189"/>
      <c r="B304" s="182"/>
      <c r="C304" s="183"/>
      <c r="D304" s="183"/>
      <c r="E304" s="183"/>
      <c r="F304" s="130"/>
      <c r="G304" s="130"/>
      <c r="H304" s="130"/>
      <c r="I304" s="130"/>
      <c r="J304" s="181"/>
      <c r="K304" s="189"/>
      <c r="L304" s="189"/>
      <c r="M304" s="189"/>
      <c r="N304" s="189"/>
      <c r="O304" s="189"/>
      <c r="P304" s="189"/>
      <c r="Q304" s="189"/>
      <c r="R304" s="189"/>
      <c r="S304" s="189"/>
      <c r="T304" s="189"/>
      <c r="U304" s="189"/>
      <c r="V304" s="189"/>
      <c r="W304" s="189"/>
      <c r="X304" s="189"/>
      <c r="Y304" s="189"/>
    </row>
    <row r="305" spans="1:25" ht="15.75" hidden="1" customHeight="1" x14ac:dyDescent="0.2">
      <c r="A305" s="189"/>
      <c r="B305" s="182"/>
      <c r="C305" s="183"/>
      <c r="D305" s="183"/>
      <c r="E305" s="183"/>
      <c r="F305" s="130"/>
      <c r="G305" s="130"/>
      <c r="H305" s="130"/>
      <c r="I305" s="130"/>
      <c r="J305" s="181"/>
      <c r="K305" s="189"/>
      <c r="L305" s="189"/>
      <c r="M305" s="189"/>
      <c r="N305" s="189"/>
      <c r="O305" s="189"/>
      <c r="P305" s="189"/>
      <c r="Q305" s="189"/>
      <c r="R305" s="189"/>
      <c r="S305" s="189"/>
      <c r="T305" s="189"/>
      <c r="U305" s="189"/>
      <c r="V305" s="189"/>
      <c r="W305" s="189"/>
      <c r="X305" s="189"/>
      <c r="Y305" s="189"/>
    </row>
    <row r="306" spans="1:25" ht="15.75" hidden="1" customHeight="1" x14ac:dyDescent="0.2">
      <c r="A306" s="189"/>
      <c r="B306" s="182"/>
      <c r="C306" s="183"/>
      <c r="D306" s="183"/>
      <c r="E306" s="183"/>
      <c r="F306" s="130"/>
      <c r="G306" s="130"/>
      <c r="H306" s="130"/>
      <c r="I306" s="130"/>
      <c r="J306" s="181"/>
      <c r="K306" s="189"/>
      <c r="L306" s="189"/>
      <c r="M306" s="189"/>
      <c r="N306" s="189"/>
      <c r="O306" s="189"/>
      <c r="P306" s="189"/>
      <c r="Q306" s="189"/>
      <c r="R306" s="189"/>
      <c r="S306" s="189"/>
      <c r="T306" s="189"/>
      <c r="U306" s="189"/>
      <c r="V306" s="189"/>
      <c r="W306" s="189"/>
      <c r="X306" s="189"/>
      <c r="Y306" s="189"/>
    </row>
    <row r="307" spans="1:25" ht="15.75" hidden="1" customHeight="1" x14ac:dyDescent="0.2">
      <c r="A307" s="189"/>
      <c r="B307" s="182"/>
      <c r="C307" s="183"/>
      <c r="D307" s="183"/>
      <c r="E307" s="183"/>
      <c r="F307" s="130"/>
      <c r="G307" s="130"/>
      <c r="H307" s="130"/>
      <c r="I307" s="130"/>
      <c r="J307" s="181"/>
      <c r="K307" s="189"/>
      <c r="L307" s="189"/>
      <c r="M307" s="189"/>
      <c r="N307" s="189"/>
      <c r="O307" s="189"/>
      <c r="P307" s="189"/>
      <c r="Q307" s="189"/>
      <c r="R307" s="189"/>
      <c r="S307" s="189"/>
      <c r="T307" s="189"/>
      <c r="U307" s="189"/>
      <c r="V307" s="189"/>
      <c r="W307" s="189"/>
      <c r="X307" s="189"/>
      <c r="Y307" s="189"/>
    </row>
    <row r="308" spans="1:25" ht="15.75" hidden="1" customHeight="1" x14ac:dyDescent="0.2">
      <c r="A308" s="189"/>
      <c r="B308" s="182"/>
      <c r="C308" s="183"/>
      <c r="D308" s="183"/>
      <c r="E308" s="183"/>
      <c r="F308" s="130"/>
      <c r="G308" s="130"/>
      <c r="H308" s="130"/>
      <c r="I308" s="130"/>
      <c r="J308" s="181"/>
      <c r="K308" s="189"/>
      <c r="L308" s="189"/>
      <c r="M308" s="189"/>
      <c r="N308" s="189"/>
      <c r="O308" s="189"/>
      <c r="P308" s="189"/>
      <c r="Q308" s="189"/>
      <c r="R308" s="189"/>
      <c r="S308" s="189"/>
      <c r="T308" s="189"/>
      <c r="U308" s="189"/>
      <c r="V308" s="189"/>
      <c r="W308" s="189"/>
      <c r="X308" s="189"/>
      <c r="Y308" s="189"/>
    </row>
    <row r="309" spans="1:25" ht="15.75" hidden="1" customHeight="1" x14ac:dyDescent="0.2">
      <c r="A309" s="189"/>
      <c r="B309" s="182"/>
      <c r="C309" s="183"/>
      <c r="D309" s="183"/>
      <c r="E309" s="183"/>
      <c r="F309" s="130"/>
      <c r="G309" s="130"/>
      <c r="H309" s="130"/>
      <c r="I309" s="130"/>
      <c r="J309" s="181"/>
      <c r="K309" s="189"/>
      <c r="L309" s="189"/>
      <c r="M309" s="189"/>
      <c r="N309" s="189"/>
      <c r="O309" s="189"/>
      <c r="P309" s="189"/>
      <c r="Q309" s="189"/>
      <c r="R309" s="189"/>
      <c r="S309" s="189"/>
      <c r="T309" s="189"/>
      <c r="U309" s="189"/>
      <c r="V309" s="189"/>
      <c r="W309" s="189"/>
      <c r="X309" s="189"/>
      <c r="Y309" s="189"/>
    </row>
    <row r="310" spans="1:25" ht="15.75" hidden="1" customHeight="1" x14ac:dyDescent="0.2">
      <c r="A310" s="189"/>
      <c r="B310" s="182"/>
      <c r="C310" s="183"/>
      <c r="D310" s="183"/>
      <c r="E310" s="183"/>
      <c r="F310" s="130"/>
      <c r="G310" s="130"/>
      <c r="H310" s="130"/>
      <c r="I310" s="130"/>
      <c r="J310" s="181"/>
      <c r="K310" s="189"/>
      <c r="L310" s="189"/>
      <c r="M310" s="189"/>
      <c r="N310" s="189"/>
      <c r="O310" s="189"/>
      <c r="P310" s="189"/>
      <c r="Q310" s="189"/>
      <c r="R310" s="189"/>
      <c r="S310" s="189"/>
      <c r="T310" s="189"/>
      <c r="U310" s="189"/>
      <c r="V310" s="189"/>
      <c r="W310" s="189"/>
      <c r="X310" s="189"/>
      <c r="Y310" s="189"/>
    </row>
    <row r="311" spans="1:25" ht="15.75" hidden="1" customHeight="1" x14ac:dyDescent="0.2">
      <c r="A311" s="189"/>
      <c r="B311" s="182"/>
      <c r="C311" s="183"/>
      <c r="D311" s="183"/>
      <c r="E311" s="183"/>
      <c r="F311" s="130"/>
      <c r="G311" s="130"/>
      <c r="H311" s="130"/>
      <c r="I311" s="130"/>
      <c r="J311" s="181"/>
      <c r="K311" s="189"/>
      <c r="L311" s="189"/>
      <c r="M311" s="189"/>
      <c r="N311" s="189"/>
      <c r="O311" s="189"/>
      <c r="P311" s="189"/>
      <c r="Q311" s="189"/>
      <c r="R311" s="189"/>
      <c r="S311" s="189"/>
      <c r="T311" s="189"/>
      <c r="U311" s="189"/>
      <c r="V311" s="189"/>
      <c r="W311" s="189"/>
      <c r="X311" s="189"/>
      <c r="Y311" s="189"/>
    </row>
    <row r="312" spans="1:25" ht="15.75" hidden="1" customHeight="1" x14ac:dyDescent="0.2">
      <c r="A312" s="189"/>
      <c r="B312" s="182"/>
      <c r="C312" s="183"/>
      <c r="D312" s="183"/>
      <c r="E312" s="183"/>
      <c r="F312" s="130"/>
      <c r="G312" s="130"/>
      <c r="H312" s="130"/>
      <c r="I312" s="130"/>
      <c r="J312" s="181"/>
      <c r="K312" s="189"/>
      <c r="L312" s="189"/>
      <c r="M312" s="189"/>
      <c r="N312" s="189"/>
      <c r="O312" s="189"/>
      <c r="P312" s="189"/>
      <c r="Q312" s="189"/>
      <c r="R312" s="189"/>
      <c r="S312" s="189"/>
      <c r="T312" s="189"/>
      <c r="U312" s="189"/>
      <c r="V312" s="189"/>
      <c r="W312" s="189"/>
      <c r="X312" s="189"/>
      <c r="Y312" s="189"/>
    </row>
    <row r="313" spans="1:25" ht="15.75" hidden="1" customHeight="1" x14ac:dyDescent="0.2">
      <c r="A313" s="189"/>
      <c r="B313" s="182"/>
      <c r="C313" s="183"/>
      <c r="D313" s="183"/>
      <c r="E313" s="183"/>
      <c r="F313" s="130"/>
      <c r="G313" s="130"/>
      <c r="H313" s="130"/>
      <c r="I313" s="130"/>
      <c r="J313" s="181"/>
      <c r="K313" s="189"/>
      <c r="L313" s="189"/>
      <c r="M313" s="189"/>
      <c r="N313" s="189"/>
      <c r="O313" s="189"/>
      <c r="P313" s="189"/>
      <c r="Q313" s="189"/>
      <c r="R313" s="189"/>
      <c r="S313" s="189"/>
      <c r="T313" s="189"/>
      <c r="U313" s="189"/>
      <c r="V313" s="189"/>
      <c r="W313" s="189"/>
      <c r="X313" s="189"/>
      <c r="Y313" s="189"/>
    </row>
    <row r="314" spans="1:25" ht="15.75" hidden="1" customHeight="1" x14ac:dyDescent="0.2">
      <c r="A314" s="189"/>
      <c r="B314" s="182"/>
      <c r="C314" s="183"/>
      <c r="D314" s="183"/>
      <c r="E314" s="183"/>
      <c r="F314" s="130"/>
      <c r="G314" s="130"/>
      <c r="H314" s="130"/>
      <c r="I314" s="130"/>
      <c r="J314" s="181"/>
      <c r="K314" s="189"/>
      <c r="L314" s="189"/>
      <c r="M314" s="189"/>
      <c r="N314" s="189"/>
      <c r="O314" s="189"/>
      <c r="P314" s="189"/>
      <c r="Q314" s="189"/>
      <c r="R314" s="189"/>
      <c r="S314" s="189"/>
      <c r="T314" s="189"/>
      <c r="U314" s="189"/>
      <c r="V314" s="189"/>
      <c r="W314" s="189"/>
      <c r="X314" s="189"/>
      <c r="Y314" s="189"/>
    </row>
    <row r="315" spans="1:25" ht="15.75" hidden="1" customHeight="1" x14ac:dyDescent="0.2">
      <c r="A315" s="189"/>
      <c r="B315" s="182"/>
      <c r="C315" s="183"/>
      <c r="D315" s="183"/>
      <c r="E315" s="183"/>
      <c r="F315" s="130"/>
      <c r="G315" s="130"/>
      <c r="H315" s="130"/>
      <c r="I315" s="130"/>
      <c r="J315" s="181"/>
      <c r="K315" s="189"/>
      <c r="L315" s="189"/>
      <c r="M315" s="189"/>
      <c r="N315" s="189"/>
      <c r="O315" s="189"/>
      <c r="P315" s="189"/>
      <c r="Q315" s="189"/>
      <c r="R315" s="189"/>
      <c r="S315" s="189"/>
      <c r="T315" s="189"/>
      <c r="U315" s="189"/>
      <c r="V315" s="189"/>
      <c r="W315" s="189"/>
      <c r="X315" s="189"/>
      <c r="Y315" s="189"/>
    </row>
    <row r="316" spans="1:25" ht="15.75" hidden="1" customHeight="1" x14ac:dyDescent="0.2">
      <c r="A316" s="189"/>
      <c r="B316" s="182"/>
      <c r="C316" s="183"/>
      <c r="D316" s="183"/>
      <c r="E316" s="183"/>
      <c r="F316" s="130"/>
      <c r="G316" s="130"/>
      <c r="H316" s="130"/>
      <c r="I316" s="130"/>
      <c r="J316" s="181"/>
      <c r="K316" s="189"/>
      <c r="L316" s="189"/>
      <c r="M316" s="189"/>
      <c r="N316" s="189"/>
      <c r="O316" s="189"/>
      <c r="P316" s="189"/>
      <c r="Q316" s="189"/>
      <c r="R316" s="189"/>
      <c r="S316" s="189"/>
      <c r="T316" s="189"/>
      <c r="U316" s="189"/>
      <c r="V316" s="189"/>
      <c r="W316" s="189"/>
      <c r="X316" s="189"/>
      <c r="Y316" s="189"/>
    </row>
    <row r="317" spans="1:25" ht="15.75" hidden="1" customHeight="1" x14ac:dyDescent="0.2">
      <c r="A317" s="189"/>
      <c r="B317" s="182"/>
      <c r="C317" s="183"/>
      <c r="D317" s="183"/>
      <c r="E317" s="183"/>
      <c r="F317" s="130"/>
      <c r="G317" s="130"/>
      <c r="H317" s="130"/>
      <c r="I317" s="130"/>
      <c r="J317" s="181"/>
      <c r="K317" s="189"/>
      <c r="L317" s="189"/>
      <c r="M317" s="189"/>
      <c r="N317" s="189"/>
      <c r="O317" s="189"/>
      <c r="P317" s="189"/>
      <c r="Q317" s="189"/>
      <c r="R317" s="189"/>
      <c r="S317" s="189"/>
      <c r="T317" s="189"/>
      <c r="U317" s="189"/>
      <c r="V317" s="189"/>
      <c r="W317" s="189"/>
      <c r="X317" s="189"/>
      <c r="Y317" s="189"/>
    </row>
    <row r="318" spans="1:25" ht="15.75" hidden="1" customHeight="1" x14ac:dyDescent="0.2">
      <c r="A318" s="189"/>
      <c r="B318" s="182"/>
      <c r="C318" s="183"/>
      <c r="D318" s="183"/>
      <c r="E318" s="183"/>
      <c r="F318" s="130"/>
      <c r="G318" s="130"/>
      <c r="H318" s="130"/>
      <c r="I318" s="130"/>
      <c r="J318" s="181"/>
      <c r="K318" s="189"/>
      <c r="L318" s="189"/>
      <c r="M318" s="189"/>
      <c r="N318" s="189"/>
      <c r="O318" s="189"/>
      <c r="P318" s="189"/>
      <c r="Q318" s="189"/>
      <c r="R318" s="189"/>
      <c r="S318" s="189"/>
      <c r="T318" s="189"/>
      <c r="U318" s="189"/>
      <c r="V318" s="189"/>
      <c r="W318" s="189"/>
      <c r="X318" s="189"/>
      <c r="Y318" s="189"/>
    </row>
    <row r="319" spans="1:25" ht="15.75" hidden="1" customHeight="1" x14ac:dyDescent="0.2">
      <c r="A319" s="189"/>
      <c r="B319" s="182"/>
      <c r="C319" s="183"/>
      <c r="D319" s="183"/>
      <c r="E319" s="183"/>
      <c r="F319" s="130"/>
      <c r="G319" s="130"/>
      <c r="H319" s="130"/>
      <c r="I319" s="130"/>
      <c r="J319" s="181"/>
      <c r="K319" s="189"/>
      <c r="L319" s="189"/>
      <c r="M319" s="189"/>
      <c r="N319" s="189"/>
      <c r="O319" s="189"/>
      <c r="P319" s="189"/>
      <c r="Q319" s="189"/>
      <c r="R319" s="189"/>
      <c r="S319" s="189"/>
      <c r="T319" s="189"/>
      <c r="U319" s="189"/>
      <c r="V319" s="189"/>
      <c r="W319" s="189"/>
      <c r="X319" s="189"/>
      <c r="Y319" s="189"/>
    </row>
    <row r="320" spans="1:25" ht="15.75" hidden="1" customHeight="1" x14ac:dyDescent="0.2">
      <c r="A320" s="189"/>
      <c r="B320" s="182"/>
      <c r="C320" s="183"/>
      <c r="D320" s="183"/>
      <c r="E320" s="183"/>
      <c r="F320" s="130"/>
      <c r="G320" s="130"/>
      <c r="H320" s="130"/>
      <c r="I320" s="130"/>
      <c r="J320" s="181"/>
      <c r="K320" s="189"/>
      <c r="L320" s="189"/>
      <c r="M320" s="189"/>
      <c r="N320" s="189"/>
      <c r="O320" s="189"/>
      <c r="P320" s="189"/>
      <c r="Q320" s="189"/>
      <c r="R320" s="189"/>
      <c r="S320" s="189"/>
      <c r="T320" s="189"/>
      <c r="U320" s="189"/>
      <c r="V320" s="189"/>
      <c r="W320" s="189"/>
      <c r="X320" s="189"/>
      <c r="Y320" s="189"/>
    </row>
    <row r="321" spans="1:25" ht="15.75" hidden="1" customHeight="1" x14ac:dyDescent="0.2">
      <c r="A321" s="189"/>
      <c r="B321" s="182"/>
      <c r="C321" s="183"/>
      <c r="D321" s="183"/>
      <c r="E321" s="183"/>
      <c r="F321" s="130"/>
      <c r="G321" s="130"/>
      <c r="H321" s="130"/>
      <c r="I321" s="130"/>
      <c r="J321" s="181"/>
      <c r="K321" s="189"/>
      <c r="L321" s="189"/>
      <c r="M321" s="189"/>
      <c r="N321" s="189"/>
      <c r="O321" s="189"/>
      <c r="P321" s="189"/>
      <c r="Q321" s="189"/>
      <c r="R321" s="189"/>
      <c r="S321" s="189"/>
      <c r="T321" s="189"/>
      <c r="U321" s="189"/>
      <c r="V321" s="189"/>
      <c r="W321" s="189"/>
      <c r="X321" s="189"/>
      <c r="Y321" s="189"/>
    </row>
    <row r="322" spans="1:25" ht="15.75" hidden="1" customHeight="1" x14ac:dyDescent="0.2">
      <c r="A322" s="189"/>
      <c r="B322" s="182"/>
      <c r="C322" s="183"/>
      <c r="D322" s="183"/>
      <c r="E322" s="183"/>
      <c r="F322" s="130"/>
      <c r="G322" s="130"/>
      <c r="H322" s="130"/>
      <c r="I322" s="130"/>
      <c r="J322" s="181"/>
      <c r="K322" s="189"/>
      <c r="L322" s="189"/>
      <c r="M322" s="189"/>
      <c r="N322" s="189"/>
      <c r="O322" s="189"/>
      <c r="P322" s="189"/>
      <c r="Q322" s="189"/>
      <c r="R322" s="189"/>
      <c r="S322" s="189"/>
      <c r="T322" s="189"/>
      <c r="U322" s="189"/>
      <c r="V322" s="189"/>
      <c r="W322" s="189"/>
      <c r="X322" s="189"/>
      <c r="Y322" s="189"/>
    </row>
    <row r="323" spans="1:25" ht="15.75" hidden="1" customHeight="1" x14ac:dyDescent="0.2">
      <c r="A323" s="189"/>
      <c r="B323" s="182"/>
      <c r="C323" s="183"/>
      <c r="D323" s="183"/>
      <c r="E323" s="183"/>
      <c r="F323" s="130"/>
      <c r="G323" s="130"/>
      <c r="H323" s="130"/>
      <c r="I323" s="130"/>
      <c r="J323" s="181"/>
      <c r="K323" s="189"/>
      <c r="L323" s="189"/>
      <c r="M323" s="189"/>
      <c r="N323" s="189"/>
      <c r="O323" s="189"/>
      <c r="P323" s="189"/>
      <c r="Q323" s="189"/>
      <c r="R323" s="189"/>
      <c r="S323" s="189"/>
      <c r="T323" s="189"/>
      <c r="U323" s="189"/>
      <c r="V323" s="189"/>
      <c r="W323" s="189"/>
      <c r="X323" s="189"/>
      <c r="Y323" s="189"/>
    </row>
    <row r="324" spans="1:25" ht="15.75" hidden="1" customHeight="1" x14ac:dyDescent="0.2">
      <c r="A324" s="189"/>
      <c r="B324" s="182"/>
      <c r="C324" s="183"/>
      <c r="D324" s="183"/>
      <c r="E324" s="183"/>
      <c r="F324" s="130"/>
      <c r="G324" s="130"/>
      <c r="H324" s="130"/>
      <c r="I324" s="130"/>
      <c r="J324" s="181"/>
      <c r="K324" s="189"/>
      <c r="L324" s="189"/>
      <c r="M324" s="189"/>
      <c r="N324" s="189"/>
      <c r="O324" s="189"/>
      <c r="P324" s="189"/>
      <c r="Q324" s="189"/>
      <c r="R324" s="189"/>
      <c r="S324" s="189"/>
      <c r="T324" s="189"/>
      <c r="U324" s="189"/>
      <c r="V324" s="189"/>
      <c r="W324" s="189"/>
      <c r="X324" s="189"/>
      <c r="Y324" s="189"/>
    </row>
    <row r="325" spans="1:25" ht="15.75" hidden="1" customHeight="1" x14ac:dyDescent="0.2">
      <c r="A325" s="189"/>
      <c r="B325" s="182"/>
      <c r="C325" s="183"/>
      <c r="D325" s="183"/>
      <c r="E325" s="183"/>
      <c r="F325" s="130"/>
      <c r="G325" s="130"/>
      <c r="H325" s="130"/>
      <c r="I325" s="130"/>
      <c r="J325" s="181"/>
      <c r="K325" s="189"/>
      <c r="L325" s="189"/>
      <c r="M325" s="189"/>
      <c r="N325" s="189"/>
      <c r="O325" s="189"/>
      <c r="P325" s="189"/>
      <c r="Q325" s="189"/>
      <c r="R325" s="189"/>
      <c r="S325" s="189"/>
      <c r="T325" s="189"/>
      <c r="U325" s="189"/>
      <c r="V325" s="189"/>
      <c r="W325" s="189"/>
      <c r="X325" s="189"/>
      <c r="Y325" s="189"/>
    </row>
    <row r="326" spans="1:25" ht="15.75" hidden="1" customHeight="1" x14ac:dyDescent="0.2">
      <c r="A326" s="189"/>
      <c r="B326" s="182"/>
      <c r="C326" s="183"/>
      <c r="D326" s="183"/>
      <c r="E326" s="183"/>
      <c r="F326" s="130"/>
      <c r="G326" s="130"/>
      <c r="H326" s="130"/>
      <c r="I326" s="130"/>
      <c r="J326" s="181"/>
      <c r="K326" s="189"/>
      <c r="L326" s="189"/>
      <c r="M326" s="189"/>
      <c r="N326" s="189"/>
      <c r="O326" s="189"/>
      <c r="P326" s="189"/>
      <c r="Q326" s="189"/>
      <c r="R326" s="189"/>
      <c r="S326" s="189"/>
      <c r="T326" s="189"/>
      <c r="U326" s="189"/>
      <c r="V326" s="189"/>
      <c r="W326" s="189"/>
      <c r="X326" s="189"/>
      <c r="Y326" s="189"/>
    </row>
    <row r="327" spans="1:25" ht="15.75" hidden="1" customHeight="1" x14ac:dyDescent="0.2">
      <c r="A327" s="189"/>
      <c r="B327" s="182"/>
      <c r="C327" s="183"/>
      <c r="D327" s="183"/>
      <c r="E327" s="183"/>
      <c r="F327" s="130"/>
      <c r="G327" s="130"/>
      <c r="H327" s="130"/>
      <c r="I327" s="130"/>
      <c r="J327" s="181"/>
      <c r="K327" s="189"/>
      <c r="L327" s="189"/>
      <c r="M327" s="189"/>
      <c r="N327" s="189"/>
      <c r="O327" s="189"/>
      <c r="P327" s="189"/>
      <c r="Q327" s="189"/>
      <c r="R327" s="189"/>
      <c r="S327" s="189"/>
      <c r="T327" s="189"/>
      <c r="U327" s="189"/>
      <c r="V327" s="189"/>
      <c r="W327" s="189"/>
      <c r="X327" s="189"/>
      <c r="Y327" s="189"/>
    </row>
    <row r="328" spans="1:25" ht="15.75" hidden="1" customHeight="1" x14ac:dyDescent="0.2">
      <c r="A328" s="189"/>
      <c r="B328" s="182"/>
      <c r="C328" s="183"/>
      <c r="D328" s="183"/>
      <c r="E328" s="183"/>
      <c r="F328" s="130"/>
      <c r="G328" s="130"/>
      <c r="H328" s="130"/>
      <c r="I328" s="130"/>
      <c r="J328" s="181"/>
      <c r="K328" s="189"/>
      <c r="L328" s="189"/>
      <c r="M328" s="189"/>
      <c r="N328" s="189"/>
      <c r="O328" s="189"/>
      <c r="P328" s="189"/>
      <c r="Q328" s="189"/>
      <c r="R328" s="189"/>
      <c r="S328" s="189"/>
      <c r="T328" s="189"/>
      <c r="U328" s="189"/>
      <c r="V328" s="189"/>
      <c r="W328" s="189"/>
      <c r="X328" s="189"/>
      <c r="Y328" s="189"/>
    </row>
    <row r="329" spans="1:25" ht="15.75" hidden="1" customHeight="1" x14ac:dyDescent="0.2">
      <c r="A329" s="189"/>
      <c r="B329" s="182"/>
      <c r="C329" s="183"/>
      <c r="D329" s="183"/>
      <c r="E329" s="183"/>
      <c r="F329" s="130"/>
      <c r="G329" s="130"/>
      <c r="H329" s="130"/>
      <c r="I329" s="130"/>
      <c r="J329" s="181"/>
      <c r="K329" s="189"/>
      <c r="L329" s="189"/>
      <c r="M329" s="189"/>
      <c r="N329" s="189"/>
      <c r="O329" s="189"/>
      <c r="P329" s="189"/>
      <c r="Q329" s="189"/>
      <c r="R329" s="189"/>
      <c r="S329" s="189"/>
      <c r="T329" s="189"/>
      <c r="U329" s="189"/>
      <c r="V329" s="189"/>
      <c r="W329" s="189"/>
      <c r="X329" s="189"/>
      <c r="Y329" s="189"/>
    </row>
    <row r="330" spans="1:25" ht="15.75" hidden="1" customHeight="1" x14ac:dyDescent="0.2">
      <c r="A330" s="189"/>
      <c r="B330" s="182"/>
      <c r="C330" s="183"/>
      <c r="D330" s="183"/>
      <c r="E330" s="183"/>
      <c r="F330" s="130"/>
      <c r="G330" s="130"/>
      <c r="H330" s="130"/>
      <c r="I330" s="130"/>
      <c r="J330" s="181"/>
      <c r="K330" s="189"/>
      <c r="L330" s="189"/>
      <c r="M330" s="189"/>
      <c r="N330" s="189"/>
      <c r="O330" s="189"/>
      <c r="P330" s="189"/>
      <c r="Q330" s="189"/>
      <c r="R330" s="189"/>
      <c r="S330" s="189"/>
      <c r="T330" s="189"/>
      <c r="U330" s="189"/>
      <c r="V330" s="189"/>
      <c r="W330" s="189"/>
      <c r="X330" s="189"/>
      <c r="Y330" s="189"/>
    </row>
    <row r="331" spans="1:25" ht="15.75" hidden="1" customHeight="1" x14ac:dyDescent="0.2">
      <c r="A331" s="189"/>
      <c r="B331" s="182"/>
      <c r="C331" s="183"/>
      <c r="D331" s="183"/>
      <c r="E331" s="183"/>
      <c r="F331" s="130"/>
      <c r="G331" s="130"/>
      <c r="H331" s="130"/>
      <c r="I331" s="130"/>
      <c r="J331" s="181"/>
      <c r="K331" s="189"/>
      <c r="L331" s="189"/>
      <c r="M331" s="189"/>
      <c r="N331" s="189"/>
      <c r="O331" s="189"/>
      <c r="P331" s="189"/>
      <c r="Q331" s="189"/>
      <c r="R331" s="189"/>
      <c r="S331" s="189"/>
      <c r="T331" s="189"/>
      <c r="U331" s="189"/>
      <c r="V331" s="189"/>
      <c r="W331" s="189"/>
      <c r="X331" s="189"/>
      <c r="Y331" s="189"/>
    </row>
    <row r="332" spans="1:25" ht="15.75" hidden="1" customHeight="1" x14ac:dyDescent="0.2">
      <c r="A332" s="189"/>
      <c r="B332" s="182"/>
      <c r="C332" s="183"/>
      <c r="D332" s="183"/>
      <c r="E332" s="183"/>
      <c r="F332" s="130"/>
      <c r="G332" s="130"/>
      <c r="H332" s="130"/>
      <c r="I332" s="130"/>
      <c r="J332" s="181"/>
      <c r="K332" s="189"/>
      <c r="L332" s="189"/>
      <c r="M332" s="189"/>
      <c r="N332" s="189"/>
      <c r="O332" s="189"/>
      <c r="P332" s="189"/>
      <c r="Q332" s="189"/>
      <c r="R332" s="189"/>
      <c r="S332" s="189"/>
      <c r="T332" s="189"/>
      <c r="U332" s="189"/>
      <c r="V332" s="189"/>
      <c r="W332" s="189"/>
      <c r="X332" s="189"/>
      <c r="Y332" s="189"/>
    </row>
    <row r="333" spans="1:25" ht="15.75" hidden="1" customHeight="1" x14ac:dyDescent="0.2">
      <c r="A333" s="189"/>
      <c r="B333" s="182"/>
      <c r="C333" s="183"/>
      <c r="D333" s="183"/>
      <c r="E333" s="183"/>
      <c r="F333" s="130"/>
      <c r="G333" s="130"/>
      <c r="H333" s="130"/>
      <c r="I333" s="130"/>
      <c r="J333" s="181"/>
      <c r="K333" s="189"/>
      <c r="L333" s="189"/>
      <c r="M333" s="189"/>
      <c r="N333" s="189"/>
      <c r="O333" s="189"/>
      <c r="P333" s="189"/>
      <c r="Q333" s="189"/>
      <c r="R333" s="189"/>
      <c r="S333" s="189"/>
      <c r="T333" s="189"/>
      <c r="U333" s="189"/>
      <c r="V333" s="189"/>
      <c r="W333" s="189"/>
      <c r="X333" s="189"/>
      <c r="Y333" s="189"/>
    </row>
    <row r="334" spans="1:25" ht="15.75" hidden="1" customHeight="1" x14ac:dyDescent="0.2">
      <c r="A334" s="189"/>
      <c r="B334" s="182"/>
      <c r="C334" s="183"/>
      <c r="D334" s="183"/>
      <c r="E334" s="183"/>
      <c r="F334" s="130"/>
      <c r="G334" s="130"/>
      <c r="H334" s="130"/>
      <c r="I334" s="130"/>
      <c r="J334" s="181"/>
      <c r="K334" s="189"/>
      <c r="L334" s="189"/>
      <c r="M334" s="189"/>
      <c r="N334" s="189"/>
      <c r="O334" s="189"/>
      <c r="P334" s="189"/>
      <c r="Q334" s="189"/>
      <c r="R334" s="189"/>
      <c r="S334" s="189"/>
      <c r="T334" s="189"/>
      <c r="U334" s="189"/>
      <c r="V334" s="189"/>
      <c r="W334" s="189"/>
      <c r="X334" s="189"/>
      <c r="Y334" s="189"/>
    </row>
    <row r="335" spans="1:25" ht="15.75" hidden="1" customHeight="1" x14ac:dyDescent="0.2">
      <c r="A335" s="189"/>
      <c r="B335" s="182"/>
      <c r="C335" s="183"/>
      <c r="D335" s="183"/>
      <c r="E335" s="183"/>
      <c r="F335" s="130"/>
      <c r="G335" s="130"/>
      <c r="H335" s="130"/>
      <c r="I335" s="130"/>
      <c r="J335" s="181"/>
      <c r="K335" s="189"/>
      <c r="L335" s="189"/>
      <c r="M335" s="189"/>
      <c r="N335" s="189"/>
      <c r="O335" s="189"/>
      <c r="P335" s="189"/>
      <c r="Q335" s="189"/>
      <c r="R335" s="189"/>
      <c r="S335" s="189"/>
      <c r="T335" s="189"/>
      <c r="U335" s="189"/>
      <c r="V335" s="189"/>
      <c r="W335" s="189"/>
      <c r="X335" s="189"/>
      <c r="Y335" s="189"/>
    </row>
    <row r="336" spans="1:25" ht="15.75" hidden="1" customHeight="1" x14ac:dyDescent="0.2">
      <c r="A336" s="189"/>
      <c r="B336" s="182"/>
      <c r="C336" s="183"/>
      <c r="D336" s="183"/>
      <c r="E336" s="183"/>
      <c r="F336" s="130"/>
      <c r="G336" s="130"/>
      <c r="H336" s="130"/>
      <c r="I336" s="130"/>
      <c r="J336" s="181"/>
      <c r="K336" s="189"/>
      <c r="L336" s="189"/>
      <c r="M336" s="189"/>
      <c r="N336" s="189"/>
      <c r="O336" s="189"/>
      <c r="P336" s="189"/>
      <c r="Q336" s="189"/>
      <c r="R336" s="189"/>
      <c r="S336" s="189"/>
      <c r="T336" s="189"/>
      <c r="U336" s="189"/>
      <c r="V336" s="189"/>
      <c r="W336" s="189"/>
      <c r="X336" s="189"/>
      <c r="Y336" s="189"/>
    </row>
    <row r="337" spans="1:25" ht="15.75" hidden="1" customHeight="1" x14ac:dyDescent="0.2">
      <c r="A337" s="189"/>
      <c r="B337" s="182"/>
      <c r="C337" s="183"/>
      <c r="D337" s="183"/>
      <c r="E337" s="183"/>
      <c r="F337" s="130"/>
      <c r="G337" s="130"/>
      <c r="H337" s="130"/>
      <c r="I337" s="130"/>
      <c r="J337" s="181"/>
      <c r="K337" s="189"/>
      <c r="L337" s="189"/>
      <c r="M337" s="189"/>
      <c r="N337" s="189"/>
      <c r="O337" s="189"/>
      <c r="P337" s="189"/>
      <c r="Q337" s="189"/>
      <c r="R337" s="189"/>
      <c r="S337" s="189"/>
      <c r="T337" s="189"/>
      <c r="U337" s="189"/>
      <c r="V337" s="189"/>
      <c r="W337" s="189"/>
      <c r="X337" s="189"/>
      <c r="Y337" s="189"/>
    </row>
    <row r="338" spans="1:25" ht="15.75" hidden="1" customHeight="1" x14ac:dyDescent="0.2">
      <c r="A338" s="189"/>
      <c r="B338" s="182"/>
      <c r="C338" s="183"/>
      <c r="D338" s="183"/>
      <c r="E338" s="183"/>
      <c r="F338" s="130"/>
      <c r="G338" s="130"/>
      <c r="H338" s="130"/>
      <c r="I338" s="130"/>
      <c r="J338" s="181"/>
      <c r="K338" s="189"/>
      <c r="L338" s="189"/>
      <c r="M338" s="189"/>
      <c r="N338" s="189"/>
      <c r="O338" s="189"/>
      <c r="P338" s="189"/>
      <c r="Q338" s="189"/>
      <c r="R338" s="189"/>
      <c r="S338" s="189"/>
      <c r="T338" s="189"/>
      <c r="U338" s="189"/>
      <c r="V338" s="189"/>
      <c r="W338" s="189"/>
      <c r="X338" s="189"/>
      <c r="Y338" s="189"/>
    </row>
    <row r="339" spans="1:25" ht="15.75" hidden="1" customHeight="1" x14ac:dyDescent="0.2">
      <c r="A339" s="189"/>
      <c r="B339" s="182"/>
      <c r="C339" s="183"/>
      <c r="D339" s="183"/>
      <c r="E339" s="183"/>
      <c r="F339" s="130"/>
      <c r="G339" s="130"/>
      <c r="H339" s="130"/>
      <c r="I339" s="130"/>
      <c r="J339" s="181"/>
      <c r="K339" s="189"/>
      <c r="L339" s="189"/>
      <c r="M339" s="189"/>
      <c r="N339" s="189"/>
      <c r="O339" s="189"/>
      <c r="P339" s="189"/>
      <c r="Q339" s="189"/>
      <c r="R339" s="189"/>
      <c r="S339" s="189"/>
      <c r="T339" s="189"/>
      <c r="U339" s="189"/>
      <c r="V339" s="189"/>
      <c r="W339" s="189"/>
      <c r="X339" s="189"/>
      <c r="Y339" s="189"/>
    </row>
    <row r="340" spans="1:25" ht="15.75" hidden="1" customHeight="1" x14ac:dyDescent="0.2">
      <c r="A340" s="189"/>
      <c r="B340" s="182"/>
      <c r="C340" s="183"/>
      <c r="D340" s="183"/>
      <c r="E340" s="183"/>
      <c r="F340" s="130"/>
      <c r="G340" s="130"/>
      <c r="H340" s="130"/>
      <c r="I340" s="130"/>
      <c r="J340" s="181"/>
      <c r="K340" s="189"/>
      <c r="L340" s="189"/>
      <c r="M340" s="189"/>
      <c r="N340" s="189"/>
      <c r="O340" s="189"/>
      <c r="P340" s="189"/>
      <c r="Q340" s="189"/>
      <c r="R340" s="189"/>
      <c r="S340" s="189"/>
      <c r="T340" s="189"/>
      <c r="U340" s="189"/>
      <c r="V340" s="189"/>
      <c r="W340" s="189"/>
      <c r="X340" s="189"/>
      <c r="Y340" s="189"/>
    </row>
    <row r="341" spans="1:25" ht="15.75" hidden="1" customHeight="1" x14ac:dyDescent="0.2">
      <c r="A341" s="189"/>
      <c r="B341" s="182"/>
      <c r="C341" s="183"/>
      <c r="D341" s="183"/>
      <c r="E341" s="183"/>
      <c r="F341" s="130"/>
      <c r="G341" s="130"/>
      <c r="H341" s="130"/>
      <c r="I341" s="130"/>
      <c r="J341" s="181"/>
      <c r="K341" s="189"/>
      <c r="L341" s="189"/>
      <c r="M341" s="189"/>
      <c r="N341" s="189"/>
      <c r="O341" s="189"/>
      <c r="P341" s="189"/>
      <c r="Q341" s="189"/>
      <c r="R341" s="189"/>
      <c r="S341" s="189"/>
      <c r="T341" s="189"/>
      <c r="U341" s="189"/>
      <c r="V341" s="189"/>
      <c r="W341" s="189"/>
      <c r="X341" s="189"/>
      <c r="Y341" s="189"/>
    </row>
    <row r="342" spans="1:25" ht="15.75" hidden="1" customHeight="1" x14ac:dyDescent="0.2">
      <c r="A342" s="189"/>
      <c r="B342" s="182"/>
      <c r="C342" s="183"/>
      <c r="D342" s="183"/>
      <c r="E342" s="183"/>
      <c r="F342" s="130"/>
      <c r="G342" s="130"/>
      <c r="H342" s="130"/>
      <c r="I342" s="130"/>
      <c r="J342" s="181"/>
      <c r="K342" s="189"/>
      <c r="L342" s="189"/>
      <c r="M342" s="189"/>
      <c r="N342" s="189"/>
      <c r="O342" s="189"/>
      <c r="P342" s="189"/>
      <c r="Q342" s="189"/>
      <c r="R342" s="189"/>
      <c r="S342" s="189"/>
      <c r="T342" s="189"/>
      <c r="U342" s="189"/>
      <c r="V342" s="189"/>
      <c r="W342" s="189"/>
      <c r="X342" s="189"/>
      <c r="Y342" s="189"/>
    </row>
    <row r="343" spans="1:25" ht="15.75" hidden="1" customHeight="1" x14ac:dyDescent="0.2">
      <c r="A343" s="189"/>
      <c r="B343" s="182"/>
      <c r="C343" s="183"/>
      <c r="D343" s="183"/>
      <c r="E343" s="183"/>
      <c r="F343" s="130"/>
      <c r="G343" s="130"/>
      <c r="H343" s="130"/>
      <c r="I343" s="130"/>
      <c r="J343" s="181"/>
      <c r="K343" s="189"/>
      <c r="L343" s="189"/>
      <c r="M343" s="189"/>
      <c r="N343" s="189"/>
      <c r="O343" s="189"/>
      <c r="P343" s="189"/>
      <c r="Q343" s="189"/>
      <c r="R343" s="189"/>
      <c r="S343" s="189"/>
      <c r="T343" s="189"/>
      <c r="U343" s="189"/>
      <c r="V343" s="189"/>
      <c r="W343" s="189"/>
      <c r="X343" s="189"/>
      <c r="Y343" s="189"/>
    </row>
    <row r="344" spans="1:25" ht="15.75" hidden="1" customHeight="1" x14ac:dyDescent="0.2">
      <c r="A344" s="189"/>
      <c r="B344" s="182"/>
      <c r="C344" s="183"/>
      <c r="D344" s="183"/>
      <c r="E344" s="183"/>
      <c r="F344" s="130"/>
      <c r="G344" s="130"/>
      <c r="H344" s="130"/>
      <c r="I344" s="130"/>
      <c r="J344" s="181"/>
      <c r="K344" s="189"/>
      <c r="L344" s="189"/>
      <c r="M344" s="189"/>
      <c r="N344" s="189"/>
      <c r="O344" s="189"/>
      <c r="P344" s="189"/>
      <c r="Q344" s="189"/>
      <c r="R344" s="189"/>
      <c r="S344" s="189"/>
      <c r="T344" s="189"/>
      <c r="U344" s="189"/>
      <c r="V344" s="189"/>
      <c r="W344" s="189"/>
      <c r="X344" s="189"/>
      <c r="Y344" s="189"/>
    </row>
    <row r="345" spans="1:25" ht="15.75" hidden="1" customHeight="1" x14ac:dyDescent="0.2">
      <c r="A345" s="189"/>
      <c r="B345" s="182"/>
      <c r="C345" s="183"/>
      <c r="D345" s="183"/>
      <c r="E345" s="183"/>
      <c r="F345" s="130"/>
      <c r="G345" s="130"/>
      <c r="H345" s="130"/>
      <c r="I345" s="130"/>
      <c r="J345" s="181"/>
      <c r="K345" s="189"/>
      <c r="L345" s="189"/>
      <c r="M345" s="189"/>
      <c r="N345" s="189"/>
      <c r="O345" s="189"/>
      <c r="P345" s="189"/>
      <c r="Q345" s="189"/>
      <c r="R345" s="189"/>
      <c r="S345" s="189"/>
      <c r="T345" s="189"/>
      <c r="U345" s="189"/>
      <c r="V345" s="189"/>
      <c r="W345" s="189"/>
      <c r="X345" s="189"/>
      <c r="Y345" s="189"/>
    </row>
    <row r="346" spans="1:25" ht="15.75" hidden="1" customHeight="1" x14ac:dyDescent="0.2">
      <c r="A346" s="189"/>
      <c r="B346" s="182"/>
      <c r="C346" s="183"/>
      <c r="D346" s="183"/>
      <c r="E346" s="183"/>
      <c r="F346" s="130"/>
      <c r="G346" s="130"/>
      <c r="H346" s="130"/>
      <c r="I346" s="130"/>
      <c r="J346" s="181"/>
      <c r="K346" s="189"/>
      <c r="L346" s="189"/>
      <c r="M346" s="189"/>
      <c r="N346" s="189"/>
      <c r="O346" s="189"/>
      <c r="P346" s="189"/>
      <c r="Q346" s="189"/>
      <c r="R346" s="189"/>
      <c r="S346" s="189"/>
      <c r="T346" s="189"/>
      <c r="U346" s="189"/>
      <c r="V346" s="189"/>
      <c r="W346" s="189"/>
      <c r="X346" s="189"/>
      <c r="Y346" s="189"/>
    </row>
    <row r="347" spans="1:25" ht="15.75" hidden="1" customHeight="1" x14ac:dyDescent="0.2">
      <c r="A347" s="189"/>
      <c r="B347" s="182"/>
      <c r="C347" s="183"/>
      <c r="D347" s="183"/>
      <c r="E347" s="183"/>
      <c r="F347" s="130"/>
      <c r="G347" s="130"/>
      <c r="H347" s="130"/>
      <c r="I347" s="130"/>
      <c r="J347" s="181"/>
      <c r="K347" s="189"/>
      <c r="L347" s="189"/>
      <c r="M347" s="189"/>
      <c r="N347" s="189"/>
      <c r="O347" s="189"/>
      <c r="P347" s="189"/>
      <c r="Q347" s="189"/>
      <c r="R347" s="189"/>
      <c r="S347" s="189"/>
      <c r="T347" s="189"/>
      <c r="U347" s="189"/>
      <c r="V347" s="189"/>
      <c r="W347" s="189"/>
      <c r="X347" s="189"/>
      <c r="Y347" s="189"/>
    </row>
    <row r="348" spans="1:25" ht="15.75" hidden="1" customHeight="1" x14ac:dyDescent="0.2">
      <c r="A348" s="189"/>
      <c r="B348" s="182"/>
      <c r="C348" s="183"/>
      <c r="D348" s="183"/>
      <c r="E348" s="183"/>
      <c r="F348" s="130"/>
      <c r="G348" s="130"/>
      <c r="H348" s="130"/>
      <c r="I348" s="130"/>
      <c r="J348" s="181"/>
      <c r="K348" s="189"/>
      <c r="L348" s="189"/>
      <c r="M348" s="189"/>
      <c r="N348" s="189"/>
      <c r="O348" s="189"/>
      <c r="P348" s="189"/>
      <c r="Q348" s="189"/>
      <c r="R348" s="189"/>
      <c r="S348" s="189"/>
      <c r="T348" s="189"/>
      <c r="U348" s="189"/>
      <c r="V348" s="189"/>
      <c r="W348" s="189"/>
      <c r="X348" s="189"/>
      <c r="Y348" s="189"/>
    </row>
    <row r="349" spans="1:25" ht="15.75" hidden="1" customHeight="1" x14ac:dyDescent="0.2">
      <c r="A349" s="189"/>
      <c r="B349" s="182"/>
      <c r="C349" s="183"/>
      <c r="D349" s="183"/>
      <c r="E349" s="183"/>
      <c r="F349" s="130"/>
      <c r="G349" s="130"/>
      <c r="H349" s="130"/>
      <c r="I349" s="130"/>
      <c r="J349" s="181"/>
      <c r="K349" s="189"/>
      <c r="L349" s="189"/>
      <c r="M349" s="189"/>
      <c r="N349" s="189"/>
      <c r="O349" s="189"/>
      <c r="P349" s="189"/>
      <c r="Q349" s="189"/>
      <c r="R349" s="189"/>
      <c r="S349" s="189"/>
      <c r="T349" s="189"/>
      <c r="U349" s="189"/>
      <c r="V349" s="189"/>
      <c r="W349" s="189"/>
      <c r="X349" s="189"/>
      <c r="Y349" s="189"/>
    </row>
    <row r="350" spans="1:25" ht="15.75" hidden="1" customHeight="1" x14ac:dyDescent="0.2">
      <c r="A350" s="189"/>
      <c r="B350" s="182"/>
      <c r="C350" s="183"/>
      <c r="D350" s="183"/>
      <c r="E350" s="183"/>
      <c r="F350" s="130"/>
      <c r="G350" s="130"/>
      <c r="H350" s="130"/>
      <c r="I350" s="130"/>
      <c r="J350" s="181"/>
      <c r="K350" s="189"/>
      <c r="L350" s="189"/>
      <c r="M350" s="189"/>
      <c r="N350" s="189"/>
      <c r="O350" s="189"/>
      <c r="P350" s="189"/>
      <c r="Q350" s="189"/>
      <c r="R350" s="189"/>
      <c r="S350" s="189"/>
      <c r="T350" s="189"/>
      <c r="U350" s="189"/>
      <c r="V350" s="189"/>
      <c r="W350" s="189"/>
      <c r="X350" s="189"/>
      <c r="Y350" s="189"/>
    </row>
    <row r="351" spans="1:25" ht="15.75" hidden="1" customHeight="1" x14ac:dyDescent="0.2">
      <c r="A351" s="189"/>
      <c r="B351" s="182"/>
      <c r="C351" s="183"/>
      <c r="D351" s="183"/>
      <c r="E351" s="183"/>
      <c r="F351" s="130"/>
      <c r="G351" s="130"/>
      <c r="H351" s="130"/>
      <c r="I351" s="130"/>
      <c r="J351" s="181"/>
      <c r="K351" s="189"/>
      <c r="L351" s="189"/>
      <c r="M351" s="189"/>
      <c r="N351" s="189"/>
      <c r="O351" s="189"/>
      <c r="P351" s="189"/>
      <c r="Q351" s="189"/>
      <c r="R351" s="189"/>
      <c r="S351" s="189"/>
      <c r="T351" s="189"/>
      <c r="U351" s="189"/>
      <c r="V351" s="189"/>
      <c r="W351" s="189"/>
      <c r="X351" s="189"/>
      <c r="Y351" s="189"/>
    </row>
    <row r="352" spans="1:25" ht="15.75" hidden="1" customHeight="1" x14ac:dyDescent="0.2">
      <c r="A352" s="189"/>
      <c r="B352" s="182"/>
      <c r="C352" s="183"/>
      <c r="D352" s="183"/>
      <c r="E352" s="183"/>
      <c r="F352" s="130"/>
      <c r="G352" s="130"/>
      <c r="H352" s="130"/>
      <c r="I352" s="130"/>
      <c r="J352" s="181"/>
      <c r="K352" s="189"/>
      <c r="L352" s="189"/>
      <c r="M352" s="189"/>
      <c r="N352" s="189"/>
      <c r="O352" s="189"/>
      <c r="P352" s="189"/>
      <c r="Q352" s="189"/>
      <c r="R352" s="189"/>
      <c r="S352" s="189"/>
      <c r="T352" s="189"/>
      <c r="U352" s="189"/>
      <c r="V352" s="189"/>
      <c r="W352" s="189"/>
      <c r="X352" s="189"/>
      <c r="Y352" s="189"/>
    </row>
    <row r="353" spans="1:25" ht="15.75" hidden="1" customHeight="1" x14ac:dyDescent="0.2">
      <c r="A353" s="189"/>
      <c r="B353" s="182"/>
      <c r="C353" s="183"/>
      <c r="D353" s="183"/>
      <c r="E353" s="183"/>
      <c r="F353" s="130"/>
      <c r="G353" s="130"/>
      <c r="H353" s="130"/>
      <c r="I353" s="130"/>
      <c r="J353" s="181"/>
      <c r="K353" s="189"/>
      <c r="L353" s="189"/>
      <c r="M353" s="189"/>
      <c r="N353" s="189"/>
      <c r="O353" s="189"/>
      <c r="P353" s="189"/>
      <c r="Q353" s="189"/>
      <c r="R353" s="189"/>
      <c r="S353" s="189"/>
      <c r="T353" s="189"/>
      <c r="U353" s="189"/>
      <c r="V353" s="189"/>
      <c r="W353" s="189"/>
      <c r="X353" s="189"/>
      <c r="Y353" s="189"/>
    </row>
    <row r="354" spans="1:25" ht="15.75" hidden="1" customHeight="1" x14ac:dyDescent="0.2">
      <c r="A354" s="189"/>
      <c r="B354" s="182"/>
      <c r="C354" s="183"/>
      <c r="D354" s="183"/>
      <c r="E354" s="183"/>
      <c r="F354" s="130"/>
      <c r="G354" s="130"/>
      <c r="H354" s="130"/>
      <c r="I354" s="130"/>
      <c r="J354" s="181"/>
      <c r="K354" s="189"/>
      <c r="L354" s="189"/>
      <c r="M354" s="189"/>
      <c r="N354" s="189"/>
      <c r="O354" s="189"/>
      <c r="P354" s="189"/>
      <c r="Q354" s="189"/>
      <c r="R354" s="189"/>
      <c r="S354" s="189"/>
      <c r="T354" s="189"/>
      <c r="U354" s="189"/>
      <c r="V354" s="189"/>
      <c r="W354" s="189"/>
      <c r="X354" s="189"/>
      <c r="Y354" s="189"/>
    </row>
    <row r="355" spans="1:25" ht="15.75" hidden="1" customHeight="1" x14ac:dyDescent="0.2">
      <c r="A355" s="189"/>
      <c r="B355" s="182"/>
      <c r="C355" s="183"/>
      <c r="D355" s="183"/>
      <c r="E355" s="183"/>
      <c r="F355" s="130"/>
      <c r="G355" s="130"/>
      <c r="H355" s="130"/>
      <c r="I355" s="130"/>
      <c r="J355" s="181"/>
      <c r="K355" s="189"/>
      <c r="L355" s="189"/>
      <c r="M355" s="189"/>
      <c r="N355" s="189"/>
      <c r="O355" s="189"/>
      <c r="P355" s="189"/>
      <c r="Q355" s="189"/>
      <c r="R355" s="189"/>
      <c r="S355" s="189"/>
      <c r="T355" s="189"/>
      <c r="U355" s="189"/>
      <c r="V355" s="189"/>
      <c r="W355" s="189"/>
      <c r="X355" s="189"/>
      <c r="Y355" s="189"/>
    </row>
    <row r="356" spans="1:25" ht="15.75" hidden="1" customHeight="1" x14ac:dyDescent="0.2">
      <c r="A356" s="189"/>
      <c r="B356" s="182"/>
      <c r="C356" s="183"/>
      <c r="D356" s="183"/>
      <c r="E356" s="183"/>
      <c r="F356" s="130"/>
      <c r="G356" s="130"/>
      <c r="H356" s="130"/>
      <c r="I356" s="130"/>
      <c r="J356" s="181"/>
      <c r="K356" s="189"/>
      <c r="L356" s="189"/>
      <c r="M356" s="189"/>
      <c r="N356" s="189"/>
      <c r="O356" s="189"/>
      <c r="P356" s="189"/>
      <c r="Q356" s="189"/>
      <c r="R356" s="189"/>
      <c r="S356" s="189"/>
      <c r="T356" s="189"/>
      <c r="U356" s="189"/>
      <c r="V356" s="189"/>
      <c r="W356" s="189"/>
      <c r="X356" s="189"/>
      <c r="Y356" s="189"/>
    </row>
    <row r="357" spans="1:25" ht="15.75" hidden="1" customHeight="1" x14ac:dyDescent="0.2">
      <c r="A357" s="189"/>
      <c r="B357" s="182"/>
      <c r="C357" s="183"/>
      <c r="D357" s="183"/>
      <c r="E357" s="183"/>
      <c r="F357" s="130"/>
      <c r="G357" s="130"/>
      <c r="H357" s="130"/>
      <c r="I357" s="130"/>
      <c r="J357" s="181"/>
      <c r="K357" s="189"/>
      <c r="L357" s="189"/>
      <c r="M357" s="189"/>
      <c r="N357" s="189"/>
      <c r="O357" s="189"/>
      <c r="P357" s="189"/>
      <c r="Q357" s="189"/>
      <c r="R357" s="189"/>
      <c r="S357" s="189"/>
      <c r="T357" s="189"/>
      <c r="U357" s="189"/>
      <c r="V357" s="189"/>
      <c r="W357" s="189"/>
      <c r="X357" s="189"/>
      <c r="Y357" s="189"/>
    </row>
    <row r="358" spans="1:25" ht="15.75" hidden="1" customHeight="1" x14ac:dyDescent="0.2">
      <c r="A358" s="189"/>
      <c r="B358" s="182"/>
      <c r="C358" s="183"/>
      <c r="D358" s="183"/>
      <c r="E358" s="183"/>
      <c r="F358" s="130"/>
      <c r="G358" s="130"/>
      <c r="H358" s="130"/>
      <c r="I358" s="130"/>
      <c r="J358" s="181"/>
      <c r="K358" s="189"/>
      <c r="L358" s="189"/>
      <c r="M358" s="189"/>
      <c r="N358" s="189"/>
      <c r="O358" s="189"/>
      <c r="P358" s="189"/>
      <c r="Q358" s="189"/>
      <c r="R358" s="189"/>
      <c r="S358" s="189"/>
      <c r="T358" s="189"/>
      <c r="U358" s="189"/>
      <c r="V358" s="189"/>
      <c r="W358" s="189"/>
      <c r="X358" s="189"/>
      <c r="Y358" s="189"/>
    </row>
    <row r="359" spans="1:25" ht="15.75" hidden="1" customHeight="1" x14ac:dyDescent="0.2">
      <c r="A359" s="189"/>
      <c r="B359" s="182"/>
      <c r="C359" s="183"/>
      <c r="D359" s="183"/>
      <c r="E359" s="183"/>
      <c r="F359" s="130"/>
      <c r="G359" s="130"/>
      <c r="H359" s="130"/>
      <c r="I359" s="130"/>
      <c r="J359" s="181"/>
      <c r="K359" s="189"/>
      <c r="L359" s="189"/>
      <c r="M359" s="189"/>
      <c r="N359" s="189"/>
      <c r="O359" s="189"/>
      <c r="P359" s="189"/>
      <c r="Q359" s="189"/>
      <c r="R359" s="189"/>
      <c r="S359" s="189"/>
      <c r="T359" s="189"/>
      <c r="U359" s="189"/>
      <c r="V359" s="189"/>
      <c r="W359" s="189"/>
      <c r="X359" s="189"/>
      <c r="Y359" s="189"/>
    </row>
    <row r="360" spans="1:25" ht="15.75" hidden="1" customHeight="1" x14ac:dyDescent="0.2">
      <c r="A360" s="189"/>
      <c r="B360" s="182"/>
      <c r="C360" s="183"/>
      <c r="D360" s="183"/>
      <c r="E360" s="183"/>
      <c r="F360" s="130"/>
      <c r="G360" s="130"/>
      <c r="H360" s="130"/>
      <c r="I360" s="130"/>
      <c r="J360" s="181"/>
      <c r="K360" s="189"/>
      <c r="L360" s="189"/>
      <c r="M360" s="189"/>
      <c r="N360" s="189"/>
      <c r="O360" s="189"/>
      <c r="P360" s="189"/>
      <c r="Q360" s="189"/>
      <c r="R360" s="189"/>
      <c r="S360" s="189"/>
      <c r="T360" s="189"/>
      <c r="U360" s="189"/>
      <c r="V360" s="189"/>
      <c r="W360" s="189"/>
      <c r="X360" s="189"/>
      <c r="Y360" s="189"/>
    </row>
    <row r="361" spans="1:25" ht="15.75" hidden="1" customHeight="1" x14ac:dyDescent="0.2">
      <c r="A361" s="189"/>
      <c r="B361" s="182"/>
      <c r="C361" s="183"/>
      <c r="D361" s="183"/>
      <c r="E361" s="183"/>
      <c r="F361" s="130"/>
      <c r="G361" s="130"/>
      <c r="H361" s="130"/>
      <c r="I361" s="130"/>
      <c r="J361" s="181"/>
      <c r="K361" s="189"/>
      <c r="L361" s="189"/>
      <c r="M361" s="189"/>
      <c r="N361" s="189"/>
      <c r="O361" s="189"/>
      <c r="P361" s="189"/>
      <c r="Q361" s="189"/>
      <c r="R361" s="189"/>
      <c r="S361" s="189"/>
      <c r="T361" s="189"/>
      <c r="U361" s="189"/>
      <c r="V361" s="189"/>
      <c r="W361" s="189"/>
      <c r="X361" s="189"/>
      <c r="Y361" s="189"/>
    </row>
    <row r="362" spans="1:25" ht="15.75" hidden="1" customHeight="1" x14ac:dyDescent="0.2">
      <c r="A362" s="189"/>
      <c r="B362" s="182"/>
      <c r="C362" s="183"/>
      <c r="D362" s="183"/>
      <c r="E362" s="183"/>
      <c r="F362" s="130"/>
      <c r="G362" s="130"/>
      <c r="H362" s="130"/>
      <c r="I362" s="130"/>
      <c r="J362" s="181"/>
      <c r="K362" s="189"/>
      <c r="L362" s="189"/>
      <c r="M362" s="189"/>
      <c r="N362" s="189"/>
      <c r="O362" s="189"/>
      <c r="P362" s="189"/>
      <c r="Q362" s="189"/>
      <c r="R362" s="189"/>
      <c r="S362" s="189"/>
      <c r="T362" s="189"/>
      <c r="U362" s="189"/>
      <c r="V362" s="189"/>
      <c r="W362" s="189"/>
      <c r="X362" s="189"/>
      <c r="Y362" s="189"/>
    </row>
    <row r="363" spans="1:25" ht="15.75" hidden="1" customHeight="1" x14ac:dyDescent="0.2">
      <c r="A363" s="189"/>
      <c r="B363" s="182"/>
      <c r="C363" s="183"/>
      <c r="D363" s="183"/>
      <c r="E363" s="183"/>
      <c r="F363" s="130"/>
      <c r="G363" s="130"/>
      <c r="H363" s="130"/>
      <c r="I363" s="130"/>
      <c r="J363" s="181"/>
      <c r="K363" s="189"/>
      <c r="L363" s="189"/>
      <c r="M363" s="189"/>
      <c r="N363" s="189"/>
      <c r="O363" s="189"/>
      <c r="P363" s="189"/>
      <c r="Q363" s="189"/>
      <c r="R363" s="189"/>
      <c r="S363" s="189"/>
      <c r="T363" s="189"/>
      <c r="U363" s="189"/>
      <c r="V363" s="189"/>
      <c r="W363" s="189"/>
      <c r="X363" s="189"/>
      <c r="Y363" s="189"/>
    </row>
    <row r="364" spans="1:25" ht="15.75" hidden="1" customHeight="1" x14ac:dyDescent="0.2">
      <c r="A364" s="189"/>
      <c r="B364" s="182"/>
      <c r="C364" s="183"/>
      <c r="D364" s="183"/>
      <c r="E364" s="183"/>
      <c r="F364" s="130"/>
      <c r="G364" s="130"/>
      <c r="H364" s="130"/>
      <c r="I364" s="130"/>
      <c r="J364" s="181"/>
      <c r="K364" s="189"/>
      <c r="L364" s="189"/>
      <c r="M364" s="189"/>
      <c r="N364" s="189"/>
      <c r="O364" s="189"/>
      <c r="P364" s="189"/>
      <c r="Q364" s="189"/>
      <c r="R364" s="189"/>
      <c r="S364" s="189"/>
      <c r="T364" s="189"/>
      <c r="U364" s="189"/>
      <c r="V364" s="189"/>
      <c r="W364" s="189"/>
      <c r="X364" s="189"/>
      <c r="Y364" s="189"/>
    </row>
    <row r="365" spans="1:25" ht="15.75" hidden="1" customHeight="1" x14ac:dyDescent="0.2">
      <c r="A365" s="189"/>
      <c r="B365" s="182"/>
      <c r="C365" s="183"/>
      <c r="D365" s="183"/>
      <c r="E365" s="183"/>
      <c r="F365" s="130"/>
      <c r="G365" s="130"/>
      <c r="H365" s="130"/>
      <c r="I365" s="130"/>
      <c r="J365" s="181"/>
      <c r="K365" s="189"/>
      <c r="L365" s="189"/>
      <c r="M365" s="189"/>
      <c r="N365" s="189"/>
      <c r="O365" s="189"/>
      <c r="P365" s="189"/>
      <c r="Q365" s="189"/>
      <c r="R365" s="189"/>
      <c r="S365" s="189"/>
      <c r="T365" s="189"/>
      <c r="U365" s="189"/>
      <c r="V365" s="189"/>
      <c r="W365" s="189"/>
      <c r="X365" s="189"/>
      <c r="Y365" s="189"/>
    </row>
    <row r="366" spans="1:25" ht="15.75" hidden="1" customHeight="1" x14ac:dyDescent="0.2">
      <c r="A366" s="189"/>
      <c r="B366" s="182"/>
      <c r="C366" s="183"/>
      <c r="D366" s="183"/>
      <c r="E366" s="183"/>
      <c r="F366" s="130"/>
      <c r="G366" s="130"/>
      <c r="H366" s="130"/>
      <c r="I366" s="130"/>
      <c r="J366" s="181"/>
      <c r="K366" s="189"/>
      <c r="L366" s="189"/>
      <c r="M366" s="189"/>
      <c r="N366" s="189"/>
      <c r="O366" s="189"/>
      <c r="P366" s="189"/>
      <c r="Q366" s="189"/>
      <c r="R366" s="189"/>
      <c r="S366" s="189"/>
      <c r="T366" s="189"/>
      <c r="U366" s="189"/>
      <c r="V366" s="189"/>
      <c r="W366" s="189"/>
      <c r="X366" s="189"/>
      <c r="Y366" s="189"/>
    </row>
    <row r="367" spans="1:25" ht="15.75" hidden="1" customHeight="1" x14ac:dyDescent="0.2">
      <c r="A367" s="189"/>
      <c r="B367" s="182"/>
      <c r="C367" s="183"/>
      <c r="D367" s="183"/>
      <c r="E367" s="183"/>
      <c r="F367" s="130"/>
      <c r="G367" s="130"/>
      <c r="H367" s="130"/>
      <c r="I367" s="130"/>
      <c r="J367" s="181"/>
      <c r="K367" s="189"/>
      <c r="L367" s="189"/>
      <c r="M367" s="189"/>
      <c r="N367" s="189"/>
      <c r="O367" s="189"/>
      <c r="P367" s="189"/>
      <c r="Q367" s="189"/>
      <c r="R367" s="189"/>
      <c r="S367" s="189"/>
      <c r="T367" s="189"/>
      <c r="U367" s="189"/>
      <c r="V367" s="189"/>
      <c r="W367" s="189"/>
      <c r="X367" s="189"/>
      <c r="Y367" s="189"/>
    </row>
    <row r="368" spans="1:25" ht="15.75" hidden="1" customHeight="1" x14ac:dyDescent="0.2">
      <c r="A368" s="189"/>
      <c r="B368" s="182"/>
      <c r="C368" s="183"/>
      <c r="D368" s="183"/>
      <c r="E368" s="183"/>
      <c r="F368" s="130"/>
      <c r="G368" s="130"/>
      <c r="H368" s="130"/>
      <c r="I368" s="130"/>
      <c r="J368" s="181"/>
      <c r="K368" s="189"/>
      <c r="L368" s="189"/>
      <c r="M368" s="189"/>
      <c r="N368" s="189"/>
      <c r="O368" s="189"/>
      <c r="P368" s="189"/>
      <c r="Q368" s="189"/>
      <c r="R368" s="189"/>
      <c r="S368" s="189"/>
      <c r="T368" s="189"/>
      <c r="U368" s="189"/>
      <c r="V368" s="189"/>
      <c r="W368" s="189"/>
      <c r="X368" s="189"/>
      <c r="Y368" s="189"/>
    </row>
    <row r="369" spans="1:25" ht="15.75" hidden="1" customHeight="1" x14ac:dyDescent="0.2">
      <c r="A369" s="189"/>
      <c r="B369" s="182"/>
      <c r="C369" s="183"/>
      <c r="D369" s="183"/>
      <c r="E369" s="183"/>
      <c r="F369" s="130"/>
      <c r="G369" s="130"/>
      <c r="H369" s="130"/>
      <c r="I369" s="130"/>
      <c r="J369" s="181"/>
      <c r="K369" s="189"/>
      <c r="L369" s="189"/>
      <c r="M369" s="189"/>
      <c r="N369" s="189"/>
      <c r="O369" s="189"/>
      <c r="P369" s="189"/>
      <c r="Q369" s="189"/>
      <c r="R369" s="189"/>
      <c r="S369" s="189"/>
      <c r="T369" s="189"/>
      <c r="U369" s="189"/>
      <c r="V369" s="189"/>
      <c r="W369" s="189"/>
      <c r="X369" s="189"/>
      <c r="Y369" s="189"/>
    </row>
    <row r="370" spans="1:25" ht="15.75" hidden="1" customHeight="1" x14ac:dyDescent="0.2">
      <c r="A370" s="189"/>
      <c r="B370" s="182"/>
      <c r="C370" s="183"/>
      <c r="D370" s="183"/>
      <c r="E370" s="183"/>
      <c r="F370" s="130"/>
      <c r="G370" s="130"/>
      <c r="H370" s="130"/>
      <c r="I370" s="130"/>
      <c r="J370" s="181"/>
      <c r="K370" s="189"/>
      <c r="L370" s="189"/>
      <c r="M370" s="189"/>
      <c r="N370" s="189"/>
      <c r="O370" s="189"/>
      <c r="P370" s="189"/>
      <c r="Q370" s="189"/>
      <c r="R370" s="189"/>
      <c r="S370" s="189"/>
      <c r="T370" s="189"/>
      <c r="U370" s="189"/>
      <c r="V370" s="189"/>
      <c r="W370" s="189"/>
      <c r="X370" s="189"/>
      <c r="Y370" s="189"/>
    </row>
    <row r="371" spans="1:25" ht="15.75" hidden="1" customHeight="1" x14ac:dyDescent="0.2">
      <c r="A371" s="189"/>
      <c r="B371" s="182"/>
      <c r="C371" s="183"/>
      <c r="D371" s="183"/>
      <c r="E371" s="183"/>
      <c r="F371" s="130"/>
      <c r="G371" s="130"/>
      <c r="H371" s="130"/>
      <c r="I371" s="130"/>
      <c r="J371" s="181"/>
      <c r="K371" s="189"/>
      <c r="L371" s="189"/>
      <c r="M371" s="189"/>
      <c r="N371" s="189"/>
      <c r="O371" s="189"/>
      <c r="P371" s="189"/>
      <c r="Q371" s="189"/>
      <c r="R371" s="189"/>
      <c r="S371" s="189"/>
      <c r="T371" s="189"/>
      <c r="U371" s="189"/>
      <c r="V371" s="189"/>
      <c r="W371" s="189"/>
      <c r="X371" s="189"/>
      <c r="Y371" s="189"/>
    </row>
    <row r="372" spans="1:25" ht="15.75" hidden="1" customHeight="1" x14ac:dyDescent="0.2">
      <c r="A372" s="189"/>
      <c r="B372" s="182"/>
      <c r="C372" s="183"/>
      <c r="D372" s="183"/>
      <c r="E372" s="183"/>
      <c r="F372" s="130"/>
      <c r="G372" s="130"/>
      <c r="H372" s="130"/>
      <c r="I372" s="130"/>
      <c r="J372" s="181"/>
      <c r="K372" s="189"/>
      <c r="L372" s="189"/>
      <c r="M372" s="189"/>
      <c r="N372" s="189"/>
      <c r="O372" s="189"/>
      <c r="P372" s="189"/>
      <c r="Q372" s="189"/>
      <c r="R372" s="189"/>
      <c r="S372" s="189"/>
      <c r="T372" s="189"/>
      <c r="U372" s="189"/>
      <c r="V372" s="189"/>
      <c r="W372" s="189"/>
      <c r="X372" s="189"/>
      <c r="Y372" s="189"/>
    </row>
    <row r="373" spans="1:25" ht="15.75" hidden="1" customHeight="1" x14ac:dyDescent="0.2">
      <c r="A373" s="189"/>
      <c r="B373" s="182"/>
      <c r="C373" s="183"/>
      <c r="D373" s="183"/>
      <c r="E373" s="183"/>
      <c r="F373" s="130"/>
      <c r="G373" s="130"/>
      <c r="H373" s="130"/>
      <c r="I373" s="130"/>
      <c r="J373" s="181"/>
      <c r="K373" s="189"/>
      <c r="L373" s="189"/>
      <c r="M373" s="189"/>
      <c r="N373" s="189"/>
      <c r="O373" s="189"/>
      <c r="P373" s="189"/>
      <c r="Q373" s="189"/>
      <c r="R373" s="189"/>
      <c r="S373" s="189"/>
      <c r="T373" s="189"/>
      <c r="U373" s="189"/>
      <c r="V373" s="189"/>
      <c r="W373" s="189"/>
      <c r="X373" s="189"/>
      <c r="Y373" s="189"/>
    </row>
    <row r="374" spans="1:25" ht="15.75" hidden="1" customHeight="1" x14ac:dyDescent="0.2">
      <c r="A374" s="189"/>
      <c r="B374" s="182"/>
      <c r="C374" s="183"/>
      <c r="D374" s="183"/>
      <c r="E374" s="183"/>
      <c r="F374" s="130"/>
      <c r="G374" s="130"/>
      <c r="H374" s="130"/>
      <c r="I374" s="130"/>
      <c r="J374" s="181"/>
      <c r="K374" s="189"/>
      <c r="L374" s="189"/>
      <c r="M374" s="189"/>
      <c r="N374" s="189"/>
      <c r="O374" s="189"/>
      <c r="P374" s="189"/>
      <c r="Q374" s="189"/>
      <c r="R374" s="189"/>
      <c r="S374" s="189"/>
      <c r="T374" s="189"/>
      <c r="U374" s="189"/>
      <c r="V374" s="189"/>
      <c r="W374" s="189"/>
      <c r="X374" s="189"/>
      <c r="Y374" s="189"/>
    </row>
    <row r="375" spans="1:25" ht="15.75" hidden="1" customHeight="1" x14ac:dyDescent="0.2">
      <c r="A375" s="189"/>
      <c r="B375" s="182"/>
      <c r="C375" s="183"/>
      <c r="D375" s="183"/>
      <c r="E375" s="183"/>
      <c r="F375" s="130"/>
      <c r="G375" s="130"/>
      <c r="H375" s="130"/>
      <c r="I375" s="130"/>
      <c r="J375" s="181"/>
      <c r="K375" s="189"/>
      <c r="L375" s="189"/>
      <c r="M375" s="189"/>
      <c r="N375" s="189"/>
      <c r="O375" s="189"/>
      <c r="P375" s="189"/>
      <c r="Q375" s="189"/>
      <c r="R375" s="189"/>
      <c r="S375" s="189"/>
      <c r="T375" s="189"/>
      <c r="U375" s="189"/>
      <c r="V375" s="189"/>
      <c r="W375" s="189"/>
      <c r="X375" s="189"/>
      <c r="Y375" s="189"/>
    </row>
    <row r="376" spans="1:25" ht="15.75" hidden="1" customHeight="1" x14ac:dyDescent="0.2">
      <c r="A376" s="189"/>
      <c r="B376" s="182"/>
      <c r="C376" s="183"/>
      <c r="D376" s="183"/>
      <c r="E376" s="183"/>
      <c r="F376" s="130"/>
      <c r="G376" s="130"/>
      <c r="H376" s="130"/>
      <c r="I376" s="130"/>
      <c r="J376" s="181"/>
      <c r="K376" s="189"/>
      <c r="L376" s="189"/>
      <c r="M376" s="189"/>
      <c r="N376" s="189"/>
      <c r="O376" s="189"/>
      <c r="P376" s="189"/>
      <c r="Q376" s="189"/>
      <c r="R376" s="189"/>
      <c r="S376" s="189"/>
      <c r="T376" s="189"/>
      <c r="U376" s="189"/>
      <c r="V376" s="189"/>
      <c r="W376" s="189"/>
      <c r="X376" s="189"/>
      <c r="Y376" s="189"/>
    </row>
    <row r="377" spans="1:25" ht="15.75" hidden="1" customHeight="1" x14ac:dyDescent="0.2">
      <c r="A377" s="189"/>
      <c r="B377" s="182"/>
      <c r="C377" s="183"/>
      <c r="D377" s="183"/>
      <c r="E377" s="183"/>
      <c r="F377" s="130"/>
      <c r="G377" s="130"/>
      <c r="H377" s="130"/>
      <c r="I377" s="130"/>
      <c r="J377" s="181"/>
      <c r="K377" s="189"/>
      <c r="L377" s="189"/>
      <c r="M377" s="189"/>
      <c r="N377" s="189"/>
      <c r="O377" s="189"/>
      <c r="P377" s="189"/>
      <c r="Q377" s="189"/>
      <c r="R377" s="189"/>
      <c r="S377" s="189"/>
      <c r="T377" s="189"/>
      <c r="U377" s="189"/>
      <c r="V377" s="189"/>
      <c r="W377" s="189"/>
      <c r="X377" s="189"/>
      <c r="Y377" s="189"/>
    </row>
    <row r="378" spans="1:25" ht="15.75" hidden="1" customHeight="1" x14ac:dyDescent="0.2">
      <c r="A378" s="189"/>
      <c r="B378" s="182"/>
      <c r="C378" s="183"/>
      <c r="D378" s="183"/>
      <c r="E378" s="183"/>
      <c r="F378" s="130"/>
      <c r="G378" s="130"/>
      <c r="H378" s="130"/>
      <c r="I378" s="130"/>
      <c r="J378" s="181"/>
      <c r="K378" s="189"/>
      <c r="L378" s="189"/>
      <c r="M378" s="189"/>
      <c r="N378" s="189"/>
      <c r="O378" s="189"/>
      <c r="P378" s="189"/>
      <c r="Q378" s="189"/>
      <c r="R378" s="189"/>
      <c r="S378" s="189"/>
      <c r="T378" s="189"/>
      <c r="U378" s="189"/>
      <c r="V378" s="189"/>
      <c r="W378" s="189"/>
      <c r="X378" s="189"/>
      <c r="Y378" s="189"/>
    </row>
    <row r="379" spans="1:25" ht="15.75" hidden="1" customHeight="1" x14ac:dyDescent="0.2">
      <c r="A379" s="189"/>
      <c r="B379" s="182"/>
      <c r="C379" s="183"/>
      <c r="D379" s="183"/>
      <c r="E379" s="183"/>
      <c r="F379" s="130"/>
      <c r="G379" s="130"/>
      <c r="H379" s="130"/>
      <c r="I379" s="130"/>
      <c r="J379" s="181"/>
      <c r="K379" s="189"/>
      <c r="L379" s="189"/>
      <c r="M379" s="189"/>
      <c r="N379" s="189"/>
      <c r="O379" s="189"/>
      <c r="P379" s="189"/>
      <c r="Q379" s="189"/>
      <c r="R379" s="189"/>
      <c r="S379" s="189"/>
      <c r="T379" s="189"/>
      <c r="U379" s="189"/>
      <c r="V379" s="189"/>
      <c r="W379" s="189"/>
      <c r="X379" s="189"/>
      <c r="Y379" s="189"/>
    </row>
    <row r="380" spans="1:25" ht="15.75" hidden="1" customHeight="1" x14ac:dyDescent="0.2">
      <c r="A380" s="189"/>
      <c r="B380" s="182"/>
      <c r="C380" s="183"/>
      <c r="D380" s="183"/>
      <c r="E380" s="183"/>
      <c r="F380" s="130"/>
      <c r="G380" s="130"/>
      <c r="H380" s="130"/>
      <c r="I380" s="130"/>
      <c r="J380" s="181"/>
      <c r="K380" s="189"/>
      <c r="L380" s="189"/>
      <c r="M380" s="189"/>
      <c r="N380" s="189"/>
      <c r="O380" s="189"/>
      <c r="P380" s="189"/>
      <c r="Q380" s="189"/>
      <c r="R380" s="189"/>
      <c r="S380" s="189"/>
      <c r="T380" s="189"/>
      <c r="U380" s="189"/>
      <c r="V380" s="189"/>
      <c r="W380" s="189"/>
      <c r="X380" s="189"/>
      <c r="Y380" s="189"/>
    </row>
    <row r="381" spans="1:25" ht="15.75" hidden="1" customHeight="1" x14ac:dyDescent="0.2">
      <c r="A381" s="189"/>
      <c r="B381" s="182"/>
      <c r="C381" s="183"/>
      <c r="D381" s="183"/>
      <c r="E381" s="183"/>
      <c r="F381" s="130"/>
      <c r="G381" s="130"/>
      <c r="H381" s="130"/>
      <c r="I381" s="130"/>
      <c r="J381" s="181"/>
      <c r="K381" s="189"/>
      <c r="L381" s="189"/>
      <c r="M381" s="189"/>
      <c r="N381" s="189"/>
      <c r="O381" s="189"/>
      <c r="P381" s="189"/>
      <c r="Q381" s="189"/>
      <c r="R381" s="189"/>
      <c r="S381" s="189"/>
      <c r="T381" s="189"/>
      <c r="U381" s="189"/>
      <c r="V381" s="189"/>
      <c r="W381" s="189"/>
      <c r="X381" s="189"/>
      <c r="Y381" s="189"/>
    </row>
    <row r="382" spans="1:25" ht="15.75" hidden="1" customHeight="1" x14ac:dyDescent="0.2">
      <c r="A382" s="189"/>
      <c r="B382" s="182"/>
      <c r="C382" s="183"/>
      <c r="D382" s="183"/>
      <c r="E382" s="183"/>
      <c r="F382" s="130"/>
      <c r="G382" s="130"/>
      <c r="H382" s="130"/>
      <c r="I382" s="130"/>
      <c r="J382" s="181"/>
      <c r="K382" s="189"/>
      <c r="L382" s="189"/>
      <c r="M382" s="189"/>
      <c r="N382" s="189"/>
      <c r="O382" s="189"/>
      <c r="P382" s="189"/>
      <c r="Q382" s="189"/>
      <c r="R382" s="189"/>
      <c r="S382" s="189"/>
      <c r="T382" s="189"/>
      <c r="U382" s="189"/>
      <c r="V382" s="189"/>
      <c r="W382" s="189"/>
      <c r="X382" s="189"/>
      <c r="Y382" s="189"/>
    </row>
    <row r="383" spans="1:25" ht="15.75" hidden="1" customHeight="1" x14ac:dyDescent="0.2">
      <c r="A383" s="189"/>
      <c r="B383" s="182"/>
      <c r="C383" s="183"/>
      <c r="D383" s="183"/>
      <c r="E383" s="183"/>
      <c r="F383" s="130"/>
      <c r="G383" s="130"/>
      <c r="H383" s="130"/>
      <c r="I383" s="130"/>
      <c r="J383" s="181"/>
      <c r="K383" s="189"/>
      <c r="L383" s="189"/>
      <c r="M383" s="189"/>
      <c r="N383" s="189"/>
      <c r="O383" s="189"/>
      <c r="P383" s="189"/>
      <c r="Q383" s="189"/>
      <c r="R383" s="189"/>
      <c r="S383" s="189"/>
      <c r="T383" s="189"/>
      <c r="U383" s="189"/>
      <c r="V383" s="189"/>
      <c r="W383" s="189"/>
      <c r="X383" s="189"/>
      <c r="Y383" s="189"/>
    </row>
    <row r="384" spans="1:25" ht="15.75" hidden="1" customHeight="1" x14ac:dyDescent="0.2">
      <c r="A384" s="189"/>
      <c r="B384" s="182"/>
      <c r="C384" s="183"/>
      <c r="D384" s="183"/>
      <c r="E384" s="183"/>
      <c r="F384" s="130"/>
      <c r="G384" s="130"/>
      <c r="H384" s="130"/>
      <c r="I384" s="130"/>
      <c r="J384" s="181"/>
      <c r="K384" s="189"/>
      <c r="L384" s="189"/>
      <c r="M384" s="189"/>
      <c r="N384" s="189"/>
      <c r="O384" s="189"/>
      <c r="P384" s="189"/>
      <c r="Q384" s="189"/>
      <c r="R384" s="189"/>
      <c r="S384" s="189"/>
      <c r="T384" s="189"/>
      <c r="U384" s="189"/>
      <c r="V384" s="189"/>
      <c r="W384" s="189"/>
      <c r="X384" s="189"/>
      <c r="Y384" s="189"/>
    </row>
    <row r="385" spans="1:25" ht="15.75" hidden="1" customHeight="1" x14ac:dyDescent="0.2">
      <c r="A385" s="189"/>
      <c r="B385" s="182"/>
      <c r="C385" s="183"/>
      <c r="D385" s="183"/>
      <c r="E385" s="183"/>
      <c r="F385" s="130"/>
      <c r="G385" s="130"/>
      <c r="H385" s="130"/>
      <c r="I385" s="130"/>
      <c r="J385" s="181"/>
      <c r="K385" s="189"/>
      <c r="L385" s="189"/>
      <c r="M385" s="189"/>
      <c r="N385" s="189"/>
      <c r="O385" s="189"/>
      <c r="P385" s="189"/>
      <c r="Q385" s="189"/>
      <c r="R385" s="189"/>
      <c r="S385" s="189"/>
      <c r="T385" s="189"/>
      <c r="U385" s="189"/>
      <c r="V385" s="189"/>
      <c r="W385" s="189"/>
      <c r="X385" s="189"/>
      <c r="Y385" s="189"/>
    </row>
    <row r="386" spans="1:25" ht="15.75" hidden="1" customHeight="1" x14ac:dyDescent="0.2">
      <c r="A386" s="189"/>
      <c r="B386" s="182"/>
      <c r="C386" s="183"/>
      <c r="D386" s="183"/>
      <c r="E386" s="183"/>
      <c r="F386" s="130"/>
      <c r="G386" s="130"/>
      <c r="H386" s="130"/>
      <c r="I386" s="130"/>
      <c r="J386" s="181"/>
      <c r="K386" s="189"/>
      <c r="L386" s="189"/>
      <c r="M386" s="189"/>
      <c r="N386" s="189"/>
      <c r="O386" s="189"/>
      <c r="P386" s="189"/>
      <c r="Q386" s="189"/>
      <c r="R386" s="189"/>
      <c r="S386" s="189"/>
      <c r="T386" s="189"/>
      <c r="U386" s="189"/>
      <c r="V386" s="189"/>
      <c r="W386" s="189"/>
      <c r="X386" s="189"/>
      <c r="Y386" s="189"/>
    </row>
    <row r="387" spans="1:25" ht="15.75" hidden="1" customHeight="1" x14ac:dyDescent="0.2">
      <c r="A387" s="189"/>
      <c r="B387" s="182"/>
      <c r="C387" s="183"/>
      <c r="D387" s="183"/>
      <c r="E387" s="183"/>
      <c r="F387" s="130"/>
      <c r="G387" s="130"/>
      <c r="H387" s="130"/>
      <c r="I387" s="130"/>
      <c r="J387" s="181"/>
      <c r="K387" s="189"/>
      <c r="L387" s="189"/>
      <c r="M387" s="189"/>
      <c r="N387" s="189"/>
      <c r="O387" s="189"/>
      <c r="P387" s="189"/>
      <c r="Q387" s="189"/>
      <c r="R387" s="189"/>
      <c r="S387" s="189"/>
      <c r="T387" s="189"/>
      <c r="U387" s="189"/>
      <c r="V387" s="189"/>
      <c r="W387" s="189"/>
      <c r="X387" s="189"/>
      <c r="Y387" s="189"/>
    </row>
    <row r="388" spans="1:25" ht="15.75" hidden="1" customHeight="1" x14ac:dyDescent="0.2">
      <c r="A388" s="189"/>
      <c r="B388" s="182"/>
      <c r="C388" s="183"/>
      <c r="D388" s="183"/>
      <c r="E388" s="183"/>
      <c r="F388" s="130"/>
      <c r="G388" s="130"/>
      <c r="H388" s="130"/>
      <c r="I388" s="130"/>
      <c r="J388" s="181"/>
      <c r="K388" s="189"/>
      <c r="L388" s="189"/>
      <c r="M388" s="189"/>
      <c r="N388" s="189"/>
      <c r="O388" s="189"/>
      <c r="P388" s="189"/>
      <c r="Q388" s="189"/>
      <c r="R388" s="189"/>
      <c r="S388" s="189"/>
      <c r="T388" s="189"/>
      <c r="U388" s="189"/>
      <c r="V388" s="189"/>
      <c r="W388" s="189"/>
      <c r="X388" s="189"/>
      <c r="Y388" s="189"/>
    </row>
    <row r="389" spans="1:25" ht="15.75" hidden="1" customHeight="1" x14ac:dyDescent="0.2">
      <c r="A389" s="189"/>
      <c r="B389" s="182"/>
      <c r="C389" s="183"/>
      <c r="D389" s="183"/>
      <c r="E389" s="183"/>
      <c r="F389" s="130"/>
      <c r="G389" s="130"/>
      <c r="H389" s="130"/>
      <c r="I389" s="130"/>
      <c r="J389" s="181"/>
      <c r="K389" s="189"/>
      <c r="L389" s="189"/>
      <c r="M389" s="189"/>
      <c r="N389" s="189"/>
      <c r="O389" s="189"/>
      <c r="P389" s="189"/>
      <c r="Q389" s="189"/>
      <c r="R389" s="189"/>
      <c r="S389" s="189"/>
      <c r="T389" s="189"/>
      <c r="U389" s="189"/>
      <c r="V389" s="189"/>
      <c r="W389" s="189"/>
      <c r="X389" s="189"/>
      <c r="Y389" s="189"/>
    </row>
    <row r="390" spans="1:25" ht="15.75" hidden="1" customHeight="1" x14ac:dyDescent="0.2">
      <c r="A390" s="189"/>
      <c r="B390" s="182"/>
      <c r="C390" s="183"/>
      <c r="D390" s="183"/>
      <c r="E390" s="183"/>
      <c r="F390" s="130"/>
      <c r="G390" s="130"/>
      <c r="H390" s="130"/>
      <c r="I390" s="130"/>
      <c r="J390" s="181"/>
      <c r="K390" s="189"/>
      <c r="L390" s="189"/>
      <c r="M390" s="189"/>
      <c r="N390" s="189"/>
      <c r="O390" s="189"/>
      <c r="P390" s="189"/>
      <c r="Q390" s="189"/>
      <c r="R390" s="189"/>
      <c r="S390" s="189"/>
      <c r="T390" s="189"/>
      <c r="U390" s="189"/>
      <c r="V390" s="189"/>
      <c r="W390" s="189"/>
      <c r="X390" s="189"/>
      <c r="Y390" s="189"/>
    </row>
    <row r="391" spans="1:25" ht="15.75" hidden="1" customHeight="1" x14ac:dyDescent="0.2">
      <c r="A391" s="189"/>
      <c r="B391" s="182"/>
      <c r="C391" s="183"/>
      <c r="D391" s="183"/>
      <c r="E391" s="183"/>
      <c r="F391" s="130"/>
      <c r="G391" s="130"/>
      <c r="H391" s="130"/>
      <c r="I391" s="130"/>
      <c r="J391" s="181"/>
      <c r="K391" s="189"/>
      <c r="L391" s="189"/>
      <c r="M391" s="189"/>
      <c r="N391" s="189"/>
      <c r="O391" s="189"/>
      <c r="P391" s="189"/>
      <c r="Q391" s="189"/>
      <c r="R391" s="189"/>
      <c r="S391" s="189"/>
      <c r="T391" s="189"/>
      <c r="U391" s="189"/>
      <c r="V391" s="189"/>
      <c r="W391" s="189"/>
      <c r="X391" s="189"/>
      <c r="Y391" s="189"/>
    </row>
    <row r="392" spans="1:25" ht="15.75" hidden="1" customHeight="1" x14ac:dyDescent="0.2">
      <c r="A392" s="189"/>
      <c r="B392" s="182"/>
      <c r="C392" s="183"/>
      <c r="D392" s="183"/>
      <c r="E392" s="183"/>
      <c r="F392" s="130"/>
      <c r="G392" s="130"/>
      <c r="H392" s="130"/>
      <c r="I392" s="130"/>
      <c r="J392" s="181"/>
      <c r="K392" s="189"/>
      <c r="L392" s="189"/>
      <c r="M392" s="189"/>
      <c r="N392" s="189"/>
      <c r="O392" s="189"/>
      <c r="P392" s="189"/>
      <c r="Q392" s="189"/>
      <c r="R392" s="189"/>
      <c r="S392" s="189"/>
      <c r="T392" s="189"/>
      <c r="U392" s="189"/>
      <c r="V392" s="189"/>
      <c r="W392" s="189"/>
      <c r="X392" s="189"/>
      <c r="Y392" s="189"/>
    </row>
    <row r="393" spans="1:25" ht="15.75" hidden="1" customHeight="1" x14ac:dyDescent="0.2">
      <c r="A393" s="189"/>
      <c r="B393" s="182"/>
      <c r="C393" s="183"/>
      <c r="D393" s="183"/>
      <c r="E393" s="183"/>
      <c r="F393" s="130"/>
      <c r="G393" s="130"/>
      <c r="H393" s="130"/>
      <c r="I393" s="130"/>
      <c r="J393" s="181"/>
      <c r="K393" s="189"/>
      <c r="L393" s="189"/>
      <c r="M393" s="189"/>
      <c r="N393" s="189"/>
      <c r="O393" s="189"/>
      <c r="P393" s="189"/>
      <c r="Q393" s="189"/>
      <c r="R393" s="189"/>
      <c r="S393" s="189"/>
      <c r="T393" s="189"/>
      <c r="U393" s="189"/>
      <c r="V393" s="189"/>
      <c r="W393" s="189"/>
      <c r="X393" s="189"/>
      <c r="Y393" s="189"/>
    </row>
    <row r="394" spans="1:25" ht="15.75" hidden="1" customHeight="1" x14ac:dyDescent="0.2">
      <c r="A394" s="189"/>
      <c r="B394" s="182"/>
      <c r="C394" s="183"/>
      <c r="D394" s="183"/>
      <c r="E394" s="183"/>
      <c r="F394" s="130"/>
      <c r="G394" s="130"/>
      <c r="H394" s="130"/>
      <c r="I394" s="130"/>
      <c r="J394" s="181"/>
      <c r="K394" s="189"/>
      <c r="L394" s="189"/>
      <c r="M394" s="189"/>
      <c r="N394" s="189"/>
      <c r="O394" s="189"/>
      <c r="P394" s="189"/>
      <c r="Q394" s="189"/>
      <c r="R394" s="189"/>
      <c r="S394" s="189"/>
      <c r="T394" s="189"/>
      <c r="U394" s="189"/>
      <c r="V394" s="189"/>
      <c r="W394" s="189"/>
      <c r="X394" s="189"/>
      <c r="Y394" s="189"/>
    </row>
    <row r="395" spans="1:25" ht="15.75" hidden="1" customHeight="1" x14ac:dyDescent="0.2">
      <c r="A395" s="189"/>
      <c r="B395" s="182"/>
      <c r="C395" s="183"/>
      <c r="D395" s="183"/>
      <c r="E395" s="183"/>
      <c r="F395" s="130"/>
      <c r="G395" s="130"/>
      <c r="H395" s="130"/>
      <c r="I395" s="130"/>
      <c r="J395" s="181"/>
      <c r="K395" s="189"/>
      <c r="L395" s="189"/>
      <c r="M395" s="189"/>
      <c r="N395" s="189"/>
      <c r="O395" s="189"/>
      <c r="P395" s="189"/>
      <c r="Q395" s="189"/>
      <c r="R395" s="189"/>
      <c r="S395" s="189"/>
      <c r="T395" s="189"/>
      <c r="U395" s="189"/>
      <c r="V395" s="189"/>
      <c r="W395" s="189"/>
      <c r="X395" s="189"/>
      <c r="Y395" s="189"/>
    </row>
    <row r="396" spans="1:25" ht="15.75" hidden="1" customHeight="1" x14ac:dyDescent="0.2">
      <c r="A396" s="189"/>
      <c r="B396" s="182"/>
      <c r="C396" s="183"/>
      <c r="D396" s="183"/>
      <c r="E396" s="183"/>
      <c r="F396" s="130"/>
      <c r="G396" s="130"/>
      <c r="H396" s="130"/>
      <c r="I396" s="130"/>
      <c r="J396" s="181"/>
      <c r="K396" s="189"/>
      <c r="L396" s="189"/>
      <c r="M396" s="189"/>
      <c r="N396" s="189"/>
      <c r="O396" s="189"/>
      <c r="P396" s="189"/>
      <c r="Q396" s="189"/>
      <c r="R396" s="189"/>
      <c r="S396" s="189"/>
      <c r="T396" s="189"/>
      <c r="U396" s="189"/>
      <c r="V396" s="189"/>
      <c r="W396" s="189"/>
      <c r="X396" s="189"/>
      <c r="Y396" s="189"/>
    </row>
    <row r="397" spans="1:25" ht="15.75" hidden="1" customHeight="1" x14ac:dyDescent="0.2">
      <c r="A397" s="189"/>
      <c r="B397" s="182"/>
      <c r="C397" s="183"/>
      <c r="D397" s="183"/>
      <c r="E397" s="183"/>
      <c r="F397" s="130"/>
      <c r="G397" s="130"/>
      <c r="H397" s="130"/>
      <c r="I397" s="130"/>
      <c r="J397" s="181"/>
      <c r="K397" s="189"/>
      <c r="L397" s="189"/>
      <c r="M397" s="189"/>
      <c r="N397" s="189"/>
      <c r="O397" s="189"/>
      <c r="P397" s="189"/>
      <c r="Q397" s="189"/>
      <c r="R397" s="189"/>
      <c r="S397" s="189"/>
      <c r="T397" s="189"/>
      <c r="U397" s="189"/>
      <c r="V397" s="189"/>
      <c r="W397" s="189"/>
      <c r="X397" s="189"/>
      <c r="Y397" s="189"/>
    </row>
    <row r="398" spans="1:25" ht="15.75" hidden="1" customHeight="1" x14ac:dyDescent="0.2">
      <c r="A398" s="189"/>
      <c r="B398" s="182"/>
      <c r="C398" s="183"/>
      <c r="D398" s="183"/>
      <c r="E398" s="183"/>
      <c r="F398" s="130"/>
      <c r="G398" s="130"/>
      <c r="H398" s="130"/>
      <c r="I398" s="130"/>
      <c r="J398" s="181"/>
      <c r="K398" s="189"/>
      <c r="L398" s="189"/>
      <c r="M398" s="189"/>
      <c r="N398" s="189"/>
      <c r="O398" s="189"/>
      <c r="P398" s="189"/>
      <c r="Q398" s="189"/>
      <c r="R398" s="189"/>
      <c r="S398" s="189"/>
      <c r="T398" s="189"/>
      <c r="U398" s="189"/>
      <c r="V398" s="189"/>
      <c r="W398" s="189"/>
      <c r="X398" s="189"/>
      <c r="Y398" s="189"/>
    </row>
    <row r="399" spans="1:25" ht="15.75" hidden="1" customHeight="1" x14ac:dyDescent="0.2">
      <c r="A399" s="189"/>
      <c r="B399" s="182"/>
      <c r="C399" s="183"/>
      <c r="D399" s="183"/>
      <c r="E399" s="183"/>
      <c r="F399" s="130"/>
      <c r="G399" s="130"/>
      <c r="H399" s="130"/>
      <c r="I399" s="130"/>
      <c r="J399" s="181"/>
      <c r="K399" s="189"/>
      <c r="L399" s="189"/>
      <c r="M399" s="189"/>
      <c r="N399" s="189"/>
      <c r="O399" s="189"/>
      <c r="P399" s="189"/>
      <c r="Q399" s="189"/>
      <c r="R399" s="189"/>
      <c r="S399" s="189"/>
      <c r="T399" s="189"/>
      <c r="U399" s="189"/>
      <c r="V399" s="189"/>
      <c r="W399" s="189"/>
      <c r="X399" s="189"/>
      <c r="Y399" s="189"/>
    </row>
    <row r="400" spans="1:25" ht="15.75" hidden="1" customHeight="1" x14ac:dyDescent="0.2">
      <c r="A400" s="189"/>
      <c r="B400" s="182"/>
      <c r="C400" s="183"/>
      <c r="D400" s="183"/>
      <c r="E400" s="183"/>
      <c r="F400" s="130"/>
      <c r="G400" s="130"/>
      <c r="H400" s="130"/>
      <c r="I400" s="130"/>
      <c r="J400" s="181"/>
      <c r="K400" s="189"/>
      <c r="L400" s="189"/>
      <c r="M400" s="189"/>
      <c r="N400" s="189"/>
      <c r="O400" s="189"/>
      <c r="P400" s="189"/>
      <c r="Q400" s="189"/>
      <c r="R400" s="189"/>
      <c r="S400" s="189"/>
      <c r="T400" s="189"/>
      <c r="U400" s="189"/>
      <c r="V400" s="189"/>
      <c r="W400" s="189"/>
      <c r="X400" s="189"/>
      <c r="Y400" s="189"/>
    </row>
    <row r="401" spans="1:25" ht="15.75" hidden="1" customHeight="1" x14ac:dyDescent="0.2">
      <c r="A401" s="189"/>
      <c r="B401" s="182"/>
      <c r="C401" s="183"/>
      <c r="D401" s="183"/>
      <c r="E401" s="183"/>
      <c r="F401" s="130"/>
      <c r="G401" s="130"/>
      <c r="H401" s="130"/>
      <c r="I401" s="130"/>
      <c r="J401" s="181"/>
      <c r="K401" s="189"/>
      <c r="L401" s="189"/>
      <c r="M401" s="189"/>
      <c r="N401" s="189"/>
      <c r="O401" s="189"/>
      <c r="P401" s="189"/>
      <c r="Q401" s="189"/>
      <c r="R401" s="189"/>
      <c r="S401" s="189"/>
      <c r="T401" s="189"/>
      <c r="U401" s="189"/>
      <c r="V401" s="189"/>
      <c r="W401" s="189"/>
      <c r="X401" s="189"/>
      <c r="Y401" s="189"/>
    </row>
    <row r="402" spans="1:25" ht="15.75" hidden="1" customHeight="1" x14ac:dyDescent="0.2">
      <c r="A402" s="189"/>
      <c r="B402" s="182"/>
      <c r="C402" s="183"/>
      <c r="D402" s="183"/>
      <c r="E402" s="183"/>
      <c r="F402" s="130"/>
      <c r="G402" s="130"/>
      <c r="H402" s="130"/>
      <c r="I402" s="130"/>
      <c r="J402" s="181"/>
      <c r="K402" s="189"/>
      <c r="L402" s="189"/>
      <c r="M402" s="189"/>
      <c r="N402" s="189"/>
      <c r="O402" s="189"/>
      <c r="P402" s="189"/>
      <c r="Q402" s="189"/>
      <c r="R402" s="189"/>
      <c r="S402" s="189"/>
      <c r="T402" s="189"/>
      <c r="U402" s="189"/>
      <c r="V402" s="189"/>
      <c r="W402" s="189"/>
      <c r="X402" s="189"/>
      <c r="Y402" s="189"/>
    </row>
    <row r="403" spans="1:25" ht="15.75" hidden="1" customHeight="1" x14ac:dyDescent="0.2">
      <c r="A403" s="189"/>
      <c r="B403" s="182"/>
      <c r="C403" s="183"/>
      <c r="D403" s="183"/>
      <c r="E403" s="183"/>
      <c r="F403" s="130"/>
      <c r="G403" s="130"/>
      <c r="H403" s="130"/>
      <c r="I403" s="130"/>
      <c r="J403" s="181"/>
      <c r="K403" s="189"/>
      <c r="L403" s="189"/>
      <c r="M403" s="189"/>
      <c r="N403" s="189"/>
      <c r="O403" s="189"/>
      <c r="P403" s="189"/>
      <c r="Q403" s="189"/>
      <c r="R403" s="189"/>
      <c r="S403" s="189"/>
      <c r="T403" s="189"/>
      <c r="U403" s="189"/>
      <c r="V403" s="189"/>
      <c r="W403" s="189"/>
      <c r="X403" s="189"/>
      <c r="Y403" s="189"/>
    </row>
    <row r="404" spans="1:25" ht="15.75" hidden="1" customHeight="1" x14ac:dyDescent="0.2">
      <c r="A404" s="189"/>
      <c r="B404" s="182"/>
      <c r="C404" s="183"/>
      <c r="D404" s="183"/>
      <c r="E404" s="183"/>
      <c r="F404" s="130"/>
      <c r="G404" s="130"/>
      <c r="H404" s="130"/>
      <c r="I404" s="130"/>
      <c r="J404" s="181"/>
      <c r="K404" s="189"/>
      <c r="L404" s="189"/>
      <c r="M404" s="189"/>
      <c r="N404" s="189"/>
      <c r="O404" s="189"/>
      <c r="P404" s="189"/>
      <c r="Q404" s="189"/>
      <c r="R404" s="189"/>
      <c r="S404" s="189"/>
      <c r="T404" s="189"/>
      <c r="U404" s="189"/>
      <c r="V404" s="189"/>
      <c r="W404" s="189"/>
      <c r="X404" s="189"/>
      <c r="Y404" s="189"/>
    </row>
    <row r="405" spans="1:25" ht="15.75" hidden="1" customHeight="1" x14ac:dyDescent="0.2">
      <c r="A405" s="189"/>
      <c r="B405" s="182"/>
      <c r="C405" s="183"/>
      <c r="D405" s="183"/>
      <c r="E405" s="183"/>
      <c r="F405" s="130"/>
      <c r="G405" s="130"/>
      <c r="H405" s="130"/>
      <c r="I405" s="130"/>
      <c r="J405" s="181"/>
      <c r="K405" s="189"/>
      <c r="L405" s="189"/>
      <c r="M405" s="189"/>
      <c r="N405" s="189"/>
      <c r="O405" s="189"/>
      <c r="P405" s="189"/>
      <c r="Q405" s="189"/>
      <c r="R405" s="189"/>
      <c r="S405" s="189"/>
      <c r="T405" s="189"/>
      <c r="U405" s="189"/>
      <c r="V405" s="189"/>
      <c r="W405" s="189"/>
      <c r="X405" s="189"/>
      <c r="Y405" s="189"/>
    </row>
    <row r="406" spans="1:25" ht="15.75" hidden="1" customHeight="1" x14ac:dyDescent="0.2">
      <c r="A406" s="189"/>
      <c r="B406" s="182"/>
      <c r="C406" s="183"/>
      <c r="D406" s="183"/>
      <c r="E406" s="183"/>
      <c r="F406" s="130"/>
      <c r="G406" s="130"/>
      <c r="H406" s="130"/>
      <c r="I406" s="130"/>
      <c r="J406" s="181"/>
      <c r="K406" s="189"/>
      <c r="L406" s="189"/>
      <c r="M406" s="189"/>
      <c r="N406" s="189"/>
      <c r="O406" s="189"/>
      <c r="P406" s="189"/>
      <c r="Q406" s="189"/>
      <c r="R406" s="189"/>
      <c r="S406" s="189"/>
      <c r="T406" s="189"/>
      <c r="U406" s="189"/>
      <c r="V406" s="189"/>
      <c r="W406" s="189"/>
      <c r="X406" s="189"/>
      <c r="Y406" s="189"/>
    </row>
    <row r="407" spans="1:25" ht="15.75" hidden="1" customHeight="1" x14ac:dyDescent="0.2">
      <c r="A407" s="189"/>
      <c r="B407" s="182"/>
      <c r="C407" s="183"/>
      <c r="D407" s="183"/>
      <c r="E407" s="183"/>
      <c r="F407" s="130"/>
      <c r="G407" s="130"/>
      <c r="H407" s="130"/>
      <c r="I407" s="130"/>
      <c r="J407" s="181"/>
      <c r="K407" s="189"/>
      <c r="L407" s="189"/>
      <c r="M407" s="189"/>
      <c r="N407" s="189"/>
      <c r="O407" s="189"/>
      <c r="P407" s="189"/>
      <c r="Q407" s="189"/>
      <c r="R407" s="189"/>
      <c r="S407" s="189"/>
      <c r="T407" s="189"/>
      <c r="U407" s="189"/>
      <c r="V407" s="189"/>
      <c r="W407" s="189"/>
      <c r="X407" s="189"/>
      <c r="Y407" s="189"/>
    </row>
    <row r="408" spans="1:25" ht="15.75" hidden="1" customHeight="1" x14ac:dyDescent="0.2">
      <c r="A408" s="189"/>
      <c r="B408" s="182"/>
      <c r="C408" s="183"/>
      <c r="D408" s="183"/>
      <c r="E408" s="183"/>
      <c r="F408" s="130"/>
      <c r="G408" s="130"/>
      <c r="H408" s="130"/>
      <c r="I408" s="130"/>
      <c r="J408" s="181"/>
      <c r="K408" s="189"/>
      <c r="L408" s="189"/>
      <c r="M408" s="189"/>
      <c r="N408" s="189"/>
      <c r="O408" s="189"/>
      <c r="P408" s="189"/>
      <c r="Q408" s="189"/>
      <c r="R408" s="189"/>
      <c r="S408" s="189"/>
      <c r="T408" s="189"/>
      <c r="U408" s="189"/>
      <c r="V408" s="189"/>
      <c r="W408" s="189"/>
      <c r="X408" s="189"/>
      <c r="Y408" s="189"/>
    </row>
    <row r="409" spans="1:25" ht="15.75" hidden="1" customHeight="1" x14ac:dyDescent="0.2">
      <c r="A409" s="189"/>
      <c r="B409" s="182"/>
      <c r="C409" s="183"/>
      <c r="D409" s="183"/>
      <c r="E409" s="183"/>
      <c r="F409" s="130"/>
      <c r="G409" s="130"/>
      <c r="H409" s="130"/>
      <c r="I409" s="130"/>
      <c r="J409" s="181"/>
      <c r="K409" s="189"/>
      <c r="L409" s="189"/>
      <c r="M409" s="189"/>
      <c r="N409" s="189"/>
      <c r="O409" s="189"/>
      <c r="P409" s="189"/>
      <c r="Q409" s="189"/>
      <c r="R409" s="189"/>
      <c r="S409" s="189"/>
      <c r="T409" s="189"/>
      <c r="U409" s="189"/>
      <c r="V409" s="189"/>
      <c r="W409" s="189"/>
      <c r="X409" s="189"/>
      <c r="Y409" s="189"/>
    </row>
    <row r="410" spans="1:25" ht="15.75" hidden="1" customHeight="1" x14ac:dyDescent="0.2">
      <c r="A410" s="189"/>
      <c r="B410" s="182"/>
      <c r="C410" s="183"/>
      <c r="D410" s="183"/>
      <c r="E410" s="183"/>
      <c r="F410" s="130"/>
      <c r="G410" s="130"/>
      <c r="H410" s="130"/>
      <c r="I410" s="130"/>
      <c r="J410" s="181"/>
      <c r="K410" s="189"/>
      <c r="L410" s="189"/>
      <c r="M410" s="189"/>
      <c r="N410" s="189"/>
      <c r="O410" s="189"/>
      <c r="P410" s="189"/>
      <c r="Q410" s="189"/>
      <c r="R410" s="189"/>
      <c r="S410" s="189"/>
      <c r="T410" s="189"/>
      <c r="U410" s="189"/>
      <c r="V410" s="189"/>
      <c r="W410" s="189"/>
      <c r="X410" s="189"/>
      <c r="Y410" s="189"/>
    </row>
    <row r="411" spans="1:25" ht="15.75" hidden="1" customHeight="1" x14ac:dyDescent="0.2">
      <c r="A411" s="189"/>
      <c r="B411" s="182"/>
      <c r="C411" s="183"/>
      <c r="D411" s="183"/>
      <c r="E411" s="183"/>
      <c r="F411" s="130"/>
      <c r="G411" s="130"/>
      <c r="H411" s="130"/>
      <c r="I411" s="130"/>
      <c r="J411" s="181"/>
      <c r="K411" s="189"/>
      <c r="L411" s="189"/>
      <c r="M411" s="189"/>
      <c r="N411" s="189"/>
      <c r="O411" s="189"/>
      <c r="P411" s="189"/>
      <c r="Q411" s="189"/>
      <c r="R411" s="189"/>
      <c r="S411" s="189"/>
      <c r="T411" s="189"/>
      <c r="U411" s="189"/>
      <c r="V411" s="189"/>
      <c r="W411" s="189"/>
      <c r="X411" s="189"/>
      <c r="Y411" s="189"/>
    </row>
    <row r="412" spans="1:25" ht="15.75" hidden="1" customHeight="1" x14ac:dyDescent="0.2">
      <c r="A412" s="189"/>
      <c r="B412" s="182"/>
      <c r="C412" s="183"/>
      <c r="D412" s="183"/>
      <c r="E412" s="183"/>
      <c r="F412" s="130"/>
      <c r="G412" s="130"/>
      <c r="H412" s="130"/>
      <c r="I412" s="130"/>
      <c r="J412" s="181"/>
      <c r="K412" s="189"/>
      <c r="L412" s="189"/>
      <c r="M412" s="189"/>
      <c r="N412" s="189"/>
      <c r="O412" s="189"/>
      <c r="P412" s="189"/>
      <c r="Q412" s="189"/>
      <c r="R412" s="189"/>
      <c r="S412" s="189"/>
      <c r="T412" s="189"/>
      <c r="U412" s="189"/>
      <c r="V412" s="189"/>
      <c r="W412" s="189"/>
      <c r="X412" s="189"/>
      <c r="Y412" s="189"/>
    </row>
    <row r="413" spans="1:25" ht="15.75" hidden="1" customHeight="1" x14ac:dyDescent="0.2">
      <c r="A413" s="189"/>
      <c r="B413" s="182"/>
      <c r="C413" s="183"/>
      <c r="D413" s="183"/>
      <c r="E413" s="183"/>
      <c r="F413" s="130"/>
      <c r="G413" s="130"/>
      <c r="H413" s="130"/>
      <c r="I413" s="130"/>
      <c r="J413" s="181"/>
      <c r="K413" s="189"/>
      <c r="L413" s="189"/>
      <c r="M413" s="189"/>
      <c r="N413" s="189"/>
      <c r="O413" s="189"/>
      <c r="P413" s="189"/>
      <c r="Q413" s="189"/>
      <c r="R413" s="189"/>
      <c r="S413" s="189"/>
      <c r="T413" s="189"/>
      <c r="U413" s="189"/>
      <c r="V413" s="189"/>
      <c r="W413" s="189"/>
      <c r="X413" s="189"/>
      <c r="Y413" s="189"/>
    </row>
    <row r="414" spans="1:25" ht="15.75" hidden="1" customHeight="1" x14ac:dyDescent="0.2">
      <c r="A414" s="189"/>
      <c r="B414" s="182"/>
      <c r="C414" s="183"/>
      <c r="D414" s="183"/>
      <c r="E414" s="183"/>
      <c r="F414" s="130"/>
      <c r="G414" s="130"/>
      <c r="H414" s="130"/>
      <c r="I414" s="130"/>
      <c r="J414" s="181"/>
      <c r="K414" s="189"/>
      <c r="L414" s="189"/>
      <c r="M414" s="189"/>
      <c r="N414" s="189"/>
      <c r="O414" s="189"/>
      <c r="P414" s="189"/>
      <c r="Q414" s="189"/>
      <c r="R414" s="189"/>
      <c r="S414" s="189"/>
      <c r="T414" s="189"/>
      <c r="U414" s="189"/>
      <c r="V414" s="189"/>
      <c r="W414" s="189"/>
      <c r="X414" s="189"/>
      <c r="Y414" s="189"/>
    </row>
    <row r="415" spans="1:25" ht="15.75" hidden="1" customHeight="1" x14ac:dyDescent="0.2">
      <c r="A415" s="189"/>
      <c r="B415" s="182"/>
      <c r="C415" s="183"/>
      <c r="D415" s="183"/>
      <c r="E415" s="183"/>
      <c r="F415" s="130"/>
      <c r="G415" s="130"/>
      <c r="H415" s="130"/>
      <c r="I415" s="130"/>
      <c r="J415" s="181"/>
      <c r="K415" s="189"/>
      <c r="L415" s="189"/>
      <c r="M415" s="189"/>
      <c r="N415" s="189"/>
      <c r="O415" s="189"/>
      <c r="P415" s="189"/>
      <c r="Q415" s="189"/>
      <c r="R415" s="189"/>
      <c r="S415" s="189"/>
      <c r="T415" s="189"/>
      <c r="U415" s="189"/>
      <c r="V415" s="189"/>
      <c r="W415" s="189"/>
      <c r="X415" s="189"/>
      <c r="Y415" s="189"/>
    </row>
    <row r="416" spans="1:25" ht="15.75" hidden="1" customHeight="1" x14ac:dyDescent="0.2">
      <c r="A416" s="189"/>
      <c r="B416" s="182"/>
      <c r="C416" s="183"/>
      <c r="D416" s="183"/>
      <c r="E416" s="183"/>
      <c r="F416" s="130"/>
      <c r="G416" s="130"/>
      <c r="H416" s="130"/>
      <c r="I416" s="130"/>
      <c r="J416" s="181"/>
      <c r="K416" s="189"/>
      <c r="L416" s="189"/>
      <c r="M416" s="189"/>
      <c r="N416" s="189"/>
      <c r="O416" s="189"/>
      <c r="P416" s="189"/>
      <c r="Q416" s="189"/>
      <c r="R416" s="189"/>
      <c r="S416" s="189"/>
      <c r="T416" s="189"/>
      <c r="U416" s="189"/>
      <c r="V416" s="189"/>
      <c r="W416" s="189"/>
      <c r="X416" s="189"/>
      <c r="Y416" s="189"/>
    </row>
    <row r="417" spans="1:25" ht="15.75" hidden="1" customHeight="1" x14ac:dyDescent="0.2">
      <c r="A417" s="189"/>
      <c r="B417" s="182"/>
      <c r="C417" s="183"/>
      <c r="D417" s="183"/>
      <c r="E417" s="183"/>
      <c r="F417" s="130"/>
      <c r="G417" s="130"/>
      <c r="H417" s="130"/>
      <c r="I417" s="130"/>
      <c r="J417" s="181"/>
      <c r="K417" s="189"/>
      <c r="L417" s="189"/>
      <c r="M417" s="189"/>
      <c r="N417" s="189"/>
      <c r="O417" s="189"/>
      <c r="P417" s="189"/>
      <c r="Q417" s="189"/>
      <c r="R417" s="189"/>
      <c r="S417" s="189"/>
      <c r="T417" s="189"/>
      <c r="U417" s="189"/>
      <c r="V417" s="189"/>
      <c r="W417" s="189"/>
      <c r="X417" s="189"/>
      <c r="Y417" s="189"/>
    </row>
    <row r="418" spans="1:25" ht="15.75" hidden="1" customHeight="1" x14ac:dyDescent="0.2">
      <c r="A418" s="189"/>
      <c r="B418" s="182"/>
      <c r="C418" s="183"/>
      <c r="D418" s="183"/>
      <c r="E418" s="183"/>
      <c r="F418" s="130"/>
      <c r="G418" s="130"/>
      <c r="H418" s="130"/>
      <c r="I418" s="130"/>
      <c r="J418" s="181"/>
      <c r="K418" s="189"/>
      <c r="L418" s="189"/>
      <c r="M418" s="189"/>
      <c r="N418" s="189"/>
      <c r="O418" s="189"/>
      <c r="P418" s="189"/>
      <c r="Q418" s="189"/>
      <c r="R418" s="189"/>
      <c r="S418" s="189"/>
      <c r="T418" s="189"/>
      <c r="U418" s="189"/>
      <c r="V418" s="189"/>
      <c r="W418" s="189"/>
      <c r="X418" s="189"/>
      <c r="Y418" s="189"/>
    </row>
    <row r="419" spans="1:25" ht="15.75" hidden="1" customHeight="1" x14ac:dyDescent="0.2">
      <c r="A419" s="189"/>
      <c r="B419" s="182"/>
      <c r="C419" s="183"/>
      <c r="D419" s="183"/>
      <c r="E419" s="183"/>
      <c r="F419" s="130"/>
      <c r="G419" s="130"/>
      <c r="H419" s="130"/>
      <c r="I419" s="130"/>
      <c r="J419" s="181"/>
      <c r="K419" s="189"/>
      <c r="L419" s="189"/>
      <c r="M419" s="189"/>
      <c r="N419" s="189"/>
      <c r="O419" s="189"/>
      <c r="P419" s="189"/>
      <c r="Q419" s="189"/>
      <c r="R419" s="189"/>
      <c r="S419" s="189"/>
      <c r="T419" s="189"/>
      <c r="U419" s="189"/>
      <c r="V419" s="189"/>
      <c r="W419" s="189"/>
      <c r="X419" s="189"/>
      <c r="Y419" s="189"/>
    </row>
    <row r="420" spans="1:25" ht="15.75" hidden="1" customHeight="1" x14ac:dyDescent="0.2">
      <c r="A420" s="189"/>
      <c r="B420" s="182"/>
      <c r="C420" s="183"/>
      <c r="D420" s="183"/>
      <c r="E420" s="183"/>
      <c r="F420" s="130"/>
      <c r="G420" s="130"/>
      <c r="H420" s="130"/>
      <c r="I420" s="130"/>
      <c r="J420" s="181"/>
      <c r="K420" s="189"/>
      <c r="L420" s="189"/>
      <c r="M420" s="189"/>
      <c r="N420" s="189"/>
      <c r="O420" s="189"/>
      <c r="P420" s="189"/>
      <c r="Q420" s="189"/>
      <c r="R420" s="189"/>
      <c r="S420" s="189"/>
      <c r="T420" s="189"/>
      <c r="U420" s="189"/>
      <c r="V420" s="189"/>
      <c r="W420" s="189"/>
      <c r="X420" s="189"/>
      <c r="Y420" s="189"/>
    </row>
    <row r="421" spans="1:25" ht="15.75" hidden="1" customHeight="1" x14ac:dyDescent="0.2">
      <c r="A421" s="189"/>
      <c r="B421" s="182"/>
      <c r="C421" s="183"/>
      <c r="D421" s="183"/>
      <c r="E421" s="183"/>
      <c r="F421" s="130"/>
      <c r="G421" s="130"/>
      <c r="H421" s="130"/>
      <c r="I421" s="130"/>
      <c r="J421" s="181"/>
      <c r="K421" s="189"/>
      <c r="L421" s="189"/>
      <c r="M421" s="189"/>
      <c r="N421" s="189"/>
      <c r="O421" s="189"/>
      <c r="P421" s="189"/>
      <c r="Q421" s="189"/>
      <c r="R421" s="189"/>
      <c r="S421" s="189"/>
      <c r="T421" s="189"/>
      <c r="U421" s="189"/>
      <c r="V421" s="189"/>
      <c r="W421" s="189"/>
      <c r="X421" s="189"/>
      <c r="Y421" s="189"/>
    </row>
    <row r="422" spans="1:25" ht="15.75" hidden="1" customHeight="1" x14ac:dyDescent="0.2">
      <c r="A422" s="189"/>
      <c r="B422" s="182"/>
      <c r="C422" s="183"/>
      <c r="D422" s="183"/>
      <c r="E422" s="183"/>
      <c r="F422" s="130"/>
      <c r="G422" s="130"/>
      <c r="H422" s="130"/>
      <c r="I422" s="130"/>
      <c r="J422" s="181"/>
      <c r="K422" s="189"/>
      <c r="L422" s="189"/>
      <c r="M422" s="189"/>
      <c r="N422" s="189"/>
      <c r="O422" s="189"/>
      <c r="P422" s="189"/>
      <c r="Q422" s="189"/>
      <c r="R422" s="189"/>
      <c r="S422" s="189"/>
      <c r="T422" s="189"/>
      <c r="U422" s="189"/>
      <c r="V422" s="189"/>
      <c r="W422" s="189"/>
      <c r="X422" s="189"/>
      <c r="Y422" s="189"/>
    </row>
    <row r="423" spans="1:25" ht="15.75" hidden="1" customHeight="1" x14ac:dyDescent="0.2">
      <c r="A423" s="189"/>
      <c r="B423" s="182"/>
      <c r="C423" s="183"/>
      <c r="D423" s="183"/>
      <c r="E423" s="183"/>
      <c r="F423" s="130"/>
      <c r="G423" s="130"/>
      <c r="H423" s="130"/>
      <c r="I423" s="130"/>
      <c r="J423" s="181"/>
      <c r="K423" s="189"/>
      <c r="L423" s="189"/>
      <c r="M423" s="189"/>
      <c r="N423" s="189"/>
      <c r="O423" s="189"/>
      <c r="P423" s="189"/>
      <c r="Q423" s="189"/>
      <c r="R423" s="189"/>
      <c r="S423" s="189"/>
      <c r="T423" s="189"/>
      <c r="U423" s="189"/>
      <c r="V423" s="189"/>
      <c r="W423" s="189"/>
      <c r="X423" s="189"/>
      <c r="Y423" s="189"/>
    </row>
    <row r="424" spans="1:25" ht="15.75" hidden="1" customHeight="1" x14ac:dyDescent="0.2">
      <c r="A424" s="189"/>
      <c r="B424" s="182"/>
      <c r="C424" s="183"/>
      <c r="D424" s="183"/>
      <c r="E424" s="183"/>
      <c r="F424" s="130"/>
      <c r="G424" s="130"/>
      <c r="H424" s="130"/>
      <c r="I424" s="130"/>
      <c r="J424" s="181"/>
      <c r="K424" s="189"/>
      <c r="L424" s="189"/>
      <c r="M424" s="189"/>
      <c r="N424" s="189"/>
      <c r="O424" s="189"/>
      <c r="P424" s="189"/>
      <c r="Q424" s="189"/>
      <c r="R424" s="189"/>
      <c r="S424" s="189"/>
      <c r="T424" s="189"/>
      <c r="U424" s="189"/>
      <c r="V424" s="189"/>
      <c r="W424" s="189"/>
      <c r="X424" s="189"/>
      <c r="Y424" s="189"/>
    </row>
    <row r="425" spans="1:25" ht="15.75" hidden="1" customHeight="1" x14ac:dyDescent="0.2">
      <c r="A425" s="189"/>
      <c r="B425" s="182"/>
      <c r="C425" s="183"/>
      <c r="D425" s="183"/>
      <c r="E425" s="183"/>
      <c r="F425" s="130"/>
      <c r="G425" s="130"/>
      <c r="H425" s="130"/>
      <c r="I425" s="130"/>
      <c r="J425" s="181"/>
      <c r="K425" s="189"/>
      <c r="L425" s="189"/>
      <c r="M425" s="189"/>
      <c r="N425" s="189"/>
      <c r="O425" s="189"/>
      <c r="P425" s="189"/>
      <c r="Q425" s="189"/>
      <c r="R425" s="189"/>
      <c r="S425" s="189"/>
      <c r="T425" s="189"/>
      <c r="U425" s="189"/>
      <c r="V425" s="189"/>
      <c r="W425" s="189"/>
      <c r="X425" s="189"/>
      <c r="Y425" s="189"/>
    </row>
    <row r="426" spans="1:25" ht="15.75" hidden="1" customHeight="1" x14ac:dyDescent="0.2">
      <c r="A426" s="189"/>
      <c r="B426" s="182"/>
      <c r="C426" s="183"/>
      <c r="D426" s="183"/>
      <c r="E426" s="183"/>
      <c r="F426" s="130"/>
      <c r="G426" s="130"/>
      <c r="H426" s="130"/>
      <c r="I426" s="130"/>
      <c r="J426" s="181"/>
      <c r="K426" s="189"/>
      <c r="L426" s="189"/>
      <c r="M426" s="189"/>
      <c r="N426" s="189"/>
      <c r="O426" s="189"/>
      <c r="P426" s="189"/>
      <c r="Q426" s="189"/>
      <c r="R426" s="189"/>
      <c r="S426" s="189"/>
      <c r="T426" s="189"/>
      <c r="U426" s="189"/>
      <c r="V426" s="189"/>
      <c r="W426" s="189"/>
      <c r="X426" s="189"/>
      <c r="Y426" s="189"/>
    </row>
    <row r="427" spans="1:25" ht="15.75" hidden="1" customHeight="1" x14ac:dyDescent="0.2">
      <c r="A427" s="189"/>
      <c r="B427" s="182"/>
      <c r="C427" s="183"/>
      <c r="D427" s="183"/>
      <c r="E427" s="183"/>
      <c r="F427" s="130"/>
      <c r="G427" s="130"/>
      <c r="H427" s="130"/>
      <c r="I427" s="130"/>
      <c r="J427" s="181"/>
      <c r="K427" s="189"/>
      <c r="L427" s="189"/>
      <c r="M427" s="189"/>
      <c r="N427" s="189"/>
      <c r="O427" s="189"/>
      <c r="P427" s="189"/>
      <c r="Q427" s="189"/>
      <c r="R427" s="189"/>
      <c r="S427" s="189"/>
      <c r="T427" s="189"/>
      <c r="U427" s="189"/>
      <c r="V427" s="189"/>
      <c r="W427" s="189"/>
      <c r="X427" s="189"/>
      <c r="Y427" s="189"/>
    </row>
    <row r="428" spans="1:25" ht="15.75" hidden="1" customHeight="1" x14ac:dyDescent="0.2">
      <c r="A428" s="189"/>
      <c r="B428" s="182"/>
      <c r="C428" s="183"/>
      <c r="D428" s="183"/>
      <c r="E428" s="183"/>
      <c r="F428" s="130"/>
      <c r="G428" s="130"/>
      <c r="H428" s="130"/>
      <c r="I428" s="130"/>
      <c r="J428" s="181"/>
      <c r="K428" s="189"/>
      <c r="L428" s="189"/>
      <c r="M428" s="189"/>
      <c r="N428" s="189"/>
      <c r="O428" s="189"/>
      <c r="P428" s="189"/>
      <c r="Q428" s="189"/>
      <c r="R428" s="189"/>
      <c r="S428" s="189"/>
      <c r="T428" s="189"/>
      <c r="U428" s="189"/>
      <c r="V428" s="189"/>
      <c r="W428" s="189"/>
      <c r="X428" s="189"/>
      <c r="Y428" s="189"/>
    </row>
    <row r="429" spans="1:25" ht="15.75" hidden="1" customHeight="1" x14ac:dyDescent="0.2">
      <c r="A429" s="189"/>
      <c r="B429" s="182"/>
      <c r="C429" s="183"/>
      <c r="D429" s="183"/>
      <c r="E429" s="183"/>
      <c r="F429" s="130"/>
      <c r="G429" s="130"/>
      <c r="H429" s="130"/>
      <c r="I429" s="130"/>
      <c r="J429" s="181"/>
      <c r="K429" s="189"/>
      <c r="L429" s="189"/>
      <c r="M429" s="189"/>
      <c r="N429" s="189"/>
      <c r="O429" s="189"/>
      <c r="P429" s="189"/>
      <c r="Q429" s="189"/>
      <c r="R429" s="189"/>
      <c r="S429" s="189"/>
      <c r="T429" s="189"/>
      <c r="U429" s="189"/>
      <c r="V429" s="189"/>
      <c r="W429" s="189"/>
      <c r="X429" s="189"/>
      <c r="Y429" s="189"/>
    </row>
    <row r="430" spans="1:25" ht="15.75" hidden="1" customHeight="1" x14ac:dyDescent="0.2">
      <c r="A430" s="189"/>
      <c r="B430" s="182"/>
      <c r="C430" s="183"/>
      <c r="D430" s="183"/>
      <c r="E430" s="183"/>
      <c r="F430" s="130"/>
      <c r="G430" s="130"/>
      <c r="H430" s="130"/>
      <c r="I430" s="130"/>
      <c r="J430" s="181"/>
      <c r="K430" s="189"/>
      <c r="L430" s="189"/>
      <c r="M430" s="189"/>
      <c r="N430" s="189"/>
      <c r="O430" s="189"/>
      <c r="P430" s="189"/>
      <c r="Q430" s="189"/>
      <c r="R430" s="189"/>
      <c r="S430" s="189"/>
      <c r="T430" s="189"/>
      <c r="U430" s="189"/>
      <c r="V430" s="189"/>
      <c r="W430" s="189"/>
      <c r="X430" s="189"/>
      <c r="Y430" s="189"/>
    </row>
    <row r="431" spans="1:25" ht="15.75" hidden="1" customHeight="1" x14ac:dyDescent="0.2">
      <c r="A431" s="189"/>
      <c r="B431" s="182"/>
      <c r="C431" s="183"/>
      <c r="D431" s="183"/>
      <c r="E431" s="183"/>
      <c r="F431" s="130"/>
      <c r="G431" s="130"/>
      <c r="H431" s="130"/>
      <c r="I431" s="130"/>
      <c r="J431" s="181"/>
      <c r="K431" s="189"/>
      <c r="L431" s="189"/>
      <c r="M431" s="189"/>
      <c r="N431" s="189"/>
      <c r="O431" s="189"/>
      <c r="P431" s="189"/>
      <c r="Q431" s="189"/>
      <c r="R431" s="189"/>
      <c r="S431" s="189"/>
      <c r="T431" s="189"/>
      <c r="U431" s="189"/>
      <c r="V431" s="189"/>
      <c r="W431" s="189"/>
      <c r="X431" s="189"/>
      <c r="Y431" s="189"/>
    </row>
    <row r="432" spans="1:25" ht="15.75" hidden="1" customHeight="1" x14ac:dyDescent="0.2">
      <c r="A432" s="189"/>
      <c r="B432" s="182"/>
      <c r="C432" s="183"/>
      <c r="D432" s="183"/>
      <c r="E432" s="183"/>
      <c r="F432" s="130"/>
      <c r="G432" s="130"/>
      <c r="H432" s="130"/>
      <c r="I432" s="130"/>
      <c r="J432" s="181"/>
      <c r="K432" s="189"/>
      <c r="L432" s="189"/>
      <c r="M432" s="189"/>
      <c r="N432" s="189"/>
      <c r="O432" s="189"/>
      <c r="P432" s="189"/>
      <c r="Q432" s="189"/>
      <c r="R432" s="189"/>
      <c r="S432" s="189"/>
      <c r="T432" s="189"/>
      <c r="U432" s="189"/>
      <c r="V432" s="189"/>
      <c r="W432" s="189"/>
      <c r="X432" s="189"/>
      <c r="Y432" s="189"/>
    </row>
    <row r="433" spans="1:25" ht="15.75" hidden="1" customHeight="1" x14ac:dyDescent="0.2">
      <c r="A433" s="189"/>
      <c r="B433" s="182"/>
      <c r="C433" s="183"/>
      <c r="D433" s="183"/>
      <c r="E433" s="183"/>
      <c r="F433" s="130"/>
      <c r="G433" s="130"/>
      <c r="H433" s="130"/>
      <c r="I433" s="130"/>
      <c r="J433" s="181"/>
      <c r="K433" s="189"/>
      <c r="L433" s="189"/>
      <c r="M433" s="189"/>
      <c r="N433" s="189"/>
      <c r="O433" s="189"/>
      <c r="P433" s="189"/>
      <c r="Q433" s="189"/>
      <c r="R433" s="189"/>
      <c r="S433" s="189"/>
      <c r="T433" s="189"/>
      <c r="U433" s="189"/>
      <c r="V433" s="189"/>
      <c r="W433" s="189"/>
      <c r="X433" s="189"/>
      <c r="Y433" s="189"/>
    </row>
    <row r="434" spans="1:25" ht="15.75" hidden="1" customHeight="1" x14ac:dyDescent="0.2">
      <c r="A434" s="189"/>
      <c r="B434" s="182"/>
      <c r="C434" s="183"/>
      <c r="D434" s="183"/>
      <c r="E434" s="183"/>
      <c r="F434" s="130"/>
      <c r="G434" s="130"/>
      <c r="H434" s="130"/>
      <c r="I434" s="130"/>
      <c r="J434" s="181"/>
      <c r="K434" s="189"/>
      <c r="L434" s="189"/>
      <c r="M434" s="189"/>
      <c r="N434" s="189"/>
      <c r="O434" s="189"/>
      <c r="P434" s="189"/>
      <c r="Q434" s="189"/>
      <c r="R434" s="189"/>
      <c r="S434" s="189"/>
      <c r="T434" s="189"/>
      <c r="U434" s="189"/>
      <c r="V434" s="189"/>
      <c r="W434" s="189"/>
      <c r="X434" s="189"/>
      <c r="Y434" s="189"/>
    </row>
    <row r="435" spans="1:25" ht="15.75" hidden="1" customHeight="1" x14ac:dyDescent="0.2">
      <c r="A435" s="189"/>
      <c r="B435" s="182"/>
      <c r="C435" s="183"/>
      <c r="D435" s="183"/>
      <c r="E435" s="183"/>
      <c r="F435" s="130"/>
      <c r="G435" s="130"/>
      <c r="H435" s="130"/>
      <c r="I435" s="130"/>
      <c r="J435" s="181"/>
      <c r="K435" s="189"/>
      <c r="L435" s="189"/>
      <c r="M435" s="189"/>
      <c r="N435" s="189"/>
      <c r="O435" s="189"/>
      <c r="P435" s="189"/>
      <c r="Q435" s="189"/>
      <c r="R435" s="189"/>
      <c r="S435" s="189"/>
      <c r="T435" s="189"/>
      <c r="U435" s="189"/>
      <c r="V435" s="189"/>
      <c r="W435" s="189"/>
      <c r="X435" s="189"/>
      <c r="Y435" s="189"/>
    </row>
    <row r="436" spans="1:25" ht="15.75" hidden="1" customHeight="1" x14ac:dyDescent="0.2">
      <c r="A436" s="189"/>
      <c r="B436" s="182"/>
      <c r="C436" s="183"/>
      <c r="D436" s="183"/>
      <c r="E436" s="183"/>
      <c r="F436" s="130"/>
      <c r="G436" s="130"/>
      <c r="H436" s="130"/>
      <c r="I436" s="130"/>
      <c r="J436" s="181"/>
      <c r="K436" s="189"/>
      <c r="L436" s="189"/>
      <c r="M436" s="189"/>
      <c r="N436" s="189"/>
      <c r="O436" s="189"/>
      <c r="P436" s="189"/>
      <c r="Q436" s="189"/>
      <c r="R436" s="189"/>
      <c r="S436" s="189"/>
      <c r="T436" s="189"/>
      <c r="U436" s="189"/>
      <c r="V436" s="189"/>
      <c r="W436" s="189"/>
      <c r="X436" s="189"/>
      <c r="Y436" s="189"/>
    </row>
    <row r="437" spans="1:25" ht="15.75" hidden="1" customHeight="1" x14ac:dyDescent="0.2">
      <c r="A437" s="189"/>
      <c r="B437" s="182"/>
      <c r="C437" s="183"/>
      <c r="D437" s="183"/>
      <c r="E437" s="183"/>
      <c r="F437" s="130"/>
      <c r="G437" s="130"/>
      <c r="H437" s="130"/>
      <c r="I437" s="130"/>
      <c r="J437" s="181"/>
      <c r="K437" s="189"/>
      <c r="L437" s="189"/>
      <c r="M437" s="189"/>
      <c r="N437" s="189"/>
      <c r="O437" s="189"/>
      <c r="P437" s="189"/>
      <c r="Q437" s="189"/>
      <c r="R437" s="189"/>
      <c r="S437" s="189"/>
      <c r="T437" s="189"/>
      <c r="U437" s="189"/>
      <c r="V437" s="189"/>
      <c r="W437" s="189"/>
      <c r="X437" s="189"/>
      <c r="Y437" s="189"/>
    </row>
    <row r="438" spans="1:25" ht="15.75" hidden="1" customHeight="1" x14ac:dyDescent="0.2">
      <c r="A438" s="189"/>
      <c r="B438" s="182"/>
      <c r="C438" s="183"/>
      <c r="D438" s="183"/>
      <c r="E438" s="183"/>
      <c r="F438" s="130"/>
      <c r="G438" s="130"/>
      <c r="H438" s="130"/>
      <c r="I438" s="130"/>
      <c r="J438" s="181"/>
      <c r="K438" s="189"/>
      <c r="L438" s="189"/>
      <c r="M438" s="189"/>
      <c r="N438" s="189"/>
      <c r="O438" s="189"/>
      <c r="P438" s="189"/>
      <c r="Q438" s="189"/>
      <c r="R438" s="189"/>
      <c r="S438" s="189"/>
      <c r="T438" s="189"/>
      <c r="U438" s="189"/>
      <c r="V438" s="189"/>
      <c r="W438" s="189"/>
      <c r="X438" s="189"/>
      <c r="Y438" s="189"/>
    </row>
    <row r="439" spans="1:25" ht="15.75" hidden="1" customHeight="1" x14ac:dyDescent="0.2">
      <c r="A439" s="189"/>
      <c r="B439" s="182"/>
      <c r="C439" s="183"/>
      <c r="D439" s="183"/>
      <c r="E439" s="183"/>
      <c r="F439" s="130"/>
      <c r="G439" s="130"/>
      <c r="H439" s="130"/>
      <c r="I439" s="130"/>
      <c r="J439" s="181"/>
      <c r="K439" s="189"/>
      <c r="L439" s="189"/>
      <c r="M439" s="189"/>
      <c r="N439" s="189"/>
      <c r="O439" s="189"/>
      <c r="P439" s="189"/>
      <c r="Q439" s="189"/>
      <c r="R439" s="189"/>
      <c r="S439" s="189"/>
      <c r="T439" s="189"/>
      <c r="U439" s="189"/>
      <c r="V439" s="189"/>
      <c r="W439" s="189"/>
      <c r="X439" s="189"/>
      <c r="Y439" s="189"/>
    </row>
    <row r="440" spans="1:25" ht="15.75" hidden="1" customHeight="1" x14ac:dyDescent="0.2">
      <c r="A440" s="189"/>
      <c r="B440" s="182"/>
      <c r="C440" s="183"/>
      <c r="D440" s="183"/>
      <c r="E440" s="183"/>
      <c r="F440" s="130"/>
      <c r="G440" s="130"/>
      <c r="H440" s="130"/>
      <c r="I440" s="130"/>
      <c r="J440" s="181"/>
      <c r="K440" s="189"/>
      <c r="L440" s="189"/>
      <c r="M440" s="189"/>
      <c r="N440" s="189"/>
      <c r="O440" s="189"/>
      <c r="P440" s="189"/>
      <c r="Q440" s="189"/>
      <c r="R440" s="189"/>
      <c r="S440" s="189"/>
      <c r="T440" s="189"/>
      <c r="U440" s="189"/>
      <c r="V440" s="189"/>
      <c r="W440" s="189"/>
      <c r="X440" s="189"/>
      <c r="Y440" s="189"/>
    </row>
    <row r="441" spans="1:25" ht="15.75" hidden="1" customHeight="1" x14ac:dyDescent="0.2">
      <c r="A441" s="189"/>
      <c r="B441" s="182"/>
      <c r="C441" s="183"/>
      <c r="D441" s="183"/>
      <c r="E441" s="183"/>
      <c r="F441" s="130"/>
      <c r="G441" s="130"/>
      <c r="H441" s="130"/>
      <c r="I441" s="130"/>
      <c r="J441" s="181"/>
      <c r="K441" s="189"/>
      <c r="L441" s="189"/>
      <c r="M441" s="189"/>
      <c r="N441" s="189"/>
      <c r="O441" s="189"/>
      <c r="P441" s="189"/>
      <c r="Q441" s="189"/>
      <c r="R441" s="189"/>
      <c r="S441" s="189"/>
      <c r="T441" s="189"/>
      <c r="U441" s="189"/>
      <c r="V441" s="189"/>
      <c r="W441" s="189"/>
      <c r="X441" s="189"/>
      <c r="Y441" s="189"/>
    </row>
    <row r="442" spans="1:25" ht="15.75" hidden="1" customHeight="1" x14ac:dyDescent="0.2">
      <c r="A442" s="189"/>
      <c r="B442" s="182"/>
      <c r="C442" s="183"/>
      <c r="D442" s="183"/>
      <c r="E442" s="183"/>
      <c r="F442" s="130"/>
      <c r="G442" s="130"/>
      <c r="H442" s="130"/>
      <c r="I442" s="130"/>
      <c r="J442" s="181"/>
      <c r="K442" s="189"/>
      <c r="L442" s="189"/>
      <c r="M442" s="189"/>
      <c r="N442" s="189"/>
      <c r="O442" s="189"/>
      <c r="P442" s="189"/>
      <c r="Q442" s="189"/>
      <c r="R442" s="189"/>
      <c r="S442" s="189"/>
      <c r="T442" s="189"/>
      <c r="U442" s="189"/>
      <c r="V442" s="189"/>
      <c r="W442" s="189"/>
      <c r="X442" s="189"/>
      <c r="Y442" s="189"/>
    </row>
    <row r="443" spans="1:25" ht="15.75" hidden="1" customHeight="1" x14ac:dyDescent="0.2">
      <c r="A443" s="189"/>
      <c r="B443" s="182"/>
      <c r="C443" s="183"/>
      <c r="D443" s="183"/>
      <c r="E443" s="183"/>
      <c r="F443" s="130"/>
      <c r="G443" s="130"/>
      <c r="H443" s="130"/>
      <c r="I443" s="130"/>
      <c r="J443" s="181"/>
      <c r="K443" s="189"/>
      <c r="L443" s="189"/>
      <c r="M443" s="189"/>
      <c r="N443" s="189"/>
      <c r="O443" s="189"/>
      <c r="P443" s="189"/>
      <c r="Q443" s="189"/>
      <c r="R443" s="189"/>
      <c r="S443" s="189"/>
      <c r="T443" s="189"/>
      <c r="U443" s="189"/>
      <c r="V443" s="189"/>
      <c r="W443" s="189"/>
      <c r="X443" s="189"/>
      <c r="Y443" s="189"/>
    </row>
    <row r="444" spans="1:25" ht="15.75" hidden="1" customHeight="1" x14ac:dyDescent="0.2">
      <c r="A444" s="189"/>
      <c r="B444" s="182"/>
      <c r="C444" s="183"/>
      <c r="D444" s="183"/>
      <c r="E444" s="183"/>
      <c r="F444" s="130"/>
      <c r="G444" s="130"/>
      <c r="H444" s="130"/>
      <c r="I444" s="130"/>
      <c r="J444" s="181"/>
      <c r="K444" s="189"/>
      <c r="L444" s="189"/>
      <c r="M444" s="189"/>
      <c r="N444" s="189"/>
      <c r="O444" s="189"/>
      <c r="P444" s="189"/>
      <c r="Q444" s="189"/>
      <c r="R444" s="189"/>
      <c r="S444" s="189"/>
      <c r="T444" s="189"/>
      <c r="U444" s="189"/>
      <c r="V444" s="189"/>
      <c r="W444" s="189"/>
      <c r="X444" s="189"/>
      <c r="Y444" s="189"/>
    </row>
    <row r="445" spans="1:25" ht="15.75" hidden="1" customHeight="1" x14ac:dyDescent="0.2">
      <c r="A445" s="189"/>
      <c r="B445" s="182"/>
      <c r="C445" s="183"/>
      <c r="D445" s="183"/>
      <c r="E445" s="183"/>
      <c r="F445" s="130"/>
      <c r="G445" s="130"/>
      <c r="H445" s="130"/>
      <c r="I445" s="130"/>
      <c r="J445" s="181"/>
      <c r="K445" s="189"/>
      <c r="L445" s="189"/>
      <c r="M445" s="189"/>
      <c r="N445" s="189"/>
      <c r="O445" s="189"/>
      <c r="P445" s="189"/>
      <c r="Q445" s="189"/>
      <c r="R445" s="189"/>
      <c r="S445" s="189"/>
      <c r="T445" s="189"/>
      <c r="U445" s="189"/>
      <c r="V445" s="189"/>
      <c r="W445" s="189"/>
      <c r="X445" s="189"/>
      <c r="Y445" s="189"/>
    </row>
    <row r="446" spans="1:25" ht="15.75" hidden="1" customHeight="1" x14ac:dyDescent="0.2">
      <c r="A446" s="189"/>
      <c r="B446" s="182"/>
      <c r="C446" s="183"/>
      <c r="D446" s="183"/>
      <c r="E446" s="183"/>
      <c r="F446" s="130"/>
      <c r="G446" s="130"/>
      <c r="H446" s="130"/>
      <c r="I446" s="130"/>
      <c r="J446" s="181"/>
      <c r="K446" s="189"/>
      <c r="L446" s="189"/>
      <c r="M446" s="189"/>
      <c r="N446" s="189"/>
      <c r="O446" s="189"/>
      <c r="P446" s="189"/>
      <c r="Q446" s="189"/>
      <c r="R446" s="189"/>
      <c r="S446" s="189"/>
      <c r="T446" s="189"/>
      <c r="U446" s="189"/>
      <c r="V446" s="189"/>
      <c r="W446" s="189"/>
      <c r="X446" s="189"/>
      <c r="Y446" s="189"/>
    </row>
    <row r="447" spans="1:25" ht="15.75" hidden="1" customHeight="1" x14ac:dyDescent="0.2">
      <c r="A447" s="189"/>
      <c r="B447" s="182"/>
      <c r="C447" s="183"/>
      <c r="D447" s="183"/>
      <c r="E447" s="183"/>
      <c r="F447" s="130"/>
      <c r="G447" s="130"/>
      <c r="H447" s="130"/>
      <c r="I447" s="130"/>
      <c r="J447" s="181"/>
      <c r="K447" s="189"/>
      <c r="L447" s="189"/>
      <c r="M447" s="189"/>
      <c r="N447" s="189"/>
      <c r="O447" s="189"/>
      <c r="P447" s="189"/>
      <c r="Q447" s="189"/>
      <c r="R447" s="189"/>
      <c r="S447" s="189"/>
      <c r="T447" s="189"/>
      <c r="U447" s="189"/>
      <c r="V447" s="189"/>
      <c r="W447" s="189"/>
      <c r="X447" s="189"/>
      <c r="Y447" s="189"/>
    </row>
    <row r="448" spans="1:25" ht="15.75" hidden="1" customHeight="1" x14ac:dyDescent="0.2">
      <c r="A448" s="189"/>
      <c r="B448" s="182"/>
      <c r="C448" s="183"/>
      <c r="D448" s="183"/>
      <c r="E448" s="183"/>
      <c r="F448" s="130"/>
      <c r="G448" s="130"/>
      <c r="H448" s="130"/>
      <c r="I448" s="130"/>
      <c r="J448" s="181"/>
      <c r="K448" s="189"/>
      <c r="L448" s="189"/>
      <c r="M448" s="189"/>
      <c r="N448" s="189"/>
      <c r="O448" s="189"/>
      <c r="P448" s="189"/>
      <c r="Q448" s="189"/>
      <c r="R448" s="189"/>
      <c r="S448" s="189"/>
      <c r="T448" s="189"/>
      <c r="U448" s="189"/>
      <c r="V448" s="189"/>
      <c r="W448" s="189"/>
      <c r="X448" s="189"/>
      <c r="Y448" s="189"/>
    </row>
    <row r="449" spans="1:25" ht="15.75" hidden="1" customHeight="1" x14ac:dyDescent="0.2">
      <c r="A449" s="189"/>
      <c r="B449" s="182"/>
      <c r="C449" s="183"/>
      <c r="D449" s="183"/>
      <c r="E449" s="183"/>
      <c r="F449" s="130"/>
      <c r="G449" s="130"/>
      <c r="H449" s="130"/>
      <c r="I449" s="130"/>
      <c r="J449" s="181"/>
      <c r="K449" s="189"/>
      <c r="L449" s="189"/>
      <c r="M449" s="189"/>
      <c r="N449" s="189"/>
      <c r="O449" s="189"/>
      <c r="P449" s="189"/>
      <c r="Q449" s="189"/>
      <c r="R449" s="189"/>
      <c r="S449" s="189"/>
      <c r="T449" s="189"/>
      <c r="U449" s="189"/>
      <c r="V449" s="189"/>
      <c r="W449" s="189"/>
      <c r="X449" s="189"/>
      <c r="Y449" s="189"/>
    </row>
    <row r="450" spans="1:25" ht="15.75" hidden="1" customHeight="1" x14ac:dyDescent="0.2">
      <c r="A450" s="189"/>
      <c r="B450" s="182"/>
      <c r="C450" s="183"/>
      <c r="D450" s="183"/>
      <c r="E450" s="183"/>
      <c r="F450" s="130"/>
      <c r="G450" s="130"/>
      <c r="H450" s="130"/>
      <c r="I450" s="130"/>
      <c r="J450" s="181"/>
      <c r="K450" s="189"/>
      <c r="L450" s="189"/>
      <c r="M450" s="189"/>
      <c r="N450" s="189"/>
      <c r="O450" s="189"/>
      <c r="P450" s="189"/>
      <c r="Q450" s="189"/>
      <c r="R450" s="189"/>
      <c r="S450" s="189"/>
      <c r="T450" s="189"/>
      <c r="U450" s="189"/>
      <c r="V450" s="189"/>
      <c r="W450" s="189"/>
      <c r="X450" s="189"/>
      <c r="Y450" s="189"/>
    </row>
    <row r="451" spans="1:25" ht="15.75" hidden="1" customHeight="1" x14ac:dyDescent="0.2">
      <c r="A451" s="189"/>
      <c r="B451" s="182"/>
      <c r="C451" s="183"/>
      <c r="D451" s="183"/>
      <c r="E451" s="183"/>
      <c r="F451" s="130"/>
      <c r="G451" s="130"/>
      <c r="H451" s="130"/>
      <c r="I451" s="130"/>
      <c r="J451" s="181"/>
      <c r="K451" s="189"/>
      <c r="L451" s="189"/>
      <c r="M451" s="189"/>
      <c r="N451" s="189"/>
      <c r="O451" s="189"/>
      <c r="P451" s="189"/>
      <c r="Q451" s="189"/>
      <c r="R451" s="189"/>
      <c r="S451" s="189"/>
      <c r="T451" s="189"/>
      <c r="U451" s="189"/>
      <c r="V451" s="189"/>
      <c r="W451" s="189"/>
      <c r="X451" s="189"/>
      <c r="Y451" s="189"/>
    </row>
    <row r="452" spans="1:25" ht="15.75" hidden="1" customHeight="1" x14ac:dyDescent="0.2">
      <c r="A452" s="189"/>
      <c r="B452" s="182"/>
      <c r="C452" s="183"/>
      <c r="D452" s="183"/>
      <c r="E452" s="183"/>
      <c r="F452" s="130"/>
      <c r="G452" s="130"/>
      <c r="H452" s="130"/>
      <c r="I452" s="130"/>
      <c r="J452" s="181"/>
      <c r="K452" s="189"/>
      <c r="L452" s="189"/>
      <c r="M452" s="189"/>
      <c r="N452" s="189"/>
      <c r="O452" s="189"/>
      <c r="P452" s="189"/>
      <c r="Q452" s="189"/>
      <c r="R452" s="189"/>
      <c r="S452" s="189"/>
      <c r="T452" s="189"/>
      <c r="U452" s="189"/>
      <c r="V452" s="189"/>
      <c r="W452" s="189"/>
      <c r="X452" s="189"/>
      <c r="Y452" s="189"/>
    </row>
    <row r="453" spans="1:25" ht="15.75" hidden="1" customHeight="1" x14ac:dyDescent="0.2">
      <c r="A453" s="189"/>
      <c r="B453" s="182"/>
      <c r="C453" s="183"/>
      <c r="D453" s="183"/>
      <c r="E453" s="183"/>
      <c r="F453" s="130"/>
      <c r="G453" s="130"/>
      <c r="H453" s="130"/>
      <c r="I453" s="130"/>
      <c r="J453" s="181"/>
      <c r="K453" s="189"/>
      <c r="L453" s="189"/>
      <c r="M453" s="189"/>
      <c r="N453" s="189"/>
      <c r="O453" s="189"/>
      <c r="P453" s="189"/>
      <c r="Q453" s="189"/>
      <c r="R453" s="189"/>
      <c r="S453" s="189"/>
      <c r="T453" s="189"/>
      <c r="U453" s="189"/>
      <c r="V453" s="189"/>
      <c r="W453" s="189"/>
      <c r="X453" s="189"/>
      <c r="Y453" s="189"/>
    </row>
    <row r="454" spans="1:25" ht="15.75" hidden="1" customHeight="1" x14ac:dyDescent="0.2">
      <c r="A454" s="189"/>
      <c r="B454" s="182"/>
      <c r="C454" s="183"/>
      <c r="D454" s="183"/>
      <c r="E454" s="183"/>
      <c r="F454" s="130"/>
      <c r="G454" s="130"/>
      <c r="H454" s="130"/>
      <c r="I454" s="130"/>
      <c r="J454" s="181"/>
      <c r="K454" s="189"/>
      <c r="L454" s="189"/>
      <c r="M454" s="189"/>
      <c r="N454" s="189"/>
      <c r="O454" s="189"/>
      <c r="P454" s="189"/>
      <c r="Q454" s="189"/>
      <c r="R454" s="189"/>
      <c r="S454" s="189"/>
      <c r="T454" s="189"/>
      <c r="U454" s="189"/>
      <c r="V454" s="189"/>
      <c r="W454" s="189"/>
      <c r="X454" s="189"/>
      <c r="Y454" s="189"/>
    </row>
    <row r="455" spans="1:25" ht="15.75" hidden="1" customHeight="1" x14ac:dyDescent="0.2">
      <c r="A455" s="189"/>
      <c r="B455" s="182"/>
      <c r="C455" s="183"/>
      <c r="D455" s="183"/>
      <c r="E455" s="183"/>
      <c r="F455" s="130"/>
      <c r="G455" s="130"/>
      <c r="H455" s="130"/>
      <c r="I455" s="130"/>
      <c r="J455" s="181"/>
      <c r="K455" s="189"/>
      <c r="L455" s="189"/>
      <c r="M455" s="189"/>
      <c r="N455" s="189"/>
      <c r="O455" s="189"/>
      <c r="P455" s="189"/>
      <c r="Q455" s="189"/>
      <c r="R455" s="189"/>
      <c r="S455" s="189"/>
      <c r="T455" s="189"/>
      <c r="U455" s="189"/>
      <c r="V455" s="189"/>
      <c r="W455" s="189"/>
      <c r="X455" s="189"/>
      <c r="Y455" s="189"/>
    </row>
    <row r="456" spans="1:25" ht="15.75" hidden="1" customHeight="1" x14ac:dyDescent="0.2">
      <c r="A456" s="189"/>
      <c r="B456" s="182"/>
      <c r="C456" s="183"/>
      <c r="D456" s="183"/>
      <c r="E456" s="183"/>
      <c r="F456" s="130"/>
      <c r="G456" s="130"/>
      <c r="H456" s="130"/>
      <c r="I456" s="130"/>
      <c r="J456" s="181"/>
      <c r="K456" s="189"/>
      <c r="L456" s="189"/>
      <c r="M456" s="189"/>
      <c r="N456" s="189"/>
      <c r="O456" s="189"/>
      <c r="P456" s="189"/>
      <c r="Q456" s="189"/>
      <c r="R456" s="189"/>
      <c r="S456" s="189"/>
      <c r="T456" s="189"/>
      <c r="U456" s="189"/>
      <c r="V456" s="189"/>
      <c r="W456" s="189"/>
      <c r="X456" s="189"/>
      <c r="Y456" s="189"/>
    </row>
    <row r="457" spans="1:25" ht="15.75" hidden="1" customHeight="1" x14ac:dyDescent="0.2">
      <c r="A457" s="189"/>
      <c r="B457" s="182"/>
      <c r="C457" s="183"/>
      <c r="D457" s="183"/>
      <c r="E457" s="183"/>
      <c r="F457" s="130"/>
      <c r="G457" s="130"/>
      <c r="H457" s="130"/>
      <c r="I457" s="130"/>
      <c r="J457" s="181"/>
      <c r="K457" s="189"/>
      <c r="L457" s="189"/>
      <c r="M457" s="189"/>
      <c r="N457" s="189"/>
      <c r="O457" s="189"/>
      <c r="P457" s="189"/>
      <c r="Q457" s="189"/>
      <c r="R457" s="189"/>
      <c r="S457" s="189"/>
      <c r="T457" s="189"/>
      <c r="U457" s="189"/>
      <c r="V457" s="189"/>
      <c r="W457" s="189"/>
      <c r="X457" s="189"/>
      <c r="Y457" s="189"/>
    </row>
    <row r="458" spans="1:25" ht="15.75" hidden="1" customHeight="1" x14ac:dyDescent="0.2">
      <c r="A458" s="189"/>
      <c r="B458" s="182"/>
      <c r="C458" s="183"/>
      <c r="D458" s="183"/>
      <c r="E458" s="183"/>
      <c r="F458" s="130"/>
      <c r="G458" s="130"/>
      <c r="H458" s="130"/>
      <c r="I458" s="130"/>
      <c r="J458" s="181"/>
      <c r="K458" s="189"/>
      <c r="L458" s="189"/>
      <c r="M458" s="189"/>
      <c r="N458" s="189"/>
      <c r="O458" s="189"/>
      <c r="P458" s="189"/>
      <c r="Q458" s="189"/>
      <c r="R458" s="189"/>
      <c r="S458" s="189"/>
      <c r="T458" s="189"/>
      <c r="U458" s="189"/>
      <c r="V458" s="189"/>
      <c r="W458" s="189"/>
      <c r="X458" s="189"/>
      <c r="Y458" s="189"/>
    </row>
    <row r="459" spans="1:25" ht="15.75" hidden="1" customHeight="1" x14ac:dyDescent="0.2">
      <c r="A459" s="189"/>
      <c r="B459" s="182"/>
      <c r="C459" s="183"/>
      <c r="D459" s="183"/>
      <c r="E459" s="183"/>
      <c r="F459" s="130"/>
      <c r="G459" s="130"/>
      <c r="H459" s="130"/>
      <c r="I459" s="130"/>
      <c r="J459" s="181"/>
      <c r="K459" s="189"/>
      <c r="L459" s="189"/>
      <c r="M459" s="189"/>
      <c r="N459" s="189"/>
      <c r="O459" s="189"/>
      <c r="P459" s="189"/>
      <c r="Q459" s="189"/>
      <c r="R459" s="189"/>
      <c r="S459" s="189"/>
      <c r="T459" s="189"/>
      <c r="U459" s="189"/>
      <c r="V459" s="189"/>
      <c r="W459" s="189"/>
      <c r="X459" s="189"/>
      <c r="Y459" s="189"/>
    </row>
    <row r="460" spans="1:25" ht="15.75" hidden="1" customHeight="1" x14ac:dyDescent="0.2">
      <c r="A460" s="189"/>
      <c r="B460" s="182"/>
      <c r="C460" s="183"/>
      <c r="D460" s="183"/>
      <c r="E460" s="183"/>
      <c r="F460" s="130"/>
      <c r="G460" s="130"/>
      <c r="H460" s="130"/>
      <c r="I460" s="130"/>
      <c r="J460" s="181"/>
      <c r="K460" s="189"/>
      <c r="L460" s="189"/>
      <c r="M460" s="189"/>
      <c r="N460" s="189"/>
      <c r="O460" s="189"/>
      <c r="P460" s="189"/>
      <c r="Q460" s="189"/>
      <c r="R460" s="189"/>
      <c r="S460" s="189"/>
      <c r="T460" s="189"/>
      <c r="U460" s="189"/>
      <c r="V460" s="189"/>
      <c r="W460" s="189"/>
      <c r="X460" s="189"/>
      <c r="Y460" s="189"/>
    </row>
    <row r="461" spans="1:25" ht="15.75" hidden="1" customHeight="1" x14ac:dyDescent="0.2">
      <c r="A461" s="189"/>
      <c r="B461" s="182"/>
      <c r="C461" s="183"/>
      <c r="D461" s="183"/>
      <c r="E461" s="183"/>
      <c r="F461" s="130"/>
      <c r="G461" s="130"/>
      <c r="H461" s="130"/>
      <c r="I461" s="130"/>
      <c r="J461" s="181"/>
      <c r="K461" s="189"/>
      <c r="L461" s="189"/>
      <c r="M461" s="189"/>
      <c r="N461" s="189"/>
      <c r="O461" s="189"/>
      <c r="P461" s="189"/>
      <c r="Q461" s="189"/>
      <c r="R461" s="189"/>
      <c r="S461" s="189"/>
      <c r="T461" s="189"/>
      <c r="U461" s="189"/>
      <c r="V461" s="189"/>
      <c r="W461" s="189"/>
      <c r="X461" s="189"/>
      <c r="Y461" s="189"/>
    </row>
    <row r="462" spans="1:25" ht="15.75" hidden="1" customHeight="1" x14ac:dyDescent="0.2">
      <c r="A462" s="189"/>
      <c r="B462" s="182"/>
      <c r="C462" s="183"/>
      <c r="D462" s="183"/>
      <c r="E462" s="183"/>
      <c r="F462" s="130"/>
      <c r="G462" s="130"/>
      <c r="H462" s="130"/>
      <c r="I462" s="130"/>
      <c r="J462" s="181"/>
      <c r="K462" s="189"/>
      <c r="L462" s="189"/>
      <c r="M462" s="189"/>
      <c r="N462" s="189"/>
      <c r="O462" s="189"/>
      <c r="P462" s="189"/>
      <c r="Q462" s="189"/>
      <c r="R462" s="189"/>
      <c r="S462" s="189"/>
      <c r="T462" s="189"/>
      <c r="U462" s="189"/>
      <c r="V462" s="189"/>
      <c r="W462" s="189"/>
      <c r="X462" s="189"/>
      <c r="Y462" s="189"/>
    </row>
    <row r="463" spans="1:25" ht="15.75" hidden="1" customHeight="1" x14ac:dyDescent="0.2">
      <c r="A463" s="189"/>
      <c r="B463" s="182"/>
      <c r="C463" s="183"/>
      <c r="D463" s="183"/>
      <c r="E463" s="183"/>
      <c r="F463" s="130"/>
      <c r="G463" s="130"/>
      <c r="H463" s="130"/>
      <c r="I463" s="130"/>
      <c r="J463" s="181"/>
      <c r="K463" s="189"/>
      <c r="L463" s="189"/>
      <c r="M463" s="189"/>
      <c r="N463" s="189"/>
      <c r="O463" s="189"/>
      <c r="P463" s="189"/>
      <c r="Q463" s="189"/>
      <c r="R463" s="189"/>
      <c r="S463" s="189"/>
      <c r="T463" s="189"/>
      <c r="U463" s="189"/>
      <c r="V463" s="189"/>
      <c r="W463" s="189"/>
      <c r="X463" s="189"/>
      <c r="Y463" s="189"/>
    </row>
    <row r="464" spans="1:25" ht="15.75" hidden="1" customHeight="1" x14ac:dyDescent="0.2">
      <c r="A464" s="189"/>
      <c r="B464" s="182"/>
      <c r="C464" s="183"/>
      <c r="D464" s="183"/>
      <c r="E464" s="183"/>
      <c r="F464" s="130"/>
      <c r="G464" s="130"/>
      <c r="H464" s="130"/>
      <c r="I464" s="130"/>
      <c r="J464" s="181"/>
      <c r="K464" s="189"/>
      <c r="L464" s="189"/>
      <c r="M464" s="189"/>
      <c r="N464" s="189"/>
      <c r="O464" s="189"/>
      <c r="P464" s="189"/>
      <c r="Q464" s="189"/>
      <c r="R464" s="189"/>
      <c r="S464" s="189"/>
      <c r="T464" s="189"/>
      <c r="U464" s="189"/>
      <c r="V464" s="189"/>
      <c r="W464" s="189"/>
      <c r="X464" s="189"/>
      <c r="Y464" s="189"/>
    </row>
    <row r="465" spans="1:25" ht="15.75" hidden="1" customHeight="1" x14ac:dyDescent="0.2">
      <c r="A465" s="189"/>
      <c r="B465" s="182"/>
      <c r="C465" s="183"/>
      <c r="D465" s="183"/>
      <c r="E465" s="183"/>
      <c r="F465" s="130"/>
      <c r="G465" s="130"/>
      <c r="H465" s="130"/>
      <c r="I465" s="130"/>
      <c r="J465" s="181"/>
      <c r="K465" s="189"/>
      <c r="L465" s="189"/>
      <c r="M465" s="189"/>
      <c r="N465" s="189"/>
      <c r="O465" s="189"/>
      <c r="P465" s="189"/>
      <c r="Q465" s="189"/>
      <c r="R465" s="189"/>
      <c r="S465" s="189"/>
      <c r="T465" s="189"/>
      <c r="U465" s="189"/>
      <c r="V465" s="189"/>
      <c r="W465" s="189"/>
      <c r="X465" s="189"/>
      <c r="Y465" s="189"/>
    </row>
    <row r="466" spans="1:25" ht="15.75" hidden="1" customHeight="1" x14ac:dyDescent="0.2">
      <c r="A466" s="189"/>
      <c r="B466" s="182"/>
      <c r="C466" s="183"/>
      <c r="D466" s="183"/>
      <c r="E466" s="183"/>
      <c r="F466" s="130"/>
      <c r="G466" s="130"/>
      <c r="H466" s="130"/>
      <c r="I466" s="130"/>
      <c r="J466" s="181"/>
      <c r="K466" s="189"/>
      <c r="L466" s="189"/>
      <c r="M466" s="189"/>
      <c r="N466" s="189"/>
      <c r="O466" s="189"/>
      <c r="P466" s="189"/>
      <c r="Q466" s="189"/>
      <c r="R466" s="189"/>
      <c r="S466" s="189"/>
      <c r="T466" s="189"/>
      <c r="U466" s="189"/>
      <c r="V466" s="189"/>
      <c r="W466" s="189"/>
      <c r="X466" s="189"/>
      <c r="Y466" s="189"/>
    </row>
    <row r="467" spans="1:25" ht="15.75" hidden="1" customHeight="1" x14ac:dyDescent="0.2">
      <c r="A467" s="189"/>
      <c r="B467" s="182"/>
      <c r="C467" s="183"/>
      <c r="D467" s="183"/>
      <c r="E467" s="183"/>
      <c r="F467" s="130"/>
      <c r="G467" s="130"/>
      <c r="H467" s="130"/>
      <c r="I467" s="130"/>
      <c r="J467" s="181"/>
      <c r="K467" s="189"/>
      <c r="L467" s="189"/>
      <c r="M467" s="189"/>
      <c r="N467" s="189"/>
      <c r="O467" s="189"/>
      <c r="P467" s="189"/>
      <c r="Q467" s="189"/>
      <c r="R467" s="189"/>
      <c r="S467" s="189"/>
      <c r="T467" s="189"/>
      <c r="U467" s="189"/>
      <c r="V467" s="189"/>
      <c r="W467" s="189"/>
      <c r="X467" s="189"/>
      <c r="Y467" s="189"/>
    </row>
    <row r="468" spans="1:25" ht="15.75" hidden="1" customHeight="1" x14ac:dyDescent="0.2">
      <c r="A468" s="189"/>
      <c r="B468" s="182"/>
      <c r="C468" s="183"/>
      <c r="D468" s="183"/>
      <c r="E468" s="183"/>
      <c r="F468" s="130"/>
      <c r="G468" s="130"/>
      <c r="H468" s="130"/>
      <c r="I468" s="130"/>
      <c r="J468" s="181"/>
      <c r="K468" s="189"/>
      <c r="L468" s="189"/>
      <c r="M468" s="189"/>
      <c r="N468" s="189"/>
      <c r="O468" s="189"/>
      <c r="P468" s="189"/>
      <c r="Q468" s="189"/>
      <c r="R468" s="189"/>
      <c r="S468" s="189"/>
      <c r="T468" s="189"/>
      <c r="U468" s="189"/>
      <c r="V468" s="189"/>
      <c r="W468" s="189"/>
      <c r="X468" s="189"/>
      <c r="Y468" s="189"/>
    </row>
    <row r="469" spans="1:25" ht="15.75" hidden="1" customHeight="1" x14ac:dyDescent="0.2">
      <c r="A469" s="189"/>
      <c r="B469" s="182"/>
      <c r="C469" s="183"/>
      <c r="D469" s="183"/>
      <c r="E469" s="183"/>
      <c r="F469" s="130"/>
      <c r="G469" s="130"/>
      <c r="H469" s="130"/>
      <c r="I469" s="130"/>
      <c r="J469" s="181"/>
      <c r="K469" s="189"/>
      <c r="L469" s="189"/>
      <c r="M469" s="189"/>
      <c r="N469" s="189"/>
      <c r="O469" s="189"/>
      <c r="P469" s="189"/>
      <c r="Q469" s="189"/>
      <c r="R469" s="189"/>
      <c r="S469" s="189"/>
      <c r="T469" s="189"/>
      <c r="U469" s="189"/>
      <c r="V469" s="189"/>
      <c r="W469" s="189"/>
      <c r="X469" s="189"/>
      <c r="Y469" s="189"/>
    </row>
    <row r="470" spans="1:25" ht="15.75" hidden="1" customHeight="1" x14ac:dyDescent="0.2">
      <c r="A470" s="189"/>
      <c r="B470" s="182"/>
      <c r="C470" s="183"/>
      <c r="D470" s="183"/>
      <c r="E470" s="183"/>
      <c r="F470" s="130"/>
      <c r="G470" s="130"/>
      <c r="H470" s="130"/>
      <c r="I470" s="130"/>
      <c r="J470" s="181"/>
      <c r="K470" s="189"/>
      <c r="L470" s="189"/>
      <c r="M470" s="189"/>
      <c r="N470" s="189"/>
      <c r="O470" s="189"/>
      <c r="P470" s="189"/>
      <c r="Q470" s="189"/>
      <c r="R470" s="189"/>
      <c r="S470" s="189"/>
      <c r="T470" s="189"/>
      <c r="U470" s="189"/>
      <c r="V470" s="189"/>
      <c r="W470" s="189"/>
      <c r="X470" s="189"/>
      <c r="Y470" s="189"/>
    </row>
    <row r="471" spans="1:25" ht="15.75" hidden="1" customHeight="1" x14ac:dyDescent="0.2">
      <c r="A471" s="189"/>
      <c r="B471" s="182"/>
      <c r="C471" s="183"/>
      <c r="D471" s="183"/>
      <c r="E471" s="183"/>
      <c r="F471" s="130"/>
      <c r="G471" s="130"/>
      <c r="H471" s="130"/>
      <c r="I471" s="130"/>
      <c r="J471" s="181"/>
      <c r="K471" s="189"/>
      <c r="L471" s="189"/>
      <c r="M471" s="189"/>
      <c r="N471" s="189"/>
      <c r="O471" s="189"/>
      <c r="P471" s="189"/>
      <c r="Q471" s="189"/>
      <c r="R471" s="189"/>
      <c r="S471" s="189"/>
      <c r="T471" s="189"/>
      <c r="U471" s="189"/>
      <c r="V471" s="189"/>
      <c r="W471" s="189"/>
      <c r="X471" s="189"/>
      <c r="Y471" s="189"/>
    </row>
    <row r="472" spans="1:25" ht="15.75" hidden="1" customHeight="1" x14ac:dyDescent="0.2">
      <c r="A472" s="189"/>
      <c r="B472" s="182"/>
      <c r="C472" s="183"/>
      <c r="D472" s="183"/>
      <c r="E472" s="183"/>
      <c r="F472" s="130"/>
      <c r="G472" s="130"/>
      <c r="H472" s="130"/>
      <c r="I472" s="130"/>
      <c r="J472" s="181"/>
      <c r="K472" s="189"/>
      <c r="L472" s="189"/>
      <c r="M472" s="189"/>
      <c r="N472" s="189"/>
      <c r="O472" s="189"/>
      <c r="P472" s="189"/>
      <c r="Q472" s="189"/>
      <c r="R472" s="189"/>
      <c r="S472" s="189"/>
      <c r="T472" s="189"/>
      <c r="U472" s="189"/>
      <c r="V472" s="189"/>
      <c r="W472" s="189"/>
      <c r="X472" s="189"/>
      <c r="Y472" s="189"/>
    </row>
    <row r="473" spans="1:25" ht="15.75" hidden="1" customHeight="1" x14ac:dyDescent="0.2">
      <c r="A473" s="189"/>
      <c r="B473" s="182"/>
      <c r="C473" s="183"/>
      <c r="D473" s="183"/>
      <c r="E473" s="183"/>
      <c r="F473" s="130"/>
      <c r="G473" s="130"/>
      <c r="H473" s="130"/>
      <c r="I473" s="130"/>
      <c r="J473" s="181"/>
      <c r="K473" s="189"/>
      <c r="L473" s="189"/>
      <c r="M473" s="189"/>
      <c r="N473" s="189"/>
      <c r="O473" s="189"/>
      <c r="P473" s="189"/>
      <c r="Q473" s="189"/>
      <c r="R473" s="189"/>
      <c r="S473" s="189"/>
      <c r="T473" s="189"/>
      <c r="U473" s="189"/>
      <c r="V473" s="189"/>
      <c r="W473" s="189"/>
      <c r="X473" s="189"/>
      <c r="Y473" s="189"/>
    </row>
    <row r="474" spans="1:25" ht="15.75" hidden="1" customHeight="1" x14ac:dyDescent="0.2">
      <c r="A474" s="189"/>
      <c r="B474" s="182"/>
      <c r="C474" s="183"/>
      <c r="D474" s="183"/>
      <c r="E474" s="183"/>
      <c r="F474" s="130"/>
      <c r="G474" s="130"/>
      <c r="H474" s="130"/>
      <c r="I474" s="130"/>
      <c r="J474" s="181"/>
      <c r="K474" s="189"/>
      <c r="L474" s="189"/>
      <c r="M474" s="189"/>
      <c r="N474" s="189"/>
      <c r="O474" s="189"/>
      <c r="P474" s="189"/>
      <c r="Q474" s="189"/>
      <c r="R474" s="189"/>
      <c r="S474" s="189"/>
      <c r="T474" s="189"/>
      <c r="U474" s="189"/>
      <c r="V474" s="189"/>
      <c r="W474" s="189"/>
      <c r="X474" s="189"/>
      <c r="Y474" s="189"/>
    </row>
    <row r="475" spans="1:25" ht="15.75" hidden="1" customHeight="1" x14ac:dyDescent="0.2">
      <c r="A475" s="189"/>
      <c r="B475" s="182"/>
      <c r="C475" s="183"/>
      <c r="D475" s="183"/>
      <c r="E475" s="183"/>
      <c r="F475" s="130"/>
      <c r="G475" s="130"/>
      <c r="H475" s="130"/>
      <c r="I475" s="130"/>
      <c r="J475" s="181"/>
      <c r="K475" s="189"/>
      <c r="L475" s="189"/>
      <c r="M475" s="189"/>
      <c r="N475" s="189"/>
      <c r="O475" s="189"/>
      <c r="P475" s="189"/>
      <c r="Q475" s="189"/>
      <c r="R475" s="189"/>
      <c r="S475" s="189"/>
      <c r="T475" s="189"/>
      <c r="U475" s="189"/>
      <c r="V475" s="189"/>
      <c r="W475" s="189"/>
      <c r="X475" s="189"/>
      <c r="Y475" s="189"/>
    </row>
    <row r="476" spans="1:25" ht="15.75" hidden="1" customHeight="1" x14ac:dyDescent="0.2">
      <c r="A476" s="189"/>
      <c r="B476" s="182"/>
      <c r="C476" s="183"/>
      <c r="D476" s="183"/>
      <c r="E476" s="183"/>
      <c r="F476" s="130"/>
      <c r="G476" s="130"/>
      <c r="H476" s="130"/>
      <c r="I476" s="130"/>
      <c r="J476" s="181"/>
      <c r="K476" s="189"/>
      <c r="L476" s="189"/>
      <c r="M476" s="189"/>
      <c r="N476" s="189"/>
      <c r="O476" s="189"/>
      <c r="P476" s="189"/>
      <c r="Q476" s="189"/>
      <c r="R476" s="189"/>
      <c r="S476" s="189"/>
      <c r="T476" s="189"/>
      <c r="U476" s="189"/>
      <c r="V476" s="189"/>
      <c r="W476" s="189"/>
      <c r="X476" s="189"/>
      <c r="Y476" s="189"/>
    </row>
    <row r="477" spans="1:25" ht="15.75" hidden="1" customHeight="1" x14ac:dyDescent="0.2">
      <c r="A477" s="189"/>
      <c r="B477" s="182"/>
      <c r="C477" s="183"/>
      <c r="D477" s="183"/>
      <c r="E477" s="183"/>
      <c r="F477" s="130"/>
      <c r="G477" s="130"/>
      <c r="H477" s="130"/>
      <c r="I477" s="130"/>
      <c r="J477" s="181"/>
      <c r="K477" s="189"/>
      <c r="L477" s="189"/>
      <c r="M477" s="189"/>
      <c r="N477" s="189"/>
      <c r="O477" s="189"/>
      <c r="P477" s="189"/>
      <c r="Q477" s="189"/>
      <c r="R477" s="189"/>
      <c r="S477" s="189"/>
      <c r="T477" s="189"/>
      <c r="U477" s="189"/>
      <c r="V477" s="189"/>
      <c r="W477" s="189"/>
      <c r="X477" s="189"/>
      <c r="Y477" s="189"/>
    </row>
    <row r="478" spans="1:25" ht="15.75" hidden="1" customHeight="1" x14ac:dyDescent="0.2">
      <c r="A478" s="189"/>
      <c r="B478" s="182"/>
      <c r="C478" s="183"/>
      <c r="D478" s="183"/>
      <c r="E478" s="183"/>
      <c r="F478" s="130"/>
      <c r="G478" s="130"/>
      <c r="H478" s="130"/>
      <c r="I478" s="130"/>
      <c r="J478" s="181"/>
      <c r="K478" s="189"/>
      <c r="L478" s="189"/>
      <c r="M478" s="189"/>
      <c r="N478" s="189"/>
      <c r="O478" s="189"/>
      <c r="P478" s="189"/>
      <c r="Q478" s="189"/>
      <c r="R478" s="189"/>
      <c r="S478" s="189"/>
      <c r="T478" s="189"/>
      <c r="U478" s="189"/>
      <c r="V478" s="189"/>
      <c r="W478" s="189"/>
      <c r="X478" s="189"/>
      <c r="Y478" s="189"/>
    </row>
    <row r="479" spans="1:25" ht="15.75" hidden="1" customHeight="1" x14ac:dyDescent="0.2">
      <c r="A479" s="189"/>
      <c r="B479" s="182"/>
      <c r="C479" s="183"/>
      <c r="D479" s="183"/>
      <c r="E479" s="183"/>
      <c r="F479" s="130"/>
      <c r="G479" s="130"/>
      <c r="H479" s="130"/>
      <c r="I479" s="130"/>
      <c r="J479" s="181"/>
      <c r="K479" s="189"/>
      <c r="L479" s="189"/>
      <c r="M479" s="189"/>
      <c r="N479" s="189"/>
      <c r="O479" s="189"/>
      <c r="P479" s="189"/>
      <c r="Q479" s="189"/>
      <c r="R479" s="189"/>
      <c r="S479" s="189"/>
      <c r="T479" s="189"/>
      <c r="U479" s="189"/>
      <c r="V479" s="189"/>
      <c r="W479" s="189"/>
      <c r="X479" s="189"/>
      <c r="Y479" s="189"/>
    </row>
    <row r="480" spans="1:25" ht="15.75" hidden="1" customHeight="1" x14ac:dyDescent="0.2">
      <c r="A480" s="189"/>
      <c r="B480" s="182"/>
      <c r="C480" s="183"/>
      <c r="D480" s="183"/>
      <c r="E480" s="183"/>
      <c r="F480" s="130"/>
      <c r="G480" s="130"/>
      <c r="H480" s="130"/>
      <c r="I480" s="130"/>
      <c r="J480" s="181"/>
      <c r="K480" s="189"/>
      <c r="L480" s="189"/>
      <c r="M480" s="189"/>
      <c r="N480" s="189"/>
      <c r="O480" s="189"/>
      <c r="P480" s="189"/>
      <c r="Q480" s="189"/>
      <c r="R480" s="189"/>
      <c r="S480" s="189"/>
      <c r="T480" s="189"/>
      <c r="U480" s="189"/>
      <c r="V480" s="189"/>
      <c r="W480" s="189"/>
      <c r="X480" s="189"/>
      <c r="Y480" s="189"/>
    </row>
    <row r="481" spans="1:25" ht="15.75" hidden="1" customHeight="1" x14ac:dyDescent="0.2">
      <c r="A481" s="189"/>
      <c r="B481" s="182"/>
      <c r="C481" s="183"/>
      <c r="D481" s="183"/>
      <c r="E481" s="183"/>
      <c r="F481" s="130"/>
      <c r="G481" s="130"/>
      <c r="H481" s="130"/>
      <c r="I481" s="130"/>
      <c r="J481" s="181"/>
      <c r="K481" s="189"/>
      <c r="L481" s="189"/>
      <c r="M481" s="189"/>
      <c r="N481" s="189"/>
      <c r="O481" s="189"/>
      <c r="P481" s="189"/>
      <c r="Q481" s="189"/>
      <c r="R481" s="189"/>
      <c r="S481" s="189"/>
      <c r="T481" s="189"/>
      <c r="U481" s="189"/>
      <c r="V481" s="189"/>
      <c r="W481" s="189"/>
      <c r="X481" s="189"/>
      <c r="Y481" s="189"/>
    </row>
    <row r="482" spans="1:25" ht="15.75" hidden="1" customHeight="1" x14ac:dyDescent="0.2">
      <c r="A482" s="189"/>
      <c r="B482" s="182"/>
      <c r="C482" s="183"/>
      <c r="D482" s="183"/>
      <c r="E482" s="183"/>
      <c r="F482" s="130"/>
      <c r="G482" s="130"/>
      <c r="H482" s="130"/>
      <c r="I482" s="130"/>
      <c r="J482" s="181"/>
      <c r="K482" s="189"/>
      <c r="L482" s="189"/>
      <c r="M482" s="189"/>
      <c r="N482" s="189"/>
      <c r="O482" s="189"/>
      <c r="P482" s="189"/>
      <c r="Q482" s="189"/>
      <c r="R482" s="189"/>
      <c r="S482" s="189"/>
      <c r="T482" s="189"/>
      <c r="U482" s="189"/>
      <c r="V482" s="189"/>
      <c r="W482" s="189"/>
      <c r="X482" s="189"/>
      <c r="Y482" s="189"/>
    </row>
    <row r="483" spans="1:25" ht="15.75" hidden="1" customHeight="1" x14ac:dyDescent="0.2">
      <c r="A483" s="189"/>
      <c r="B483" s="182"/>
      <c r="C483" s="183"/>
      <c r="D483" s="183"/>
      <c r="E483" s="183"/>
      <c r="F483" s="130"/>
      <c r="G483" s="130"/>
      <c r="H483" s="130"/>
      <c r="I483" s="130"/>
      <c r="J483" s="181"/>
      <c r="K483" s="189"/>
      <c r="L483" s="189"/>
      <c r="M483" s="189"/>
      <c r="N483" s="189"/>
      <c r="O483" s="189"/>
      <c r="P483" s="189"/>
      <c r="Q483" s="189"/>
      <c r="R483" s="189"/>
      <c r="S483" s="189"/>
      <c r="T483" s="189"/>
      <c r="U483" s="189"/>
      <c r="V483" s="189"/>
      <c r="W483" s="189"/>
      <c r="X483" s="189"/>
      <c r="Y483" s="189"/>
    </row>
    <row r="484" spans="1:25" ht="15.75" hidden="1" customHeight="1" x14ac:dyDescent="0.2">
      <c r="A484" s="189"/>
      <c r="B484" s="182"/>
      <c r="C484" s="183"/>
      <c r="D484" s="183"/>
      <c r="E484" s="183"/>
      <c r="F484" s="130"/>
      <c r="G484" s="130"/>
      <c r="H484" s="130"/>
      <c r="I484" s="130"/>
      <c r="J484" s="181"/>
      <c r="K484" s="189"/>
      <c r="L484" s="189"/>
      <c r="M484" s="189"/>
      <c r="N484" s="189"/>
      <c r="O484" s="189"/>
      <c r="P484" s="189"/>
      <c r="Q484" s="189"/>
      <c r="R484" s="189"/>
      <c r="S484" s="189"/>
      <c r="T484" s="189"/>
      <c r="U484" s="189"/>
      <c r="V484" s="189"/>
      <c r="W484" s="189"/>
      <c r="X484" s="189"/>
      <c r="Y484" s="189"/>
    </row>
    <row r="485" spans="1:25" ht="15.75" hidden="1" customHeight="1" x14ac:dyDescent="0.2">
      <c r="A485" s="189"/>
      <c r="B485" s="182"/>
      <c r="C485" s="183"/>
      <c r="D485" s="183"/>
      <c r="E485" s="183"/>
      <c r="F485" s="130"/>
      <c r="G485" s="130"/>
      <c r="H485" s="130"/>
      <c r="I485" s="130"/>
      <c r="J485" s="181"/>
      <c r="K485" s="189"/>
      <c r="L485" s="189"/>
      <c r="M485" s="189"/>
      <c r="N485" s="189"/>
      <c r="O485" s="189"/>
      <c r="P485" s="189"/>
      <c r="Q485" s="189"/>
      <c r="R485" s="189"/>
      <c r="S485" s="189"/>
      <c r="T485" s="189"/>
      <c r="U485" s="189"/>
      <c r="V485" s="189"/>
      <c r="W485" s="189"/>
      <c r="X485" s="189"/>
      <c r="Y485" s="189"/>
    </row>
    <row r="486" spans="1:25" ht="15.75" hidden="1" customHeight="1" x14ac:dyDescent="0.2">
      <c r="A486" s="189"/>
      <c r="B486" s="182"/>
      <c r="C486" s="183"/>
      <c r="D486" s="183"/>
      <c r="E486" s="183"/>
      <c r="F486" s="130"/>
      <c r="G486" s="130"/>
      <c r="H486" s="130"/>
      <c r="I486" s="130"/>
      <c r="J486" s="181"/>
      <c r="K486" s="189"/>
      <c r="L486" s="189"/>
      <c r="M486" s="189"/>
      <c r="N486" s="189"/>
      <c r="O486" s="189"/>
      <c r="P486" s="189"/>
      <c r="Q486" s="189"/>
      <c r="R486" s="189"/>
      <c r="S486" s="189"/>
      <c r="T486" s="189"/>
      <c r="U486" s="189"/>
      <c r="V486" s="189"/>
      <c r="W486" s="189"/>
      <c r="X486" s="189"/>
      <c r="Y486" s="189"/>
    </row>
    <row r="487" spans="1:25" ht="15.75" hidden="1" customHeight="1" x14ac:dyDescent="0.2">
      <c r="A487" s="189"/>
      <c r="B487" s="182"/>
      <c r="C487" s="183"/>
      <c r="D487" s="183"/>
      <c r="E487" s="183"/>
      <c r="F487" s="130"/>
      <c r="G487" s="130"/>
      <c r="H487" s="130"/>
      <c r="I487" s="130"/>
      <c r="J487" s="181"/>
      <c r="K487" s="189"/>
      <c r="L487" s="189"/>
      <c r="M487" s="189"/>
      <c r="N487" s="189"/>
      <c r="O487" s="189"/>
      <c r="P487" s="189"/>
      <c r="Q487" s="189"/>
      <c r="R487" s="189"/>
      <c r="S487" s="189"/>
      <c r="T487" s="189"/>
      <c r="U487" s="189"/>
      <c r="V487" s="189"/>
      <c r="W487" s="189"/>
      <c r="X487" s="189"/>
      <c r="Y487" s="189"/>
    </row>
    <row r="488" spans="1:25" ht="15.75" hidden="1" customHeight="1" x14ac:dyDescent="0.2">
      <c r="A488" s="189"/>
      <c r="B488" s="182"/>
      <c r="C488" s="183"/>
      <c r="D488" s="183"/>
      <c r="E488" s="183"/>
      <c r="F488" s="130"/>
      <c r="G488" s="130"/>
      <c r="H488" s="130"/>
      <c r="I488" s="130"/>
      <c r="J488" s="181"/>
      <c r="K488" s="189"/>
      <c r="L488" s="189"/>
      <c r="M488" s="189"/>
      <c r="N488" s="189"/>
      <c r="O488" s="189"/>
      <c r="P488" s="189"/>
      <c r="Q488" s="189"/>
      <c r="R488" s="189"/>
      <c r="S488" s="189"/>
      <c r="T488" s="189"/>
      <c r="U488" s="189"/>
      <c r="V488" s="189"/>
      <c r="W488" s="189"/>
      <c r="X488" s="189"/>
      <c r="Y488" s="189"/>
    </row>
    <row r="489" spans="1:25" ht="15.75" hidden="1" customHeight="1" x14ac:dyDescent="0.2">
      <c r="A489" s="189"/>
      <c r="B489" s="182"/>
      <c r="C489" s="183"/>
      <c r="D489" s="183"/>
      <c r="E489" s="183"/>
      <c r="F489" s="130"/>
      <c r="G489" s="130"/>
      <c r="H489" s="130"/>
      <c r="I489" s="130"/>
      <c r="J489" s="181"/>
      <c r="K489" s="189"/>
      <c r="L489" s="189"/>
      <c r="M489" s="189"/>
      <c r="N489" s="189"/>
      <c r="O489" s="189"/>
      <c r="P489" s="189"/>
      <c r="Q489" s="189"/>
      <c r="R489" s="189"/>
      <c r="S489" s="189"/>
      <c r="T489" s="189"/>
      <c r="U489" s="189"/>
      <c r="V489" s="189"/>
      <c r="W489" s="189"/>
      <c r="X489" s="189"/>
      <c r="Y489" s="189"/>
    </row>
    <row r="490" spans="1:25" ht="15.75" hidden="1" customHeight="1" x14ac:dyDescent="0.2">
      <c r="A490" s="189"/>
      <c r="B490" s="182"/>
      <c r="C490" s="183"/>
      <c r="D490" s="183"/>
      <c r="E490" s="183"/>
      <c r="F490" s="130"/>
      <c r="G490" s="130"/>
      <c r="H490" s="130"/>
      <c r="I490" s="130"/>
      <c r="J490" s="181"/>
      <c r="K490" s="189"/>
      <c r="L490" s="189"/>
      <c r="M490" s="189"/>
      <c r="N490" s="189"/>
      <c r="O490" s="189"/>
      <c r="P490" s="189"/>
      <c r="Q490" s="189"/>
      <c r="R490" s="189"/>
      <c r="S490" s="189"/>
      <c r="T490" s="189"/>
      <c r="U490" s="189"/>
      <c r="V490" s="189"/>
      <c r="W490" s="189"/>
      <c r="X490" s="189"/>
      <c r="Y490" s="189"/>
    </row>
    <row r="491" spans="1:25" ht="15.75" hidden="1" customHeight="1" x14ac:dyDescent="0.2">
      <c r="A491" s="189"/>
      <c r="B491" s="182"/>
      <c r="C491" s="183"/>
      <c r="D491" s="183"/>
      <c r="E491" s="183"/>
      <c r="F491" s="130"/>
      <c r="G491" s="130"/>
      <c r="H491" s="130"/>
      <c r="I491" s="130"/>
      <c r="J491" s="181"/>
      <c r="K491" s="189"/>
      <c r="L491" s="189"/>
      <c r="M491" s="189"/>
      <c r="N491" s="189"/>
      <c r="O491" s="189"/>
      <c r="P491" s="189"/>
      <c r="Q491" s="189"/>
      <c r="R491" s="189"/>
      <c r="S491" s="189"/>
      <c r="T491" s="189"/>
      <c r="U491" s="189"/>
      <c r="V491" s="189"/>
      <c r="W491" s="189"/>
      <c r="X491" s="189"/>
      <c r="Y491" s="189"/>
    </row>
    <row r="492" spans="1:25" ht="15.75" hidden="1" customHeight="1" x14ac:dyDescent="0.2">
      <c r="A492" s="189"/>
      <c r="B492" s="182"/>
      <c r="C492" s="183"/>
      <c r="D492" s="183"/>
      <c r="E492" s="183"/>
      <c r="F492" s="130"/>
      <c r="G492" s="130"/>
      <c r="H492" s="130"/>
      <c r="I492" s="130"/>
      <c r="J492" s="181"/>
      <c r="K492" s="189"/>
      <c r="L492" s="189"/>
      <c r="M492" s="189"/>
      <c r="N492" s="189"/>
      <c r="O492" s="189"/>
      <c r="P492" s="189"/>
      <c r="Q492" s="189"/>
      <c r="R492" s="189"/>
      <c r="S492" s="189"/>
      <c r="T492" s="189"/>
      <c r="U492" s="189"/>
      <c r="V492" s="189"/>
      <c r="W492" s="189"/>
      <c r="X492" s="189"/>
      <c r="Y492" s="189"/>
    </row>
    <row r="493" spans="1:25" ht="15.75" hidden="1" customHeight="1" x14ac:dyDescent="0.2">
      <c r="A493" s="189"/>
      <c r="B493" s="182"/>
      <c r="C493" s="183"/>
      <c r="D493" s="183"/>
      <c r="E493" s="183"/>
      <c r="F493" s="130"/>
      <c r="G493" s="130"/>
      <c r="H493" s="130"/>
      <c r="I493" s="130"/>
      <c r="J493" s="181"/>
      <c r="K493" s="189"/>
      <c r="L493" s="189"/>
      <c r="M493" s="189"/>
      <c r="N493" s="189"/>
      <c r="O493" s="189"/>
      <c r="P493" s="189"/>
      <c r="Q493" s="189"/>
      <c r="R493" s="189"/>
      <c r="S493" s="189"/>
      <c r="T493" s="189"/>
      <c r="U493" s="189"/>
      <c r="V493" s="189"/>
      <c r="W493" s="189"/>
      <c r="X493" s="189"/>
      <c r="Y493" s="189"/>
    </row>
    <row r="494" spans="1:25" ht="15.75" hidden="1" customHeight="1" x14ac:dyDescent="0.2">
      <c r="A494" s="189"/>
      <c r="B494" s="182"/>
      <c r="C494" s="183"/>
      <c r="D494" s="183"/>
      <c r="E494" s="183"/>
      <c r="F494" s="130"/>
      <c r="G494" s="130"/>
      <c r="H494" s="130"/>
      <c r="I494" s="130"/>
      <c r="J494" s="181"/>
      <c r="K494" s="189"/>
      <c r="L494" s="189"/>
      <c r="M494" s="189"/>
      <c r="N494" s="189"/>
      <c r="O494" s="189"/>
      <c r="P494" s="189"/>
      <c r="Q494" s="189"/>
      <c r="R494" s="189"/>
      <c r="S494" s="189"/>
      <c r="T494" s="189"/>
      <c r="U494" s="189"/>
      <c r="V494" s="189"/>
      <c r="W494" s="189"/>
      <c r="X494" s="189"/>
      <c r="Y494" s="189"/>
    </row>
    <row r="495" spans="1:25" ht="15.75" hidden="1" customHeight="1" x14ac:dyDescent="0.2">
      <c r="A495" s="189"/>
      <c r="B495" s="182"/>
      <c r="C495" s="183"/>
      <c r="D495" s="183"/>
      <c r="E495" s="183"/>
      <c r="F495" s="130"/>
      <c r="G495" s="130"/>
      <c r="H495" s="130"/>
      <c r="I495" s="130"/>
      <c r="J495" s="181"/>
      <c r="K495" s="189"/>
      <c r="L495" s="189"/>
      <c r="M495" s="189"/>
      <c r="N495" s="189"/>
      <c r="O495" s="189"/>
      <c r="P495" s="189"/>
      <c r="Q495" s="189"/>
      <c r="R495" s="189"/>
      <c r="S495" s="189"/>
      <c r="T495" s="189"/>
      <c r="U495" s="189"/>
      <c r="V495" s="189"/>
      <c r="W495" s="189"/>
      <c r="X495" s="189"/>
      <c r="Y495" s="189"/>
    </row>
    <row r="496" spans="1:25" ht="15.75" hidden="1" customHeight="1" x14ac:dyDescent="0.2">
      <c r="A496" s="189"/>
      <c r="B496" s="182"/>
      <c r="C496" s="183"/>
      <c r="D496" s="183"/>
      <c r="E496" s="183"/>
      <c r="F496" s="130"/>
      <c r="G496" s="130"/>
      <c r="H496" s="130"/>
      <c r="I496" s="130"/>
      <c r="J496" s="181"/>
      <c r="K496" s="189"/>
      <c r="L496" s="189"/>
      <c r="M496" s="189"/>
      <c r="N496" s="189"/>
      <c r="O496" s="189"/>
      <c r="P496" s="189"/>
      <c r="Q496" s="189"/>
      <c r="R496" s="189"/>
      <c r="S496" s="189"/>
      <c r="T496" s="189"/>
      <c r="U496" s="189"/>
      <c r="V496" s="189"/>
      <c r="W496" s="189"/>
      <c r="X496" s="189"/>
      <c r="Y496" s="189"/>
    </row>
    <row r="497" spans="1:25" ht="15.75" hidden="1" customHeight="1" x14ac:dyDescent="0.2">
      <c r="A497" s="189"/>
      <c r="B497" s="182"/>
      <c r="C497" s="183"/>
      <c r="D497" s="183"/>
      <c r="E497" s="183"/>
      <c r="F497" s="130"/>
      <c r="G497" s="130"/>
      <c r="H497" s="130"/>
      <c r="I497" s="130"/>
      <c r="J497" s="181"/>
      <c r="K497" s="189"/>
      <c r="L497" s="189"/>
      <c r="M497" s="189"/>
      <c r="N497" s="189"/>
      <c r="O497" s="189"/>
      <c r="P497" s="189"/>
      <c r="Q497" s="189"/>
      <c r="R497" s="189"/>
      <c r="S497" s="189"/>
      <c r="T497" s="189"/>
      <c r="U497" s="189"/>
      <c r="V497" s="189"/>
      <c r="W497" s="189"/>
      <c r="X497" s="189"/>
      <c r="Y497" s="189"/>
    </row>
    <row r="498" spans="1:25" ht="15.75" hidden="1" customHeight="1" x14ac:dyDescent="0.2">
      <c r="A498" s="189"/>
      <c r="B498" s="182"/>
      <c r="C498" s="183"/>
      <c r="D498" s="183"/>
      <c r="E498" s="183"/>
      <c r="F498" s="130"/>
      <c r="G498" s="130"/>
      <c r="H498" s="130"/>
      <c r="I498" s="130"/>
      <c r="J498" s="181"/>
      <c r="K498" s="189"/>
      <c r="L498" s="189"/>
      <c r="M498" s="189"/>
      <c r="N498" s="189"/>
      <c r="O498" s="189"/>
      <c r="P498" s="189"/>
      <c r="Q498" s="189"/>
      <c r="R498" s="189"/>
      <c r="S498" s="189"/>
      <c r="T498" s="189"/>
      <c r="U498" s="189"/>
      <c r="V498" s="189"/>
      <c r="W498" s="189"/>
      <c r="X498" s="189"/>
      <c r="Y498" s="189"/>
    </row>
    <row r="499" spans="1:25" ht="15.75" hidden="1" customHeight="1" x14ac:dyDescent="0.2">
      <c r="A499" s="189"/>
      <c r="B499" s="182"/>
      <c r="C499" s="183"/>
      <c r="D499" s="183"/>
      <c r="E499" s="183"/>
      <c r="F499" s="130"/>
      <c r="G499" s="130"/>
      <c r="H499" s="130"/>
      <c r="I499" s="130"/>
      <c r="J499" s="181"/>
      <c r="K499" s="189"/>
      <c r="L499" s="189"/>
      <c r="M499" s="189"/>
      <c r="N499" s="189"/>
      <c r="O499" s="189"/>
      <c r="P499" s="189"/>
      <c r="Q499" s="189"/>
      <c r="R499" s="189"/>
      <c r="S499" s="189"/>
      <c r="T499" s="189"/>
      <c r="U499" s="189"/>
      <c r="V499" s="189"/>
      <c r="W499" s="189"/>
      <c r="X499" s="189"/>
      <c r="Y499" s="189"/>
    </row>
    <row r="500" spans="1:25" ht="15.75" hidden="1" customHeight="1" x14ac:dyDescent="0.2">
      <c r="A500" s="189"/>
      <c r="B500" s="182"/>
      <c r="C500" s="183"/>
      <c r="D500" s="183"/>
      <c r="E500" s="183"/>
      <c r="F500" s="130"/>
      <c r="G500" s="130"/>
      <c r="H500" s="130"/>
      <c r="I500" s="130"/>
      <c r="J500" s="181"/>
      <c r="K500" s="189"/>
      <c r="L500" s="189"/>
      <c r="M500" s="189"/>
      <c r="N500" s="189"/>
      <c r="O500" s="189"/>
      <c r="P500" s="189"/>
      <c r="Q500" s="189"/>
      <c r="R500" s="189"/>
      <c r="S500" s="189"/>
      <c r="T500" s="189"/>
      <c r="U500" s="189"/>
      <c r="V500" s="189"/>
      <c r="W500" s="189"/>
      <c r="X500" s="189"/>
      <c r="Y500" s="189"/>
    </row>
    <row r="501" spans="1:25" ht="15.75" hidden="1" customHeight="1" x14ac:dyDescent="0.2">
      <c r="A501" s="189"/>
      <c r="B501" s="182"/>
      <c r="C501" s="183"/>
      <c r="D501" s="183"/>
      <c r="E501" s="183"/>
      <c r="F501" s="130"/>
      <c r="G501" s="130"/>
      <c r="H501" s="130"/>
      <c r="I501" s="130"/>
      <c r="J501" s="181"/>
      <c r="K501" s="189"/>
      <c r="L501" s="189"/>
      <c r="M501" s="189"/>
      <c r="N501" s="189"/>
      <c r="O501" s="189"/>
      <c r="P501" s="189"/>
      <c r="Q501" s="189"/>
      <c r="R501" s="189"/>
      <c r="S501" s="189"/>
      <c r="T501" s="189"/>
      <c r="U501" s="189"/>
      <c r="V501" s="189"/>
      <c r="W501" s="189"/>
      <c r="X501" s="189"/>
      <c r="Y501" s="189"/>
    </row>
    <row r="502" spans="1:25" ht="15.75" hidden="1" customHeight="1" x14ac:dyDescent="0.2">
      <c r="A502" s="189"/>
      <c r="B502" s="182"/>
      <c r="C502" s="183"/>
      <c r="D502" s="183"/>
      <c r="E502" s="183"/>
      <c r="F502" s="130"/>
      <c r="G502" s="130"/>
      <c r="H502" s="130"/>
      <c r="I502" s="130"/>
      <c r="J502" s="181"/>
      <c r="K502" s="189"/>
      <c r="L502" s="189"/>
      <c r="M502" s="189"/>
      <c r="N502" s="189"/>
      <c r="O502" s="189"/>
      <c r="P502" s="189"/>
      <c r="Q502" s="189"/>
      <c r="R502" s="189"/>
      <c r="S502" s="189"/>
      <c r="T502" s="189"/>
      <c r="U502" s="189"/>
      <c r="V502" s="189"/>
      <c r="W502" s="189"/>
      <c r="X502" s="189"/>
      <c r="Y502" s="189"/>
    </row>
    <row r="503" spans="1:25" ht="15.75" hidden="1" customHeight="1" x14ac:dyDescent="0.2">
      <c r="A503" s="189"/>
      <c r="B503" s="182"/>
      <c r="C503" s="183"/>
      <c r="D503" s="183"/>
      <c r="E503" s="183"/>
      <c r="F503" s="130"/>
      <c r="G503" s="130"/>
      <c r="H503" s="130"/>
      <c r="I503" s="130"/>
      <c r="J503" s="181"/>
      <c r="K503" s="189"/>
      <c r="L503" s="189"/>
      <c r="M503" s="189"/>
      <c r="N503" s="189"/>
      <c r="O503" s="189"/>
      <c r="P503" s="189"/>
      <c r="Q503" s="189"/>
      <c r="R503" s="189"/>
      <c r="S503" s="189"/>
      <c r="T503" s="189"/>
      <c r="U503" s="189"/>
      <c r="V503" s="189"/>
      <c r="W503" s="189"/>
      <c r="X503" s="189"/>
      <c r="Y503" s="189"/>
    </row>
    <row r="504" spans="1:25" ht="15.75" hidden="1" customHeight="1" x14ac:dyDescent="0.2">
      <c r="A504" s="189"/>
      <c r="B504" s="182"/>
      <c r="C504" s="183"/>
      <c r="D504" s="183"/>
      <c r="E504" s="183"/>
      <c r="F504" s="130"/>
      <c r="G504" s="130"/>
      <c r="H504" s="130"/>
      <c r="I504" s="130"/>
      <c r="J504" s="181"/>
      <c r="K504" s="189"/>
      <c r="L504" s="189"/>
      <c r="M504" s="189"/>
      <c r="N504" s="189"/>
      <c r="O504" s="189"/>
      <c r="P504" s="189"/>
      <c r="Q504" s="189"/>
      <c r="R504" s="189"/>
      <c r="S504" s="189"/>
      <c r="T504" s="189"/>
      <c r="U504" s="189"/>
      <c r="V504" s="189"/>
      <c r="W504" s="189"/>
      <c r="X504" s="189"/>
      <c r="Y504" s="189"/>
    </row>
    <row r="505" spans="1:25" ht="15.75" hidden="1" customHeight="1" x14ac:dyDescent="0.2">
      <c r="A505" s="189"/>
      <c r="B505" s="182"/>
      <c r="C505" s="183"/>
      <c r="D505" s="183"/>
      <c r="E505" s="183"/>
      <c r="F505" s="130"/>
      <c r="G505" s="130"/>
      <c r="H505" s="130"/>
      <c r="I505" s="130"/>
      <c r="J505" s="181"/>
      <c r="K505" s="189"/>
      <c r="L505" s="189"/>
      <c r="M505" s="189"/>
      <c r="N505" s="189"/>
      <c r="O505" s="189"/>
      <c r="P505" s="189"/>
      <c r="Q505" s="189"/>
      <c r="R505" s="189"/>
      <c r="S505" s="189"/>
      <c r="T505" s="189"/>
      <c r="U505" s="189"/>
      <c r="V505" s="189"/>
      <c r="W505" s="189"/>
      <c r="X505" s="189"/>
      <c r="Y505" s="189"/>
    </row>
    <row r="506" spans="1:25" ht="15.75" hidden="1" customHeight="1" x14ac:dyDescent="0.2">
      <c r="A506" s="189"/>
      <c r="B506" s="182"/>
      <c r="C506" s="183"/>
      <c r="D506" s="183"/>
      <c r="E506" s="183"/>
      <c r="F506" s="130"/>
      <c r="G506" s="130"/>
      <c r="H506" s="130"/>
      <c r="I506" s="130"/>
      <c r="J506" s="181"/>
      <c r="K506" s="189"/>
      <c r="L506" s="189"/>
      <c r="M506" s="189"/>
      <c r="N506" s="189"/>
      <c r="O506" s="189"/>
      <c r="P506" s="189"/>
      <c r="Q506" s="189"/>
      <c r="R506" s="189"/>
      <c r="S506" s="189"/>
      <c r="T506" s="189"/>
      <c r="U506" s="189"/>
      <c r="V506" s="189"/>
      <c r="W506" s="189"/>
      <c r="X506" s="189"/>
      <c r="Y506" s="189"/>
    </row>
    <row r="507" spans="1:25" ht="15.75" hidden="1" customHeight="1" x14ac:dyDescent="0.2">
      <c r="A507" s="189"/>
      <c r="B507" s="182"/>
      <c r="C507" s="183"/>
      <c r="D507" s="183"/>
      <c r="E507" s="183"/>
      <c r="F507" s="130"/>
      <c r="G507" s="130"/>
      <c r="H507" s="130"/>
      <c r="I507" s="130"/>
      <c r="J507" s="181"/>
      <c r="K507" s="189"/>
      <c r="L507" s="189"/>
      <c r="M507" s="189"/>
      <c r="N507" s="189"/>
      <c r="O507" s="189"/>
      <c r="P507" s="189"/>
      <c r="Q507" s="189"/>
      <c r="R507" s="189"/>
      <c r="S507" s="189"/>
      <c r="T507" s="189"/>
      <c r="U507" s="189"/>
      <c r="V507" s="189"/>
      <c r="W507" s="189"/>
      <c r="X507" s="189"/>
      <c r="Y507" s="189"/>
    </row>
    <row r="508" spans="1:25" ht="15.75" hidden="1" customHeight="1" x14ac:dyDescent="0.2">
      <c r="A508" s="189"/>
      <c r="B508" s="182"/>
      <c r="C508" s="183"/>
      <c r="D508" s="183"/>
      <c r="E508" s="183"/>
      <c r="F508" s="130"/>
      <c r="G508" s="130"/>
      <c r="H508" s="130"/>
      <c r="I508" s="130"/>
      <c r="J508" s="181"/>
      <c r="K508" s="189"/>
      <c r="L508" s="189"/>
      <c r="M508" s="189"/>
      <c r="N508" s="189"/>
      <c r="O508" s="189"/>
      <c r="P508" s="189"/>
      <c r="Q508" s="189"/>
      <c r="R508" s="189"/>
      <c r="S508" s="189"/>
      <c r="T508" s="189"/>
      <c r="U508" s="189"/>
      <c r="V508" s="189"/>
      <c r="W508" s="189"/>
      <c r="X508" s="189"/>
      <c r="Y508" s="189"/>
    </row>
    <row r="509" spans="1:25" ht="15.75" hidden="1" customHeight="1" x14ac:dyDescent="0.2">
      <c r="A509" s="189"/>
      <c r="B509" s="182"/>
      <c r="C509" s="183"/>
      <c r="D509" s="183"/>
      <c r="E509" s="183"/>
      <c r="F509" s="130"/>
      <c r="G509" s="130"/>
      <c r="H509" s="130"/>
      <c r="I509" s="130"/>
      <c r="J509" s="181"/>
      <c r="K509" s="189"/>
      <c r="L509" s="189"/>
      <c r="M509" s="189"/>
      <c r="N509" s="189"/>
      <c r="O509" s="189"/>
      <c r="P509" s="189"/>
      <c r="Q509" s="189"/>
      <c r="R509" s="189"/>
      <c r="S509" s="189"/>
      <c r="T509" s="189"/>
      <c r="U509" s="189"/>
      <c r="V509" s="189"/>
      <c r="W509" s="189"/>
      <c r="X509" s="189"/>
      <c r="Y509" s="189"/>
    </row>
    <row r="510" spans="1:25" ht="15.75" hidden="1" customHeight="1" x14ac:dyDescent="0.2">
      <c r="A510" s="189"/>
      <c r="B510" s="182"/>
      <c r="C510" s="183"/>
      <c r="D510" s="183"/>
      <c r="E510" s="183"/>
      <c r="F510" s="130"/>
      <c r="G510" s="130"/>
      <c r="H510" s="130"/>
      <c r="I510" s="130"/>
      <c r="J510" s="181"/>
      <c r="K510" s="189"/>
      <c r="L510" s="189"/>
      <c r="M510" s="189"/>
      <c r="N510" s="189"/>
      <c r="O510" s="189"/>
      <c r="P510" s="189"/>
      <c r="Q510" s="189"/>
      <c r="R510" s="189"/>
      <c r="S510" s="189"/>
      <c r="T510" s="189"/>
      <c r="U510" s="189"/>
      <c r="V510" s="189"/>
      <c r="W510" s="189"/>
      <c r="X510" s="189"/>
      <c r="Y510" s="189"/>
    </row>
    <row r="511" spans="1:25" ht="15.75" hidden="1" customHeight="1" x14ac:dyDescent="0.2">
      <c r="A511" s="189"/>
      <c r="B511" s="182"/>
      <c r="C511" s="183"/>
      <c r="D511" s="183"/>
      <c r="E511" s="183"/>
      <c r="F511" s="130"/>
      <c r="G511" s="130"/>
      <c r="H511" s="130"/>
      <c r="I511" s="130"/>
      <c r="J511" s="181"/>
      <c r="K511" s="189"/>
      <c r="L511" s="189"/>
      <c r="M511" s="189"/>
      <c r="N511" s="189"/>
      <c r="O511" s="189"/>
      <c r="P511" s="189"/>
      <c r="Q511" s="189"/>
      <c r="R511" s="189"/>
      <c r="S511" s="189"/>
      <c r="T511" s="189"/>
      <c r="U511" s="189"/>
      <c r="V511" s="189"/>
      <c r="W511" s="189"/>
      <c r="X511" s="189"/>
      <c r="Y511" s="189"/>
    </row>
    <row r="512" spans="1:25" ht="15.75" hidden="1" customHeight="1" x14ac:dyDescent="0.2">
      <c r="A512" s="189"/>
      <c r="B512" s="182"/>
      <c r="C512" s="183"/>
      <c r="D512" s="183"/>
      <c r="E512" s="183"/>
      <c r="F512" s="130"/>
      <c r="G512" s="130"/>
      <c r="H512" s="130"/>
      <c r="I512" s="130"/>
      <c r="J512" s="181"/>
      <c r="K512" s="189"/>
      <c r="L512" s="189"/>
      <c r="M512" s="189"/>
      <c r="N512" s="189"/>
      <c r="O512" s="189"/>
      <c r="P512" s="189"/>
      <c r="Q512" s="189"/>
      <c r="R512" s="189"/>
      <c r="S512" s="189"/>
      <c r="T512" s="189"/>
      <c r="U512" s="189"/>
      <c r="V512" s="189"/>
      <c r="W512" s="189"/>
      <c r="X512" s="189"/>
      <c r="Y512" s="189"/>
    </row>
    <row r="513" spans="1:25" ht="15.75" hidden="1" customHeight="1" x14ac:dyDescent="0.2">
      <c r="A513" s="189"/>
      <c r="B513" s="182"/>
      <c r="C513" s="183"/>
      <c r="D513" s="183"/>
      <c r="E513" s="183"/>
      <c r="F513" s="130"/>
      <c r="G513" s="130"/>
      <c r="H513" s="130"/>
      <c r="I513" s="130"/>
      <c r="J513" s="181"/>
      <c r="K513" s="189"/>
      <c r="L513" s="189"/>
      <c r="M513" s="189"/>
      <c r="N513" s="189"/>
      <c r="O513" s="189"/>
      <c r="P513" s="189"/>
      <c r="Q513" s="189"/>
      <c r="R513" s="189"/>
      <c r="S513" s="189"/>
      <c r="T513" s="189"/>
      <c r="U513" s="189"/>
      <c r="V513" s="189"/>
      <c r="W513" s="189"/>
      <c r="X513" s="189"/>
      <c r="Y513" s="189"/>
    </row>
    <row r="514" spans="1:25" ht="15.75" hidden="1" customHeight="1" x14ac:dyDescent="0.2">
      <c r="A514" s="189"/>
      <c r="B514" s="182"/>
      <c r="C514" s="183"/>
      <c r="D514" s="183"/>
      <c r="E514" s="183"/>
      <c r="F514" s="130"/>
      <c r="G514" s="130"/>
      <c r="H514" s="130"/>
      <c r="I514" s="130"/>
      <c r="J514" s="181"/>
      <c r="K514" s="189"/>
      <c r="L514" s="189"/>
      <c r="M514" s="189"/>
      <c r="N514" s="189"/>
      <c r="O514" s="189"/>
      <c r="P514" s="189"/>
      <c r="Q514" s="189"/>
      <c r="R514" s="189"/>
      <c r="S514" s="189"/>
      <c r="T514" s="189"/>
      <c r="U514" s="189"/>
      <c r="V514" s="189"/>
      <c r="W514" s="189"/>
      <c r="X514" s="189"/>
      <c r="Y514" s="189"/>
    </row>
    <row r="515" spans="1:25" ht="15.75" hidden="1" customHeight="1" x14ac:dyDescent="0.2">
      <c r="A515" s="189"/>
      <c r="B515" s="182"/>
      <c r="C515" s="183"/>
      <c r="D515" s="183"/>
      <c r="E515" s="183"/>
      <c r="F515" s="130"/>
      <c r="G515" s="130"/>
      <c r="H515" s="130"/>
      <c r="I515" s="130"/>
      <c r="J515" s="181"/>
      <c r="K515" s="189"/>
      <c r="L515" s="189"/>
      <c r="M515" s="189"/>
      <c r="N515" s="189"/>
      <c r="O515" s="189"/>
      <c r="P515" s="189"/>
      <c r="Q515" s="189"/>
      <c r="R515" s="189"/>
      <c r="S515" s="189"/>
      <c r="T515" s="189"/>
      <c r="U515" s="189"/>
      <c r="V515" s="189"/>
      <c r="W515" s="189"/>
      <c r="X515" s="189"/>
      <c r="Y515" s="189"/>
    </row>
    <row r="516" spans="1:25" ht="15.75" hidden="1" customHeight="1" x14ac:dyDescent="0.2">
      <c r="A516" s="189"/>
      <c r="B516" s="182"/>
      <c r="C516" s="183"/>
      <c r="D516" s="183"/>
      <c r="E516" s="183"/>
      <c r="F516" s="130"/>
      <c r="G516" s="130"/>
      <c r="H516" s="130"/>
      <c r="I516" s="130"/>
      <c r="J516" s="181"/>
      <c r="K516" s="189"/>
      <c r="L516" s="189"/>
      <c r="M516" s="189"/>
      <c r="N516" s="189"/>
      <c r="O516" s="189"/>
      <c r="P516" s="189"/>
      <c r="Q516" s="189"/>
      <c r="R516" s="189"/>
      <c r="S516" s="189"/>
      <c r="T516" s="189"/>
      <c r="U516" s="189"/>
      <c r="V516" s="189"/>
      <c r="W516" s="189"/>
      <c r="X516" s="189"/>
      <c r="Y516" s="189"/>
    </row>
    <row r="517" spans="1:25" ht="15.75" hidden="1" customHeight="1" x14ac:dyDescent="0.2">
      <c r="A517" s="189"/>
      <c r="B517" s="182"/>
      <c r="C517" s="183"/>
      <c r="D517" s="183"/>
      <c r="E517" s="183"/>
      <c r="F517" s="130"/>
      <c r="G517" s="130"/>
      <c r="H517" s="130"/>
      <c r="I517" s="130"/>
      <c r="J517" s="181"/>
      <c r="K517" s="189"/>
      <c r="L517" s="189"/>
      <c r="M517" s="189"/>
      <c r="N517" s="189"/>
      <c r="O517" s="189"/>
      <c r="P517" s="189"/>
      <c r="Q517" s="189"/>
      <c r="R517" s="189"/>
      <c r="S517" s="189"/>
      <c r="T517" s="189"/>
      <c r="U517" s="189"/>
      <c r="V517" s="189"/>
      <c r="W517" s="189"/>
      <c r="X517" s="189"/>
      <c r="Y517" s="189"/>
    </row>
    <row r="518" spans="1:25" ht="15.75" hidden="1" customHeight="1" x14ac:dyDescent="0.2">
      <c r="A518" s="189"/>
      <c r="B518" s="182"/>
      <c r="C518" s="183"/>
      <c r="D518" s="183"/>
      <c r="E518" s="183"/>
      <c r="F518" s="130"/>
      <c r="G518" s="130"/>
      <c r="H518" s="130"/>
      <c r="I518" s="130"/>
      <c r="J518" s="181"/>
      <c r="K518" s="189"/>
      <c r="L518" s="189"/>
      <c r="M518" s="189"/>
      <c r="N518" s="189"/>
      <c r="O518" s="189"/>
      <c r="P518" s="189"/>
      <c r="Q518" s="189"/>
      <c r="R518" s="189"/>
      <c r="S518" s="189"/>
      <c r="T518" s="189"/>
      <c r="U518" s="189"/>
      <c r="V518" s="189"/>
      <c r="W518" s="189"/>
      <c r="X518" s="189"/>
      <c r="Y518" s="189"/>
    </row>
    <row r="519" spans="1:25" ht="15.75" hidden="1" customHeight="1" x14ac:dyDescent="0.2">
      <c r="A519" s="189"/>
      <c r="B519" s="182"/>
      <c r="C519" s="183"/>
      <c r="D519" s="183"/>
      <c r="E519" s="183"/>
      <c r="F519" s="130"/>
      <c r="G519" s="130"/>
      <c r="H519" s="130"/>
      <c r="I519" s="130"/>
      <c r="J519" s="181"/>
      <c r="K519" s="189"/>
      <c r="L519" s="189"/>
      <c r="M519" s="189"/>
      <c r="N519" s="189"/>
      <c r="O519" s="189"/>
      <c r="P519" s="189"/>
      <c r="Q519" s="189"/>
      <c r="R519" s="189"/>
      <c r="S519" s="189"/>
      <c r="T519" s="189"/>
      <c r="U519" s="189"/>
      <c r="V519" s="189"/>
      <c r="W519" s="189"/>
      <c r="X519" s="189"/>
      <c r="Y519" s="189"/>
    </row>
    <row r="520" spans="1:25" ht="15.75" hidden="1" customHeight="1" x14ac:dyDescent="0.2">
      <c r="A520" s="189"/>
      <c r="B520" s="182"/>
      <c r="C520" s="183"/>
      <c r="D520" s="183"/>
      <c r="E520" s="183"/>
      <c r="F520" s="130"/>
      <c r="G520" s="130"/>
      <c r="H520" s="130"/>
      <c r="I520" s="130"/>
      <c r="J520" s="181"/>
      <c r="K520" s="189"/>
      <c r="L520" s="189"/>
      <c r="M520" s="189"/>
      <c r="N520" s="189"/>
      <c r="O520" s="189"/>
      <c r="P520" s="189"/>
      <c r="Q520" s="189"/>
      <c r="R520" s="189"/>
      <c r="S520" s="189"/>
      <c r="T520" s="189"/>
      <c r="U520" s="189"/>
      <c r="V520" s="189"/>
      <c r="W520" s="189"/>
      <c r="X520" s="189"/>
      <c r="Y520" s="189"/>
    </row>
    <row r="521" spans="1:25" ht="15.75" hidden="1" customHeight="1" x14ac:dyDescent="0.2">
      <c r="A521" s="189"/>
      <c r="B521" s="182"/>
      <c r="C521" s="183"/>
      <c r="D521" s="183"/>
      <c r="E521" s="183"/>
      <c r="F521" s="130"/>
      <c r="G521" s="130"/>
      <c r="H521" s="130"/>
      <c r="I521" s="130"/>
      <c r="J521" s="181"/>
      <c r="K521" s="189"/>
      <c r="L521" s="189"/>
      <c r="M521" s="189"/>
      <c r="N521" s="189"/>
      <c r="O521" s="189"/>
      <c r="P521" s="189"/>
      <c r="Q521" s="189"/>
      <c r="R521" s="189"/>
      <c r="S521" s="189"/>
      <c r="T521" s="189"/>
      <c r="U521" s="189"/>
      <c r="V521" s="189"/>
      <c r="W521" s="189"/>
      <c r="X521" s="189"/>
      <c r="Y521" s="189"/>
    </row>
    <row r="522" spans="1:25" ht="15.75" hidden="1" customHeight="1" x14ac:dyDescent="0.2">
      <c r="A522" s="189"/>
      <c r="B522" s="182"/>
      <c r="C522" s="183"/>
      <c r="D522" s="183"/>
      <c r="E522" s="183"/>
      <c r="F522" s="130"/>
      <c r="G522" s="130"/>
      <c r="H522" s="130"/>
      <c r="I522" s="130"/>
      <c r="J522" s="181"/>
      <c r="K522" s="189"/>
      <c r="L522" s="189"/>
      <c r="M522" s="189"/>
      <c r="N522" s="189"/>
      <c r="O522" s="189"/>
      <c r="P522" s="189"/>
      <c r="Q522" s="189"/>
      <c r="R522" s="189"/>
      <c r="S522" s="189"/>
      <c r="T522" s="189"/>
      <c r="U522" s="189"/>
      <c r="V522" s="189"/>
      <c r="W522" s="189"/>
      <c r="X522" s="189"/>
      <c r="Y522" s="189"/>
    </row>
    <row r="523" spans="1:25" ht="15.75" hidden="1" customHeight="1" x14ac:dyDescent="0.2">
      <c r="A523" s="189"/>
      <c r="B523" s="182"/>
      <c r="C523" s="183"/>
      <c r="D523" s="183"/>
      <c r="E523" s="183"/>
      <c r="F523" s="130"/>
      <c r="G523" s="130"/>
      <c r="H523" s="130"/>
      <c r="I523" s="130"/>
      <c r="J523" s="181"/>
      <c r="K523" s="189"/>
      <c r="L523" s="189"/>
      <c r="M523" s="189"/>
      <c r="N523" s="189"/>
      <c r="O523" s="189"/>
      <c r="P523" s="189"/>
      <c r="Q523" s="189"/>
      <c r="R523" s="189"/>
      <c r="S523" s="189"/>
      <c r="T523" s="189"/>
      <c r="U523" s="189"/>
      <c r="V523" s="189"/>
      <c r="W523" s="189"/>
      <c r="X523" s="189"/>
      <c r="Y523" s="189"/>
    </row>
    <row r="524" spans="1:25" ht="15.75" hidden="1" customHeight="1" x14ac:dyDescent="0.2">
      <c r="A524" s="189"/>
      <c r="B524" s="182"/>
      <c r="C524" s="183"/>
      <c r="D524" s="183"/>
      <c r="E524" s="183"/>
      <c r="F524" s="130"/>
      <c r="G524" s="130"/>
      <c r="H524" s="130"/>
      <c r="I524" s="130"/>
      <c r="J524" s="181"/>
      <c r="K524" s="189"/>
      <c r="L524" s="189"/>
      <c r="M524" s="189"/>
      <c r="N524" s="189"/>
      <c r="O524" s="189"/>
      <c r="P524" s="189"/>
      <c r="Q524" s="189"/>
      <c r="R524" s="189"/>
      <c r="S524" s="189"/>
      <c r="T524" s="189"/>
      <c r="U524" s="189"/>
      <c r="V524" s="189"/>
      <c r="W524" s="189"/>
      <c r="X524" s="189"/>
      <c r="Y524" s="189"/>
    </row>
    <row r="525" spans="1:25" ht="15.75" hidden="1" customHeight="1" x14ac:dyDescent="0.2">
      <c r="A525" s="189"/>
      <c r="B525" s="182"/>
      <c r="C525" s="183"/>
      <c r="D525" s="183"/>
      <c r="E525" s="183"/>
      <c r="F525" s="130"/>
      <c r="G525" s="130"/>
      <c r="H525" s="130"/>
      <c r="I525" s="130"/>
      <c r="J525" s="181"/>
      <c r="K525" s="189"/>
      <c r="L525" s="189"/>
      <c r="M525" s="189"/>
      <c r="N525" s="189"/>
      <c r="O525" s="189"/>
      <c r="P525" s="189"/>
      <c r="Q525" s="189"/>
      <c r="R525" s="189"/>
      <c r="S525" s="189"/>
      <c r="T525" s="189"/>
      <c r="U525" s="189"/>
      <c r="V525" s="189"/>
      <c r="W525" s="189"/>
      <c r="X525" s="189"/>
      <c r="Y525" s="189"/>
    </row>
    <row r="526" spans="1:25" ht="15.75" hidden="1" customHeight="1" x14ac:dyDescent="0.2">
      <c r="A526" s="189"/>
      <c r="B526" s="182"/>
      <c r="C526" s="183"/>
      <c r="D526" s="183"/>
      <c r="E526" s="183"/>
      <c r="F526" s="130"/>
      <c r="G526" s="130"/>
      <c r="H526" s="130"/>
      <c r="I526" s="130"/>
      <c r="J526" s="181"/>
      <c r="K526" s="189"/>
      <c r="L526" s="189"/>
      <c r="M526" s="189"/>
      <c r="N526" s="189"/>
      <c r="O526" s="189"/>
      <c r="P526" s="189"/>
      <c r="Q526" s="189"/>
      <c r="R526" s="189"/>
      <c r="S526" s="189"/>
      <c r="T526" s="189"/>
      <c r="U526" s="189"/>
      <c r="V526" s="189"/>
      <c r="W526" s="189"/>
      <c r="X526" s="189"/>
      <c r="Y526" s="189"/>
    </row>
    <row r="527" spans="1:25" ht="15.75" hidden="1" customHeight="1" x14ac:dyDescent="0.2">
      <c r="A527" s="189"/>
      <c r="B527" s="182"/>
      <c r="C527" s="183"/>
      <c r="D527" s="183"/>
      <c r="E527" s="183"/>
      <c r="F527" s="130"/>
      <c r="G527" s="130"/>
      <c r="H527" s="130"/>
      <c r="I527" s="130"/>
      <c r="J527" s="181"/>
      <c r="K527" s="189"/>
      <c r="L527" s="189"/>
      <c r="M527" s="189"/>
      <c r="N527" s="189"/>
      <c r="O527" s="189"/>
      <c r="P527" s="189"/>
      <c r="Q527" s="189"/>
      <c r="R527" s="189"/>
      <c r="S527" s="189"/>
      <c r="T527" s="189"/>
      <c r="U527" s="189"/>
      <c r="V527" s="189"/>
      <c r="W527" s="189"/>
      <c r="X527" s="189"/>
      <c r="Y527" s="189"/>
    </row>
    <row r="528" spans="1:25" ht="15.75" hidden="1" customHeight="1" x14ac:dyDescent="0.2">
      <c r="A528" s="189"/>
      <c r="B528" s="182"/>
      <c r="C528" s="183"/>
      <c r="D528" s="183"/>
      <c r="E528" s="183"/>
      <c r="F528" s="130"/>
      <c r="G528" s="130"/>
      <c r="H528" s="130"/>
      <c r="I528" s="130"/>
      <c r="J528" s="181"/>
      <c r="K528" s="189"/>
      <c r="L528" s="189"/>
      <c r="M528" s="189"/>
      <c r="N528" s="189"/>
      <c r="O528" s="189"/>
      <c r="P528" s="189"/>
      <c r="Q528" s="189"/>
      <c r="R528" s="189"/>
      <c r="S528" s="189"/>
      <c r="T528" s="189"/>
      <c r="U528" s="189"/>
      <c r="V528" s="189"/>
      <c r="W528" s="189"/>
      <c r="X528" s="189"/>
      <c r="Y528" s="189"/>
    </row>
    <row r="529" spans="1:25" ht="15.75" hidden="1" customHeight="1" x14ac:dyDescent="0.2">
      <c r="A529" s="189"/>
      <c r="B529" s="182"/>
      <c r="C529" s="183"/>
      <c r="D529" s="183"/>
      <c r="E529" s="183"/>
      <c r="F529" s="130"/>
      <c r="G529" s="130"/>
      <c r="H529" s="130"/>
      <c r="I529" s="130"/>
      <c r="J529" s="181"/>
      <c r="K529" s="189"/>
      <c r="L529" s="189"/>
      <c r="M529" s="189"/>
      <c r="N529" s="189"/>
      <c r="O529" s="189"/>
      <c r="P529" s="189"/>
      <c r="Q529" s="189"/>
      <c r="R529" s="189"/>
      <c r="S529" s="189"/>
      <c r="T529" s="189"/>
      <c r="U529" s="189"/>
      <c r="V529" s="189"/>
      <c r="W529" s="189"/>
      <c r="X529" s="189"/>
      <c r="Y529" s="189"/>
    </row>
    <row r="530" spans="1:25" ht="15.75" hidden="1" customHeight="1" x14ac:dyDescent="0.2">
      <c r="A530" s="189"/>
      <c r="B530" s="182"/>
      <c r="C530" s="183"/>
      <c r="D530" s="183"/>
      <c r="E530" s="183"/>
      <c r="F530" s="130"/>
      <c r="G530" s="130"/>
      <c r="H530" s="130"/>
      <c r="I530" s="130"/>
      <c r="J530" s="181"/>
      <c r="K530" s="189"/>
      <c r="L530" s="189"/>
      <c r="M530" s="189"/>
      <c r="N530" s="189"/>
      <c r="O530" s="189"/>
      <c r="P530" s="189"/>
      <c r="Q530" s="189"/>
      <c r="R530" s="189"/>
      <c r="S530" s="189"/>
      <c r="T530" s="189"/>
      <c r="U530" s="189"/>
      <c r="V530" s="189"/>
      <c r="W530" s="189"/>
      <c r="X530" s="189"/>
      <c r="Y530" s="189"/>
    </row>
    <row r="531" spans="1:25" ht="15.75" hidden="1" customHeight="1" x14ac:dyDescent="0.2">
      <c r="A531" s="189"/>
      <c r="B531" s="182"/>
      <c r="C531" s="183"/>
      <c r="D531" s="183"/>
      <c r="E531" s="183"/>
      <c r="F531" s="130"/>
      <c r="G531" s="130"/>
      <c r="H531" s="130"/>
      <c r="I531" s="130"/>
      <c r="J531" s="181"/>
      <c r="K531" s="189"/>
      <c r="L531" s="189"/>
      <c r="M531" s="189"/>
      <c r="N531" s="189"/>
      <c r="O531" s="189"/>
      <c r="P531" s="189"/>
      <c r="Q531" s="189"/>
      <c r="R531" s="189"/>
      <c r="S531" s="189"/>
      <c r="T531" s="189"/>
      <c r="U531" s="189"/>
      <c r="V531" s="189"/>
      <c r="W531" s="189"/>
      <c r="X531" s="189"/>
      <c r="Y531" s="189"/>
    </row>
    <row r="532" spans="1:25" ht="15.75" hidden="1" customHeight="1" x14ac:dyDescent="0.2">
      <c r="A532" s="189"/>
      <c r="B532" s="182"/>
      <c r="C532" s="183"/>
      <c r="D532" s="183"/>
      <c r="E532" s="183"/>
      <c r="F532" s="130"/>
      <c r="G532" s="130"/>
      <c r="H532" s="130"/>
      <c r="I532" s="130"/>
      <c r="J532" s="181"/>
      <c r="K532" s="189"/>
      <c r="L532" s="189"/>
      <c r="M532" s="189"/>
      <c r="N532" s="189"/>
      <c r="O532" s="189"/>
      <c r="P532" s="189"/>
      <c r="Q532" s="189"/>
      <c r="R532" s="189"/>
      <c r="S532" s="189"/>
      <c r="T532" s="189"/>
      <c r="U532" s="189"/>
      <c r="V532" s="189"/>
      <c r="W532" s="189"/>
      <c r="X532" s="189"/>
      <c r="Y532" s="189"/>
    </row>
    <row r="533" spans="1:25" ht="15.75" hidden="1" customHeight="1" x14ac:dyDescent="0.2">
      <c r="A533" s="189"/>
      <c r="B533" s="182"/>
      <c r="C533" s="183"/>
      <c r="D533" s="183"/>
      <c r="E533" s="183"/>
      <c r="F533" s="130"/>
      <c r="G533" s="130"/>
      <c r="H533" s="130"/>
      <c r="I533" s="130"/>
      <c r="J533" s="181"/>
      <c r="K533" s="189"/>
      <c r="L533" s="189"/>
      <c r="M533" s="189"/>
      <c r="N533" s="189"/>
      <c r="O533" s="189"/>
      <c r="P533" s="189"/>
      <c r="Q533" s="189"/>
      <c r="R533" s="189"/>
      <c r="S533" s="189"/>
      <c r="T533" s="189"/>
      <c r="U533" s="189"/>
      <c r="V533" s="189"/>
      <c r="W533" s="189"/>
      <c r="X533" s="189"/>
      <c r="Y533" s="189"/>
    </row>
    <row r="534" spans="1:25" ht="15.75" hidden="1" customHeight="1" x14ac:dyDescent="0.2">
      <c r="A534" s="189"/>
      <c r="B534" s="182"/>
      <c r="C534" s="183"/>
      <c r="D534" s="183"/>
      <c r="E534" s="183"/>
      <c r="F534" s="130"/>
      <c r="G534" s="130"/>
      <c r="H534" s="130"/>
      <c r="I534" s="130"/>
      <c r="J534" s="181"/>
      <c r="K534" s="189"/>
      <c r="L534" s="189"/>
      <c r="M534" s="189"/>
      <c r="N534" s="189"/>
      <c r="O534" s="189"/>
      <c r="P534" s="189"/>
      <c r="Q534" s="189"/>
      <c r="R534" s="189"/>
      <c r="S534" s="189"/>
      <c r="T534" s="189"/>
      <c r="U534" s="189"/>
      <c r="V534" s="189"/>
      <c r="W534" s="189"/>
      <c r="X534" s="189"/>
      <c r="Y534" s="189"/>
    </row>
    <row r="535" spans="1:25" ht="15.75" hidden="1" customHeight="1" x14ac:dyDescent="0.2">
      <c r="A535" s="189"/>
      <c r="B535" s="182"/>
      <c r="C535" s="183"/>
      <c r="D535" s="183"/>
      <c r="E535" s="183"/>
      <c r="F535" s="130"/>
      <c r="G535" s="130"/>
      <c r="H535" s="130"/>
      <c r="I535" s="130"/>
      <c r="J535" s="181"/>
      <c r="K535" s="189"/>
      <c r="L535" s="189"/>
      <c r="M535" s="189"/>
      <c r="N535" s="189"/>
      <c r="O535" s="189"/>
      <c r="P535" s="189"/>
      <c r="Q535" s="189"/>
      <c r="R535" s="189"/>
      <c r="S535" s="189"/>
      <c r="T535" s="189"/>
      <c r="U535" s="189"/>
      <c r="V535" s="189"/>
      <c r="W535" s="189"/>
      <c r="X535" s="189"/>
      <c r="Y535" s="189"/>
    </row>
    <row r="536" spans="1:25" ht="15.75" hidden="1" customHeight="1" x14ac:dyDescent="0.2">
      <c r="A536" s="189"/>
      <c r="B536" s="182"/>
      <c r="C536" s="183"/>
      <c r="D536" s="183"/>
      <c r="E536" s="183"/>
      <c r="F536" s="130"/>
      <c r="G536" s="130"/>
      <c r="H536" s="130"/>
      <c r="I536" s="130"/>
      <c r="J536" s="181"/>
      <c r="K536" s="189"/>
      <c r="L536" s="189"/>
      <c r="M536" s="189"/>
      <c r="N536" s="189"/>
      <c r="O536" s="189"/>
      <c r="P536" s="189"/>
      <c r="Q536" s="189"/>
      <c r="R536" s="189"/>
      <c r="S536" s="189"/>
      <c r="T536" s="189"/>
      <c r="U536" s="189"/>
      <c r="V536" s="189"/>
      <c r="W536" s="189"/>
      <c r="X536" s="189"/>
      <c r="Y536" s="189"/>
    </row>
    <row r="537" spans="1:25" ht="15.75" hidden="1" customHeight="1" x14ac:dyDescent="0.2">
      <c r="A537" s="189"/>
      <c r="B537" s="182"/>
      <c r="C537" s="183"/>
      <c r="D537" s="183"/>
      <c r="E537" s="183"/>
      <c r="F537" s="130"/>
      <c r="G537" s="130"/>
      <c r="H537" s="130"/>
      <c r="I537" s="130"/>
      <c r="J537" s="181"/>
      <c r="K537" s="189"/>
      <c r="L537" s="189"/>
      <c r="M537" s="189"/>
      <c r="N537" s="189"/>
      <c r="O537" s="189"/>
      <c r="P537" s="189"/>
      <c r="Q537" s="189"/>
      <c r="R537" s="189"/>
      <c r="S537" s="189"/>
      <c r="T537" s="189"/>
      <c r="U537" s="189"/>
      <c r="V537" s="189"/>
      <c r="W537" s="189"/>
      <c r="X537" s="189"/>
      <c r="Y537" s="189"/>
    </row>
    <row r="538" spans="1:25" ht="15.75" hidden="1" customHeight="1" x14ac:dyDescent="0.2">
      <c r="A538" s="189"/>
      <c r="B538" s="182"/>
      <c r="C538" s="183"/>
      <c r="D538" s="183"/>
      <c r="E538" s="183"/>
      <c r="F538" s="130"/>
      <c r="G538" s="130"/>
      <c r="H538" s="130"/>
      <c r="I538" s="130"/>
      <c r="J538" s="181"/>
      <c r="K538" s="189"/>
      <c r="L538" s="189"/>
      <c r="M538" s="189"/>
      <c r="N538" s="189"/>
      <c r="O538" s="189"/>
      <c r="P538" s="189"/>
      <c r="Q538" s="189"/>
      <c r="R538" s="189"/>
      <c r="S538" s="189"/>
      <c r="T538" s="189"/>
      <c r="U538" s="189"/>
      <c r="V538" s="189"/>
      <c r="W538" s="189"/>
      <c r="X538" s="189"/>
      <c r="Y538" s="189"/>
    </row>
    <row r="539" spans="1:25" ht="15.75" hidden="1" customHeight="1" x14ac:dyDescent="0.2">
      <c r="A539" s="189"/>
      <c r="B539" s="182"/>
      <c r="C539" s="183"/>
      <c r="D539" s="183"/>
      <c r="E539" s="183"/>
      <c r="F539" s="130"/>
      <c r="G539" s="130"/>
      <c r="H539" s="130"/>
      <c r="I539" s="130"/>
      <c r="J539" s="181"/>
      <c r="K539" s="189"/>
      <c r="L539" s="189"/>
      <c r="M539" s="189"/>
      <c r="N539" s="189"/>
      <c r="O539" s="189"/>
      <c r="P539" s="189"/>
      <c r="Q539" s="189"/>
      <c r="R539" s="189"/>
      <c r="S539" s="189"/>
      <c r="T539" s="189"/>
      <c r="U539" s="189"/>
      <c r="V539" s="189"/>
      <c r="W539" s="189"/>
      <c r="X539" s="189"/>
      <c r="Y539" s="189"/>
    </row>
    <row r="540" spans="1:25" ht="15.75" hidden="1" customHeight="1" x14ac:dyDescent="0.2">
      <c r="A540" s="189"/>
      <c r="B540" s="182"/>
      <c r="C540" s="183"/>
      <c r="D540" s="183"/>
      <c r="E540" s="183"/>
      <c r="F540" s="130"/>
      <c r="G540" s="130"/>
      <c r="H540" s="130"/>
      <c r="I540" s="130"/>
      <c r="J540" s="181"/>
      <c r="K540" s="189"/>
      <c r="L540" s="189"/>
      <c r="M540" s="189"/>
      <c r="N540" s="189"/>
      <c r="O540" s="189"/>
      <c r="P540" s="189"/>
      <c r="Q540" s="189"/>
      <c r="R540" s="189"/>
      <c r="S540" s="189"/>
      <c r="T540" s="189"/>
      <c r="U540" s="189"/>
      <c r="V540" s="189"/>
      <c r="W540" s="189"/>
      <c r="X540" s="189"/>
      <c r="Y540" s="189"/>
    </row>
    <row r="541" spans="1:25" ht="15.75" hidden="1" customHeight="1" x14ac:dyDescent="0.2">
      <c r="A541" s="189"/>
      <c r="B541" s="182"/>
      <c r="C541" s="183"/>
      <c r="D541" s="183"/>
      <c r="E541" s="183"/>
      <c r="F541" s="130"/>
      <c r="G541" s="130"/>
      <c r="H541" s="130"/>
      <c r="I541" s="130"/>
      <c r="J541" s="181"/>
      <c r="K541" s="189"/>
      <c r="L541" s="189"/>
      <c r="M541" s="189"/>
      <c r="N541" s="189"/>
      <c r="O541" s="189"/>
      <c r="P541" s="189"/>
      <c r="Q541" s="189"/>
      <c r="R541" s="189"/>
      <c r="S541" s="189"/>
      <c r="T541" s="189"/>
      <c r="U541" s="189"/>
      <c r="V541" s="189"/>
      <c r="W541" s="189"/>
      <c r="X541" s="189"/>
      <c r="Y541" s="189"/>
    </row>
    <row r="542" spans="1:25" ht="15.75" hidden="1" customHeight="1" x14ac:dyDescent="0.2">
      <c r="A542" s="189"/>
      <c r="B542" s="182"/>
      <c r="C542" s="183"/>
      <c r="D542" s="183"/>
      <c r="E542" s="183"/>
      <c r="F542" s="130"/>
      <c r="G542" s="130"/>
      <c r="H542" s="130"/>
      <c r="I542" s="130"/>
      <c r="J542" s="181"/>
      <c r="K542" s="189"/>
      <c r="L542" s="189"/>
      <c r="M542" s="189"/>
      <c r="N542" s="189"/>
      <c r="O542" s="189"/>
      <c r="P542" s="189"/>
      <c r="Q542" s="189"/>
      <c r="R542" s="189"/>
      <c r="S542" s="189"/>
      <c r="T542" s="189"/>
      <c r="U542" s="189"/>
      <c r="V542" s="189"/>
      <c r="W542" s="189"/>
      <c r="X542" s="189"/>
      <c r="Y542" s="189"/>
    </row>
    <row r="543" spans="1:25" ht="15.75" hidden="1" customHeight="1" x14ac:dyDescent="0.2">
      <c r="A543" s="189"/>
      <c r="B543" s="182"/>
      <c r="C543" s="183"/>
      <c r="D543" s="183"/>
      <c r="E543" s="183"/>
      <c r="F543" s="130"/>
      <c r="G543" s="130"/>
      <c r="H543" s="130"/>
      <c r="I543" s="130"/>
      <c r="J543" s="181"/>
      <c r="K543" s="189"/>
      <c r="L543" s="189"/>
      <c r="M543" s="189"/>
      <c r="N543" s="189"/>
      <c r="O543" s="189"/>
      <c r="P543" s="189"/>
      <c r="Q543" s="189"/>
      <c r="R543" s="189"/>
      <c r="S543" s="189"/>
      <c r="T543" s="189"/>
      <c r="U543" s="189"/>
      <c r="V543" s="189"/>
      <c r="W543" s="189"/>
      <c r="X543" s="189"/>
      <c r="Y543" s="189"/>
    </row>
    <row r="544" spans="1:25" ht="15.75" hidden="1" customHeight="1" x14ac:dyDescent="0.2">
      <c r="A544" s="189"/>
      <c r="B544" s="182"/>
      <c r="C544" s="183"/>
      <c r="D544" s="183"/>
      <c r="E544" s="183"/>
      <c r="F544" s="130"/>
      <c r="G544" s="130"/>
      <c r="H544" s="130"/>
      <c r="I544" s="130"/>
      <c r="J544" s="181"/>
      <c r="K544" s="189"/>
      <c r="L544" s="189"/>
      <c r="M544" s="189"/>
      <c r="N544" s="189"/>
      <c r="O544" s="189"/>
      <c r="P544" s="189"/>
      <c r="Q544" s="189"/>
      <c r="R544" s="189"/>
      <c r="S544" s="189"/>
      <c r="T544" s="189"/>
      <c r="U544" s="189"/>
      <c r="V544" s="189"/>
      <c r="W544" s="189"/>
      <c r="X544" s="189"/>
      <c r="Y544" s="189"/>
    </row>
    <row r="545" spans="1:25" ht="15.75" hidden="1" customHeight="1" x14ac:dyDescent="0.2">
      <c r="A545" s="189"/>
      <c r="B545" s="182"/>
      <c r="C545" s="183"/>
      <c r="D545" s="183"/>
      <c r="E545" s="183"/>
      <c r="F545" s="130"/>
      <c r="G545" s="130"/>
      <c r="H545" s="130"/>
      <c r="I545" s="130"/>
      <c r="J545" s="181"/>
      <c r="K545" s="189"/>
      <c r="L545" s="189"/>
      <c r="M545" s="189"/>
      <c r="N545" s="189"/>
      <c r="O545" s="189"/>
      <c r="P545" s="189"/>
      <c r="Q545" s="189"/>
      <c r="R545" s="189"/>
      <c r="S545" s="189"/>
      <c r="T545" s="189"/>
      <c r="U545" s="189"/>
      <c r="V545" s="189"/>
      <c r="W545" s="189"/>
      <c r="X545" s="189"/>
      <c r="Y545" s="189"/>
    </row>
    <row r="546" spans="1:25" ht="15.75" hidden="1" customHeight="1" x14ac:dyDescent="0.2">
      <c r="A546" s="189"/>
      <c r="B546" s="182"/>
      <c r="C546" s="183"/>
      <c r="D546" s="183"/>
      <c r="E546" s="183"/>
      <c r="F546" s="130"/>
      <c r="G546" s="130"/>
      <c r="H546" s="130"/>
      <c r="I546" s="130"/>
      <c r="J546" s="181"/>
      <c r="K546" s="189"/>
      <c r="L546" s="189"/>
      <c r="M546" s="189"/>
      <c r="N546" s="189"/>
      <c r="O546" s="189"/>
      <c r="P546" s="189"/>
      <c r="Q546" s="189"/>
      <c r="R546" s="189"/>
      <c r="S546" s="189"/>
      <c r="T546" s="189"/>
      <c r="U546" s="189"/>
      <c r="V546" s="189"/>
      <c r="W546" s="189"/>
      <c r="X546" s="189"/>
      <c r="Y546" s="189"/>
    </row>
    <row r="547" spans="1:25" ht="15.75" hidden="1" customHeight="1" x14ac:dyDescent="0.2">
      <c r="A547" s="189"/>
      <c r="B547" s="182"/>
      <c r="C547" s="183"/>
      <c r="D547" s="183"/>
      <c r="E547" s="183"/>
      <c r="F547" s="130"/>
      <c r="G547" s="130"/>
      <c r="H547" s="130"/>
      <c r="I547" s="130"/>
      <c r="J547" s="181"/>
      <c r="K547" s="189"/>
      <c r="L547" s="189"/>
      <c r="M547" s="189"/>
      <c r="N547" s="189"/>
      <c r="O547" s="189"/>
      <c r="P547" s="189"/>
      <c r="Q547" s="189"/>
      <c r="R547" s="189"/>
      <c r="S547" s="189"/>
      <c r="T547" s="189"/>
      <c r="U547" s="189"/>
      <c r="V547" s="189"/>
      <c r="W547" s="189"/>
      <c r="X547" s="189"/>
      <c r="Y547" s="189"/>
    </row>
    <row r="548" spans="1:25" ht="15.75" hidden="1" customHeight="1" x14ac:dyDescent="0.2">
      <c r="A548" s="189"/>
      <c r="B548" s="182"/>
      <c r="C548" s="183"/>
      <c r="D548" s="183"/>
      <c r="E548" s="183"/>
      <c r="F548" s="130"/>
      <c r="G548" s="130"/>
      <c r="H548" s="130"/>
      <c r="I548" s="130"/>
      <c r="J548" s="181"/>
      <c r="K548" s="189"/>
      <c r="L548" s="189"/>
      <c r="M548" s="189"/>
      <c r="N548" s="189"/>
      <c r="O548" s="189"/>
      <c r="P548" s="189"/>
      <c r="Q548" s="189"/>
      <c r="R548" s="189"/>
      <c r="S548" s="189"/>
      <c r="T548" s="189"/>
      <c r="U548" s="189"/>
      <c r="V548" s="189"/>
      <c r="W548" s="189"/>
      <c r="X548" s="189"/>
      <c r="Y548" s="189"/>
    </row>
    <row r="549" spans="1:25" ht="15.75" hidden="1" customHeight="1" x14ac:dyDescent="0.2">
      <c r="A549" s="189"/>
      <c r="B549" s="182"/>
      <c r="C549" s="183"/>
      <c r="D549" s="183"/>
      <c r="E549" s="183"/>
      <c r="F549" s="130"/>
      <c r="G549" s="130"/>
      <c r="H549" s="130"/>
      <c r="I549" s="130"/>
      <c r="J549" s="181"/>
      <c r="K549" s="189"/>
      <c r="L549" s="189"/>
      <c r="M549" s="189"/>
      <c r="N549" s="189"/>
      <c r="O549" s="189"/>
      <c r="P549" s="189"/>
      <c r="Q549" s="189"/>
      <c r="R549" s="189"/>
      <c r="S549" s="189"/>
      <c r="T549" s="189"/>
      <c r="U549" s="189"/>
      <c r="V549" s="189"/>
      <c r="W549" s="189"/>
      <c r="X549" s="189"/>
      <c r="Y549" s="189"/>
    </row>
    <row r="550" spans="1:25" ht="15.75" hidden="1" customHeight="1" x14ac:dyDescent="0.2">
      <c r="A550" s="189"/>
      <c r="B550" s="182"/>
      <c r="C550" s="183"/>
      <c r="D550" s="183"/>
      <c r="E550" s="183"/>
      <c r="F550" s="130"/>
      <c r="G550" s="130"/>
      <c r="H550" s="130"/>
      <c r="I550" s="130"/>
      <c r="J550" s="181"/>
      <c r="K550" s="189"/>
      <c r="L550" s="189"/>
      <c r="M550" s="189"/>
      <c r="N550" s="189"/>
      <c r="O550" s="189"/>
      <c r="P550" s="189"/>
      <c r="Q550" s="189"/>
      <c r="R550" s="189"/>
      <c r="S550" s="189"/>
      <c r="T550" s="189"/>
      <c r="U550" s="189"/>
      <c r="V550" s="189"/>
      <c r="W550" s="189"/>
      <c r="X550" s="189"/>
      <c r="Y550" s="189"/>
    </row>
    <row r="551" spans="1:25" ht="15.75" hidden="1" customHeight="1" x14ac:dyDescent="0.2">
      <c r="A551" s="189"/>
      <c r="B551" s="182"/>
      <c r="C551" s="183"/>
      <c r="D551" s="183"/>
      <c r="E551" s="183"/>
      <c r="F551" s="130"/>
      <c r="G551" s="130"/>
      <c r="H551" s="130"/>
      <c r="I551" s="130"/>
      <c r="J551" s="181"/>
      <c r="K551" s="189"/>
      <c r="L551" s="189"/>
      <c r="M551" s="189"/>
      <c r="N551" s="189"/>
      <c r="O551" s="189"/>
      <c r="P551" s="189"/>
      <c r="Q551" s="189"/>
      <c r="R551" s="189"/>
      <c r="S551" s="189"/>
      <c r="T551" s="189"/>
      <c r="U551" s="189"/>
      <c r="V551" s="189"/>
      <c r="W551" s="189"/>
      <c r="X551" s="189"/>
      <c r="Y551" s="189"/>
    </row>
    <row r="552" spans="1:25" ht="15.75" hidden="1" customHeight="1" x14ac:dyDescent="0.2">
      <c r="A552" s="189"/>
      <c r="B552" s="182"/>
      <c r="C552" s="183"/>
      <c r="D552" s="183"/>
      <c r="E552" s="183"/>
      <c r="F552" s="130"/>
      <c r="G552" s="130"/>
      <c r="H552" s="130"/>
      <c r="I552" s="130"/>
      <c r="J552" s="181"/>
      <c r="K552" s="189"/>
      <c r="L552" s="189"/>
      <c r="M552" s="189"/>
      <c r="N552" s="189"/>
      <c r="O552" s="189"/>
      <c r="P552" s="189"/>
      <c r="Q552" s="189"/>
      <c r="R552" s="189"/>
      <c r="S552" s="189"/>
      <c r="T552" s="189"/>
      <c r="U552" s="189"/>
      <c r="V552" s="189"/>
      <c r="W552" s="189"/>
      <c r="X552" s="189"/>
      <c r="Y552" s="189"/>
    </row>
    <row r="553" spans="1:25" ht="15.75" hidden="1" customHeight="1" x14ac:dyDescent="0.2">
      <c r="A553" s="189"/>
      <c r="B553" s="182"/>
      <c r="C553" s="183"/>
      <c r="D553" s="183"/>
      <c r="E553" s="183"/>
      <c r="F553" s="130"/>
      <c r="G553" s="130"/>
      <c r="H553" s="130"/>
      <c r="I553" s="130"/>
      <c r="J553" s="181"/>
      <c r="K553" s="189"/>
      <c r="L553" s="189"/>
      <c r="M553" s="189"/>
      <c r="N553" s="189"/>
      <c r="O553" s="189"/>
      <c r="P553" s="189"/>
      <c r="Q553" s="189"/>
      <c r="R553" s="189"/>
      <c r="S553" s="189"/>
      <c r="T553" s="189"/>
      <c r="U553" s="189"/>
      <c r="V553" s="189"/>
      <c r="W553" s="189"/>
      <c r="X553" s="189"/>
      <c r="Y553" s="189"/>
    </row>
    <row r="554" spans="1:25" ht="15.75" hidden="1" customHeight="1" x14ac:dyDescent="0.2">
      <c r="A554" s="189"/>
      <c r="B554" s="182"/>
      <c r="C554" s="183"/>
      <c r="D554" s="183"/>
      <c r="E554" s="183"/>
      <c r="F554" s="130"/>
      <c r="G554" s="130"/>
      <c r="H554" s="130"/>
      <c r="I554" s="130"/>
      <c r="J554" s="181"/>
      <c r="K554" s="189"/>
      <c r="L554" s="189"/>
      <c r="M554" s="189"/>
      <c r="N554" s="189"/>
      <c r="O554" s="189"/>
      <c r="P554" s="189"/>
      <c r="Q554" s="189"/>
      <c r="R554" s="189"/>
      <c r="S554" s="189"/>
      <c r="T554" s="189"/>
      <c r="U554" s="189"/>
      <c r="V554" s="189"/>
      <c r="W554" s="189"/>
      <c r="X554" s="189"/>
      <c r="Y554" s="189"/>
    </row>
    <row r="555" spans="1:25" ht="15.75" hidden="1" customHeight="1" x14ac:dyDescent="0.2">
      <c r="A555" s="189"/>
      <c r="B555" s="182"/>
      <c r="C555" s="183"/>
      <c r="D555" s="183"/>
      <c r="E555" s="183"/>
      <c r="F555" s="130"/>
      <c r="G555" s="130"/>
      <c r="H555" s="130"/>
      <c r="I555" s="130"/>
      <c r="J555" s="181"/>
      <c r="K555" s="189"/>
      <c r="L555" s="189"/>
      <c r="M555" s="189"/>
      <c r="N555" s="189"/>
      <c r="O555" s="189"/>
      <c r="P555" s="189"/>
      <c r="Q555" s="189"/>
      <c r="R555" s="189"/>
      <c r="S555" s="189"/>
      <c r="T555" s="189"/>
      <c r="U555" s="189"/>
      <c r="V555" s="189"/>
      <c r="W555" s="189"/>
      <c r="X555" s="189"/>
      <c r="Y555" s="189"/>
    </row>
    <row r="556" spans="1:25" ht="15.75" hidden="1" customHeight="1" x14ac:dyDescent="0.2">
      <c r="A556" s="189"/>
      <c r="B556" s="182"/>
      <c r="C556" s="183"/>
      <c r="D556" s="183"/>
      <c r="E556" s="183"/>
      <c r="F556" s="130"/>
      <c r="G556" s="130"/>
      <c r="H556" s="130"/>
      <c r="I556" s="130"/>
      <c r="J556" s="181"/>
      <c r="K556" s="189"/>
      <c r="L556" s="189"/>
      <c r="M556" s="189"/>
      <c r="N556" s="189"/>
      <c r="O556" s="189"/>
      <c r="P556" s="189"/>
      <c r="Q556" s="189"/>
      <c r="R556" s="189"/>
      <c r="S556" s="189"/>
      <c r="T556" s="189"/>
      <c r="U556" s="189"/>
      <c r="V556" s="189"/>
      <c r="W556" s="189"/>
      <c r="X556" s="189"/>
      <c r="Y556" s="189"/>
    </row>
    <row r="557" spans="1:25" ht="15.75" hidden="1" customHeight="1" x14ac:dyDescent="0.2">
      <c r="A557" s="189"/>
      <c r="B557" s="182"/>
      <c r="C557" s="183"/>
      <c r="D557" s="183"/>
      <c r="E557" s="183"/>
      <c r="F557" s="130"/>
      <c r="G557" s="130"/>
      <c r="H557" s="130"/>
      <c r="I557" s="130"/>
      <c r="J557" s="181"/>
      <c r="K557" s="189"/>
      <c r="L557" s="189"/>
      <c r="M557" s="189"/>
      <c r="N557" s="189"/>
      <c r="O557" s="189"/>
      <c r="P557" s="189"/>
      <c r="Q557" s="189"/>
      <c r="R557" s="189"/>
      <c r="S557" s="189"/>
      <c r="T557" s="189"/>
      <c r="U557" s="189"/>
      <c r="V557" s="189"/>
      <c r="W557" s="189"/>
      <c r="X557" s="189"/>
      <c r="Y557" s="189"/>
    </row>
    <row r="558" spans="1:25" ht="15.75" hidden="1" customHeight="1" x14ac:dyDescent="0.2">
      <c r="A558" s="189"/>
      <c r="B558" s="182"/>
      <c r="C558" s="183"/>
      <c r="D558" s="183"/>
      <c r="E558" s="183"/>
      <c r="F558" s="130"/>
      <c r="G558" s="130"/>
      <c r="H558" s="130"/>
      <c r="I558" s="130"/>
      <c r="J558" s="181"/>
      <c r="K558" s="189"/>
      <c r="L558" s="189"/>
      <c r="M558" s="189"/>
      <c r="N558" s="189"/>
      <c r="O558" s="189"/>
      <c r="P558" s="189"/>
      <c r="Q558" s="189"/>
      <c r="R558" s="189"/>
      <c r="S558" s="189"/>
      <c r="T558" s="189"/>
      <c r="U558" s="189"/>
      <c r="V558" s="189"/>
      <c r="W558" s="189"/>
      <c r="X558" s="189"/>
      <c r="Y558" s="189"/>
    </row>
    <row r="559" spans="1:25" ht="15.75" hidden="1" customHeight="1" x14ac:dyDescent="0.2">
      <c r="A559" s="189"/>
      <c r="B559" s="182"/>
      <c r="C559" s="183"/>
      <c r="D559" s="183"/>
      <c r="E559" s="183"/>
      <c r="F559" s="130"/>
      <c r="G559" s="130"/>
      <c r="H559" s="130"/>
      <c r="I559" s="130"/>
      <c r="J559" s="181"/>
      <c r="K559" s="189"/>
      <c r="L559" s="189"/>
      <c r="M559" s="189"/>
      <c r="N559" s="189"/>
      <c r="O559" s="189"/>
      <c r="P559" s="189"/>
      <c r="Q559" s="189"/>
      <c r="R559" s="189"/>
      <c r="S559" s="189"/>
      <c r="T559" s="189"/>
      <c r="U559" s="189"/>
      <c r="V559" s="189"/>
      <c r="W559" s="189"/>
      <c r="X559" s="189"/>
      <c r="Y559" s="189"/>
    </row>
    <row r="560" spans="1:25" ht="15.75" hidden="1" customHeight="1" x14ac:dyDescent="0.2">
      <c r="A560" s="189"/>
      <c r="B560" s="182"/>
      <c r="C560" s="183"/>
      <c r="D560" s="183"/>
      <c r="E560" s="183"/>
      <c r="F560" s="130"/>
      <c r="G560" s="130"/>
      <c r="H560" s="130"/>
      <c r="I560" s="130"/>
      <c r="J560" s="181"/>
      <c r="K560" s="189"/>
      <c r="L560" s="189"/>
      <c r="M560" s="189"/>
      <c r="N560" s="189"/>
      <c r="O560" s="189"/>
      <c r="P560" s="189"/>
      <c r="Q560" s="189"/>
      <c r="R560" s="189"/>
      <c r="S560" s="189"/>
      <c r="T560" s="189"/>
      <c r="U560" s="189"/>
      <c r="V560" s="189"/>
      <c r="W560" s="189"/>
      <c r="X560" s="189"/>
      <c r="Y560" s="189"/>
    </row>
    <row r="561" spans="1:25" ht="15.75" hidden="1" customHeight="1" x14ac:dyDescent="0.2">
      <c r="A561" s="189"/>
      <c r="B561" s="182"/>
      <c r="C561" s="183"/>
      <c r="D561" s="183"/>
      <c r="E561" s="183"/>
      <c r="F561" s="130"/>
      <c r="G561" s="130"/>
      <c r="H561" s="130"/>
      <c r="I561" s="130"/>
      <c r="J561" s="181"/>
      <c r="K561" s="189"/>
      <c r="L561" s="189"/>
      <c r="M561" s="189"/>
      <c r="N561" s="189"/>
      <c r="O561" s="189"/>
      <c r="P561" s="189"/>
      <c r="Q561" s="189"/>
      <c r="R561" s="189"/>
      <c r="S561" s="189"/>
      <c r="T561" s="189"/>
      <c r="U561" s="189"/>
      <c r="V561" s="189"/>
      <c r="W561" s="189"/>
      <c r="X561" s="189"/>
      <c r="Y561" s="189"/>
    </row>
    <row r="562" spans="1:25" ht="15.75" hidden="1" customHeight="1" x14ac:dyDescent="0.2">
      <c r="A562" s="189"/>
      <c r="B562" s="182"/>
      <c r="C562" s="183"/>
      <c r="D562" s="183"/>
      <c r="E562" s="183"/>
      <c r="F562" s="130"/>
      <c r="G562" s="130"/>
      <c r="H562" s="130"/>
      <c r="I562" s="130"/>
      <c r="J562" s="181"/>
      <c r="K562" s="189"/>
      <c r="L562" s="189"/>
      <c r="M562" s="189"/>
      <c r="N562" s="189"/>
      <c r="O562" s="189"/>
      <c r="P562" s="189"/>
      <c r="Q562" s="189"/>
      <c r="R562" s="189"/>
      <c r="S562" s="189"/>
      <c r="T562" s="189"/>
      <c r="U562" s="189"/>
      <c r="V562" s="189"/>
      <c r="W562" s="189"/>
      <c r="X562" s="189"/>
      <c r="Y562" s="189"/>
    </row>
    <row r="563" spans="1:25" ht="15.75" hidden="1" customHeight="1" x14ac:dyDescent="0.2">
      <c r="A563" s="189"/>
      <c r="B563" s="182"/>
      <c r="C563" s="183"/>
      <c r="D563" s="183"/>
      <c r="E563" s="183"/>
      <c r="F563" s="130"/>
      <c r="G563" s="130"/>
      <c r="H563" s="130"/>
      <c r="I563" s="130"/>
      <c r="J563" s="181"/>
      <c r="K563" s="189"/>
      <c r="L563" s="189"/>
      <c r="M563" s="189"/>
      <c r="N563" s="189"/>
      <c r="O563" s="189"/>
      <c r="P563" s="189"/>
      <c r="Q563" s="189"/>
      <c r="R563" s="189"/>
      <c r="S563" s="189"/>
      <c r="T563" s="189"/>
      <c r="U563" s="189"/>
      <c r="V563" s="189"/>
      <c r="W563" s="189"/>
      <c r="X563" s="189"/>
      <c r="Y563" s="189"/>
    </row>
    <row r="564" spans="1:25" ht="15.75" hidden="1" customHeight="1" x14ac:dyDescent="0.2">
      <c r="A564" s="189"/>
      <c r="B564" s="182"/>
      <c r="C564" s="183"/>
      <c r="D564" s="183"/>
      <c r="E564" s="183"/>
      <c r="F564" s="130"/>
      <c r="G564" s="130"/>
      <c r="H564" s="130"/>
      <c r="I564" s="130"/>
      <c r="J564" s="181"/>
      <c r="K564" s="189"/>
      <c r="L564" s="189"/>
      <c r="M564" s="189"/>
      <c r="N564" s="189"/>
      <c r="O564" s="189"/>
      <c r="P564" s="189"/>
      <c r="Q564" s="189"/>
      <c r="R564" s="189"/>
      <c r="S564" s="189"/>
      <c r="T564" s="189"/>
      <c r="U564" s="189"/>
      <c r="V564" s="189"/>
      <c r="W564" s="189"/>
      <c r="X564" s="189"/>
      <c r="Y564" s="189"/>
    </row>
    <row r="565" spans="1:25" ht="15.75" hidden="1" customHeight="1" x14ac:dyDescent="0.2">
      <c r="A565" s="189"/>
      <c r="B565" s="182"/>
      <c r="C565" s="183"/>
      <c r="D565" s="183"/>
      <c r="E565" s="183"/>
      <c r="F565" s="130"/>
      <c r="G565" s="130"/>
      <c r="H565" s="130"/>
      <c r="I565" s="130"/>
      <c r="J565" s="181"/>
      <c r="K565" s="189"/>
      <c r="L565" s="189"/>
      <c r="M565" s="189"/>
      <c r="N565" s="189"/>
      <c r="O565" s="189"/>
      <c r="P565" s="189"/>
      <c r="Q565" s="189"/>
      <c r="R565" s="189"/>
      <c r="S565" s="189"/>
      <c r="T565" s="189"/>
      <c r="U565" s="189"/>
      <c r="V565" s="189"/>
      <c r="W565" s="189"/>
      <c r="X565" s="189"/>
      <c r="Y565" s="189"/>
    </row>
    <row r="566" spans="1:25" ht="15.75" hidden="1" customHeight="1" x14ac:dyDescent="0.2">
      <c r="A566" s="189"/>
      <c r="B566" s="182"/>
      <c r="C566" s="183"/>
      <c r="D566" s="183"/>
      <c r="E566" s="183"/>
      <c r="F566" s="130"/>
      <c r="G566" s="130"/>
      <c r="H566" s="130"/>
      <c r="I566" s="130"/>
      <c r="J566" s="181"/>
      <c r="K566" s="189"/>
      <c r="L566" s="189"/>
      <c r="M566" s="189"/>
      <c r="N566" s="189"/>
      <c r="O566" s="189"/>
      <c r="P566" s="189"/>
      <c r="Q566" s="189"/>
      <c r="R566" s="189"/>
      <c r="S566" s="189"/>
      <c r="T566" s="189"/>
      <c r="U566" s="189"/>
      <c r="V566" s="189"/>
      <c r="W566" s="189"/>
      <c r="X566" s="189"/>
      <c r="Y566" s="189"/>
    </row>
    <row r="567" spans="1:25" ht="15.75" hidden="1" customHeight="1" x14ac:dyDescent="0.2">
      <c r="A567" s="189"/>
      <c r="B567" s="182"/>
      <c r="C567" s="183"/>
      <c r="D567" s="183"/>
      <c r="E567" s="183"/>
      <c r="F567" s="130"/>
      <c r="G567" s="130"/>
      <c r="H567" s="130"/>
      <c r="I567" s="130"/>
      <c r="J567" s="181"/>
      <c r="K567" s="189"/>
      <c r="L567" s="189"/>
      <c r="M567" s="189"/>
      <c r="N567" s="189"/>
      <c r="O567" s="189"/>
      <c r="P567" s="189"/>
      <c r="Q567" s="189"/>
      <c r="R567" s="189"/>
      <c r="S567" s="189"/>
      <c r="T567" s="189"/>
      <c r="U567" s="189"/>
      <c r="V567" s="189"/>
      <c r="W567" s="189"/>
      <c r="X567" s="189"/>
      <c r="Y567" s="189"/>
    </row>
    <row r="568" spans="1:25" ht="15.75" hidden="1" customHeight="1" x14ac:dyDescent="0.2">
      <c r="A568" s="189"/>
      <c r="B568" s="182"/>
      <c r="C568" s="183"/>
      <c r="D568" s="183"/>
      <c r="E568" s="183"/>
      <c r="F568" s="130"/>
      <c r="G568" s="130"/>
      <c r="H568" s="130"/>
      <c r="I568" s="130"/>
      <c r="J568" s="181"/>
      <c r="K568" s="189"/>
      <c r="L568" s="189"/>
      <c r="M568" s="189"/>
      <c r="N568" s="189"/>
      <c r="O568" s="189"/>
      <c r="P568" s="189"/>
      <c r="Q568" s="189"/>
      <c r="R568" s="189"/>
      <c r="S568" s="189"/>
      <c r="T568" s="189"/>
      <c r="U568" s="189"/>
      <c r="V568" s="189"/>
      <c r="W568" s="189"/>
      <c r="X568" s="189"/>
      <c r="Y568" s="189"/>
    </row>
    <row r="569" spans="1:25" ht="15.75" hidden="1" customHeight="1" x14ac:dyDescent="0.2">
      <c r="A569" s="189"/>
      <c r="B569" s="182"/>
      <c r="C569" s="183"/>
      <c r="D569" s="183"/>
      <c r="E569" s="183"/>
      <c r="F569" s="130"/>
      <c r="G569" s="130"/>
      <c r="H569" s="130"/>
      <c r="I569" s="130"/>
      <c r="J569" s="181"/>
      <c r="K569" s="189"/>
      <c r="L569" s="189"/>
      <c r="M569" s="189"/>
      <c r="N569" s="189"/>
      <c r="O569" s="189"/>
      <c r="P569" s="189"/>
      <c r="Q569" s="189"/>
      <c r="R569" s="189"/>
      <c r="S569" s="189"/>
      <c r="T569" s="189"/>
      <c r="U569" s="189"/>
      <c r="V569" s="189"/>
      <c r="W569" s="189"/>
      <c r="X569" s="189"/>
      <c r="Y569" s="189"/>
    </row>
    <row r="570" spans="1:25" ht="15.75" hidden="1" customHeight="1" x14ac:dyDescent="0.2">
      <c r="A570" s="189"/>
      <c r="B570" s="182"/>
      <c r="C570" s="183"/>
      <c r="D570" s="183"/>
      <c r="E570" s="183"/>
      <c r="F570" s="130"/>
      <c r="G570" s="130"/>
      <c r="H570" s="130"/>
      <c r="I570" s="130"/>
      <c r="J570" s="181"/>
      <c r="K570" s="189"/>
      <c r="L570" s="189"/>
      <c r="M570" s="189"/>
      <c r="N570" s="189"/>
      <c r="O570" s="189"/>
      <c r="P570" s="189"/>
      <c r="Q570" s="189"/>
      <c r="R570" s="189"/>
      <c r="S570" s="189"/>
      <c r="T570" s="189"/>
      <c r="U570" s="189"/>
      <c r="V570" s="189"/>
      <c r="W570" s="189"/>
      <c r="X570" s="189"/>
      <c r="Y570" s="189"/>
    </row>
    <row r="571" spans="1:25" ht="15.75" hidden="1" customHeight="1" x14ac:dyDescent="0.2">
      <c r="A571" s="189"/>
      <c r="B571" s="182"/>
      <c r="C571" s="183"/>
      <c r="D571" s="183"/>
      <c r="E571" s="183"/>
      <c r="F571" s="130"/>
      <c r="G571" s="130"/>
      <c r="H571" s="130"/>
      <c r="I571" s="130"/>
      <c r="J571" s="181"/>
      <c r="K571" s="189"/>
      <c r="L571" s="189"/>
      <c r="M571" s="189"/>
      <c r="N571" s="189"/>
      <c r="O571" s="189"/>
      <c r="P571" s="189"/>
      <c r="Q571" s="189"/>
      <c r="R571" s="189"/>
      <c r="S571" s="189"/>
      <c r="T571" s="189"/>
      <c r="U571" s="189"/>
      <c r="V571" s="189"/>
      <c r="W571" s="189"/>
      <c r="X571" s="189"/>
      <c r="Y571" s="189"/>
    </row>
    <row r="572" spans="1:25" ht="15.75" hidden="1" customHeight="1" x14ac:dyDescent="0.2">
      <c r="A572" s="189"/>
      <c r="B572" s="182"/>
      <c r="C572" s="183"/>
      <c r="D572" s="183"/>
      <c r="E572" s="183"/>
      <c r="F572" s="130"/>
      <c r="G572" s="130"/>
      <c r="H572" s="130"/>
      <c r="I572" s="130"/>
      <c r="J572" s="181"/>
      <c r="K572" s="189"/>
      <c r="L572" s="189"/>
      <c r="M572" s="189"/>
      <c r="N572" s="189"/>
      <c r="O572" s="189"/>
      <c r="P572" s="189"/>
      <c r="Q572" s="189"/>
      <c r="R572" s="189"/>
      <c r="S572" s="189"/>
      <c r="T572" s="189"/>
      <c r="U572" s="189"/>
      <c r="V572" s="189"/>
      <c r="W572" s="189"/>
      <c r="X572" s="189"/>
      <c r="Y572" s="189"/>
    </row>
    <row r="573" spans="1:25" ht="15.75" hidden="1" customHeight="1" x14ac:dyDescent="0.2">
      <c r="A573" s="189"/>
      <c r="B573" s="182"/>
      <c r="C573" s="183"/>
      <c r="D573" s="183"/>
      <c r="E573" s="183"/>
      <c r="F573" s="130"/>
      <c r="G573" s="130"/>
      <c r="H573" s="130"/>
      <c r="I573" s="130"/>
      <c r="J573" s="181"/>
      <c r="K573" s="189"/>
      <c r="L573" s="189"/>
      <c r="M573" s="189"/>
      <c r="N573" s="189"/>
      <c r="O573" s="189"/>
      <c r="P573" s="189"/>
      <c r="Q573" s="189"/>
      <c r="R573" s="189"/>
      <c r="S573" s="189"/>
      <c r="T573" s="189"/>
      <c r="U573" s="189"/>
      <c r="V573" s="189"/>
      <c r="W573" s="189"/>
      <c r="X573" s="189"/>
      <c r="Y573" s="189"/>
    </row>
    <row r="574" spans="1:25" ht="15.75" hidden="1" customHeight="1" x14ac:dyDescent="0.2">
      <c r="A574" s="189"/>
      <c r="B574" s="182"/>
      <c r="C574" s="183"/>
      <c r="D574" s="183"/>
      <c r="E574" s="183"/>
      <c r="F574" s="130"/>
      <c r="G574" s="130"/>
      <c r="H574" s="130"/>
      <c r="I574" s="130"/>
      <c r="J574" s="181"/>
      <c r="K574" s="189"/>
      <c r="L574" s="189"/>
      <c r="M574" s="189"/>
      <c r="N574" s="189"/>
      <c r="O574" s="189"/>
      <c r="P574" s="189"/>
      <c r="Q574" s="189"/>
      <c r="R574" s="189"/>
      <c r="S574" s="189"/>
      <c r="T574" s="189"/>
      <c r="U574" s="189"/>
      <c r="V574" s="189"/>
      <c r="W574" s="189"/>
      <c r="X574" s="189"/>
      <c r="Y574" s="189"/>
    </row>
    <row r="575" spans="1:25" ht="15.75" hidden="1" customHeight="1" x14ac:dyDescent="0.2">
      <c r="A575" s="189"/>
      <c r="B575" s="182"/>
      <c r="C575" s="183"/>
      <c r="D575" s="183"/>
      <c r="E575" s="183"/>
      <c r="F575" s="130"/>
      <c r="G575" s="130"/>
      <c r="H575" s="130"/>
      <c r="I575" s="130"/>
      <c r="J575" s="181"/>
      <c r="K575" s="189"/>
      <c r="L575" s="189"/>
      <c r="M575" s="189"/>
      <c r="N575" s="189"/>
      <c r="O575" s="189"/>
      <c r="P575" s="189"/>
      <c r="Q575" s="189"/>
      <c r="R575" s="189"/>
      <c r="S575" s="189"/>
      <c r="T575" s="189"/>
      <c r="U575" s="189"/>
      <c r="V575" s="189"/>
      <c r="W575" s="189"/>
      <c r="X575" s="189"/>
      <c r="Y575" s="189"/>
    </row>
    <row r="576" spans="1:25" ht="15.75" hidden="1" customHeight="1" x14ac:dyDescent="0.2">
      <c r="A576" s="189"/>
      <c r="B576" s="182"/>
      <c r="C576" s="183"/>
      <c r="D576" s="183"/>
      <c r="E576" s="183"/>
      <c r="F576" s="130"/>
      <c r="G576" s="130"/>
      <c r="H576" s="130"/>
      <c r="I576" s="130"/>
      <c r="J576" s="181"/>
      <c r="K576" s="189"/>
      <c r="L576" s="189"/>
      <c r="M576" s="189"/>
      <c r="N576" s="189"/>
      <c r="O576" s="189"/>
      <c r="P576" s="189"/>
      <c r="Q576" s="189"/>
      <c r="R576" s="189"/>
      <c r="S576" s="189"/>
      <c r="T576" s="189"/>
      <c r="U576" s="189"/>
      <c r="V576" s="189"/>
      <c r="W576" s="189"/>
      <c r="X576" s="189"/>
      <c r="Y576" s="189"/>
    </row>
    <row r="577" spans="1:25" ht="15.75" hidden="1" customHeight="1" x14ac:dyDescent="0.2">
      <c r="A577" s="189"/>
      <c r="B577" s="182"/>
      <c r="C577" s="183"/>
      <c r="D577" s="183"/>
      <c r="E577" s="183"/>
      <c r="F577" s="130"/>
      <c r="G577" s="130"/>
      <c r="H577" s="130"/>
      <c r="I577" s="130"/>
      <c r="J577" s="181"/>
      <c r="K577" s="189"/>
      <c r="L577" s="189"/>
      <c r="M577" s="189"/>
      <c r="N577" s="189"/>
      <c r="O577" s="189"/>
      <c r="P577" s="189"/>
      <c r="Q577" s="189"/>
      <c r="R577" s="189"/>
      <c r="S577" s="189"/>
      <c r="T577" s="189"/>
      <c r="U577" s="189"/>
      <c r="V577" s="189"/>
      <c r="W577" s="189"/>
      <c r="X577" s="189"/>
      <c r="Y577" s="189"/>
    </row>
    <row r="578" spans="1:25" ht="15.75" hidden="1" customHeight="1" x14ac:dyDescent="0.2">
      <c r="A578" s="189"/>
      <c r="B578" s="182"/>
      <c r="C578" s="183"/>
      <c r="D578" s="183"/>
      <c r="E578" s="183"/>
      <c r="F578" s="130"/>
      <c r="G578" s="130"/>
      <c r="H578" s="130"/>
      <c r="I578" s="130"/>
      <c r="J578" s="181"/>
      <c r="K578" s="189"/>
      <c r="L578" s="189"/>
      <c r="M578" s="189"/>
      <c r="N578" s="189"/>
      <c r="O578" s="189"/>
      <c r="P578" s="189"/>
      <c r="Q578" s="189"/>
      <c r="R578" s="189"/>
      <c r="S578" s="189"/>
      <c r="T578" s="189"/>
      <c r="U578" s="189"/>
      <c r="V578" s="189"/>
      <c r="W578" s="189"/>
      <c r="X578" s="189"/>
      <c r="Y578" s="189"/>
    </row>
    <row r="579" spans="1:25" ht="15.75" hidden="1" customHeight="1" x14ac:dyDescent="0.2">
      <c r="A579" s="189"/>
      <c r="B579" s="182"/>
      <c r="C579" s="183"/>
      <c r="D579" s="183"/>
      <c r="E579" s="183"/>
      <c r="F579" s="130"/>
      <c r="G579" s="130"/>
      <c r="H579" s="130"/>
      <c r="I579" s="130"/>
      <c r="J579" s="181"/>
      <c r="K579" s="189"/>
      <c r="L579" s="189"/>
      <c r="M579" s="189"/>
      <c r="N579" s="189"/>
      <c r="O579" s="189"/>
      <c r="P579" s="189"/>
      <c r="Q579" s="189"/>
      <c r="R579" s="189"/>
      <c r="S579" s="189"/>
      <c r="T579" s="189"/>
      <c r="U579" s="189"/>
      <c r="V579" s="189"/>
      <c r="W579" s="189"/>
      <c r="X579" s="189"/>
      <c r="Y579" s="189"/>
    </row>
    <row r="580" spans="1:25" ht="15.75" hidden="1" customHeight="1" x14ac:dyDescent="0.2">
      <c r="A580" s="189"/>
      <c r="B580" s="182"/>
      <c r="C580" s="183"/>
      <c r="D580" s="183"/>
      <c r="E580" s="183"/>
      <c r="F580" s="130"/>
      <c r="G580" s="130"/>
      <c r="H580" s="130"/>
      <c r="I580" s="130"/>
      <c r="J580" s="181"/>
      <c r="K580" s="189"/>
      <c r="L580" s="189"/>
      <c r="M580" s="189"/>
      <c r="N580" s="189"/>
      <c r="O580" s="189"/>
      <c r="P580" s="189"/>
      <c r="Q580" s="189"/>
      <c r="R580" s="189"/>
      <c r="S580" s="189"/>
      <c r="T580" s="189"/>
      <c r="U580" s="189"/>
      <c r="V580" s="189"/>
      <c r="W580" s="189"/>
      <c r="X580" s="189"/>
      <c r="Y580" s="189"/>
    </row>
    <row r="581" spans="1:25" ht="15.75" hidden="1" customHeight="1" x14ac:dyDescent="0.2">
      <c r="A581" s="189"/>
      <c r="B581" s="182"/>
      <c r="C581" s="183"/>
      <c r="D581" s="183"/>
      <c r="E581" s="183"/>
      <c r="F581" s="130"/>
      <c r="G581" s="130"/>
      <c r="H581" s="130"/>
      <c r="I581" s="130"/>
      <c r="J581" s="181"/>
      <c r="K581" s="189"/>
      <c r="L581" s="189"/>
      <c r="M581" s="189"/>
      <c r="N581" s="189"/>
      <c r="O581" s="189"/>
      <c r="P581" s="189"/>
      <c r="Q581" s="189"/>
      <c r="R581" s="189"/>
      <c r="S581" s="189"/>
      <c r="T581" s="189"/>
      <c r="U581" s="189"/>
      <c r="V581" s="189"/>
      <c r="W581" s="189"/>
      <c r="X581" s="189"/>
      <c r="Y581" s="189"/>
    </row>
    <row r="582" spans="1:25" ht="15.75" hidden="1" customHeight="1" x14ac:dyDescent="0.2">
      <c r="A582" s="189"/>
      <c r="B582" s="182"/>
      <c r="C582" s="183"/>
      <c r="D582" s="183"/>
      <c r="E582" s="183"/>
      <c r="F582" s="130"/>
      <c r="G582" s="130"/>
      <c r="H582" s="130"/>
      <c r="I582" s="130"/>
      <c r="J582" s="181"/>
      <c r="K582" s="189"/>
      <c r="L582" s="189"/>
      <c r="M582" s="189"/>
      <c r="N582" s="189"/>
      <c r="O582" s="189"/>
      <c r="P582" s="189"/>
      <c r="Q582" s="189"/>
      <c r="R582" s="189"/>
      <c r="S582" s="189"/>
      <c r="T582" s="189"/>
      <c r="U582" s="189"/>
      <c r="V582" s="189"/>
      <c r="W582" s="189"/>
      <c r="X582" s="189"/>
      <c r="Y582" s="189"/>
    </row>
    <row r="583" spans="1:25" ht="15.75" hidden="1" customHeight="1" x14ac:dyDescent="0.2">
      <c r="A583" s="189"/>
      <c r="B583" s="182"/>
      <c r="C583" s="183"/>
      <c r="D583" s="183"/>
      <c r="E583" s="183"/>
      <c r="F583" s="130"/>
      <c r="G583" s="130"/>
      <c r="H583" s="130"/>
      <c r="I583" s="130"/>
      <c r="J583" s="181"/>
      <c r="K583" s="189"/>
      <c r="L583" s="189"/>
      <c r="M583" s="189"/>
      <c r="N583" s="189"/>
      <c r="O583" s="189"/>
      <c r="P583" s="189"/>
      <c r="Q583" s="189"/>
      <c r="R583" s="189"/>
      <c r="S583" s="189"/>
      <c r="T583" s="189"/>
      <c r="U583" s="189"/>
      <c r="V583" s="189"/>
      <c r="W583" s="189"/>
      <c r="X583" s="189"/>
      <c r="Y583" s="189"/>
    </row>
    <row r="584" spans="1:25" ht="15.75" hidden="1" customHeight="1" x14ac:dyDescent="0.2">
      <c r="A584" s="189"/>
      <c r="B584" s="182"/>
      <c r="C584" s="183"/>
      <c r="D584" s="183"/>
      <c r="E584" s="183"/>
      <c r="F584" s="130"/>
      <c r="G584" s="130"/>
      <c r="H584" s="130"/>
      <c r="I584" s="130"/>
      <c r="J584" s="181"/>
      <c r="K584" s="189"/>
      <c r="L584" s="189"/>
      <c r="M584" s="189"/>
      <c r="N584" s="189"/>
      <c r="O584" s="189"/>
      <c r="P584" s="189"/>
      <c r="Q584" s="189"/>
      <c r="R584" s="189"/>
      <c r="S584" s="189"/>
      <c r="T584" s="189"/>
      <c r="U584" s="189"/>
      <c r="V584" s="189"/>
      <c r="W584" s="189"/>
      <c r="X584" s="189"/>
      <c r="Y584" s="189"/>
    </row>
    <row r="585" spans="1:25" ht="15.75" hidden="1" customHeight="1" x14ac:dyDescent="0.2">
      <c r="A585" s="189"/>
      <c r="B585" s="182"/>
      <c r="C585" s="183"/>
      <c r="D585" s="183"/>
      <c r="E585" s="183"/>
      <c r="F585" s="130"/>
      <c r="G585" s="130"/>
      <c r="H585" s="130"/>
      <c r="I585" s="130"/>
      <c r="J585" s="181"/>
      <c r="K585" s="189"/>
      <c r="L585" s="189"/>
      <c r="M585" s="189"/>
      <c r="N585" s="189"/>
      <c r="O585" s="189"/>
      <c r="P585" s="189"/>
      <c r="Q585" s="189"/>
      <c r="R585" s="189"/>
      <c r="S585" s="189"/>
      <c r="T585" s="189"/>
      <c r="U585" s="189"/>
      <c r="V585" s="189"/>
      <c r="W585" s="189"/>
      <c r="X585" s="189"/>
      <c r="Y585" s="189"/>
    </row>
    <row r="586" spans="1:25" ht="15.75" hidden="1" customHeight="1" x14ac:dyDescent="0.2">
      <c r="A586" s="189"/>
      <c r="B586" s="182"/>
      <c r="C586" s="183"/>
      <c r="D586" s="183"/>
      <c r="E586" s="183"/>
      <c r="F586" s="130"/>
      <c r="G586" s="130"/>
      <c r="H586" s="130"/>
      <c r="I586" s="130"/>
      <c r="J586" s="181"/>
      <c r="K586" s="189"/>
      <c r="L586" s="189"/>
      <c r="M586" s="189"/>
      <c r="N586" s="189"/>
      <c r="O586" s="189"/>
      <c r="P586" s="189"/>
      <c r="Q586" s="189"/>
      <c r="R586" s="189"/>
      <c r="S586" s="189"/>
      <c r="T586" s="189"/>
      <c r="U586" s="189"/>
      <c r="V586" s="189"/>
      <c r="W586" s="189"/>
      <c r="X586" s="189"/>
      <c r="Y586" s="189"/>
    </row>
    <row r="587" spans="1:25" ht="15.75" hidden="1" customHeight="1" x14ac:dyDescent="0.2">
      <c r="A587" s="189"/>
      <c r="B587" s="182"/>
      <c r="C587" s="183"/>
      <c r="D587" s="183"/>
      <c r="E587" s="183"/>
      <c r="F587" s="130"/>
      <c r="G587" s="130"/>
      <c r="H587" s="130"/>
      <c r="I587" s="130"/>
      <c r="J587" s="181"/>
      <c r="K587" s="189"/>
      <c r="L587" s="189"/>
      <c r="M587" s="189"/>
      <c r="N587" s="189"/>
      <c r="O587" s="189"/>
      <c r="P587" s="189"/>
      <c r="Q587" s="189"/>
      <c r="R587" s="189"/>
      <c r="S587" s="189"/>
      <c r="T587" s="189"/>
      <c r="U587" s="189"/>
      <c r="V587" s="189"/>
      <c r="W587" s="189"/>
      <c r="X587" s="189"/>
      <c r="Y587" s="189"/>
    </row>
    <row r="588" spans="1:25" ht="15.75" hidden="1" customHeight="1" x14ac:dyDescent="0.2">
      <c r="A588" s="189"/>
      <c r="B588" s="182"/>
      <c r="C588" s="183"/>
      <c r="D588" s="183"/>
      <c r="E588" s="183"/>
      <c r="F588" s="130"/>
      <c r="G588" s="130"/>
      <c r="H588" s="130"/>
      <c r="I588" s="130"/>
      <c r="J588" s="181"/>
      <c r="K588" s="189"/>
      <c r="L588" s="189"/>
      <c r="M588" s="189"/>
      <c r="N588" s="189"/>
      <c r="O588" s="189"/>
      <c r="P588" s="189"/>
      <c r="Q588" s="189"/>
      <c r="R588" s="189"/>
      <c r="S588" s="189"/>
      <c r="T588" s="189"/>
      <c r="U588" s="189"/>
      <c r="V588" s="189"/>
      <c r="W588" s="189"/>
      <c r="X588" s="189"/>
      <c r="Y588" s="189"/>
    </row>
    <row r="589" spans="1:25" ht="15.75" hidden="1" customHeight="1" x14ac:dyDescent="0.2">
      <c r="A589" s="189"/>
      <c r="B589" s="182"/>
      <c r="C589" s="183"/>
      <c r="D589" s="183"/>
      <c r="E589" s="183"/>
      <c r="F589" s="130"/>
      <c r="G589" s="130"/>
      <c r="H589" s="130"/>
      <c r="I589" s="130"/>
      <c r="J589" s="181"/>
      <c r="K589" s="189"/>
      <c r="L589" s="189"/>
      <c r="M589" s="189"/>
      <c r="N589" s="189"/>
      <c r="O589" s="189"/>
      <c r="P589" s="189"/>
      <c r="Q589" s="189"/>
      <c r="R589" s="189"/>
      <c r="S589" s="189"/>
      <c r="T589" s="189"/>
      <c r="U589" s="189"/>
      <c r="V589" s="189"/>
      <c r="W589" s="189"/>
      <c r="X589" s="189"/>
      <c r="Y589" s="189"/>
    </row>
    <row r="590" spans="1:25" ht="15.75" hidden="1" customHeight="1" x14ac:dyDescent="0.2">
      <c r="A590" s="189"/>
      <c r="B590" s="182"/>
      <c r="C590" s="183"/>
      <c r="D590" s="183"/>
      <c r="E590" s="183"/>
      <c r="F590" s="130"/>
      <c r="G590" s="130"/>
      <c r="H590" s="130"/>
      <c r="I590" s="130"/>
      <c r="J590" s="181"/>
      <c r="K590" s="189"/>
      <c r="L590" s="189"/>
      <c r="M590" s="189"/>
      <c r="N590" s="189"/>
      <c r="O590" s="189"/>
      <c r="P590" s="189"/>
      <c r="Q590" s="189"/>
      <c r="R590" s="189"/>
      <c r="S590" s="189"/>
      <c r="T590" s="189"/>
      <c r="U590" s="189"/>
      <c r="V590" s="189"/>
      <c r="W590" s="189"/>
      <c r="X590" s="189"/>
      <c r="Y590" s="189"/>
    </row>
    <row r="591" spans="1:25" ht="15.75" hidden="1" customHeight="1" x14ac:dyDescent="0.2">
      <c r="A591" s="189"/>
      <c r="B591" s="182"/>
      <c r="C591" s="183"/>
      <c r="D591" s="183"/>
      <c r="E591" s="183"/>
      <c r="F591" s="130"/>
      <c r="G591" s="130"/>
      <c r="H591" s="130"/>
      <c r="I591" s="130"/>
      <c r="J591" s="181"/>
      <c r="K591" s="189"/>
      <c r="L591" s="189"/>
      <c r="M591" s="189"/>
      <c r="N591" s="189"/>
      <c r="O591" s="189"/>
      <c r="P591" s="189"/>
      <c r="Q591" s="189"/>
      <c r="R591" s="189"/>
      <c r="S591" s="189"/>
      <c r="T591" s="189"/>
      <c r="U591" s="189"/>
      <c r="V591" s="189"/>
      <c r="W591" s="189"/>
      <c r="X591" s="189"/>
      <c r="Y591" s="189"/>
    </row>
    <row r="592" spans="1:25" ht="15.75" hidden="1" customHeight="1" x14ac:dyDescent="0.2">
      <c r="A592" s="189"/>
      <c r="B592" s="182"/>
      <c r="C592" s="183"/>
      <c r="D592" s="183"/>
      <c r="E592" s="183"/>
      <c r="F592" s="130"/>
      <c r="G592" s="130"/>
      <c r="H592" s="130"/>
      <c r="I592" s="130"/>
      <c r="J592" s="181"/>
      <c r="K592" s="189"/>
      <c r="L592" s="189"/>
      <c r="M592" s="189"/>
      <c r="N592" s="189"/>
      <c r="O592" s="189"/>
      <c r="P592" s="189"/>
      <c r="Q592" s="189"/>
      <c r="R592" s="189"/>
      <c r="S592" s="189"/>
      <c r="T592" s="189"/>
      <c r="U592" s="189"/>
      <c r="V592" s="189"/>
      <c r="W592" s="189"/>
      <c r="X592" s="189"/>
      <c r="Y592" s="189"/>
    </row>
    <row r="593" spans="1:25" ht="15.75" hidden="1" customHeight="1" x14ac:dyDescent="0.2">
      <c r="A593" s="189"/>
      <c r="B593" s="182"/>
      <c r="C593" s="183"/>
      <c r="D593" s="183"/>
      <c r="E593" s="183"/>
      <c r="F593" s="130"/>
      <c r="G593" s="130"/>
      <c r="H593" s="130"/>
      <c r="I593" s="130"/>
      <c r="J593" s="181"/>
      <c r="K593" s="189"/>
      <c r="L593" s="189"/>
      <c r="M593" s="189"/>
      <c r="N593" s="189"/>
      <c r="O593" s="189"/>
      <c r="P593" s="189"/>
      <c r="Q593" s="189"/>
      <c r="R593" s="189"/>
      <c r="S593" s="189"/>
      <c r="T593" s="189"/>
      <c r="U593" s="189"/>
      <c r="V593" s="189"/>
      <c r="W593" s="189"/>
      <c r="X593" s="189"/>
      <c r="Y593" s="189"/>
    </row>
    <row r="594" spans="1:25" ht="15.75" hidden="1" customHeight="1" x14ac:dyDescent="0.2">
      <c r="A594" s="189"/>
      <c r="B594" s="182"/>
      <c r="C594" s="183"/>
      <c r="D594" s="183"/>
      <c r="E594" s="183"/>
      <c r="F594" s="130"/>
      <c r="G594" s="130"/>
      <c r="H594" s="130"/>
      <c r="I594" s="130"/>
      <c r="J594" s="181"/>
      <c r="K594" s="189"/>
      <c r="L594" s="189"/>
      <c r="M594" s="189"/>
      <c r="N594" s="189"/>
      <c r="O594" s="189"/>
      <c r="P594" s="189"/>
      <c r="Q594" s="189"/>
      <c r="R594" s="189"/>
      <c r="S594" s="189"/>
      <c r="T594" s="189"/>
      <c r="U594" s="189"/>
      <c r="V594" s="189"/>
      <c r="W594" s="189"/>
      <c r="X594" s="189"/>
      <c r="Y594" s="189"/>
    </row>
    <row r="595" spans="1:25" ht="15.75" hidden="1" customHeight="1" x14ac:dyDescent="0.2">
      <c r="A595" s="189"/>
      <c r="B595" s="182"/>
      <c r="C595" s="183"/>
      <c r="D595" s="183"/>
      <c r="E595" s="183"/>
      <c r="F595" s="130"/>
      <c r="G595" s="130"/>
      <c r="H595" s="130"/>
      <c r="I595" s="130"/>
      <c r="J595" s="181"/>
      <c r="K595" s="189"/>
      <c r="L595" s="189"/>
      <c r="M595" s="189"/>
      <c r="N595" s="189"/>
      <c r="O595" s="189"/>
      <c r="P595" s="189"/>
      <c r="Q595" s="189"/>
      <c r="R595" s="189"/>
      <c r="S595" s="189"/>
      <c r="T595" s="189"/>
      <c r="U595" s="189"/>
      <c r="V595" s="189"/>
      <c r="W595" s="189"/>
      <c r="X595" s="189"/>
      <c r="Y595" s="189"/>
    </row>
    <row r="596" spans="1:25" ht="15.75" hidden="1" customHeight="1" x14ac:dyDescent="0.2">
      <c r="A596" s="189"/>
      <c r="B596" s="182"/>
      <c r="C596" s="183"/>
      <c r="D596" s="183"/>
      <c r="E596" s="183"/>
      <c r="F596" s="130"/>
      <c r="G596" s="130"/>
      <c r="H596" s="130"/>
      <c r="I596" s="130"/>
      <c r="J596" s="181"/>
      <c r="K596" s="189"/>
      <c r="L596" s="189"/>
      <c r="M596" s="189"/>
      <c r="N596" s="189"/>
      <c r="O596" s="189"/>
      <c r="P596" s="189"/>
      <c r="Q596" s="189"/>
      <c r="R596" s="189"/>
      <c r="S596" s="189"/>
      <c r="T596" s="189"/>
      <c r="U596" s="189"/>
      <c r="V596" s="189"/>
      <c r="W596" s="189"/>
      <c r="X596" s="189"/>
      <c r="Y596" s="189"/>
    </row>
    <row r="597" spans="1:25" ht="15.75" hidden="1" customHeight="1" x14ac:dyDescent="0.2">
      <c r="A597" s="189"/>
      <c r="B597" s="182"/>
      <c r="C597" s="183"/>
      <c r="D597" s="183"/>
      <c r="E597" s="183"/>
      <c r="F597" s="130"/>
      <c r="G597" s="130"/>
      <c r="H597" s="130"/>
      <c r="I597" s="130"/>
      <c r="J597" s="181"/>
      <c r="K597" s="189"/>
      <c r="L597" s="189"/>
      <c r="M597" s="189"/>
      <c r="N597" s="189"/>
      <c r="O597" s="189"/>
      <c r="P597" s="189"/>
      <c r="Q597" s="189"/>
      <c r="R597" s="189"/>
      <c r="S597" s="189"/>
      <c r="T597" s="189"/>
      <c r="U597" s="189"/>
      <c r="V597" s="189"/>
      <c r="W597" s="189"/>
      <c r="X597" s="189"/>
      <c r="Y597" s="189"/>
    </row>
    <row r="598" spans="1:25" ht="15.75" hidden="1" customHeight="1" x14ac:dyDescent="0.2">
      <c r="A598" s="189"/>
      <c r="B598" s="182"/>
      <c r="C598" s="183"/>
      <c r="D598" s="183"/>
      <c r="E598" s="183"/>
      <c r="F598" s="130"/>
      <c r="G598" s="130"/>
      <c r="H598" s="130"/>
      <c r="I598" s="130"/>
      <c r="J598" s="181"/>
      <c r="K598" s="189"/>
      <c r="L598" s="189"/>
      <c r="M598" s="189"/>
      <c r="N598" s="189"/>
      <c r="O598" s="189"/>
      <c r="P598" s="189"/>
      <c r="Q598" s="189"/>
      <c r="R598" s="189"/>
      <c r="S598" s="189"/>
      <c r="T598" s="189"/>
      <c r="U598" s="189"/>
      <c r="V598" s="189"/>
      <c r="W598" s="189"/>
      <c r="X598" s="189"/>
      <c r="Y598" s="189"/>
    </row>
    <row r="599" spans="1:25" ht="15.75" hidden="1" customHeight="1" x14ac:dyDescent="0.2">
      <c r="A599" s="189"/>
      <c r="B599" s="182"/>
      <c r="C599" s="183"/>
      <c r="D599" s="183"/>
      <c r="E599" s="183"/>
      <c r="F599" s="130"/>
      <c r="G599" s="130"/>
      <c r="H599" s="130"/>
      <c r="I599" s="130"/>
      <c r="J599" s="181"/>
      <c r="K599" s="189"/>
      <c r="L599" s="189"/>
      <c r="M599" s="189"/>
      <c r="N599" s="189"/>
      <c r="O599" s="189"/>
      <c r="P599" s="189"/>
      <c r="Q599" s="189"/>
      <c r="R599" s="189"/>
      <c r="S599" s="189"/>
      <c r="T599" s="189"/>
      <c r="U599" s="189"/>
      <c r="V599" s="189"/>
      <c r="W599" s="189"/>
      <c r="X599" s="189"/>
      <c r="Y599" s="189"/>
    </row>
    <row r="600" spans="1:25" ht="15.75" hidden="1" customHeight="1" x14ac:dyDescent="0.2">
      <c r="A600" s="189"/>
      <c r="B600" s="182"/>
      <c r="C600" s="183"/>
      <c r="D600" s="183"/>
      <c r="E600" s="183"/>
      <c r="F600" s="130"/>
      <c r="G600" s="130"/>
      <c r="H600" s="130"/>
      <c r="I600" s="130"/>
      <c r="J600" s="181"/>
      <c r="K600" s="189"/>
      <c r="L600" s="189"/>
      <c r="M600" s="189"/>
      <c r="N600" s="189"/>
      <c r="O600" s="189"/>
      <c r="P600" s="189"/>
      <c r="Q600" s="189"/>
      <c r="R600" s="189"/>
      <c r="S600" s="189"/>
      <c r="T600" s="189"/>
      <c r="U600" s="189"/>
      <c r="V600" s="189"/>
      <c r="W600" s="189"/>
      <c r="X600" s="189"/>
      <c r="Y600" s="189"/>
    </row>
    <row r="601" spans="1:25" ht="15.75" hidden="1" customHeight="1" x14ac:dyDescent="0.2">
      <c r="A601" s="189"/>
      <c r="B601" s="182"/>
      <c r="C601" s="183"/>
      <c r="D601" s="183"/>
      <c r="E601" s="183"/>
      <c r="F601" s="130"/>
      <c r="G601" s="130"/>
      <c r="H601" s="130"/>
      <c r="I601" s="130"/>
      <c r="J601" s="181"/>
      <c r="K601" s="189"/>
      <c r="L601" s="189"/>
      <c r="M601" s="189"/>
      <c r="N601" s="189"/>
      <c r="O601" s="189"/>
      <c r="P601" s="189"/>
      <c r="Q601" s="189"/>
      <c r="R601" s="189"/>
      <c r="S601" s="189"/>
      <c r="T601" s="189"/>
      <c r="U601" s="189"/>
      <c r="V601" s="189"/>
      <c r="W601" s="189"/>
      <c r="X601" s="189"/>
      <c r="Y601" s="189"/>
    </row>
    <row r="602" spans="1:25" ht="15.75" hidden="1" customHeight="1" x14ac:dyDescent="0.2">
      <c r="A602" s="189"/>
      <c r="B602" s="182"/>
      <c r="C602" s="183"/>
      <c r="D602" s="183"/>
      <c r="E602" s="183"/>
      <c r="F602" s="130"/>
      <c r="G602" s="130"/>
      <c r="H602" s="130"/>
      <c r="I602" s="130"/>
      <c r="J602" s="181"/>
      <c r="K602" s="189"/>
      <c r="L602" s="189"/>
      <c r="M602" s="189"/>
      <c r="N602" s="189"/>
      <c r="O602" s="189"/>
      <c r="P602" s="189"/>
      <c r="Q602" s="189"/>
      <c r="R602" s="189"/>
      <c r="S602" s="189"/>
      <c r="T602" s="189"/>
      <c r="U602" s="189"/>
      <c r="V602" s="189"/>
      <c r="W602" s="189"/>
      <c r="X602" s="189"/>
      <c r="Y602" s="189"/>
    </row>
    <row r="603" spans="1:25" ht="15.75" hidden="1" customHeight="1" x14ac:dyDescent="0.2">
      <c r="A603" s="189"/>
      <c r="B603" s="182"/>
      <c r="C603" s="183"/>
      <c r="D603" s="183"/>
      <c r="E603" s="183"/>
      <c r="F603" s="130"/>
      <c r="G603" s="130"/>
      <c r="H603" s="130"/>
      <c r="I603" s="130"/>
      <c r="J603" s="181"/>
      <c r="K603" s="189"/>
      <c r="L603" s="189"/>
      <c r="M603" s="189"/>
      <c r="N603" s="189"/>
      <c r="O603" s="189"/>
      <c r="P603" s="189"/>
      <c r="Q603" s="189"/>
      <c r="R603" s="189"/>
      <c r="S603" s="189"/>
      <c r="T603" s="189"/>
      <c r="U603" s="189"/>
      <c r="V603" s="189"/>
      <c r="W603" s="189"/>
      <c r="X603" s="189"/>
      <c r="Y603" s="189"/>
    </row>
    <row r="604" spans="1:25" ht="15.75" hidden="1" customHeight="1" x14ac:dyDescent="0.2">
      <c r="A604" s="189"/>
      <c r="B604" s="182"/>
      <c r="C604" s="183"/>
      <c r="D604" s="183"/>
      <c r="E604" s="183"/>
      <c r="F604" s="130"/>
      <c r="G604" s="130"/>
      <c r="H604" s="130"/>
      <c r="I604" s="130"/>
      <c r="J604" s="181"/>
      <c r="K604" s="189"/>
      <c r="L604" s="189"/>
      <c r="M604" s="189"/>
      <c r="N604" s="189"/>
      <c r="O604" s="189"/>
      <c r="P604" s="189"/>
      <c r="Q604" s="189"/>
      <c r="R604" s="189"/>
      <c r="S604" s="189"/>
      <c r="T604" s="189"/>
      <c r="U604" s="189"/>
      <c r="V604" s="189"/>
      <c r="W604" s="189"/>
      <c r="X604" s="189"/>
      <c r="Y604" s="189"/>
    </row>
    <row r="605" spans="1:25" ht="15.75" hidden="1" customHeight="1" x14ac:dyDescent="0.2">
      <c r="A605" s="189"/>
      <c r="B605" s="182"/>
      <c r="C605" s="183"/>
      <c r="D605" s="183"/>
      <c r="E605" s="183"/>
      <c r="F605" s="130"/>
      <c r="G605" s="130"/>
      <c r="H605" s="130"/>
      <c r="I605" s="130"/>
      <c r="J605" s="181"/>
      <c r="K605" s="189"/>
      <c r="L605" s="189"/>
      <c r="M605" s="189"/>
      <c r="N605" s="189"/>
      <c r="O605" s="189"/>
      <c r="P605" s="189"/>
      <c r="Q605" s="189"/>
      <c r="R605" s="189"/>
      <c r="S605" s="189"/>
      <c r="T605" s="189"/>
      <c r="U605" s="189"/>
      <c r="V605" s="189"/>
      <c r="W605" s="189"/>
      <c r="X605" s="189"/>
      <c r="Y605" s="189"/>
    </row>
    <row r="606" spans="1:25" ht="15.75" hidden="1" customHeight="1" x14ac:dyDescent="0.2">
      <c r="A606" s="189"/>
      <c r="B606" s="182"/>
      <c r="C606" s="183"/>
      <c r="D606" s="183"/>
      <c r="E606" s="183"/>
      <c r="F606" s="130"/>
      <c r="G606" s="130"/>
      <c r="H606" s="130"/>
      <c r="I606" s="130"/>
      <c r="J606" s="181"/>
      <c r="K606" s="189"/>
      <c r="L606" s="189"/>
      <c r="M606" s="189"/>
      <c r="N606" s="189"/>
      <c r="O606" s="189"/>
      <c r="P606" s="189"/>
      <c r="Q606" s="189"/>
      <c r="R606" s="189"/>
      <c r="S606" s="189"/>
      <c r="T606" s="189"/>
      <c r="U606" s="189"/>
      <c r="V606" s="189"/>
      <c r="W606" s="189"/>
      <c r="X606" s="189"/>
      <c r="Y606" s="189"/>
    </row>
    <row r="607" spans="1:25" ht="15.75" hidden="1" customHeight="1" x14ac:dyDescent="0.2">
      <c r="A607" s="189"/>
      <c r="B607" s="182"/>
      <c r="C607" s="183"/>
      <c r="D607" s="183"/>
      <c r="E607" s="183"/>
      <c r="F607" s="130"/>
      <c r="G607" s="130"/>
      <c r="H607" s="130"/>
      <c r="I607" s="130"/>
      <c r="J607" s="181"/>
      <c r="K607" s="189"/>
      <c r="L607" s="189"/>
      <c r="M607" s="189"/>
      <c r="N607" s="189"/>
      <c r="O607" s="189"/>
      <c r="P607" s="189"/>
      <c r="Q607" s="189"/>
      <c r="R607" s="189"/>
      <c r="S607" s="189"/>
      <c r="T607" s="189"/>
      <c r="U607" s="189"/>
      <c r="V607" s="189"/>
      <c r="W607" s="189"/>
      <c r="X607" s="189"/>
      <c r="Y607" s="189"/>
    </row>
    <row r="608" spans="1:25" ht="15.75" hidden="1" customHeight="1" x14ac:dyDescent="0.2">
      <c r="A608" s="189"/>
      <c r="B608" s="182"/>
      <c r="C608" s="183"/>
      <c r="D608" s="183"/>
      <c r="E608" s="183"/>
      <c r="F608" s="130"/>
      <c r="G608" s="130"/>
      <c r="H608" s="130"/>
      <c r="I608" s="130"/>
      <c r="J608" s="181"/>
      <c r="K608" s="189"/>
      <c r="L608" s="189"/>
      <c r="M608" s="189"/>
      <c r="N608" s="189"/>
      <c r="O608" s="189"/>
      <c r="P608" s="189"/>
      <c r="Q608" s="189"/>
      <c r="R608" s="189"/>
      <c r="S608" s="189"/>
      <c r="T608" s="189"/>
      <c r="U608" s="189"/>
      <c r="V608" s="189"/>
      <c r="W608" s="189"/>
      <c r="X608" s="189"/>
      <c r="Y608" s="189"/>
    </row>
    <row r="609" spans="1:25" ht="15.75" hidden="1" customHeight="1" x14ac:dyDescent="0.2">
      <c r="A609" s="189"/>
      <c r="B609" s="182"/>
      <c r="C609" s="183"/>
      <c r="D609" s="183"/>
      <c r="E609" s="183"/>
      <c r="F609" s="130"/>
      <c r="G609" s="130"/>
      <c r="H609" s="130"/>
      <c r="I609" s="130"/>
      <c r="J609" s="181"/>
      <c r="K609" s="189"/>
      <c r="L609" s="189"/>
      <c r="M609" s="189"/>
      <c r="N609" s="189"/>
      <c r="O609" s="189"/>
      <c r="P609" s="189"/>
      <c r="Q609" s="189"/>
      <c r="R609" s="189"/>
      <c r="S609" s="189"/>
      <c r="T609" s="189"/>
      <c r="U609" s="189"/>
      <c r="V609" s="189"/>
      <c r="W609" s="189"/>
      <c r="X609" s="189"/>
      <c r="Y609" s="189"/>
    </row>
    <row r="610" spans="1:25" ht="15.75" hidden="1" customHeight="1" x14ac:dyDescent="0.2">
      <c r="A610" s="189"/>
      <c r="B610" s="182"/>
      <c r="C610" s="183"/>
      <c r="D610" s="183"/>
      <c r="E610" s="183"/>
      <c r="F610" s="130"/>
      <c r="G610" s="130"/>
      <c r="H610" s="130"/>
      <c r="I610" s="130"/>
      <c r="J610" s="181"/>
      <c r="K610" s="189"/>
      <c r="L610" s="189"/>
      <c r="M610" s="189"/>
      <c r="N610" s="189"/>
      <c r="O610" s="189"/>
      <c r="P610" s="189"/>
      <c r="Q610" s="189"/>
      <c r="R610" s="189"/>
      <c r="S610" s="189"/>
      <c r="T610" s="189"/>
      <c r="U610" s="189"/>
      <c r="V610" s="189"/>
      <c r="W610" s="189"/>
      <c r="X610" s="189"/>
      <c r="Y610" s="189"/>
    </row>
    <row r="611" spans="1:25" ht="15.75" hidden="1" customHeight="1" x14ac:dyDescent="0.2">
      <c r="A611" s="189"/>
      <c r="B611" s="182"/>
      <c r="C611" s="183"/>
      <c r="D611" s="183"/>
      <c r="E611" s="183"/>
      <c r="F611" s="130"/>
      <c r="G611" s="130"/>
      <c r="H611" s="130"/>
      <c r="I611" s="130"/>
      <c r="J611" s="181"/>
      <c r="K611" s="189"/>
      <c r="L611" s="189"/>
      <c r="M611" s="189"/>
      <c r="N611" s="189"/>
      <c r="O611" s="189"/>
      <c r="P611" s="189"/>
      <c r="Q611" s="189"/>
      <c r="R611" s="189"/>
      <c r="S611" s="189"/>
      <c r="T611" s="189"/>
      <c r="U611" s="189"/>
      <c r="V611" s="189"/>
      <c r="W611" s="189"/>
      <c r="X611" s="189"/>
      <c r="Y611" s="189"/>
    </row>
    <row r="612" spans="1:25" ht="15.75" hidden="1" customHeight="1" x14ac:dyDescent="0.2">
      <c r="A612" s="189"/>
      <c r="B612" s="182"/>
      <c r="C612" s="183"/>
      <c r="D612" s="183"/>
      <c r="E612" s="183"/>
      <c r="F612" s="130"/>
      <c r="G612" s="130"/>
      <c r="H612" s="130"/>
      <c r="I612" s="130"/>
      <c r="J612" s="181"/>
      <c r="K612" s="189"/>
      <c r="L612" s="189"/>
      <c r="M612" s="189"/>
      <c r="N612" s="189"/>
      <c r="O612" s="189"/>
      <c r="P612" s="189"/>
      <c r="Q612" s="189"/>
      <c r="R612" s="189"/>
      <c r="S612" s="189"/>
      <c r="T612" s="189"/>
      <c r="U612" s="189"/>
      <c r="V612" s="189"/>
      <c r="W612" s="189"/>
      <c r="X612" s="189"/>
      <c r="Y612" s="189"/>
    </row>
    <row r="613" spans="1:25" ht="15.75" hidden="1" customHeight="1" x14ac:dyDescent="0.2">
      <c r="A613" s="189"/>
      <c r="B613" s="182"/>
      <c r="C613" s="183"/>
      <c r="D613" s="183"/>
      <c r="E613" s="183"/>
      <c r="F613" s="130"/>
      <c r="G613" s="130"/>
      <c r="H613" s="130"/>
      <c r="I613" s="130"/>
      <c r="J613" s="181"/>
      <c r="K613" s="189"/>
      <c r="L613" s="189"/>
      <c r="M613" s="189"/>
      <c r="N613" s="189"/>
      <c r="O613" s="189"/>
      <c r="P613" s="189"/>
      <c r="Q613" s="189"/>
      <c r="R613" s="189"/>
      <c r="S613" s="189"/>
      <c r="T613" s="189"/>
      <c r="U613" s="189"/>
      <c r="V613" s="189"/>
      <c r="W613" s="189"/>
      <c r="X613" s="189"/>
      <c r="Y613" s="189"/>
    </row>
    <row r="614" spans="1:25" ht="15.75" hidden="1" customHeight="1" x14ac:dyDescent="0.2">
      <c r="A614" s="189"/>
      <c r="B614" s="182"/>
      <c r="C614" s="183"/>
      <c r="D614" s="183"/>
      <c r="E614" s="183"/>
      <c r="F614" s="130"/>
      <c r="G614" s="130"/>
      <c r="H614" s="130"/>
      <c r="I614" s="130"/>
      <c r="J614" s="181"/>
      <c r="K614" s="189"/>
      <c r="L614" s="189"/>
      <c r="M614" s="189"/>
      <c r="N614" s="189"/>
      <c r="O614" s="189"/>
      <c r="P614" s="189"/>
      <c r="Q614" s="189"/>
      <c r="R614" s="189"/>
      <c r="S614" s="189"/>
      <c r="T614" s="189"/>
      <c r="U614" s="189"/>
      <c r="V614" s="189"/>
      <c r="W614" s="189"/>
      <c r="X614" s="189"/>
      <c r="Y614" s="189"/>
    </row>
    <row r="615" spans="1:25" ht="15.75" hidden="1" customHeight="1" x14ac:dyDescent="0.2">
      <c r="A615" s="189"/>
      <c r="B615" s="182"/>
      <c r="C615" s="183"/>
      <c r="D615" s="183"/>
      <c r="E615" s="183"/>
      <c r="F615" s="130"/>
      <c r="G615" s="130"/>
      <c r="H615" s="130"/>
      <c r="I615" s="130"/>
      <c r="J615" s="181"/>
      <c r="K615" s="189"/>
      <c r="L615" s="189"/>
      <c r="M615" s="189"/>
      <c r="N615" s="189"/>
      <c r="O615" s="189"/>
      <c r="P615" s="189"/>
      <c r="Q615" s="189"/>
      <c r="R615" s="189"/>
      <c r="S615" s="189"/>
      <c r="T615" s="189"/>
      <c r="U615" s="189"/>
      <c r="V615" s="189"/>
      <c r="W615" s="189"/>
      <c r="X615" s="189"/>
      <c r="Y615" s="189"/>
    </row>
    <row r="616" spans="1:25" ht="15.75" hidden="1" customHeight="1" x14ac:dyDescent="0.2">
      <c r="A616" s="189"/>
      <c r="B616" s="182"/>
      <c r="C616" s="183"/>
      <c r="D616" s="183"/>
      <c r="E616" s="183"/>
      <c r="F616" s="130"/>
      <c r="G616" s="130"/>
      <c r="H616" s="130"/>
      <c r="I616" s="130"/>
      <c r="J616" s="181"/>
      <c r="K616" s="189"/>
      <c r="L616" s="189"/>
      <c r="M616" s="189"/>
      <c r="N616" s="189"/>
      <c r="O616" s="189"/>
      <c r="P616" s="189"/>
      <c r="Q616" s="189"/>
      <c r="R616" s="189"/>
      <c r="S616" s="189"/>
      <c r="T616" s="189"/>
      <c r="U616" s="189"/>
      <c r="V616" s="189"/>
      <c r="W616" s="189"/>
      <c r="X616" s="189"/>
      <c r="Y616" s="189"/>
    </row>
    <row r="617" spans="1:25" ht="15.75" hidden="1" customHeight="1" x14ac:dyDescent="0.2">
      <c r="A617" s="189"/>
      <c r="B617" s="182"/>
      <c r="C617" s="183"/>
      <c r="D617" s="183"/>
      <c r="E617" s="183"/>
      <c r="F617" s="130"/>
      <c r="G617" s="130"/>
      <c r="H617" s="130"/>
      <c r="I617" s="130"/>
      <c r="J617" s="181"/>
      <c r="K617" s="189"/>
      <c r="L617" s="189"/>
      <c r="M617" s="189"/>
      <c r="N617" s="189"/>
      <c r="O617" s="189"/>
      <c r="P617" s="189"/>
      <c r="Q617" s="189"/>
      <c r="R617" s="189"/>
      <c r="S617" s="189"/>
      <c r="T617" s="189"/>
      <c r="U617" s="189"/>
      <c r="V617" s="189"/>
      <c r="W617" s="189"/>
      <c r="X617" s="189"/>
      <c r="Y617" s="189"/>
    </row>
    <row r="618" spans="1:25" ht="15.75" hidden="1" customHeight="1" x14ac:dyDescent="0.2">
      <c r="A618" s="189"/>
      <c r="B618" s="182"/>
      <c r="C618" s="183"/>
      <c r="D618" s="183"/>
      <c r="E618" s="183"/>
      <c r="F618" s="130"/>
      <c r="G618" s="130"/>
      <c r="H618" s="130"/>
      <c r="I618" s="130"/>
      <c r="J618" s="181"/>
      <c r="K618" s="189"/>
      <c r="L618" s="189"/>
      <c r="M618" s="189"/>
      <c r="N618" s="189"/>
      <c r="O618" s="189"/>
      <c r="P618" s="189"/>
      <c r="Q618" s="189"/>
      <c r="R618" s="189"/>
      <c r="S618" s="189"/>
      <c r="T618" s="189"/>
      <c r="U618" s="189"/>
      <c r="V618" s="189"/>
      <c r="W618" s="189"/>
      <c r="X618" s="189"/>
      <c r="Y618" s="189"/>
    </row>
    <row r="619" spans="1:25" ht="15.75" hidden="1" customHeight="1" x14ac:dyDescent="0.2">
      <c r="A619" s="189"/>
      <c r="B619" s="182"/>
      <c r="C619" s="183"/>
      <c r="D619" s="183"/>
      <c r="E619" s="183"/>
      <c r="F619" s="130"/>
      <c r="G619" s="130"/>
      <c r="H619" s="130"/>
      <c r="I619" s="130"/>
      <c r="J619" s="181"/>
      <c r="K619" s="189"/>
      <c r="L619" s="189"/>
      <c r="M619" s="189"/>
      <c r="N619" s="189"/>
      <c r="O619" s="189"/>
      <c r="P619" s="189"/>
      <c r="Q619" s="189"/>
      <c r="R619" s="189"/>
      <c r="S619" s="189"/>
      <c r="T619" s="189"/>
      <c r="U619" s="189"/>
      <c r="V619" s="189"/>
      <c r="W619" s="189"/>
      <c r="X619" s="189"/>
      <c r="Y619" s="189"/>
    </row>
    <row r="620" spans="1:25" ht="15.75" hidden="1" customHeight="1" x14ac:dyDescent="0.2">
      <c r="A620" s="189"/>
      <c r="B620" s="182"/>
      <c r="C620" s="183"/>
      <c r="D620" s="183"/>
      <c r="E620" s="183"/>
      <c r="F620" s="130"/>
      <c r="G620" s="130"/>
      <c r="H620" s="130"/>
      <c r="I620" s="130"/>
      <c r="J620" s="181"/>
      <c r="K620" s="189"/>
      <c r="L620" s="189"/>
      <c r="M620" s="189"/>
      <c r="N620" s="189"/>
      <c r="O620" s="189"/>
      <c r="P620" s="189"/>
      <c r="Q620" s="189"/>
      <c r="R620" s="189"/>
      <c r="S620" s="189"/>
      <c r="T620" s="189"/>
      <c r="U620" s="189"/>
      <c r="V620" s="189"/>
      <c r="W620" s="189"/>
      <c r="X620" s="189"/>
      <c r="Y620" s="189"/>
    </row>
    <row r="621" spans="1:25" ht="15.75" hidden="1" customHeight="1" x14ac:dyDescent="0.2">
      <c r="A621" s="189"/>
      <c r="B621" s="182"/>
      <c r="C621" s="183"/>
      <c r="D621" s="183"/>
      <c r="E621" s="183"/>
      <c r="F621" s="130"/>
      <c r="G621" s="130"/>
      <c r="H621" s="130"/>
      <c r="I621" s="130"/>
      <c r="J621" s="181"/>
      <c r="K621" s="189"/>
      <c r="L621" s="189"/>
      <c r="M621" s="189"/>
      <c r="N621" s="189"/>
      <c r="O621" s="189"/>
      <c r="P621" s="189"/>
      <c r="Q621" s="189"/>
      <c r="R621" s="189"/>
      <c r="S621" s="189"/>
      <c r="T621" s="189"/>
      <c r="U621" s="189"/>
      <c r="V621" s="189"/>
      <c r="W621" s="189"/>
      <c r="X621" s="189"/>
      <c r="Y621" s="189"/>
    </row>
    <row r="622" spans="1:25" ht="15.75" hidden="1" customHeight="1" x14ac:dyDescent="0.2">
      <c r="A622" s="189"/>
      <c r="B622" s="182"/>
      <c r="C622" s="183"/>
      <c r="D622" s="183"/>
      <c r="E622" s="183"/>
      <c r="F622" s="130"/>
      <c r="G622" s="130"/>
      <c r="H622" s="130"/>
      <c r="I622" s="130"/>
      <c r="J622" s="181"/>
      <c r="K622" s="189"/>
      <c r="L622" s="189"/>
      <c r="M622" s="189"/>
      <c r="N622" s="189"/>
      <c r="O622" s="189"/>
      <c r="P622" s="189"/>
      <c r="Q622" s="189"/>
      <c r="R622" s="189"/>
      <c r="S622" s="189"/>
      <c r="T622" s="189"/>
      <c r="U622" s="189"/>
      <c r="V622" s="189"/>
      <c r="W622" s="189"/>
      <c r="X622" s="189"/>
      <c r="Y622" s="189"/>
    </row>
    <row r="623" spans="1:25" ht="15.75" hidden="1" customHeight="1" x14ac:dyDescent="0.2">
      <c r="A623" s="189"/>
      <c r="B623" s="182"/>
      <c r="C623" s="183"/>
      <c r="D623" s="183"/>
      <c r="E623" s="183"/>
      <c r="F623" s="130"/>
      <c r="G623" s="130"/>
      <c r="H623" s="130"/>
      <c r="I623" s="130"/>
      <c r="J623" s="181"/>
      <c r="K623" s="189"/>
      <c r="L623" s="189"/>
      <c r="M623" s="189"/>
      <c r="N623" s="189"/>
      <c r="O623" s="189"/>
      <c r="P623" s="189"/>
      <c r="Q623" s="189"/>
      <c r="R623" s="189"/>
      <c r="S623" s="189"/>
      <c r="T623" s="189"/>
      <c r="U623" s="189"/>
      <c r="V623" s="189"/>
      <c r="W623" s="189"/>
      <c r="X623" s="189"/>
      <c r="Y623" s="189"/>
    </row>
    <row r="624" spans="1:25" ht="15.75" hidden="1" customHeight="1" x14ac:dyDescent="0.2">
      <c r="A624" s="189"/>
      <c r="B624" s="182"/>
      <c r="C624" s="183"/>
      <c r="D624" s="183"/>
      <c r="E624" s="183"/>
      <c r="F624" s="130"/>
      <c r="G624" s="130"/>
      <c r="H624" s="130"/>
      <c r="I624" s="130"/>
      <c r="J624" s="181"/>
      <c r="K624" s="189"/>
      <c r="L624" s="189"/>
      <c r="M624" s="189"/>
      <c r="N624" s="189"/>
      <c r="O624" s="189"/>
      <c r="P624" s="189"/>
      <c r="Q624" s="189"/>
      <c r="R624" s="189"/>
      <c r="S624" s="189"/>
      <c r="T624" s="189"/>
      <c r="U624" s="189"/>
      <c r="V624" s="189"/>
      <c r="W624" s="189"/>
      <c r="X624" s="189"/>
      <c r="Y624" s="189"/>
    </row>
    <row r="625" spans="1:25" ht="15.75" hidden="1" customHeight="1" x14ac:dyDescent="0.2">
      <c r="A625" s="189"/>
      <c r="B625" s="182"/>
      <c r="C625" s="183"/>
      <c r="D625" s="183"/>
      <c r="E625" s="183"/>
      <c r="F625" s="130"/>
      <c r="G625" s="130"/>
      <c r="H625" s="130"/>
      <c r="I625" s="130"/>
      <c r="J625" s="181"/>
      <c r="K625" s="189"/>
      <c r="L625" s="189"/>
      <c r="M625" s="189"/>
      <c r="N625" s="189"/>
      <c r="O625" s="189"/>
      <c r="P625" s="189"/>
      <c r="Q625" s="189"/>
      <c r="R625" s="189"/>
      <c r="S625" s="189"/>
      <c r="T625" s="189"/>
      <c r="U625" s="189"/>
      <c r="V625" s="189"/>
      <c r="W625" s="189"/>
      <c r="X625" s="189"/>
      <c r="Y625" s="189"/>
    </row>
    <row r="626" spans="1:25" ht="15.75" hidden="1" customHeight="1" x14ac:dyDescent="0.2">
      <c r="A626" s="189"/>
      <c r="B626" s="182"/>
      <c r="C626" s="183"/>
      <c r="D626" s="183"/>
      <c r="E626" s="183"/>
      <c r="F626" s="130"/>
      <c r="G626" s="130"/>
      <c r="H626" s="130"/>
      <c r="I626" s="130"/>
      <c r="J626" s="181"/>
      <c r="K626" s="189"/>
      <c r="L626" s="189"/>
      <c r="M626" s="189"/>
      <c r="N626" s="189"/>
      <c r="O626" s="189"/>
      <c r="P626" s="189"/>
      <c r="Q626" s="189"/>
      <c r="R626" s="189"/>
      <c r="S626" s="189"/>
      <c r="T626" s="189"/>
      <c r="U626" s="189"/>
      <c r="V626" s="189"/>
      <c r="W626" s="189"/>
      <c r="X626" s="189"/>
      <c r="Y626" s="189"/>
    </row>
    <row r="627" spans="1:25" ht="15.75" hidden="1" customHeight="1" x14ac:dyDescent="0.2">
      <c r="A627" s="189"/>
      <c r="B627" s="182"/>
      <c r="C627" s="183"/>
      <c r="D627" s="183"/>
      <c r="E627" s="183"/>
      <c r="F627" s="130"/>
      <c r="G627" s="130"/>
      <c r="H627" s="130"/>
      <c r="I627" s="130"/>
      <c r="J627" s="181"/>
      <c r="K627" s="189"/>
      <c r="L627" s="189"/>
      <c r="M627" s="189"/>
      <c r="N627" s="189"/>
      <c r="O627" s="189"/>
      <c r="P627" s="189"/>
      <c r="Q627" s="189"/>
      <c r="R627" s="189"/>
      <c r="S627" s="189"/>
      <c r="T627" s="189"/>
      <c r="U627" s="189"/>
      <c r="V627" s="189"/>
      <c r="W627" s="189"/>
      <c r="X627" s="189"/>
      <c r="Y627" s="189"/>
    </row>
    <row r="628" spans="1:25" ht="15.75" hidden="1" customHeight="1" x14ac:dyDescent="0.2">
      <c r="A628" s="189"/>
      <c r="B628" s="182"/>
      <c r="C628" s="183"/>
      <c r="D628" s="183"/>
      <c r="E628" s="183"/>
      <c r="F628" s="130"/>
      <c r="G628" s="130"/>
      <c r="H628" s="130"/>
      <c r="I628" s="130"/>
      <c r="J628" s="181"/>
      <c r="K628" s="189"/>
      <c r="L628" s="189"/>
      <c r="M628" s="189"/>
      <c r="N628" s="189"/>
      <c r="O628" s="189"/>
      <c r="P628" s="189"/>
      <c r="Q628" s="189"/>
      <c r="R628" s="189"/>
      <c r="S628" s="189"/>
      <c r="T628" s="189"/>
      <c r="U628" s="189"/>
      <c r="V628" s="189"/>
      <c r="W628" s="189"/>
      <c r="X628" s="189"/>
      <c r="Y628" s="189"/>
    </row>
    <row r="629" spans="1:25" ht="15.75" hidden="1" customHeight="1" x14ac:dyDescent="0.2">
      <c r="A629" s="189"/>
      <c r="B629" s="182"/>
      <c r="C629" s="183"/>
      <c r="D629" s="183"/>
      <c r="E629" s="183"/>
      <c r="F629" s="130"/>
      <c r="G629" s="130"/>
      <c r="H629" s="130"/>
      <c r="I629" s="130"/>
      <c r="J629" s="181"/>
      <c r="K629" s="189"/>
      <c r="L629" s="189"/>
      <c r="M629" s="189"/>
      <c r="N629" s="189"/>
      <c r="O629" s="189"/>
      <c r="P629" s="189"/>
      <c r="Q629" s="189"/>
      <c r="R629" s="189"/>
      <c r="S629" s="189"/>
      <c r="T629" s="189"/>
      <c r="U629" s="189"/>
      <c r="V629" s="189"/>
      <c r="W629" s="189"/>
      <c r="X629" s="189"/>
      <c r="Y629" s="189"/>
    </row>
    <row r="630" spans="1:25" ht="15.75" hidden="1" customHeight="1" x14ac:dyDescent="0.2">
      <c r="A630" s="189"/>
      <c r="B630" s="182"/>
      <c r="C630" s="183"/>
      <c r="D630" s="183"/>
      <c r="E630" s="183"/>
      <c r="F630" s="130"/>
      <c r="G630" s="130"/>
      <c r="H630" s="130"/>
      <c r="I630" s="130"/>
      <c r="J630" s="181"/>
      <c r="K630" s="189"/>
      <c r="L630" s="189"/>
      <c r="M630" s="189"/>
      <c r="N630" s="189"/>
      <c r="O630" s="189"/>
      <c r="P630" s="189"/>
      <c r="Q630" s="189"/>
      <c r="R630" s="189"/>
      <c r="S630" s="189"/>
      <c r="T630" s="189"/>
      <c r="U630" s="189"/>
      <c r="V630" s="189"/>
      <c r="W630" s="189"/>
      <c r="X630" s="189"/>
      <c r="Y630" s="189"/>
    </row>
    <row r="631" spans="1:25" ht="15.75" hidden="1" customHeight="1" x14ac:dyDescent="0.2">
      <c r="A631" s="189"/>
      <c r="B631" s="182"/>
      <c r="C631" s="183"/>
      <c r="D631" s="183"/>
      <c r="E631" s="183"/>
      <c r="F631" s="130"/>
      <c r="G631" s="130"/>
      <c r="H631" s="130"/>
      <c r="I631" s="130"/>
      <c r="J631" s="181"/>
      <c r="K631" s="189"/>
      <c r="L631" s="189"/>
      <c r="M631" s="189"/>
      <c r="N631" s="189"/>
      <c r="O631" s="189"/>
      <c r="P631" s="189"/>
      <c r="Q631" s="189"/>
      <c r="R631" s="189"/>
      <c r="S631" s="189"/>
      <c r="T631" s="189"/>
      <c r="U631" s="189"/>
      <c r="V631" s="189"/>
      <c r="W631" s="189"/>
      <c r="X631" s="189"/>
      <c r="Y631" s="189"/>
    </row>
    <row r="632" spans="1:25" ht="15.75" hidden="1" customHeight="1" x14ac:dyDescent="0.2">
      <c r="A632" s="189"/>
      <c r="B632" s="182"/>
      <c r="C632" s="183"/>
      <c r="D632" s="183"/>
      <c r="E632" s="183"/>
      <c r="F632" s="130"/>
      <c r="G632" s="130"/>
      <c r="H632" s="130"/>
      <c r="I632" s="130"/>
      <c r="J632" s="181"/>
      <c r="K632" s="189"/>
      <c r="L632" s="189"/>
      <c r="M632" s="189"/>
      <c r="N632" s="189"/>
      <c r="O632" s="189"/>
      <c r="P632" s="189"/>
      <c r="Q632" s="189"/>
      <c r="R632" s="189"/>
      <c r="S632" s="189"/>
      <c r="T632" s="189"/>
      <c r="U632" s="189"/>
      <c r="V632" s="189"/>
      <c r="W632" s="189"/>
      <c r="X632" s="189"/>
      <c r="Y632" s="189"/>
    </row>
    <row r="633" spans="1:25" ht="15.75" hidden="1" customHeight="1" x14ac:dyDescent="0.2">
      <c r="A633" s="189"/>
      <c r="B633" s="182"/>
      <c r="C633" s="183"/>
      <c r="D633" s="183"/>
      <c r="E633" s="183"/>
      <c r="F633" s="130"/>
      <c r="G633" s="130"/>
      <c r="H633" s="130"/>
      <c r="I633" s="130"/>
      <c r="J633" s="181"/>
      <c r="K633" s="189"/>
      <c r="L633" s="189"/>
      <c r="M633" s="189"/>
      <c r="N633" s="189"/>
      <c r="O633" s="189"/>
      <c r="P633" s="189"/>
      <c r="Q633" s="189"/>
      <c r="R633" s="189"/>
      <c r="S633" s="189"/>
      <c r="T633" s="189"/>
      <c r="U633" s="189"/>
      <c r="V633" s="189"/>
      <c r="W633" s="189"/>
      <c r="X633" s="189"/>
      <c r="Y633" s="189"/>
    </row>
    <row r="634" spans="1:25" ht="15.75" hidden="1" customHeight="1" x14ac:dyDescent="0.2">
      <c r="A634" s="189"/>
      <c r="B634" s="182"/>
      <c r="C634" s="183"/>
      <c r="D634" s="183"/>
      <c r="E634" s="183"/>
      <c r="F634" s="130"/>
      <c r="G634" s="130"/>
      <c r="H634" s="130"/>
      <c r="I634" s="130"/>
      <c r="J634" s="181"/>
      <c r="K634" s="189"/>
      <c r="L634" s="189"/>
      <c r="M634" s="189"/>
      <c r="N634" s="189"/>
      <c r="O634" s="189"/>
      <c r="P634" s="189"/>
      <c r="Q634" s="189"/>
      <c r="R634" s="189"/>
      <c r="S634" s="189"/>
      <c r="T634" s="189"/>
      <c r="U634" s="189"/>
      <c r="V634" s="189"/>
      <c r="W634" s="189"/>
      <c r="X634" s="189"/>
      <c r="Y634" s="189"/>
    </row>
    <row r="635" spans="1:25" ht="15.75" hidden="1" customHeight="1" x14ac:dyDescent="0.2">
      <c r="A635" s="189"/>
      <c r="B635" s="182"/>
      <c r="C635" s="183"/>
      <c r="D635" s="183"/>
      <c r="E635" s="183"/>
      <c r="F635" s="130"/>
      <c r="G635" s="130"/>
      <c r="H635" s="130"/>
      <c r="I635" s="130"/>
      <c r="J635" s="181"/>
      <c r="K635" s="189"/>
      <c r="L635" s="189"/>
      <c r="M635" s="189"/>
      <c r="N635" s="189"/>
      <c r="O635" s="189"/>
      <c r="P635" s="189"/>
      <c r="Q635" s="189"/>
      <c r="R635" s="189"/>
      <c r="S635" s="189"/>
      <c r="T635" s="189"/>
      <c r="U635" s="189"/>
      <c r="V635" s="189"/>
      <c r="W635" s="189"/>
      <c r="X635" s="189"/>
      <c r="Y635" s="189"/>
    </row>
    <row r="636" spans="1:25" ht="15.75" hidden="1" customHeight="1" x14ac:dyDescent="0.2">
      <c r="A636" s="189"/>
      <c r="B636" s="182"/>
      <c r="C636" s="183"/>
      <c r="D636" s="183"/>
      <c r="E636" s="183"/>
      <c r="F636" s="130"/>
      <c r="G636" s="130"/>
      <c r="H636" s="130"/>
      <c r="I636" s="130"/>
      <c r="J636" s="181"/>
      <c r="K636" s="189"/>
      <c r="L636" s="189"/>
      <c r="M636" s="189"/>
      <c r="N636" s="189"/>
      <c r="O636" s="189"/>
      <c r="P636" s="189"/>
      <c r="Q636" s="189"/>
      <c r="R636" s="189"/>
      <c r="S636" s="189"/>
      <c r="T636" s="189"/>
      <c r="U636" s="189"/>
      <c r="V636" s="189"/>
      <c r="W636" s="189"/>
      <c r="X636" s="189"/>
      <c r="Y636" s="189"/>
    </row>
    <row r="637" spans="1:25" ht="15.75" hidden="1" customHeight="1" x14ac:dyDescent="0.2">
      <c r="A637" s="189"/>
      <c r="B637" s="182"/>
      <c r="C637" s="183"/>
      <c r="D637" s="183"/>
      <c r="E637" s="183"/>
      <c r="F637" s="130"/>
      <c r="G637" s="130"/>
      <c r="H637" s="130"/>
      <c r="I637" s="130"/>
      <c r="J637" s="181"/>
      <c r="K637" s="189"/>
      <c r="L637" s="189"/>
      <c r="M637" s="189"/>
      <c r="N637" s="189"/>
      <c r="O637" s="189"/>
      <c r="P637" s="189"/>
      <c r="Q637" s="189"/>
      <c r="R637" s="189"/>
      <c r="S637" s="189"/>
      <c r="T637" s="189"/>
      <c r="U637" s="189"/>
      <c r="V637" s="189"/>
      <c r="W637" s="189"/>
      <c r="X637" s="189"/>
      <c r="Y637" s="189"/>
    </row>
    <row r="638" spans="1:25" ht="15.75" hidden="1" customHeight="1" x14ac:dyDescent="0.2">
      <c r="A638" s="189"/>
      <c r="B638" s="182"/>
      <c r="C638" s="183"/>
      <c r="D638" s="183"/>
      <c r="E638" s="183"/>
      <c r="F638" s="130"/>
      <c r="G638" s="130"/>
      <c r="H638" s="130"/>
      <c r="I638" s="130"/>
      <c r="J638" s="181"/>
      <c r="K638" s="189"/>
      <c r="L638" s="189"/>
      <c r="M638" s="189"/>
      <c r="N638" s="189"/>
      <c r="O638" s="189"/>
      <c r="P638" s="189"/>
      <c r="Q638" s="189"/>
      <c r="R638" s="189"/>
      <c r="S638" s="189"/>
      <c r="T638" s="189"/>
      <c r="U638" s="189"/>
      <c r="V638" s="189"/>
      <c r="W638" s="189"/>
      <c r="X638" s="189"/>
      <c r="Y638" s="189"/>
    </row>
    <row r="639" spans="1:25" ht="15.75" hidden="1" customHeight="1" x14ac:dyDescent="0.2">
      <c r="A639" s="189"/>
      <c r="B639" s="182"/>
      <c r="C639" s="183"/>
      <c r="D639" s="183"/>
      <c r="E639" s="183"/>
      <c r="F639" s="130"/>
      <c r="G639" s="130"/>
      <c r="H639" s="130"/>
      <c r="I639" s="130"/>
      <c r="J639" s="181"/>
      <c r="K639" s="189"/>
      <c r="L639" s="189"/>
      <c r="M639" s="189"/>
      <c r="N639" s="189"/>
      <c r="O639" s="189"/>
      <c r="P639" s="189"/>
      <c r="Q639" s="189"/>
      <c r="R639" s="189"/>
      <c r="S639" s="189"/>
      <c r="T639" s="189"/>
      <c r="U639" s="189"/>
      <c r="V639" s="189"/>
      <c r="W639" s="189"/>
      <c r="X639" s="189"/>
      <c r="Y639" s="189"/>
    </row>
    <row r="640" spans="1:25" ht="15.75" hidden="1" customHeight="1" x14ac:dyDescent="0.2">
      <c r="A640" s="189"/>
      <c r="B640" s="182"/>
      <c r="C640" s="183"/>
      <c r="D640" s="183"/>
      <c r="E640" s="183"/>
      <c r="F640" s="130"/>
      <c r="G640" s="130"/>
      <c r="H640" s="130"/>
      <c r="I640" s="130"/>
      <c r="J640" s="181"/>
      <c r="K640" s="189"/>
      <c r="L640" s="189"/>
      <c r="M640" s="189"/>
      <c r="N640" s="189"/>
      <c r="O640" s="189"/>
      <c r="P640" s="189"/>
      <c r="Q640" s="189"/>
      <c r="R640" s="189"/>
      <c r="S640" s="189"/>
      <c r="T640" s="189"/>
      <c r="U640" s="189"/>
      <c r="V640" s="189"/>
      <c r="W640" s="189"/>
      <c r="X640" s="189"/>
      <c r="Y640" s="189"/>
    </row>
    <row r="641" spans="1:25" ht="15.75" hidden="1" customHeight="1" x14ac:dyDescent="0.2">
      <c r="A641" s="189"/>
      <c r="B641" s="182"/>
      <c r="C641" s="183"/>
      <c r="D641" s="183"/>
      <c r="E641" s="183"/>
      <c r="F641" s="130"/>
      <c r="G641" s="130"/>
      <c r="H641" s="130"/>
      <c r="I641" s="130"/>
      <c r="J641" s="181"/>
      <c r="K641" s="189"/>
      <c r="L641" s="189"/>
      <c r="M641" s="189"/>
      <c r="N641" s="189"/>
      <c r="O641" s="189"/>
      <c r="P641" s="189"/>
      <c r="Q641" s="189"/>
      <c r="R641" s="189"/>
      <c r="S641" s="189"/>
      <c r="T641" s="189"/>
      <c r="U641" s="189"/>
      <c r="V641" s="189"/>
      <c r="W641" s="189"/>
      <c r="X641" s="189"/>
      <c r="Y641" s="189"/>
    </row>
    <row r="642" spans="1:25" ht="15.75" hidden="1" customHeight="1" x14ac:dyDescent="0.2">
      <c r="A642" s="189"/>
      <c r="B642" s="182"/>
      <c r="C642" s="183"/>
      <c r="D642" s="183"/>
      <c r="E642" s="183"/>
      <c r="F642" s="130"/>
      <c r="G642" s="130"/>
      <c r="H642" s="130"/>
      <c r="I642" s="130"/>
      <c r="J642" s="181"/>
      <c r="K642" s="189"/>
      <c r="L642" s="189"/>
      <c r="M642" s="189"/>
      <c r="N642" s="189"/>
      <c r="O642" s="189"/>
      <c r="P642" s="189"/>
      <c r="Q642" s="189"/>
      <c r="R642" s="189"/>
      <c r="S642" s="189"/>
      <c r="T642" s="189"/>
      <c r="U642" s="189"/>
      <c r="V642" s="189"/>
      <c r="W642" s="189"/>
      <c r="X642" s="189"/>
      <c r="Y642" s="189"/>
    </row>
    <row r="643" spans="1:25" ht="15.75" hidden="1" customHeight="1" x14ac:dyDescent="0.2">
      <c r="A643" s="189"/>
      <c r="B643" s="182"/>
      <c r="C643" s="183"/>
      <c r="D643" s="183"/>
      <c r="E643" s="183"/>
      <c r="F643" s="130"/>
      <c r="G643" s="130"/>
      <c r="H643" s="130"/>
      <c r="I643" s="130"/>
      <c r="J643" s="181"/>
      <c r="K643" s="189"/>
      <c r="L643" s="189"/>
      <c r="M643" s="189"/>
      <c r="N643" s="189"/>
      <c r="O643" s="189"/>
      <c r="P643" s="189"/>
      <c r="Q643" s="189"/>
      <c r="R643" s="189"/>
      <c r="S643" s="189"/>
      <c r="T643" s="189"/>
      <c r="U643" s="189"/>
      <c r="V643" s="189"/>
      <c r="W643" s="189"/>
      <c r="X643" s="189"/>
      <c r="Y643" s="189"/>
    </row>
    <row r="644" spans="1:25" ht="15.75" hidden="1" customHeight="1" x14ac:dyDescent="0.2">
      <c r="A644" s="189"/>
      <c r="B644" s="182"/>
      <c r="C644" s="183"/>
      <c r="D644" s="183"/>
      <c r="E644" s="183"/>
      <c r="F644" s="130"/>
      <c r="G644" s="130"/>
      <c r="H644" s="130"/>
      <c r="I644" s="130"/>
      <c r="J644" s="181"/>
      <c r="K644" s="189"/>
      <c r="L644" s="189"/>
      <c r="M644" s="189"/>
      <c r="N644" s="189"/>
      <c r="O644" s="189"/>
      <c r="P644" s="189"/>
      <c r="Q644" s="189"/>
      <c r="R644" s="189"/>
      <c r="S644" s="189"/>
      <c r="T644" s="189"/>
      <c r="U644" s="189"/>
      <c r="V644" s="189"/>
      <c r="W644" s="189"/>
      <c r="X644" s="189"/>
      <c r="Y644" s="189"/>
    </row>
    <row r="645" spans="1:25" ht="15.75" hidden="1" customHeight="1" x14ac:dyDescent="0.2">
      <c r="A645" s="189"/>
      <c r="B645" s="182"/>
      <c r="C645" s="183"/>
      <c r="D645" s="183"/>
      <c r="E645" s="183"/>
      <c r="F645" s="130"/>
      <c r="G645" s="130"/>
      <c r="H645" s="130"/>
      <c r="I645" s="130"/>
      <c r="J645" s="181"/>
      <c r="K645" s="189"/>
      <c r="L645" s="189"/>
      <c r="M645" s="189"/>
      <c r="N645" s="189"/>
      <c r="O645" s="189"/>
      <c r="P645" s="189"/>
      <c r="Q645" s="189"/>
      <c r="R645" s="189"/>
      <c r="S645" s="189"/>
      <c r="T645" s="189"/>
      <c r="U645" s="189"/>
      <c r="V645" s="189"/>
      <c r="W645" s="189"/>
      <c r="X645" s="189"/>
      <c r="Y645" s="189"/>
    </row>
    <row r="646" spans="1:25" ht="15.75" hidden="1" customHeight="1" x14ac:dyDescent="0.2">
      <c r="A646" s="189"/>
      <c r="B646" s="182"/>
      <c r="C646" s="183"/>
      <c r="D646" s="183"/>
      <c r="E646" s="183"/>
      <c r="F646" s="130"/>
      <c r="G646" s="130"/>
      <c r="H646" s="130"/>
      <c r="I646" s="130"/>
      <c r="J646" s="181"/>
      <c r="K646" s="189"/>
      <c r="L646" s="189"/>
      <c r="M646" s="189"/>
      <c r="N646" s="189"/>
      <c r="O646" s="189"/>
      <c r="P646" s="189"/>
      <c r="Q646" s="189"/>
      <c r="R646" s="189"/>
      <c r="S646" s="189"/>
      <c r="T646" s="189"/>
      <c r="U646" s="189"/>
      <c r="V646" s="189"/>
      <c r="W646" s="189"/>
      <c r="X646" s="189"/>
      <c r="Y646" s="189"/>
    </row>
    <row r="647" spans="1:25" ht="15.75" hidden="1" customHeight="1" x14ac:dyDescent="0.2">
      <c r="A647" s="189"/>
      <c r="B647" s="182"/>
      <c r="C647" s="183"/>
      <c r="D647" s="183"/>
      <c r="E647" s="183"/>
      <c r="F647" s="130"/>
      <c r="G647" s="130"/>
      <c r="H647" s="130"/>
      <c r="I647" s="130"/>
      <c r="J647" s="181"/>
      <c r="K647" s="189"/>
      <c r="L647" s="189"/>
      <c r="M647" s="189"/>
      <c r="N647" s="189"/>
      <c r="O647" s="189"/>
      <c r="P647" s="189"/>
      <c r="Q647" s="189"/>
      <c r="R647" s="189"/>
      <c r="S647" s="189"/>
      <c r="T647" s="189"/>
      <c r="U647" s="189"/>
      <c r="V647" s="189"/>
      <c r="W647" s="189"/>
      <c r="X647" s="189"/>
      <c r="Y647" s="189"/>
    </row>
    <row r="648" spans="1:25" ht="15.75" hidden="1" customHeight="1" x14ac:dyDescent="0.2">
      <c r="A648" s="189"/>
      <c r="B648" s="182"/>
      <c r="C648" s="183"/>
      <c r="D648" s="183"/>
      <c r="E648" s="183"/>
      <c r="F648" s="130"/>
      <c r="G648" s="130"/>
      <c r="H648" s="130"/>
      <c r="I648" s="130"/>
      <c r="J648" s="181"/>
      <c r="K648" s="189"/>
      <c r="L648" s="189"/>
      <c r="M648" s="189"/>
      <c r="N648" s="189"/>
      <c r="O648" s="189"/>
      <c r="P648" s="189"/>
      <c r="Q648" s="189"/>
      <c r="R648" s="189"/>
      <c r="S648" s="189"/>
      <c r="T648" s="189"/>
      <c r="U648" s="189"/>
      <c r="V648" s="189"/>
      <c r="W648" s="189"/>
      <c r="X648" s="189"/>
      <c r="Y648" s="189"/>
    </row>
    <row r="649" spans="1:25" ht="15.75" hidden="1" customHeight="1" x14ac:dyDescent="0.2">
      <c r="A649" s="189"/>
      <c r="B649" s="182"/>
      <c r="C649" s="183"/>
      <c r="D649" s="183"/>
      <c r="E649" s="183"/>
      <c r="F649" s="130"/>
      <c r="G649" s="130"/>
      <c r="H649" s="130"/>
      <c r="I649" s="130"/>
      <c r="J649" s="181"/>
      <c r="K649" s="189"/>
      <c r="L649" s="189"/>
      <c r="M649" s="189"/>
      <c r="N649" s="189"/>
      <c r="O649" s="189"/>
      <c r="P649" s="189"/>
      <c r="Q649" s="189"/>
      <c r="R649" s="189"/>
      <c r="S649" s="189"/>
      <c r="T649" s="189"/>
      <c r="U649" s="189"/>
      <c r="V649" s="189"/>
      <c r="W649" s="189"/>
      <c r="X649" s="189"/>
      <c r="Y649" s="189"/>
    </row>
    <row r="650" spans="1:25" ht="15.75" hidden="1" customHeight="1" x14ac:dyDescent="0.2">
      <c r="A650" s="189"/>
      <c r="B650" s="182"/>
      <c r="C650" s="183"/>
      <c r="D650" s="183"/>
      <c r="E650" s="183"/>
      <c r="F650" s="130"/>
      <c r="G650" s="130"/>
      <c r="H650" s="130"/>
      <c r="I650" s="130"/>
      <c r="J650" s="181"/>
      <c r="K650" s="189"/>
      <c r="L650" s="189"/>
      <c r="M650" s="189"/>
      <c r="N650" s="189"/>
      <c r="O650" s="189"/>
      <c r="P650" s="189"/>
      <c r="Q650" s="189"/>
      <c r="R650" s="189"/>
      <c r="S650" s="189"/>
      <c r="T650" s="189"/>
      <c r="U650" s="189"/>
      <c r="V650" s="189"/>
      <c r="W650" s="189"/>
      <c r="X650" s="189"/>
      <c r="Y650" s="189"/>
    </row>
    <row r="651" spans="1:25" ht="15.75" hidden="1" customHeight="1" x14ac:dyDescent="0.2">
      <c r="A651" s="189"/>
      <c r="B651" s="182"/>
      <c r="C651" s="183"/>
      <c r="D651" s="183"/>
      <c r="E651" s="183"/>
      <c r="F651" s="130"/>
      <c r="G651" s="130"/>
      <c r="H651" s="130"/>
      <c r="I651" s="130"/>
      <c r="J651" s="181"/>
      <c r="K651" s="189"/>
      <c r="L651" s="189"/>
      <c r="M651" s="189"/>
      <c r="N651" s="189"/>
      <c r="O651" s="189"/>
      <c r="P651" s="189"/>
      <c r="Q651" s="189"/>
      <c r="R651" s="189"/>
      <c r="S651" s="189"/>
      <c r="T651" s="189"/>
      <c r="U651" s="189"/>
      <c r="V651" s="189"/>
      <c r="W651" s="189"/>
      <c r="X651" s="189"/>
      <c r="Y651" s="189"/>
    </row>
    <row r="652" spans="1:25" ht="15.75" hidden="1" customHeight="1" x14ac:dyDescent="0.2">
      <c r="A652" s="189"/>
      <c r="B652" s="182"/>
      <c r="C652" s="183"/>
      <c r="D652" s="183"/>
      <c r="E652" s="183"/>
      <c r="F652" s="130"/>
      <c r="G652" s="130"/>
      <c r="H652" s="130"/>
      <c r="I652" s="130"/>
      <c r="J652" s="181"/>
      <c r="K652" s="189"/>
      <c r="L652" s="189"/>
      <c r="M652" s="189"/>
      <c r="N652" s="189"/>
      <c r="O652" s="189"/>
      <c r="P652" s="189"/>
      <c r="Q652" s="189"/>
      <c r="R652" s="189"/>
      <c r="S652" s="189"/>
      <c r="T652" s="189"/>
      <c r="U652" s="189"/>
      <c r="V652" s="189"/>
      <c r="W652" s="189"/>
      <c r="X652" s="189"/>
      <c r="Y652" s="189"/>
    </row>
    <row r="653" spans="1:25" ht="15.75" hidden="1" customHeight="1" x14ac:dyDescent="0.2">
      <c r="A653" s="189"/>
      <c r="B653" s="182"/>
      <c r="C653" s="183"/>
      <c r="D653" s="183"/>
      <c r="E653" s="183"/>
      <c r="F653" s="130"/>
      <c r="G653" s="130"/>
      <c r="H653" s="130"/>
      <c r="I653" s="130"/>
      <c r="J653" s="181"/>
      <c r="K653" s="189"/>
      <c r="L653" s="189"/>
      <c r="M653" s="189"/>
      <c r="N653" s="189"/>
      <c r="O653" s="189"/>
      <c r="P653" s="189"/>
      <c r="Q653" s="189"/>
      <c r="R653" s="189"/>
      <c r="S653" s="189"/>
      <c r="T653" s="189"/>
      <c r="U653" s="189"/>
      <c r="V653" s="189"/>
      <c r="W653" s="189"/>
      <c r="X653" s="189"/>
      <c r="Y653" s="189"/>
    </row>
    <row r="654" spans="1:25" ht="15.75" hidden="1" customHeight="1" x14ac:dyDescent="0.2">
      <c r="A654" s="189"/>
      <c r="B654" s="182"/>
      <c r="C654" s="183"/>
      <c r="D654" s="183"/>
      <c r="E654" s="183"/>
      <c r="F654" s="130"/>
      <c r="G654" s="130"/>
      <c r="H654" s="130"/>
      <c r="I654" s="130"/>
      <c r="J654" s="181"/>
      <c r="K654" s="189"/>
      <c r="L654" s="189"/>
      <c r="M654" s="189"/>
      <c r="N654" s="189"/>
      <c r="O654" s="189"/>
      <c r="P654" s="189"/>
      <c r="Q654" s="189"/>
      <c r="R654" s="189"/>
      <c r="S654" s="189"/>
      <c r="T654" s="189"/>
      <c r="U654" s="189"/>
      <c r="V654" s="189"/>
      <c r="W654" s="189"/>
      <c r="X654" s="189"/>
      <c r="Y654" s="189"/>
    </row>
    <row r="655" spans="1:25" ht="15.75" hidden="1" customHeight="1" x14ac:dyDescent="0.2">
      <c r="A655" s="189"/>
      <c r="B655" s="182"/>
      <c r="C655" s="183"/>
      <c r="D655" s="183"/>
      <c r="E655" s="183"/>
      <c r="F655" s="130"/>
      <c r="G655" s="130"/>
      <c r="H655" s="130"/>
      <c r="I655" s="130"/>
      <c r="J655" s="181"/>
      <c r="K655" s="189"/>
      <c r="L655" s="189"/>
      <c r="M655" s="189"/>
      <c r="N655" s="189"/>
      <c r="O655" s="189"/>
      <c r="P655" s="189"/>
      <c r="Q655" s="189"/>
      <c r="R655" s="189"/>
      <c r="S655" s="189"/>
      <c r="T655" s="189"/>
      <c r="U655" s="189"/>
      <c r="V655" s="189"/>
      <c r="W655" s="189"/>
      <c r="X655" s="189"/>
      <c r="Y655" s="189"/>
    </row>
    <row r="656" spans="1:25" ht="15.75" hidden="1" customHeight="1" x14ac:dyDescent="0.2">
      <c r="A656" s="189"/>
      <c r="B656" s="182"/>
      <c r="C656" s="183"/>
      <c r="D656" s="183"/>
      <c r="E656" s="183"/>
      <c r="F656" s="130"/>
      <c r="G656" s="130"/>
      <c r="H656" s="130"/>
      <c r="I656" s="130"/>
      <c r="J656" s="181"/>
      <c r="K656" s="189"/>
      <c r="L656" s="189"/>
      <c r="M656" s="189"/>
      <c r="N656" s="189"/>
      <c r="O656" s="189"/>
      <c r="P656" s="189"/>
      <c r="Q656" s="189"/>
      <c r="R656" s="189"/>
      <c r="S656" s="189"/>
      <c r="T656" s="189"/>
      <c r="U656" s="189"/>
      <c r="V656" s="189"/>
      <c r="W656" s="189"/>
      <c r="X656" s="189"/>
      <c r="Y656" s="189"/>
    </row>
    <row r="657" spans="1:25" ht="15.75" hidden="1" customHeight="1" x14ac:dyDescent="0.2">
      <c r="A657" s="189"/>
      <c r="B657" s="182"/>
      <c r="C657" s="183"/>
      <c r="D657" s="183"/>
      <c r="E657" s="183"/>
      <c r="F657" s="130"/>
      <c r="G657" s="130"/>
      <c r="H657" s="130"/>
      <c r="I657" s="130"/>
      <c r="J657" s="181"/>
      <c r="K657" s="189"/>
      <c r="L657" s="189"/>
      <c r="M657" s="189"/>
      <c r="N657" s="189"/>
      <c r="O657" s="189"/>
      <c r="P657" s="189"/>
      <c r="Q657" s="189"/>
      <c r="R657" s="189"/>
      <c r="S657" s="189"/>
      <c r="T657" s="189"/>
      <c r="U657" s="189"/>
      <c r="V657" s="189"/>
      <c r="W657" s="189"/>
      <c r="X657" s="189"/>
      <c r="Y657" s="189"/>
    </row>
    <row r="658" spans="1:25" ht="15.75" hidden="1" customHeight="1" x14ac:dyDescent="0.2">
      <c r="A658" s="189"/>
      <c r="B658" s="182"/>
      <c r="C658" s="183"/>
      <c r="D658" s="183"/>
      <c r="E658" s="183"/>
      <c r="F658" s="130"/>
      <c r="G658" s="130"/>
      <c r="H658" s="130"/>
      <c r="I658" s="130"/>
      <c r="J658" s="181"/>
      <c r="K658" s="189"/>
      <c r="L658" s="189"/>
      <c r="M658" s="189"/>
      <c r="N658" s="189"/>
      <c r="O658" s="189"/>
      <c r="P658" s="189"/>
      <c r="Q658" s="189"/>
      <c r="R658" s="189"/>
      <c r="S658" s="189"/>
      <c r="T658" s="189"/>
      <c r="U658" s="189"/>
      <c r="V658" s="189"/>
      <c r="W658" s="189"/>
      <c r="X658" s="189"/>
      <c r="Y658" s="189"/>
    </row>
    <row r="659" spans="1:25" ht="15.75" hidden="1" customHeight="1" x14ac:dyDescent="0.2">
      <c r="A659" s="189"/>
      <c r="B659" s="182"/>
      <c r="C659" s="183"/>
      <c r="D659" s="183"/>
      <c r="E659" s="183"/>
      <c r="F659" s="130"/>
      <c r="G659" s="130"/>
      <c r="H659" s="130"/>
      <c r="I659" s="130"/>
      <c r="J659" s="181"/>
      <c r="K659" s="189"/>
      <c r="L659" s="189"/>
      <c r="M659" s="189"/>
      <c r="N659" s="189"/>
      <c r="O659" s="189"/>
      <c r="P659" s="189"/>
      <c r="Q659" s="189"/>
      <c r="R659" s="189"/>
      <c r="S659" s="189"/>
      <c r="T659" s="189"/>
      <c r="U659" s="189"/>
      <c r="V659" s="189"/>
      <c r="W659" s="189"/>
      <c r="X659" s="189"/>
      <c r="Y659" s="189"/>
    </row>
    <row r="660" spans="1:25" ht="15.75" hidden="1" customHeight="1" x14ac:dyDescent="0.2">
      <c r="A660" s="189"/>
      <c r="B660" s="182"/>
      <c r="C660" s="183"/>
      <c r="D660" s="183"/>
      <c r="E660" s="183"/>
      <c r="F660" s="130"/>
      <c r="G660" s="130"/>
      <c r="H660" s="130"/>
      <c r="I660" s="130"/>
      <c r="J660" s="181"/>
      <c r="K660" s="189"/>
      <c r="L660" s="189"/>
      <c r="M660" s="189"/>
      <c r="N660" s="189"/>
      <c r="O660" s="189"/>
      <c r="P660" s="189"/>
      <c r="Q660" s="189"/>
      <c r="R660" s="189"/>
      <c r="S660" s="189"/>
      <c r="T660" s="189"/>
      <c r="U660" s="189"/>
      <c r="V660" s="189"/>
      <c r="W660" s="189"/>
      <c r="X660" s="189"/>
      <c r="Y660" s="189"/>
    </row>
    <row r="661" spans="1:25" ht="15.75" hidden="1" customHeight="1" x14ac:dyDescent="0.2">
      <c r="A661" s="189"/>
      <c r="B661" s="182"/>
      <c r="C661" s="183"/>
      <c r="D661" s="183"/>
      <c r="E661" s="183"/>
      <c r="F661" s="130"/>
      <c r="G661" s="130"/>
      <c r="H661" s="130"/>
      <c r="I661" s="130"/>
      <c r="J661" s="181"/>
      <c r="K661" s="189"/>
      <c r="L661" s="189"/>
      <c r="M661" s="189"/>
      <c r="N661" s="189"/>
      <c r="O661" s="189"/>
      <c r="P661" s="189"/>
      <c r="Q661" s="189"/>
      <c r="R661" s="189"/>
      <c r="S661" s="189"/>
      <c r="T661" s="189"/>
      <c r="U661" s="189"/>
      <c r="V661" s="189"/>
      <c r="W661" s="189"/>
      <c r="X661" s="189"/>
      <c r="Y661" s="189"/>
    </row>
    <row r="662" spans="1:25" ht="15.75" hidden="1" customHeight="1" x14ac:dyDescent="0.2">
      <c r="A662" s="189"/>
      <c r="B662" s="182"/>
      <c r="C662" s="183"/>
      <c r="D662" s="183"/>
      <c r="E662" s="183"/>
      <c r="F662" s="130"/>
      <c r="G662" s="130"/>
      <c r="H662" s="130"/>
      <c r="I662" s="130"/>
      <c r="J662" s="181"/>
      <c r="K662" s="189"/>
      <c r="L662" s="189"/>
      <c r="M662" s="189"/>
      <c r="N662" s="189"/>
      <c r="O662" s="189"/>
      <c r="P662" s="189"/>
      <c r="Q662" s="189"/>
      <c r="R662" s="189"/>
      <c r="S662" s="189"/>
      <c r="T662" s="189"/>
      <c r="U662" s="189"/>
      <c r="V662" s="189"/>
      <c r="W662" s="189"/>
      <c r="X662" s="189"/>
      <c r="Y662" s="189"/>
    </row>
    <row r="663" spans="1:25" ht="15.75" hidden="1" customHeight="1" x14ac:dyDescent="0.2">
      <c r="A663" s="189"/>
      <c r="B663" s="182"/>
      <c r="C663" s="183"/>
      <c r="D663" s="183"/>
      <c r="E663" s="183"/>
      <c r="F663" s="130"/>
      <c r="G663" s="130"/>
      <c r="H663" s="130"/>
      <c r="I663" s="130"/>
      <c r="J663" s="181"/>
      <c r="K663" s="189"/>
      <c r="L663" s="189"/>
      <c r="M663" s="189"/>
      <c r="N663" s="189"/>
      <c r="O663" s="189"/>
      <c r="P663" s="189"/>
      <c r="Q663" s="189"/>
      <c r="R663" s="189"/>
      <c r="S663" s="189"/>
      <c r="T663" s="189"/>
      <c r="U663" s="189"/>
      <c r="V663" s="189"/>
      <c r="W663" s="189"/>
      <c r="X663" s="189"/>
      <c r="Y663" s="189"/>
    </row>
    <row r="664" spans="1:25" ht="15.75" hidden="1" customHeight="1" x14ac:dyDescent="0.2">
      <c r="A664" s="189"/>
      <c r="B664" s="182"/>
      <c r="C664" s="183"/>
      <c r="D664" s="183"/>
      <c r="E664" s="183"/>
      <c r="F664" s="130"/>
      <c r="G664" s="130"/>
      <c r="H664" s="130"/>
      <c r="I664" s="130"/>
      <c r="J664" s="181"/>
      <c r="K664" s="189"/>
      <c r="L664" s="189"/>
      <c r="M664" s="189"/>
      <c r="N664" s="189"/>
      <c r="O664" s="189"/>
      <c r="P664" s="189"/>
      <c r="Q664" s="189"/>
      <c r="R664" s="189"/>
      <c r="S664" s="189"/>
      <c r="T664" s="189"/>
      <c r="U664" s="189"/>
      <c r="V664" s="189"/>
      <c r="W664" s="189"/>
      <c r="X664" s="189"/>
      <c r="Y664" s="189"/>
    </row>
    <row r="665" spans="1:25" ht="15.75" hidden="1" customHeight="1" x14ac:dyDescent="0.2">
      <c r="A665" s="189"/>
      <c r="B665" s="182"/>
      <c r="C665" s="183"/>
      <c r="D665" s="183"/>
      <c r="E665" s="183"/>
      <c r="F665" s="130"/>
      <c r="G665" s="130"/>
      <c r="H665" s="130"/>
      <c r="I665" s="130"/>
      <c r="J665" s="181"/>
      <c r="K665" s="189"/>
      <c r="L665" s="189"/>
      <c r="M665" s="189"/>
      <c r="N665" s="189"/>
      <c r="O665" s="189"/>
      <c r="P665" s="189"/>
      <c r="Q665" s="189"/>
      <c r="R665" s="189"/>
      <c r="S665" s="189"/>
      <c r="T665" s="189"/>
      <c r="U665" s="189"/>
      <c r="V665" s="189"/>
      <c r="W665" s="189"/>
      <c r="X665" s="189"/>
      <c r="Y665" s="189"/>
    </row>
    <row r="666" spans="1:25" ht="15.75" hidden="1" customHeight="1" x14ac:dyDescent="0.2">
      <c r="A666" s="189"/>
      <c r="B666" s="182"/>
      <c r="C666" s="183"/>
      <c r="D666" s="183"/>
      <c r="E666" s="183"/>
      <c r="F666" s="130"/>
      <c r="G666" s="130"/>
      <c r="H666" s="130"/>
      <c r="I666" s="130"/>
      <c r="J666" s="181"/>
      <c r="K666" s="189"/>
      <c r="L666" s="189"/>
      <c r="M666" s="189"/>
      <c r="N666" s="189"/>
      <c r="O666" s="189"/>
      <c r="P666" s="189"/>
      <c r="Q666" s="189"/>
      <c r="R666" s="189"/>
      <c r="S666" s="189"/>
      <c r="T666" s="189"/>
      <c r="U666" s="189"/>
      <c r="V666" s="189"/>
      <c r="W666" s="189"/>
      <c r="X666" s="189"/>
      <c r="Y666" s="189"/>
    </row>
    <row r="667" spans="1:25" ht="15.75" hidden="1" customHeight="1" x14ac:dyDescent="0.2">
      <c r="A667" s="189"/>
      <c r="B667" s="182"/>
      <c r="C667" s="183"/>
      <c r="D667" s="183"/>
      <c r="E667" s="183"/>
      <c r="F667" s="130"/>
      <c r="G667" s="130"/>
      <c r="H667" s="130"/>
      <c r="I667" s="130"/>
      <c r="J667" s="181"/>
      <c r="K667" s="189"/>
      <c r="L667" s="189"/>
      <c r="M667" s="189"/>
      <c r="N667" s="189"/>
      <c r="O667" s="189"/>
      <c r="P667" s="189"/>
      <c r="Q667" s="189"/>
      <c r="R667" s="189"/>
      <c r="S667" s="189"/>
      <c r="T667" s="189"/>
      <c r="U667" s="189"/>
      <c r="V667" s="189"/>
      <c r="W667" s="189"/>
      <c r="X667" s="189"/>
      <c r="Y667" s="189"/>
    </row>
    <row r="668" spans="1:25" ht="15.75" hidden="1" customHeight="1" x14ac:dyDescent="0.2">
      <c r="A668" s="189"/>
      <c r="B668" s="182"/>
      <c r="C668" s="183"/>
      <c r="D668" s="183"/>
      <c r="E668" s="183"/>
      <c r="F668" s="130"/>
      <c r="G668" s="130"/>
      <c r="H668" s="130"/>
      <c r="I668" s="130"/>
      <c r="J668" s="181"/>
      <c r="K668" s="189"/>
      <c r="L668" s="189"/>
      <c r="M668" s="189"/>
      <c r="N668" s="189"/>
      <c r="O668" s="189"/>
      <c r="P668" s="189"/>
      <c r="Q668" s="189"/>
      <c r="R668" s="189"/>
      <c r="S668" s="189"/>
      <c r="T668" s="189"/>
      <c r="U668" s="189"/>
      <c r="V668" s="189"/>
      <c r="W668" s="189"/>
      <c r="X668" s="189"/>
      <c r="Y668" s="189"/>
    </row>
    <row r="669" spans="1:25" ht="15.75" hidden="1" customHeight="1" x14ac:dyDescent="0.2">
      <c r="A669" s="189"/>
      <c r="B669" s="182"/>
      <c r="C669" s="183"/>
      <c r="D669" s="183"/>
      <c r="E669" s="183"/>
      <c r="F669" s="130"/>
      <c r="G669" s="130"/>
      <c r="H669" s="130"/>
      <c r="I669" s="130"/>
      <c r="J669" s="181"/>
      <c r="K669" s="189"/>
      <c r="L669" s="189"/>
      <c r="M669" s="189"/>
      <c r="N669" s="189"/>
      <c r="O669" s="189"/>
      <c r="P669" s="189"/>
      <c r="Q669" s="189"/>
      <c r="R669" s="189"/>
      <c r="S669" s="189"/>
      <c r="T669" s="189"/>
      <c r="U669" s="189"/>
      <c r="V669" s="189"/>
      <c r="W669" s="189"/>
      <c r="X669" s="189"/>
      <c r="Y669" s="189"/>
    </row>
    <row r="670" spans="1:25" ht="15.75" hidden="1" customHeight="1" x14ac:dyDescent="0.2">
      <c r="A670" s="189"/>
      <c r="B670" s="182"/>
      <c r="C670" s="183"/>
      <c r="D670" s="183"/>
      <c r="E670" s="183"/>
      <c r="F670" s="130"/>
      <c r="G670" s="130"/>
      <c r="H670" s="130"/>
      <c r="I670" s="130"/>
      <c r="J670" s="181"/>
      <c r="K670" s="189"/>
      <c r="L670" s="189"/>
      <c r="M670" s="189"/>
      <c r="N670" s="189"/>
      <c r="O670" s="189"/>
      <c r="P670" s="189"/>
      <c r="Q670" s="189"/>
      <c r="R670" s="189"/>
      <c r="S670" s="189"/>
      <c r="T670" s="189"/>
      <c r="U670" s="189"/>
      <c r="V670" s="189"/>
      <c r="W670" s="189"/>
      <c r="X670" s="189"/>
      <c r="Y670" s="189"/>
    </row>
    <row r="671" spans="1:25" ht="15.75" hidden="1" customHeight="1" x14ac:dyDescent="0.2">
      <c r="A671" s="189"/>
      <c r="B671" s="182"/>
      <c r="C671" s="183"/>
      <c r="D671" s="183"/>
      <c r="E671" s="183"/>
      <c r="F671" s="130"/>
      <c r="G671" s="130"/>
      <c r="H671" s="130"/>
      <c r="I671" s="130"/>
      <c r="J671" s="181"/>
      <c r="K671" s="189"/>
      <c r="L671" s="189"/>
      <c r="M671" s="189"/>
      <c r="N671" s="189"/>
      <c r="O671" s="189"/>
      <c r="P671" s="189"/>
      <c r="Q671" s="189"/>
      <c r="R671" s="189"/>
      <c r="S671" s="189"/>
      <c r="T671" s="189"/>
      <c r="U671" s="189"/>
      <c r="V671" s="189"/>
      <c r="W671" s="189"/>
      <c r="X671" s="189"/>
      <c r="Y671" s="189"/>
    </row>
    <row r="672" spans="1:25" ht="15.75" hidden="1" customHeight="1" x14ac:dyDescent="0.2">
      <c r="A672" s="189"/>
      <c r="B672" s="182"/>
      <c r="C672" s="183"/>
      <c r="D672" s="183"/>
      <c r="E672" s="183"/>
      <c r="F672" s="130"/>
      <c r="G672" s="130"/>
      <c r="H672" s="130"/>
      <c r="I672" s="130"/>
      <c r="J672" s="181"/>
      <c r="K672" s="189"/>
      <c r="L672" s="189"/>
      <c r="M672" s="189"/>
      <c r="N672" s="189"/>
      <c r="O672" s="189"/>
      <c r="P672" s="189"/>
      <c r="Q672" s="189"/>
      <c r="R672" s="189"/>
      <c r="S672" s="189"/>
      <c r="T672" s="189"/>
      <c r="U672" s="189"/>
      <c r="V672" s="189"/>
      <c r="W672" s="189"/>
      <c r="X672" s="189"/>
      <c r="Y672" s="189"/>
    </row>
    <row r="673" spans="1:25" ht="15.75" hidden="1" customHeight="1" x14ac:dyDescent="0.2">
      <c r="A673" s="189"/>
      <c r="B673" s="182"/>
      <c r="C673" s="183"/>
      <c r="D673" s="183"/>
      <c r="E673" s="183"/>
      <c r="F673" s="130"/>
      <c r="G673" s="130"/>
      <c r="H673" s="130"/>
      <c r="I673" s="130"/>
      <c r="J673" s="181"/>
      <c r="K673" s="189"/>
      <c r="L673" s="189"/>
      <c r="M673" s="189"/>
      <c r="N673" s="189"/>
      <c r="O673" s="189"/>
      <c r="P673" s="189"/>
      <c r="Q673" s="189"/>
      <c r="R673" s="189"/>
      <c r="S673" s="189"/>
      <c r="T673" s="189"/>
      <c r="U673" s="189"/>
      <c r="V673" s="189"/>
      <c r="W673" s="189"/>
      <c r="X673" s="189"/>
      <c r="Y673" s="189"/>
    </row>
    <row r="674" spans="1:25" ht="15.75" hidden="1" customHeight="1" x14ac:dyDescent="0.2">
      <c r="A674" s="189"/>
      <c r="B674" s="182"/>
      <c r="C674" s="183"/>
      <c r="D674" s="183"/>
      <c r="E674" s="183"/>
      <c r="F674" s="130"/>
      <c r="G674" s="130"/>
      <c r="H674" s="130"/>
      <c r="I674" s="130"/>
      <c r="J674" s="181"/>
      <c r="K674" s="189"/>
      <c r="L674" s="189"/>
      <c r="M674" s="189"/>
      <c r="N674" s="189"/>
      <c r="O674" s="189"/>
      <c r="P674" s="189"/>
      <c r="Q674" s="189"/>
      <c r="R674" s="189"/>
      <c r="S674" s="189"/>
      <c r="T674" s="189"/>
      <c r="U674" s="189"/>
      <c r="V674" s="189"/>
      <c r="W674" s="189"/>
      <c r="X674" s="189"/>
      <c r="Y674" s="189"/>
    </row>
    <row r="675" spans="1:25" ht="15.75" hidden="1" customHeight="1" x14ac:dyDescent="0.2">
      <c r="A675" s="189"/>
      <c r="B675" s="182"/>
      <c r="C675" s="183"/>
      <c r="D675" s="183"/>
      <c r="E675" s="183"/>
      <c r="F675" s="130"/>
      <c r="G675" s="130"/>
      <c r="H675" s="130"/>
      <c r="I675" s="130"/>
      <c r="J675" s="181"/>
      <c r="K675" s="189"/>
      <c r="L675" s="189"/>
      <c r="M675" s="189"/>
      <c r="N675" s="189"/>
      <c r="O675" s="189"/>
      <c r="P675" s="189"/>
      <c r="Q675" s="189"/>
      <c r="R675" s="189"/>
      <c r="S675" s="189"/>
      <c r="T675" s="189"/>
      <c r="U675" s="189"/>
      <c r="V675" s="189"/>
      <c r="W675" s="189"/>
      <c r="X675" s="189"/>
      <c r="Y675" s="189"/>
    </row>
    <row r="676" spans="1:25" ht="15.75" hidden="1" customHeight="1" x14ac:dyDescent="0.2">
      <c r="A676" s="189"/>
      <c r="B676" s="182"/>
      <c r="C676" s="183"/>
      <c r="D676" s="183"/>
      <c r="E676" s="183"/>
      <c r="F676" s="130"/>
      <c r="G676" s="130"/>
      <c r="H676" s="130"/>
      <c r="I676" s="130"/>
      <c r="J676" s="181"/>
      <c r="K676" s="189"/>
      <c r="L676" s="189"/>
      <c r="M676" s="189"/>
      <c r="N676" s="189"/>
      <c r="O676" s="189"/>
      <c r="P676" s="189"/>
      <c r="Q676" s="189"/>
      <c r="R676" s="189"/>
      <c r="S676" s="189"/>
      <c r="T676" s="189"/>
      <c r="U676" s="189"/>
      <c r="V676" s="189"/>
      <c r="W676" s="189"/>
      <c r="X676" s="189"/>
      <c r="Y676" s="189"/>
    </row>
    <row r="677" spans="1:25" ht="15.75" hidden="1" customHeight="1" x14ac:dyDescent="0.2">
      <c r="A677" s="189"/>
      <c r="B677" s="182"/>
      <c r="C677" s="183"/>
      <c r="D677" s="183"/>
      <c r="E677" s="183"/>
      <c r="F677" s="130"/>
      <c r="G677" s="130"/>
      <c r="H677" s="130"/>
      <c r="I677" s="130"/>
      <c r="J677" s="181"/>
      <c r="K677" s="189"/>
      <c r="L677" s="189"/>
      <c r="M677" s="189"/>
      <c r="N677" s="189"/>
      <c r="O677" s="189"/>
      <c r="P677" s="189"/>
      <c r="Q677" s="189"/>
      <c r="R677" s="189"/>
      <c r="S677" s="189"/>
      <c r="T677" s="189"/>
      <c r="U677" s="189"/>
      <c r="V677" s="189"/>
      <c r="W677" s="189"/>
      <c r="X677" s="189"/>
      <c r="Y677" s="189"/>
    </row>
    <row r="678" spans="1:25" ht="15.75" hidden="1" customHeight="1" x14ac:dyDescent="0.2">
      <c r="A678" s="189"/>
      <c r="B678" s="182"/>
      <c r="C678" s="183"/>
      <c r="D678" s="183"/>
      <c r="E678" s="183"/>
      <c r="F678" s="130"/>
      <c r="G678" s="130"/>
      <c r="H678" s="130"/>
      <c r="I678" s="130"/>
      <c r="J678" s="181"/>
      <c r="K678" s="189"/>
      <c r="L678" s="189"/>
      <c r="M678" s="189"/>
      <c r="N678" s="189"/>
      <c r="O678" s="189"/>
      <c r="P678" s="189"/>
      <c r="Q678" s="189"/>
      <c r="R678" s="189"/>
      <c r="S678" s="189"/>
      <c r="T678" s="189"/>
      <c r="U678" s="189"/>
      <c r="V678" s="189"/>
      <c r="W678" s="189"/>
      <c r="X678" s="189"/>
      <c r="Y678" s="189"/>
    </row>
    <row r="679" spans="1:25" ht="15.75" hidden="1" customHeight="1" x14ac:dyDescent="0.2">
      <c r="A679" s="189"/>
      <c r="B679" s="182"/>
      <c r="C679" s="183"/>
      <c r="D679" s="183"/>
      <c r="E679" s="183"/>
      <c r="F679" s="130"/>
      <c r="G679" s="130"/>
      <c r="H679" s="130"/>
      <c r="I679" s="130"/>
      <c r="J679" s="181"/>
      <c r="K679" s="189"/>
      <c r="L679" s="189"/>
      <c r="M679" s="189"/>
      <c r="N679" s="189"/>
      <c r="O679" s="189"/>
      <c r="P679" s="189"/>
      <c r="Q679" s="189"/>
      <c r="R679" s="189"/>
      <c r="S679" s="189"/>
      <c r="T679" s="189"/>
      <c r="U679" s="189"/>
      <c r="V679" s="189"/>
      <c r="W679" s="189"/>
      <c r="X679" s="189"/>
      <c r="Y679" s="189"/>
    </row>
    <row r="680" spans="1:25" ht="15.75" hidden="1" customHeight="1" x14ac:dyDescent="0.2">
      <c r="A680" s="189"/>
      <c r="B680" s="182"/>
      <c r="C680" s="183"/>
      <c r="D680" s="183"/>
      <c r="E680" s="183"/>
      <c r="F680" s="130"/>
      <c r="G680" s="130"/>
      <c r="H680" s="130"/>
      <c r="I680" s="130"/>
      <c r="J680" s="181"/>
      <c r="K680" s="189"/>
      <c r="L680" s="189"/>
      <c r="M680" s="189"/>
      <c r="N680" s="189"/>
      <c r="O680" s="189"/>
      <c r="P680" s="189"/>
      <c r="Q680" s="189"/>
      <c r="R680" s="189"/>
      <c r="S680" s="189"/>
      <c r="T680" s="189"/>
      <c r="U680" s="189"/>
      <c r="V680" s="189"/>
      <c r="W680" s="189"/>
      <c r="X680" s="189"/>
      <c r="Y680" s="189"/>
    </row>
    <row r="681" spans="1:25" ht="15.75" hidden="1" customHeight="1" x14ac:dyDescent="0.2">
      <c r="A681" s="189"/>
      <c r="B681" s="182"/>
      <c r="C681" s="183"/>
      <c r="D681" s="183"/>
      <c r="E681" s="183"/>
      <c r="F681" s="130"/>
      <c r="G681" s="130"/>
      <c r="H681" s="130"/>
      <c r="I681" s="130"/>
      <c r="J681" s="181"/>
      <c r="K681" s="189"/>
      <c r="L681" s="189"/>
      <c r="M681" s="189"/>
      <c r="N681" s="189"/>
      <c r="O681" s="189"/>
      <c r="P681" s="189"/>
      <c r="Q681" s="189"/>
      <c r="R681" s="189"/>
      <c r="S681" s="189"/>
      <c r="T681" s="189"/>
      <c r="U681" s="189"/>
      <c r="V681" s="189"/>
      <c r="W681" s="189"/>
      <c r="X681" s="189"/>
      <c r="Y681" s="189"/>
    </row>
    <row r="682" spans="1:25" ht="15.75" hidden="1" customHeight="1" x14ac:dyDescent="0.2">
      <c r="A682" s="189"/>
      <c r="B682" s="182"/>
      <c r="C682" s="183"/>
      <c r="D682" s="183"/>
      <c r="E682" s="183"/>
      <c r="F682" s="130"/>
      <c r="G682" s="130"/>
      <c r="H682" s="130"/>
      <c r="I682" s="130"/>
      <c r="J682" s="181"/>
      <c r="K682" s="189"/>
      <c r="L682" s="189"/>
      <c r="M682" s="189"/>
      <c r="N682" s="189"/>
      <c r="O682" s="189"/>
      <c r="P682" s="189"/>
      <c r="Q682" s="189"/>
      <c r="R682" s="189"/>
      <c r="S682" s="189"/>
      <c r="T682" s="189"/>
      <c r="U682" s="189"/>
      <c r="V682" s="189"/>
      <c r="W682" s="189"/>
      <c r="X682" s="189"/>
      <c r="Y682" s="189"/>
    </row>
    <row r="683" spans="1:25" ht="15.75" hidden="1" customHeight="1" x14ac:dyDescent="0.2">
      <c r="A683" s="189"/>
      <c r="B683" s="182"/>
      <c r="C683" s="183"/>
      <c r="D683" s="183"/>
      <c r="E683" s="183"/>
      <c r="F683" s="130"/>
      <c r="G683" s="130"/>
      <c r="H683" s="130"/>
      <c r="I683" s="130"/>
      <c r="J683" s="181"/>
      <c r="K683" s="189"/>
      <c r="L683" s="189"/>
      <c r="M683" s="189"/>
      <c r="N683" s="189"/>
      <c r="O683" s="189"/>
      <c r="P683" s="189"/>
      <c r="Q683" s="189"/>
      <c r="R683" s="189"/>
      <c r="S683" s="189"/>
      <c r="T683" s="189"/>
      <c r="U683" s="189"/>
      <c r="V683" s="189"/>
      <c r="W683" s="189"/>
      <c r="X683" s="189"/>
      <c r="Y683" s="189"/>
    </row>
    <row r="684" spans="1:25" ht="15.75" hidden="1" customHeight="1" x14ac:dyDescent="0.2">
      <c r="A684" s="189"/>
      <c r="B684" s="182"/>
      <c r="C684" s="183"/>
      <c r="D684" s="183"/>
      <c r="E684" s="183"/>
      <c r="F684" s="130"/>
      <c r="G684" s="130"/>
      <c r="H684" s="130"/>
      <c r="I684" s="130"/>
      <c r="J684" s="181"/>
      <c r="K684" s="189"/>
      <c r="L684" s="189"/>
      <c r="M684" s="189"/>
      <c r="N684" s="189"/>
      <c r="O684" s="189"/>
      <c r="P684" s="189"/>
      <c r="Q684" s="189"/>
      <c r="R684" s="189"/>
      <c r="S684" s="189"/>
      <c r="T684" s="189"/>
      <c r="U684" s="189"/>
      <c r="V684" s="189"/>
      <c r="W684" s="189"/>
      <c r="X684" s="189"/>
      <c r="Y684" s="189"/>
    </row>
    <row r="685" spans="1:25" ht="15.75" hidden="1" customHeight="1" x14ac:dyDescent="0.2">
      <c r="A685" s="189"/>
      <c r="B685" s="182"/>
      <c r="C685" s="183"/>
      <c r="D685" s="183"/>
      <c r="E685" s="183"/>
      <c r="F685" s="130"/>
      <c r="G685" s="130"/>
      <c r="H685" s="130"/>
      <c r="I685" s="130"/>
      <c r="J685" s="181"/>
      <c r="K685" s="189"/>
      <c r="L685" s="189"/>
      <c r="M685" s="189"/>
      <c r="N685" s="189"/>
      <c r="O685" s="189"/>
      <c r="P685" s="189"/>
      <c r="Q685" s="189"/>
      <c r="R685" s="189"/>
      <c r="S685" s="189"/>
      <c r="T685" s="189"/>
      <c r="U685" s="189"/>
      <c r="V685" s="189"/>
      <c r="W685" s="189"/>
      <c r="X685" s="189"/>
      <c r="Y685" s="189"/>
    </row>
    <row r="686" spans="1:25" ht="15.75" hidden="1" customHeight="1" x14ac:dyDescent="0.2">
      <c r="A686" s="189"/>
      <c r="B686" s="182"/>
      <c r="C686" s="183"/>
      <c r="D686" s="183"/>
      <c r="E686" s="183"/>
      <c r="F686" s="130"/>
      <c r="G686" s="130"/>
      <c r="H686" s="130"/>
      <c r="I686" s="130"/>
      <c r="J686" s="181"/>
      <c r="K686" s="189"/>
      <c r="L686" s="189"/>
      <c r="M686" s="189"/>
      <c r="N686" s="189"/>
      <c r="O686" s="189"/>
      <c r="P686" s="189"/>
      <c r="Q686" s="189"/>
      <c r="R686" s="189"/>
      <c r="S686" s="189"/>
      <c r="T686" s="189"/>
      <c r="U686" s="189"/>
      <c r="V686" s="189"/>
      <c r="W686" s="189"/>
      <c r="X686" s="189"/>
      <c r="Y686" s="189"/>
    </row>
    <row r="687" spans="1:25" ht="15.75" hidden="1" customHeight="1" x14ac:dyDescent="0.2">
      <c r="A687" s="189"/>
      <c r="B687" s="182"/>
      <c r="C687" s="183"/>
      <c r="D687" s="183"/>
      <c r="E687" s="183"/>
      <c r="F687" s="130"/>
      <c r="G687" s="130"/>
      <c r="H687" s="130"/>
      <c r="I687" s="130"/>
      <c r="J687" s="181"/>
      <c r="K687" s="189"/>
      <c r="L687" s="189"/>
      <c r="M687" s="189"/>
      <c r="N687" s="189"/>
      <c r="O687" s="189"/>
      <c r="P687" s="189"/>
      <c r="Q687" s="189"/>
      <c r="R687" s="189"/>
      <c r="S687" s="189"/>
      <c r="T687" s="189"/>
      <c r="U687" s="189"/>
      <c r="V687" s="189"/>
      <c r="W687" s="189"/>
      <c r="X687" s="189"/>
      <c r="Y687" s="189"/>
    </row>
    <row r="688" spans="1:25" ht="15.75" hidden="1" customHeight="1" x14ac:dyDescent="0.2">
      <c r="A688" s="189"/>
      <c r="B688" s="182"/>
      <c r="C688" s="183"/>
      <c r="D688" s="183"/>
      <c r="E688" s="183"/>
      <c r="F688" s="130"/>
      <c r="G688" s="130"/>
      <c r="H688" s="130"/>
      <c r="I688" s="130"/>
      <c r="J688" s="181"/>
      <c r="K688" s="189"/>
      <c r="L688" s="189"/>
      <c r="M688" s="189"/>
      <c r="N688" s="189"/>
      <c r="O688" s="189"/>
      <c r="P688" s="189"/>
      <c r="Q688" s="189"/>
      <c r="R688" s="189"/>
      <c r="S688" s="189"/>
      <c r="T688" s="189"/>
      <c r="U688" s="189"/>
      <c r="V688" s="189"/>
      <c r="W688" s="189"/>
      <c r="X688" s="189"/>
      <c r="Y688" s="189"/>
    </row>
    <row r="689" spans="1:25" ht="15.75" hidden="1" customHeight="1" x14ac:dyDescent="0.2">
      <c r="A689" s="189"/>
      <c r="B689" s="182"/>
      <c r="C689" s="183"/>
      <c r="D689" s="183"/>
      <c r="E689" s="183"/>
      <c r="F689" s="130"/>
      <c r="G689" s="130"/>
      <c r="H689" s="130"/>
      <c r="I689" s="130"/>
      <c r="J689" s="181"/>
      <c r="K689" s="189"/>
      <c r="L689" s="189"/>
      <c r="M689" s="189"/>
      <c r="N689" s="189"/>
      <c r="O689" s="189"/>
      <c r="P689" s="189"/>
      <c r="Q689" s="189"/>
      <c r="R689" s="189"/>
      <c r="S689" s="189"/>
      <c r="T689" s="189"/>
      <c r="U689" s="189"/>
      <c r="V689" s="189"/>
      <c r="W689" s="189"/>
      <c r="X689" s="189"/>
      <c r="Y689" s="189"/>
    </row>
    <row r="690" spans="1:25" ht="15.75" hidden="1" customHeight="1" x14ac:dyDescent="0.2">
      <c r="A690" s="189"/>
      <c r="B690" s="182"/>
      <c r="C690" s="183"/>
      <c r="D690" s="183"/>
      <c r="E690" s="183"/>
      <c r="F690" s="130"/>
      <c r="G690" s="130"/>
      <c r="H690" s="130"/>
      <c r="I690" s="130"/>
      <c r="J690" s="181"/>
      <c r="K690" s="189"/>
      <c r="L690" s="189"/>
      <c r="M690" s="189"/>
      <c r="N690" s="189"/>
      <c r="O690" s="189"/>
      <c r="P690" s="189"/>
      <c r="Q690" s="189"/>
      <c r="R690" s="189"/>
      <c r="S690" s="189"/>
      <c r="T690" s="189"/>
      <c r="U690" s="189"/>
      <c r="V690" s="189"/>
      <c r="W690" s="189"/>
      <c r="X690" s="189"/>
      <c r="Y690" s="189"/>
    </row>
    <row r="691" spans="1:25" ht="15.75" hidden="1" customHeight="1" x14ac:dyDescent="0.2">
      <c r="A691" s="189"/>
      <c r="B691" s="182"/>
      <c r="C691" s="183"/>
      <c r="D691" s="183"/>
      <c r="E691" s="183"/>
      <c r="F691" s="130"/>
      <c r="G691" s="130"/>
      <c r="H691" s="130"/>
      <c r="I691" s="130"/>
      <c r="J691" s="181"/>
      <c r="K691" s="189"/>
      <c r="L691" s="189"/>
      <c r="M691" s="189"/>
      <c r="N691" s="189"/>
      <c r="O691" s="189"/>
      <c r="P691" s="189"/>
      <c r="Q691" s="189"/>
      <c r="R691" s="189"/>
      <c r="S691" s="189"/>
      <c r="T691" s="189"/>
      <c r="U691" s="189"/>
      <c r="V691" s="189"/>
      <c r="W691" s="189"/>
      <c r="X691" s="189"/>
      <c r="Y691" s="189"/>
    </row>
    <row r="692" spans="1:25" ht="15.75" hidden="1" customHeight="1" x14ac:dyDescent="0.2">
      <c r="A692" s="189"/>
      <c r="B692" s="182"/>
      <c r="C692" s="183"/>
      <c r="D692" s="183"/>
      <c r="E692" s="183"/>
      <c r="F692" s="130"/>
      <c r="G692" s="130"/>
      <c r="H692" s="130"/>
      <c r="I692" s="130"/>
      <c r="J692" s="181"/>
      <c r="K692" s="189"/>
      <c r="L692" s="189"/>
      <c r="M692" s="189"/>
      <c r="N692" s="189"/>
      <c r="O692" s="189"/>
      <c r="P692" s="189"/>
      <c r="Q692" s="189"/>
      <c r="R692" s="189"/>
      <c r="S692" s="189"/>
      <c r="T692" s="189"/>
      <c r="U692" s="189"/>
      <c r="V692" s="189"/>
      <c r="W692" s="189"/>
      <c r="X692" s="189"/>
      <c r="Y692" s="189"/>
    </row>
    <row r="693" spans="1:25" ht="15.75" hidden="1" customHeight="1" x14ac:dyDescent="0.2">
      <c r="A693" s="189"/>
      <c r="B693" s="182"/>
      <c r="C693" s="183"/>
      <c r="D693" s="183"/>
      <c r="E693" s="183"/>
      <c r="F693" s="130"/>
      <c r="G693" s="130"/>
      <c r="H693" s="130"/>
      <c r="I693" s="130"/>
      <c r="J693" s="181"/>
      <c r="K693" s="189"/>
      <c r="L693" s="189"/>
      <c r="M693" s="189"/>
      <c r="N693" s="189"/>
      <c r="O693" s="189"/>
      <c r="P693" s="189"/>
      <c r="Q693" s="189"/>
      <c r="R693" s="189"/>
      <c r="S693" s="189"/>
      <c r="T693" s="189"/>
      <c r="U693" s="189"/>
      <c r="V693" s="189"/>
      <c r="W693" s="189"/>
      <c r="X693" s="189"/>
      <c r="Y693" s="189"/>
    </row>
    <row r="694" spans="1:25" ht="15.75" hidden="1" customHeight="1" x14ac:dyDescent="0.2">
      <c r="A694" s="189"/>
      <c r="B694" s="182"/>
      <c r="C694" s="183"/>
      <c r="D694" s="183"/>
      <c r="E694" s="183"/>
      <c r="F694" s="130"/>
      <c r="G694" s="130"/>
      <c r="H694" s="130"/>
      <c r="I694" s="130"/>
      <c r="J694" s="181"/>
      <c r="K694" s="189"/>
      <c r="L694" s="189"/>
      <c r="M694" s="189"/>
      <c r="N694" s="189"/>
      <c r="O694" s="189"/>
      <c r="P694" s="189"/>
      <c r="Q694" s="189"/>
      <c r="R694" s="189"/>
      <c r="S694" s="189"/>
      <c r="T694" s="189"/>
      <c r="U694" s="189"/>
      <c r="V694" s="189"/>
      <c r="W694" s="189"/>
      <c r="X694" s="189"/>
      <c r="Y694" s="189"/>
    </row>
    <row r="695" spans="1:25" ht="15.75" hidden="1" customHeight="1" x14ac:dyDescent="0.2">
      <c r="A695" s="189"/>
      <c r="B695" s="182"/>
      <c r="C695" s="183"/>
      <c r="D695" s="183"/>
      <c r="E695" s="183"/>
      <c r="F695" s="130"/>
      <c r="G695" s="130"/>
      <c r="H695" s="130"/>
      <c r="I695" s="130"/>
      <c r="J695" s="181"/>
      <c r="K695" s="189"/>
      <c r="L695" s="189"/>
      <c r="M695" s="189"/>
      <c r="N695" s="189"/>
      <c r="O695" s="189"/>
      <c r="P695" s="189"/>
      <c r="Q695" s="189"/>
      <c r="R695" s="189"/>
      <c r="S695" s="189"/>
      <c r="T695" s="189"/>
      <c r="U695" s="189"/>
      <c r="V695" s="189"/>
      <c r="W695" s="189"/>
      <c r="X695" s="189"/>
      <c r="Y695" s="189"/>
    </row>
    <row r="696" spans="1:25" ht="15.75" hidden="1" customHeight="1" x14ac:dyDescent="0.2">
      <c r="A696" s="189"/>
      <c r="B696" s="182"/>
      <c r="C696" s="183"/>
      <c r="D696" s="183"/>
      <c r="E696" s="183"/>
      <c r="F696" s="130"/>
      <c r="G696" s="130"/>
      <c r="H696" s="130"/>
      <c r="I696" s="130"/>
      <c r="J696" s="181"/>
      <c r="K696" s="189"/>
      <c r="L696" s="189"/>
      <c r="M696" s="189"/>
      <c r="N696" s="189"/>
      <c r="O696" s="189"/>
      <c r="P696" s="189"/>
      <c r="Q696" s="189"/>
      <c r="R696" s="189"/>
      <c r="S696" s="189"/>
      <c r="T696" s="189"/>
      <c r="U696" s="189"/>
      <c r="V696" s="189"/>
      <c r="W696" s="189"/>
      <c r="X696" s="189"/>
      <c r="Y696" s="189"/>
    </row>
    <row r="697" spans="1:25" ht="15.75" hidden="1" customHeight="1" x14ac:dyDescent="0.2">
      <c r="A697" s="189"/>
      <c r="B697" s="182"/>
      <c r="C697" s="183"/>
      <c r="D697" s="183"/>
      <c r="E697" s="183"/>
      <c r="F697" s="130"/>
      <c r="G697" s="130"/>
      <c r="H697" s="130"/>
      <c r="I697" s="130"/>
      <c r="J697" s="181"/>
      <c r="K697" s="189"/>
      <c r="L697" s="189"/>
      <c r="M697" s="189"/>
      <c r="N697" s="189"/>
      <c r="O697" s="189"/>
      <c r="P697" s="189"/>
      <c r="Q697" s="189"/>
      <c r="R697" s="189"/>
      <c r="S697" s="189"/>
      <c r="T697" s="189"/>
      <c r="U697" s="189"/>
      <c r="V697" s="189"/>
      <c r="W697" s="189"/>
      <c r="X697" s="189"/>
      <c r="Y697" s="189"/>
    </row>
    <row r="698" spans="1:25" ht="15.75" hidden="1" customHeight="1" x14ac:dyDescent="0.2">
      <c r="A698" s="189"/>
      <c r="B698" s="182"/>
      <c r="C698" s="183"/>
      <c r="D698" s="183"/>
      <c r="E698" s="183"/>
      <c r="F698" s="130"/>
      <c r="G698" s="130"/>
      <c r="H698" s="130"/>
      <c r="I698" s="130"/>
      <c r="J698" s="181"/>
      <c r="K698" s="189"/>
      <c r="L698" s="189"/>
      <c r="M698" s="189"/>
      <c r="N698" s="189"/>
      <c r="O698" s="189"/>
      <c r="P698" s="189"/>
      <c r="Q698" s="189"/>
      <c r="R698" s="189"/>
      <c r="S698" s="189"/>
      <c r="T698" s="189"/>
      <c r="U698" s="189"/>
      <c r="V698" s="189"/>
      <c r="W698" s="189"/>
      <c r="X698" s="189"/>
      <c r="Y698" s="189"/>
    </row>
    <row r="699" spans="1:25" ht="15.75" hidden="1" customHeight="1" x14ac:dyDescent="0.2">
      <c r="A699" s="189"/>
      <c r="B699" s="182"/>
      <c r="C699" s="183"/>
      <c r="D699" s="183"/>
      <c r="E699" s="183"/>
      <c r="F699" s="130"/>
      <c r="G699" s="130"/>
      <c r="H699" s="130"/>
      <c r="I699" s="130"/>
      <c r="J699" s="181"/>
      <c r="K699" s="189"/>
      <c r="L699" s="189"/>
      <c r="M699" s="189"/>
      <c r="N699" s="189"/>
      <c r="O699" s="189"/>
      <c r="P699" s="189"/>
      <c r="Q699" s="189"/>
      <c r="R699" s="189"/>
      <c r="S699" s="189"/>
      <c r="T699" s="189"/>
      <c r="U699" s="189"/>
      <c r="V699" s="189"/>
      <c r="W699" s="189"/>
      <c r="X699" s="189"/>
      <c r="Y699" s="189"/>
    </row>
    <row r="700" spans="1:25" ht="15.75" hidden="1" customHeight="1" x14ac:dyDescent="0.2">
      <c r="A700" s="189"/>
      <c r="B700" s="182"/>
      <c r="C700" s="183"/>
      <c r="D700" s="183"/>
      <c r="E700" s="183"/>
      <c r="F700" s="130"/>
      <c r="G700" s="130"/>
      <c r="H700" s="130"/>
      <c r="I700" s="130"/>
      <c r="J700" s="181"/>
      <c r="K700" s="189"/>
      <c r="L700" s="189"/>
      <c r="M700" s="189"/>
      <c r="N700" s="189"/>
      <c r="O700" s="189"/>
      <c r="P700" s="189"/>
      <c r="Q700" s="189"/>
      <c r="R700" s="189"/>
      <c r="S700" s="189"/>
      <c r="T700" s="189"/>
      <c r="U700" s="189"/>
      <c r="V700" s="189"/>
      <c r="W700" s="189"/>
      <c r="X700" s="189"/>
      <c r="Y700" s="189"/>
    </row>
    <row r="701" spans="1:25" ht="15.75" hidden="1" customHeight="1" x14ac:dyDescent="0.2">
      <c r="A701" s="189"/>
      <c r="B701" s="182"/>
      <c r="C701" s="183"/>
      <c r="D701" s="183"/>
      <c r="E701" s="183"/>
      <c r="F701" s="130"/>
      <c r="G701" s="130"/>
      <c r="H701" s="130"/>
      <c r="I701" s="130"/>
      <c r="J701" s="181"/>
      <c r="K701" s="189"/>
      <c r="L701" s="189"/>
      <c r="M701" s="189"/>
      <c r="N701" s="189"/>
      <c r="O701" s="189"/>
      <c r="P701" s="189"/>
      <c r="Q701" s="189"/>
      <c r="R701" s="189"/>
      <c r="S701" s="189"/>
      <c r="T701" s="189"/>
      <c r="U701" s="189"/>
      <c r="V701" s="189"/>
      <c r="W701" s="189"/>
      <c r="X701" s="189"/>
      <c r="Y701" s="189"/>
    </row>
    <row r="702" spans="1:25" ht="15.75" hidden="1" customHeight="1" x14ac:dyDescent="0.2">
      <c r="A702" s="189"/>
      <c r="B702" s="182"/>
      <c r="C702" s="183"/>
      <c r="D702" s="183"/>
      <c r="E702" s="183"/>
      <c r="F702" s="130"/>
      <c r="G702" s="130"/>
      <c r="H702" s="130"/>
      <c r="I702" s="130"/>
      <c r="J702" s="181"/>
      <c r="K702" s="189"/>
      <c r="L702" s="189"/>
      <c r="M702" s="189"/>
      <c r="N702" s="189"/>
      <c r="O702" s="189"/>
      <c r="P702" s="189"/>
      <c r="Q702" s="189"/>
      <c r="R702" s="189"/>
      <c r="S702" s="189"/>
      <c r="T702" s="189"/>
      <c r="U702" s="189"/>
      <c r="V702" s="189"/>
      <c r="W702" s="189"/>
      <c r="X702" s="189"/>
      <c r="Y702" s="189"/>
    </row>
    <row r="703" spans="1:25" ht="15.75" hidden="1" customHeight="1" x14ac:dyDescent="0.2">
      <c r="A703" s="189"/>
      <c r="B703" s="182"/>
      <c r="C703" s="183"/>
      <c r="D703" s="183"/>
      <c r="E703" s="183"/>
      <c r="F703" s="130"/>
      <c r="G703" s="130"/>
      <c r="H703" s="130"/>
      <c r="I703" s="130"/>
      <c r="J703" s="181"/>
      <c r="K703" s="189"/>
      <c r="L703" s="189"/>
      <c r="M703" s="189"/>
      <c r="N703" s="189"/>
      <c r="O703" s="189"/>
      <c r="P703" s="189"/>
      <c r="Q703" s="189"/>
      <c r="R703" s="189"/>
      <c r="S703" s="189"/>
      <c r="T703" s="189"/>
      <c r="U703" s="189"/>
      <c r="V703" s="189"/>
      <c r="W703" s="189"/>
      <c r="X703" s="189"/>
      <c r="Y703" s="189"/>
    </row>
    <row r="704" spans="1:25" ht="15.75" hidden="1" customHeight="1" x14ac:dyDescent="0.2">
      <c r="A704" s="189"/>
      <c r="B704" s="182"/>
      <c r="C704" s="183"/>
      <c r="D704" s="183"/>
      <c r="E704" s="183"/>
      <c r="F704" s="130"/>
      <c r="G704" s="130"/>
      <c r="H704" s="130"/>
      <c r="I704" s="130"/>
      <c r="J704" s="181"/>
      <c r="K704" s="189"/>
      <c r="L704" s="189"/>
      <c r="M704" s="189"/>
      <c r="N704" s="189"/>
      <c r="O704" s="189"/>
      <c r="P704" s="189"/>
      <c r="Q704" s="189"/>
      <c r="R704" s="189"/>
      <c r="S704" s="189"/>
      <c r="T704" s="189"/>
      <c r="U704" s="189"/>
      <c r="V704" s="189"/>
      <c r="W704" s="189"/>
      <c r="X704" s="189"/>
      <c r="Y704" s="189"/>
    </row>
    <row r="705" spans="1:25" ht="15.75" hidden="1" customHeight="1" x14ac:dyDescent="0.2">
      <c r="A705" s="189"/>
      <c r="B705" s="182"/>
      <c r="C705" s="183"/>
      <c r="D705" s="183"/>
      <c r="E705" s="183"/>
      <c r="F705" s="130"/>
      <c r="G705" s="130"/>
      <c r="H705" s="130"/>
      <c r="I705" s="130"/>
      <c r="J705" s="181"/>
      <c r="K705" s="189"/>
      <c r="L705" s="189"/>
      <c r="M705" s="189"/>
      <c r="N705" s="189"/>
      <c r="O705" s="189"/>
      <c r="P705" s="189"/>
      <c r="Q705" s="189"/>
      <c r="R705" s="189"/>
      <c r="S705" s="189"/>
      <c r="T705" s="189"/>
      <c r="U705" s="189"/>
      <c r="V705" s="189"/>
      <c r="W705" s="189"/>
      <c r="X705" s="189"/>
      <c r="Y705" s="189"/>
    </row>
    <row r="706" spans="1:25" ht="15.75" hidden="1" customHeight="1" x14ac:dyDescent="0.2">
      <c r="A706" s="189"/>
      <c r="B706" s="182"/>
      <c r="C706" s="183"/>
      <c r="D706" s="183"/>
      <c r="E706" s="183"/>
      <c r="F706" s="130"/>
      <c r="G706" s="130"/>
      <c r="H706" s="130"/>
      <c r="I706" s="130"/>
      <c r="J706" s="181"/>
      <c r="K706" s="189"/>
      <c r="L706" s="189"/>
      <c r="M706" s="189"/>
      <c r="N706" s="189"/>
      <c r="O706" s="189"/>
      <c r="P706" s="189"/>
      <c r="Q706" s="189"/>
      <c r="R706" s="189"/>
      <c r="S706" s="189"/>
      <c r="T706" s="189"/>
      <c r="U706" s="189"/>
      <c r="V706" s="189"/>
      <c r="W706" s="189"/>
      <c r="X706" s="189"/>
      <c r="Y706" s="189"/>
    </row>
    <row r="707" spans="1:25" ht="15.75" hidden="1" customHeight="1" x14ac:dyDescent="0.2">
      <c r="A707" s="189"/>
      <c r="B707" s="182"/>
      <c r="C707" s="183"/>
      <c r="D707" s="183"/>
      <c r="E707" s="183"/>
      <c r="F707" s="130"/>
      <c r="G707" s="130"/>
      <c r="H707" s="130"/>
      <c r="I707" s="130"/>
      <c r="J707" s="181"/>
      <c r="K707" s="189"/>
      <c r="L707" s="189"/>
      <c r="M707" s="189"/>
      <c r="N707" s="189"/>
      <c r="O707" s="189"/>
      <c r="P707" s="189"/>
      <c r="Q707" s="189"/>
      <c r="R707" s="189"/>
      <c r="S707" s="189"/>
      <c r="T707" s="189"/>
      <c r="U707" s="189"/>
      <c r="V707" s="189"/>
      <c r="W707" s="189"/>
      <c r="X707" s="189"/>
      <c r="Y707" s="189"/>
    </row>
    <row r="708" spans="1:25" ht="15.75" hidden="1" customHeight="1" x14ac:dyDescent="0.2">
      <c r="A708" s="189"/>
      <c r="B708" s="182"/>
      <c r="C708" s="183"/>
      <c r="D708" s="183"/>
      <c r="E708" s="183"/>
      <c r="F708" s="130"/>
      <c r="G708" s="130"/>
      <c r="H708" s="130"/>
      <c r="I708" s="130"/>
      <c r="J708" s="181"/>
      <c r="K708" s="189"/>
      <c r="L708" s="189"/>
      <c r="M708" s="189"/>
      <c r="N708" s="189"/>
      <c r="O708" s="189"/>
      <c r="P708" s="189"/>
      <c r="Q708" s="189"/>
      <c r="R708" s="189"/>
      <c r="S708" s="189"/>
      <c r="T708" s="189"/>
      <c r="U708" s="189"/>
      <c r="V708" s="189"/>
      <c r="W708" s="189"/>
      <c r="X708" s="189"/>
      <c r="Y708" s="189"/>
    </row>
    <row r="709" spans="1:25" ht="15.75" hidden="1" customHeight="1" x14ac:dyDescent="0.2">
      <c r="A709" s="189"/>
      <c r="B709" s="182"/>
      <c r="C709" s="183"/>
      <c r="D709" s="183"/>
      <c r="E709" s="183"/>
      <c r="F709" s="130"/>
      <c r="G709" s="130"/>
      <c r="H709" s="130"/>
      <c r="I709" s="130"/>
      <c r="J709" s="181"/>
      <c r="K709" s="189"/>
      <c r="L709" s="189"/>
      <c r="M709" s="189"/>
      <c r="N709" s="189"/>
      <c r="O709" s="189"/>
      <c r="P709" s="189"/>
      <c r="Q709" s="189"/>
      <c r="R709" s="189"/>
      <c r="S709" s="189"/>
      <c r="T709" s="189"/>
      <c r="U709" s="189"/>
      <c r="V709" s="189"/>
      <c r="W709" s="189"/>
      <c r="X709" s="189"/>
      <c r="Y709" s="189"/>
    </row>
    <row r="710" spans="1:25" ht="15.75" hidden="1" customHeight="1" x14ac:dyDescent="0.2">
      <c r="A710" s="189"/>
      <c r="B710" s="182"/>
      <c r="C710" s="183"/>
      <c r="D710" s="183"/>
      <c r="E710" s="183"/>
      <c r="F710" s="130"/>
      <c r="G710" s="130"/>
      <c r="H710" s="130"/>
      <c r="I710" s="130"/>
      <c r="J710" s="181"/>
      <c r="K710" s="189"/>
      <c r="L710" s="189"/>
      <c r="M710" s="189"/>
      <c r="N710" s="189"/>
      <c r="O710" s="189"/>
      <c r="P710" s="189"/>
      <c r="Q710" s="189"/>
      <c r="R710" s="189"/>
      <c r="S710" s="189"/>
      <c r="T710" s="189"/>
      <c r="U710" s="189"/>
      <c r="V710" s="189"/>
      <c r="W710" s="189"/>
      <c r="X710" s="189"/>
      <c r="Y710" s="189"/>
    </row>
    <row r="711" spans="1:25" ht="15.75" hidden="1" customHeight="1" x14ac:dyDescent="0.2">
      <c r="A711" s="189"/>
      <c r="B711" s="182"/>
      <c r="C711" s="183"/>
      <c r="D711" s="183"/>
      <c r="E711" s="183"/>
      <c r="F711" s="130"/>
      <c r="G711" s="130"/>
      <c r="H711" s="130"/>
      <c r="I711" s="130"/>
      <c r="J711" s="181"/>
      <c r="K711" s="189"/>
      <c r="L711" s="189"/>
      <c r="M711" s="189"/>
      <c r="N711" s="189"/>
      <c r="O711" s="189"/>
      <c r="P711" s="189"/>
      <c r="Q711" s="189"/>
      <c r="R711" s="189"/>
      <c r="S711" s="189"/>
      <c r="T711" s="189"/>
      <c r="U711" s="189"/>
      <c r="V711" s="189"/>
      <c r="W711" s="189"/>
      <c r="X711" s="189"/>
      <c r="Y711" s="189"/>
    </row>
    <row r="712" spans="1:25" ht="15.75" hidden="1" customHeight="1" x14ac:dyDescent="0.2">
      <c r="A712" s="189"/>
      <c r="B712" s="182"/>
      <c r="C712" s="183"/>
      <c r="D712" s="183"/>
      <c r="E712" s="183"/>
      <c r="F712" s="130"/>
      <c r="G712" s="130"/>
      <c r="H712" s="130"/>
      <c r="I712" s="130"/>
      <c r="J712" s="181"/>
      <c r="K712" s="189"/>
      <c r="L712" s="189"/>
      <c r="M712" s="189"/>
      <c r="N712" s="189"/>
      <c r="O712" s="189"/>
      <c r="P712" s="189"/>
      <c r="Q712" s="189"/>
      <c r="R712" s="189"/>
      <c r="S712" s="189"/>
      <c r="T712" s="189"/>
      <c r="U712" s="189"/>
      <c r="V712" s="189"/>
      <c r="W712" s="189"/>
      <c r="X712" s="189"/>
      <c r="Y712" s="189"/>
    </row>
    <row r="713" spans="1:25" ht="15.75" hidden="1" customHeight="1" x14ac:dyDescent="0.2">
      <c r="A713" s="189"/>
      <c r="B713" s="182"/>
      <c r="C713" s="183"/>
      <c r="D713" s="183"/>
      <c r="E713" s="183"/>
      <c r="F713" s="130"/>
      <c r="G713" s="130"/>
      <c r="H713" s="130"/>
      <c r="I713" s="130"/>
      <c r="J713" s="181"/>
      <c r="K713" s="189"/>
      <c r="L713" s="189"/>
      <c r="M713" s="189"/>
      <c r="N713" s="189"/>
      <c r="O713" s="189"/>
      <c r="P713" s="189"/>
      <c r="Q713" s="189"/>
      <c r="R713" s="189"/>
      <c r="S713" s="189"/>
      <c r="T713" s="189"/>
      <c r="U713" s="189"/>
      <c r="V713" s="189"/>
      <c r="W713" s="189"/>
      <c r="X713" s="189"/>
      <c r="Y713" s="189"/>
    </row>
    <row r="714" spans="1:25" ht="15.75" hidden="1" customHeight="1" x14ac:dyDescent="0.2">
      <c r="A714" s="189"/>
      <c r="B714" s="182"/>
      <c r="C714" s="183"/>
      <c r="D714" s="183"/>
      <c r="E714" s="183"/>
      <c r="F714" s="130"/>
      <c r="G714" s="130"/>
      <c r="H714" s="130"/>
      <c r="I714" s="130"/>
      <c r="J714" s="181"/>
      <c r="K714" s="189"/>
      <c r="L714" s="189"/>
      <c r="M714" s="189"/>
      <c r="N714" s="189"/>
      <c r="O714" s="189"/>
      <c r="P714" s="189"/>
      <c r="Q714" s="189"/>
      <c r="R714" s="189"/>
      <c r="S714" s="189"/>
      <c r="T714" s="189"/>
      <c r="U714" s="189"/>
      <c r="V714" s="189"/>
      <c r="W714" s="189"/>
      <c r="X714" s="189"/>
      <c r="Y714" s="189"/>
    </row>
    <row r="715" spans="1:25" ht="15.75" hidden="1" customHeight="1" x14ac:dyDescent="0.2">
      <c r="A715" s="189"/>
      <c r="B715" s="182"/>
      <c r="C715" s="183"/>
      <c r="D715" s="183"/>
      <c r="E715" s="183"/>
      <c r="F715" s="130"/>
      <c r="G715" s="130"/>
      <c r="H715" s="130"/>
      <c r="I715" s="130"/>
      <c r="J715" s="181"/>
      <c r="K715" s="189"/>
      <c r="L715" s="189"/>
      <c r="M715" s="189"/>
      <c r="N715" s="189"/>
      <c r="O715" s="189"/>
      <c r="P715" s="189"/>
      <c r="Q715" s="189"/>
      <c r="R715" s="189"/>
      <c r="S715" s="189"/>
      <c r="T715" s="189"/>
      <c r="U715" s="189"/>
      <c r="V715" s="189"/>
      <c r="W715" s="189"/>
      <c r="X715" s="189"/>
      <c r="Y715" s="189"/>
    </row>
    <row r="716" spans="1:25" ht="15.75" hidden="1" customHeight="1" x14ac:dyDescent="0.2">
      <c r="A716" s="189"/>
      <c r="B716" s="182"/>
      <c r="C716" s="183"/>
      <c r="D716" s="183"/>
      <c r="E716" s="183"/>
      <c r="F716" s="130"/>
      <c r="G716" s="130"/>
      <c r="H716" s="130"/>
      <c r="I716" s="130"/>
      <c r="J716" s="181"/>
      <c r="K716" s="189"/>
      <c r="L716" s="189"/>
      <c r="M716" s="189"/>
      <c r="N716" s="189"/>
      <c r="O716" s="189"/>
      <c r="P716" s="189"/>
      <c r="Q716" s="189"/>
      <c r="R716" s="189"/>
      <c r="S716" s="189"/>
      <c r="T716" s="189"/>
      <c r="U716" s="189"/>
      <c r="V716" s="189"/>
      <c r="W716" s="189"/>
      <c r="X716" s="189"/>
      <c r="Y716" s="189"/>
    </row>
    <row r="717" spans="1:25" ht="15.75" hidden="1" customHeight="1" x14ac:dyDescent="0.2">
      <c r="A717" s="189"/>
      <c r="B717" s="182"/>
      <c r="C717" s="183"/>
      <c r="D717" s="183"/>
      <c r="E717" s="183"/>
      <c r="F717" s="130"/>
      <c r="G717" s="130"/>
      <c r="H717" s="130"/>
      <c r="I717" s="130"/>
      <c r="J717" s="181"/>
      <c r="K717" s="189"/>
      <c r="L717" s="189"/>
      <c r="M717" s="189"/>
      <c r="N717" s="189"/>
      <c r="O717" s="189"/>
      <c r="P717" s="189"/>
      <c r="Q717" s="189"/>
      <c r="R717" s="189"/>
      <c r="S717" s="189"/>
      <c r="T717" s="189"/>
      <c r="U717" s="189"/>
      <c r="V717" s="189"/>
      <c r="W717" s="189"/>
      <c r="X717" s="189"/>
      <c r="Y717" s="189"/>
    </row>
    <row r="718" spans="1:25" ht="15.75" hidden="1" customHeight="1" x14ac:dyDescent="0.2">
      <c r="A718" s="189"/>
      <c r="B718" s="182"/>
      <c r="C718" s="183"/>
      <c r="D718" s="183"/>
      <c r="E718" s="183"/>
      <c r="F718" s="130"/>
      <c r="G718" s="130"/>
      <c r="H718" s="130"/>
      <c r="I718" s="130"/>
      <c r="J718" s="181"/>
      <c r="K718" s="189"/>
      <c r="L718" s="189"/>
      <c r="M718" s="189"/>
      <c r="N718" s="189"/>
      <c r="O718" s="189"/>
      <c r="P718" s="189"/>
      <c r="Q718" s="189"/>
      <c r="R718" s="189"/>
      <c r="S718" s="189"/>
      <c r="T718" s="189"/>
      <c r="U718" s="189"/>
      <c r="V718" s="189"/>
      <c r="W718" s="189"/>
      <c r="X718" s="189"/>
      <c r="Y718" s="189"/>
    </row>
    <row r="719" spans="1:25" ht="15.75" hidden="1" customHeight="1" x14ac:dyDescent="0.2">
      <c r="A719" s="189"/>
      <c r="B719" s="182"/>
      <c r="C719" s="183"/>
      <c r="D719" s="183"/>
      <c r="E719" s="183"/>
      <c r="F719" s="130"/>
      <c r="G719" s="130"/>
      <c r="H719" s="130"/>
      <c r="I719" s="130"/>
      <c r="J719" s="181"/>
      <c r="K719" s="189"/>
      <c r="L719" s="189"/>
      <c r="M719" s="189"/>
      <c r="N719" s="189"/>
      <c r="O719" s="189"/>
      <c r="P719" s="189"/>
      <c r="Q719" s="189"/>
      <c r="R719" s="189"/>
      <c r="S719" s="189"/>
      <c r="T719" s="189"/>
      <c r="U719" s="189"/>
      <c r="V719" s="189"/>
      <c r="W719" s="189"/>
      <c r="X719" s="189"/>
      <c r="Y719" s="189"/>
    </row>
    <row r="720" spans="1:25" ht="15.75" hidden="1" customHeight="1" x14ac:dyDescent="0.2">
      <c r="A720" s="189"/>
      <c r="B720" s="182"/>
      <c r="C720" s="183"/>
      <c r="D720" s="183"/>
      <c r="E720" s="183"/>
      <c r="F720" s="130"/>
      <c r="G720" s="130"/>
      <c r="H720" s="130"/>
      <c r="I720" s="130"/>
      <c r="J720" s="181"/>
      <c r="K720" s="189"/>
      <c r="L720" s="189"/>
      <c r="M720" s="189"/>
      <c r="N720" s="189"/>
      <c r="O720" s="189"/>
      <c r="P720" s="189"/>
      <c r="Q720" s="189"/>
      <c r="R720" s="189"/>
      <c r="S720" s="189"/>
      <c r="T720" s="189"/>
      <c r="U720" s="189"/>
      <c r="V720" s="189"/>
      <c r="W720" s="189"/>
      <c r="X720" s="189"/>
      <c r="Y720" s="189"/>
    </row>
    <row r="721" spans="1:25" ht="15.75" hidden="1" customHeight="1" x14ac:dyDescent="0.2">
      <c r="A721" s="189"/>
      <c r="B721" s="182"/>
      <c r="C721" s="183"/>
      <c r="D721" s="183"/>
      <c r="E721" s="183"/>
      <c r="F721" s="130"/>
      <c r="G721" s="130"/>
      <c r="H721" s="130"/>
      <c r="I721" s="130"/>
      <c r="J721" s="181"/>
      <c r="K721" s="189"/>
      <c r="L721" s="189"/>
      <c r="M721" s="189"/>
      <c r="N721" s="189"/>
      <c r="O721" s="189"/>
      <c r="P721" s="189"/>
      <c r="Q721" s="189"/>
      <c r="R721" s="189"/>
      <c r="S721" s="189"/>
      <c r="T721" s="189"/>
      <c r="U721" s="189"/>
      <c r="V721" s="189"/>
      <c r="W721" s="189"/>
      <c r="X721" s="189"/>
      <c r="Y721" s="189"/>
    </row>
    <row r="722" spans="1:25" ht="15.75" hidden="1" customHeight="1" x14ac:dyDescent="0.2">
      <c r="A722" s="189"/>
      <c r="B722" s="182"/>
      <c r="C722" s="183"/>
      <c r="D722" s="183"/>
      <c r="E722" s="183"/>
      <c r="F722" s="130"/>
      <c r="G722" s="130"/>
      <c r="H722" s="130"/>
      <c r="I722" s="130"/>
      <c r="J722" s="181"/>
      <c r="K722" s="189"/>
      <c r="L722" s="189"/>
      <c r="M722" s="189"/>
      <c r="N722" s="189"/>
      <c r="O722" s="189"/>
      <c r="P722" s="189"/>
      <c r="Q722" s="189"/>
      <c r="R722" s="189"/>
      <c r="S722" s="189"/>
      <c r="T722" s="189"/>
      <c r="U722" s="189"/>
      <c r="V722" s="189"/>
      <c r="W722" s="189"/>
      <c r="X722" s="189"/>
      <c r="Y722" s="189"/>
    </row>
    <row r="723" spans="1:25" ht="15.75" hidden="1" customHeight="1" x14ac:dyDescent="0.2">
      <c r="A723" s="189"/>
      <c r="B723" s="182"/>
      <c r="C723" s="183"/>
      <c r="D723" s="183"/>
      <c r="E723" s="183"/>
      <c r="F723" s="130"/>
      <c r="G723" s="130"/>
      <c r="H723" s="130"/>
      <c r="I723" s="130"/>
      <c r="J723" s="181"/>
      <c r="K723" s="189"/>
      <c r="L723" s="189"/>
      <c r="M723" s="189"/>
      <c r="N723" s="189"/>
      <c r="O723" s="189"/>
      <c r="P723" s="189"/>
      <c r="Q723" s="189"/>
      <c r="R723" s="189"/>
      <c r="S723" s="189"/>
      <c r="T723" s="189"/>
      <c r="U723" s="189"/>
      <c r="V723" s="189"/>
      <c r="W723" s="189"/>
      <c r="X723" s="189"/>
      <c r="Y723" s="189"/>
    </row>
    <row r="724" spans="1:25" ht="15.75" hidden="1" customHeight="1" x14ac:dyDescent="0.2">
      <c r="A724" s="189"/>
      <c r="B724" s="182"/>
      <c r="C724" s="183"/>
      <c r="D724" s="183"/>
      <c r="E724" s="183"/>
      <c r="F724" s="130"/>
      <c r="G724" s="130"/>
      <c r="H724" s="130"/>
      <c r="I724" s="130"/>
      <c r="J724" s="181"/>
      <c r="K724" s="189"/>
      <c r="L724" s="189"/>
      <c r="M724" s="189"/>
      <c r="N724" s="189"/>
      <c r="O724" s="189"/>
      <c r="P724" s="189"/>
      <c r="Q724" s="189"/>
      <c r="R724" s="189"/>
      <c r="S724" s="189"/>
      <c r="T724" s="189"/>
      <c r="U724" s="189"/>
      <c r="V724" s="189"/>
      <c r="W724" s="189"/>
      <c r="X724" s="189"/>
      <c r="Y724" s="189"/>
    </row>
    <row r="725" spans="1:25" ht="15.75" hidden="1" customHeight="1" x14ac:dyDescent="0.2">
      <c r="A725" s="189"/>
      <c r="B725" s="182"/>
      <c r="C725" s="183"/>
      <c r="D725" s="183"/>
      <c r="E725" s="183"/>
      <c r="F725" s="130"/>
      <c r="G725" s="130"/>
      <c r="H725" s="130"/>
      <c r="I725" s="130"/>
      <c r="J725" s="181"/>
      <c r="K725" s="189"/>
      <c r="L725" s="189"/>
      <c r="M725" s="189"/>
      <c r="N725" s="189"/>
      <c r="O725" s="189"/>
      <c r="P725" s="189"/>
      <c r="Q725" s="189"/>
      <c r="R725" s="189"/>
      <c r="S725" s="189"/>
      <c r="T725" s="189"/>
      <c r="U725" s="189"/>
      <c r="V725" s="189"/>
      <c r="W725" s="189"/>
      <c r="X725" s="189"/>
      <c r="Y725" s="189"/>
    </row>
    <row r="726" spans="1:25" ht="15.75" hidden="1" customHeight="1" x14ac:dyDescent="0.2">
      <c r="A726" s="189"/>
      <c r="B726" s="182"/>
      <c r="C726" s="183"/>
      <c r="D726" s="183"/>
      <c r="E726" s="183"/>
      <c r="F726" s="130"/>
      <c r="G726" s="130"/>
      <c r="H726" s="130"/>
      <c r="I726" s="130"/>
      <c r="J726" s="181"/>
      <c r="K726" s="189"/>
      <c r="L726" s="189"/>
      <c r="M726" s="189"/>
      <c r="N726" s="189"/>
      <c r="O726" s="189"/>
      <c r="P726" s="189"/>
      <c r="Q726" s="189"/>
      <c r="R726" s="189"/>
      <c r="S726" s="189"/>
      <c r="T726" s="189"/>
      <c r="U726" s="189"/>
      <c r="V726" s="189"/>
      <c r="W726" s="189"/>
      <c r="X726" s="189"/>
      <c r="Y726" s="189"/>
    </row>
    <row r="727" spans="1:25" ht="15.75" hidden="1" customHeight="1" x14ac:dyDescent="0.2">
      <c r="A727" s="189"/>
      <c r="B727" s="182"/>
      <c r="C727" s="183"/>
      <c r="D727" s="183"/>
      <c r="E727" s="183"/>
      <c r="F727" s="130"/>
      <c r="G727" s="130"/>
      <c r="H727" s="130"/>
      <c r="I727" s="130"/>
      <c r="J727" s="181"/>
      <c r="K727" s="189"/>
      <c r="L727" s="189"/>
      <c r="M727" s="189"/>
      <c r="N727" s="189"/>
      <c r="O727" s="189"/>
      <c r="P727" s="189"/>
      <c r="Q727" s="189"/>
      <c r="R727" s="189"/>
      <c r="S727" s="189"/>
      <c r="T727" s="189"/>
      <c r="U727" s="189"/>
      <c r="V727" s="189"/>
      <c r="W727" s="189"/>
      <c r="X727" s="189"/>
      <c r="Y727" s="189"/>
    </row>
    <row r="728" spans="1:25" ht="15.75" hidden="1" customHeight="1" x14ac:dyDescent="0.2">
      <c r="A728" s="189"/>
      <c r="B728" s="182"/>
      <c r="C728" s="183"/>
      <c r="D728" s="183"/>
      <c r="E728" s="183"/>
      <c r="F728" s="130"/>
      <c r="G728" s="130"/>
      <c r="H728" s="130"/>
      <c r="I728" s="130"/>
      <c r="J728" s="181"/>
      <c r="K728" s="189"/>
      <c r="L728" s="189"/>
      <c r="M728" s="189"/>
      <c r="N728" s="189"/>
      <c r="O728" s="189"/>
      <c r="P728" s="189"/>
      <c r="Q728" s="189"/>
      <c r="R728" s="189"/>
      <c r="S728" s="189"/>
      <c r="T728" s="189"/>
      <c r="U728" s="189"/>
      <c r="V728" s="189"/>
      <c r="W728" s="189"/>
      <c r="X728" s="189"/>
      <c r="Y728" s="189"/>
    </row>
    <row r="729" spans="1:25" ht="15.75" hidden="1" customHeight="1" x14ac:dyDescent="0.2">
      <c r="A729" s="189"/>
      <c r="B729" s="182"/>
      <c r="C729" s="183"/>
      <c r="D729" s="183"/>
      <c r="E729" s="183"/>
      <c r="F729" s="130"/>
      <c r="G729" s="130"/>
      <c r="H729" s="130"/>
      <c r="I729" s="130"/>
      <c r="J729" s="181"/>
      <c r="K729" s="189"/>
      <c r="L729" s="189"/>
      <c r="M729" s="189"/>
      <c r="N729" s="189"/>
      <c r="O729" s="189"/>
      <c r="P729" s="189"/>
      <c r="Q729" s="189"/>
      <c r="R729" s="189"/>
      <c r="S729" s="189"/>
      <c r="T729" s="189"/>
      <c r="U729" s="189"/>
      <c r="V729" s="189"/>
      <c r="W729" s="189"/>
      <c r="X729" s="189"/>
      <c r="Y729" s="189"/>
    </row>
    <row r="730" spans="1:25" ht="15.75" hidden="1" customHeight="1" x14ac:dyDescent="0.2">
      <c r="A730" s="189"/>
      <c r="B730" s="182"/>
      <c r="C730" s="183"/>
      <c r="D730" s="183"/>
      <c r="E730" s="183"/>
      <c r="F730" s="130"/>
      <c r="G730" s="130"/>
      <c r="H730" s="130"/>
      <c r="I730" s="130"/>
      <c r="J730" s="181"/>
      <c r="K730" s="189"/>
      <c r="L730" s="189"/>
      <c r="M730" s="189"/>
      <c r="N730" s="189"/>
      <c r="O730" s="189"/>
      <c r="P730" s="189"/>
      <c r="Q730" s="189"/>
      <c r="R730" s="189"/>
      <c r="S730" s="189"/>
      <c r="T730" s="189"/>
      <c r="U730" s="189"/>
      <c r="V730" s="189"/>
      <c r="W730" s="189"/>
      <c r="X730" s="189"/>
      <c r="Y730" s="189"/>
    </row>
    <row r="731" spans="1:25" ht="15.75" hidden="1" customHeight="1" x14ac:dyDescent="0.2">
      <c r="A731" s="189"/>
      <c r="B731" s="182"/>
      <c r="C731" s="183"/>
      <c r="D731" s="183"/>
      <c r="E731" s="183"/>
      <c r="F731" s="130"/>
      <c r="G731" s="130"/>
      <c r="H731" s="130"/>
      <c r="I731" s="130"/>
      <c r="J731" s="181"/>
      <c r="K731" s="189"/>
      <c r="L731" s="189"/>
      <c r="M731" s="189"/>
      <c r="N731" s="189"/>
      <c r="O731" s="189"/>
      <c r="P731" s="189"/>
      <c r="Q731" s="189"/>
      <c r="R731" s="189"/>
      <c r="S731" s="189"/>
      <c r="T731" s="189"/>
      <c r="U731" s="189"/>
      <c r="V731" s="189"/>
      <c r="W731" s="189"/>
      <c r="X731" s="189"/>
      <c r="Y731" s="189"/>
    </row>
    <row r="732" spans="1:25" ht="15.75" hidden="1" customHeight="1" x14ac:dyDescent="0.2">
      <c r="A732" s="189"/>
      <c r="B732" s="182"/>
      <c r="C732" s="183"/>
      <c r="D732" s="183"/>
      <c r="E732" s="183"/>
      <c r="F732" s="130"/>
      <c r="G732" s="130"/>
      <c r="H732" s="130"/>
      <c r="I732" s="130"/>
      <c r="J732" s="181"/>
      <c r="K732" s="189"/>
      <c r="L732" s="189"/>
      <c r="M732" s="189"/>
      <c r="N732" s="189"/>
      <c r="O732" s="189"/>
      <c r="P732" s="189"/>
      <c r="Q732" s="189"/>
      <c r="R732" s="189"/>
      <c r="S732" s="189"/>
      <c r="T732" s="189"/>
      <c r="U732" s="189"/>
      <c r="V732" s="189"/>
      <c r="W732" s="189"/>
      <c r="X732" s="189"/>
      <c r="Y732" s="189"/>
    </row>
    <row r="733" spans="1:25" ht="15.75" hidden="1" customHeight="1" x14ac:dyDescent="0.2">
      <c r="A733" s="189"/>
      <c r="B733" s="182"/>
      <c r="C733" s="183"/>
      <c r="D733" s="183"/>
      <c r="E733" s="183"/>
      <c r="F733" s="130"/>
      <c r="G733" s="130"/>
      <c r="H733" s="130"/>
      <c r="I733" s="130"/>
      <c r="J733" s="181"/>
      <c r="K733" s="189"/>
      <c r="L733" s="189"/>
      <c r="M733" s="189"/>
      <c r="N733" s="189"/>
      <c r="O733" s="189"/>
      <c r="P733" s="189"/>
      <c r="Q733" s="189"/>
      <c r="R733" s="189"/>
      <c r="S733" s="189"/>
      <c r="T733" s="189"/>
      <c r="U733" s="189"/>
      <c r="V733" s="189"/>
      <c r="W733" s="189"/>
      <c r="X733" s="189"/>
      <c r="Y733" s="189"/>
    </row>
    <row r="734" spans="1:25" ht="15.75" hidden="1" customHeight="1" x14ac:dyDescent="0.2">
      <c r="A734" s="189"/>
      <c r="B734" s="182"/>
      <c r="C734" s="183"/>
      <c r="D734" s="183"/>
      <c r="E734" s="183"/>
      <c r="F734" s="130"/>
      <c r="G734" s="130"/>
      <c r="H734" s="130"/>
      <c r="I734" s="130"/>
      <c r="J734" s="181"/>
      <c r="K734" s="189"/>
      <c r="L734" s="189"/>
      <c r="M734" s="189"/>
      <c r="N734" s="189"/>
      <c r="O734" s="189"/>
      <c r="P734" s="189"/>
      <c r="Q734" s="189"/>
      <c r="R734" s="189"/>
      <c r="S734" s="189"/>
      <c r="T734" s="189"/>
      <c r="U734" s="189"/>
      <c r="V734" s="189"/>
      <c r="W734" s="189"/>
      <c r="X734" s="189"/>
      <c r="Y734" s="189"/>
    </row>
    <row r="735" spans="1:25" ht="15.75" hidden="1" customHeight="1" x14ac:dyDescent="0.2">
      <c r="A735" s="189"/>
      <c r="B735" s="182"/>
      <c r="C735" s="183"/>
      <c r="D735" s="183"/>
      <c r="E735" s="183"/>
      <c r="F735" s="130"/>
      <c r="G735" s="130"/>
      <c r="H735" s="130"/>
      <c r="I735" s="130"/>
      <c r="J735" s="181"/>
      <c r="K735" s="189"/>
      <c r="L735" s="189"/>
      <c r="M735" s="189"/>
      <c r="N735" s="189"/>
      <c r="O735" s="189"/>
      <c r="P735" s="189"/>
      <c r="Q735" s="189"/>
      <c r="R735" s="189"/>
      <c r="S735" s="189"/>
      <c r="T735" s="189"/>
      <c r="U735" s="189"/>
      <c r="V735" s="189"/>
      <c r="W735" s="189"/>
      <c r="X735" s="189"/>
      <c r="Y735" s="189"/>
    </row>
    <row r="736" spans="1:25" ht="15.75" hidden="1" customHeight="1" x14ac:dyDescent="0.2">
      <c r="A736" s="189"/>
      <c r="B736" s="182"/>
      <c r="C736" s="183"/>
      <c r="D736" s="183"/>
      <c r="E736" s="183"/>
      <c r="F736" s="130"/>
      <c r="G736" s="130"/>
      <c r="H736" s="130"/>
      <c r="I736" s="130"/>
      <c r="J736" s="181"/>
      <c r="K736" s="189"/>
      <c r="L736" s="189"/>
      <c r="M736" s="189"/>
      <c r="N736" s="189"/>
      <c r="O736" s="189"/>
      <c r="P736" s="189"/>
      <c r="Q736" s="189"/>
      <c r="R736" s="189"/>
      <c r="S736" s="189"/>
      <c r="T736" s="189"/>
      <c r="U736" s="189"/>
      <c r="V736" s="189"/>
      <c r="W736" s="189"/>
      <c r="X736" s="189"/>
      <c r="Y736" s="189"/>
    </row>
    <row r="737" spans="1:25" ht="15.75" hidden="1" customHeight="1" x14ac:dyDescent="0.2">
      <c r="A737" s="189"/>
      <c r="B737" s="182"/>
      <c r="C737" s="183"/>
      <c r="D737" s="183"/>
      <c r="E737" s="183"/>
      <c r="F737" s="130"/>
      <c r="G737" s="130"/>
      <c r="H737" s="130"/>
      <c r="I737" s="130"/>
      <c r="J737" s="181"/>
      <c r="K737" s="189"/>
      <c r="L737" s="189"/>
      <c r="M737" s="189"/>
      <c r="N737" s="189"/>
      <c r="O737" s="189"/>
      <c r="P737" s="189"/>
      <c r="Q737" s="189"/>
      <c r="R737" s="189"/>
      <c r="S737" s="189"/>
      <c r="T737" s="189"/>
      <c r="U737" s="189"/>
      <c r="V737" s="189"/>
      <c r="W737" s="189"/>
      <c r="X737" s="189"/>
      <c r="Y737" s="189"/>
    </row>
    <row r="738" spans="1:25" ht="15.75" hidden="1" customHeight="1" x14ac:dyDescent="0.2">
      <c r="A738" s="189"/>
      <c r="B738" s="182"/>
      <c r="C738" s="183"/>
      <c r="D738" s="183"/>
      <c r="E738" s="183"/>
      <c r="F738" s="130"/>
      <c r="G738" s="130"/>
      <c r="H738" s="130"/>
      <c r="I738" s="130"/>
      <c r="J738" s="181"/>
      <c r="K738" s="189"/>
      <c r="L738" s="189"/>
      <c r="M738" s="189"/>
      <c r="N738" s="189"/>
      <c r="O738" s="189"/>
      <c r="P738" s="189"/>
      <c r="Q738" s="189"/>
      <c r="R738" s="189"/>
      <c r="S738" s="189"/>
      <c r="T738" s="189"/>
      <c r="U738" s="189"/>
      <c r="V738" s="189"/>
      <c r="W738" s="189"/>
      <c r="X738" s="189"/>
      <c r="Y738" s="189"/>
    </row>
    <row r="739" spans="1:25" ht="15.75" hidden="1" customHeight="1" x14ac:dyDescent="0.2">
      <c r="A739" s="189"/>
      <c r="B739" s="182"/>
      <c r="C739" s="183"/>
      <c r="D739" s="183"/>
      <c r="E739" s="183"/>
      <c r="F739" s="130"/>
      <c r="G739" s="130"/>
      <c r="H739" s="130"/>
      <c r="I739" s="130"/>
      <c r="J739" s="181"/>
      <c r="K739" s="189"/>
      <c r="L739" s="189"/>
      <c r="M739" s="189"/>
      <c r="N739" s="189"/>
      <c r="O739" s="189"/>
      <c r="P739" s="189"/>
      <c r="Q739" s="189"/>
      <c r="R739" s="189"/>
      <c r="S739" s="189"/>
      <c r="T739" s="189"/>
      <c r="U739" s="189"/>
      <c r="V739" s="189"/>
      <c r="W739" s="189"/>
      <c r="X739" s="189"/>
      <c r="Y739" s="189"/>
    </row>
    <row r="740" spans="1:25" ht="15.75" hidden="1" customHeight="1" x14ac:dyDescent="0.2">
      <c r="A740" s="189"/>
      <c r="B740" s="182"/>
      <c r="C740" s="183"/>
      <c r="D740" s="183"/>
      <c r="E740" s="183"/>
      <c r="F740" s="130"/>
      <c r="G740" s="130"/>
      <c r="H740" s="130"/>
      <c r="I740" s="130"/>
      <c r="J740" s="181"/>
      <c r="K740" s="189"/>
      <c r="L740" s="189"/>
      <c r="M740" s="189"/>
      <c r="N740" s="189"/>
      <c r="O740" s="189"/>
      <c r="P740" s="189"/>
      <c r="Q740" s="189"/>
      <c r="R740" s="189"/>
      <c r="S740" s="189"/>
      <c r="T740" s="189"/>
      <c r="U740" s="189"/>
      <c r="V740" s="189"/>
      <c r="W740" s="189"/>
      <c r="X740" s="189"/>
      <c r="Y740" s="189"/>
    </row>
    <row r="741" spans="1:25" ht="15.75" hidden="1" customHeight="1" x14ac:dyDescent="0.2">
      <c r="A741" s="189"/>
      <c r="B741" s="182"/>
      <c r="C741" s="183"/>
      <c r="D741" s="183"/>
      <c r="E741" s="183"/>
      <c r="F741" s="130"/>
      <c r="G741" s="130"/>
      <c r="H741" s="130"/>
      <c r="I741" s="130"/>
      <c r="J741" s="181"/>
      <c r="K741" s="189"/>
      <c r="L741" s="189"/>
      <c r="M741" s="189"/>
      <c r="N741" s="189"/>
      <c r="O741" s="189"/>
      <c r="P741" s="189"/>
      <c r="Q741" s="189"/>
      <c r="R741" s="189"/>
      <c r="S741" s="189"/>
      <c r="T741" s="189"/>
      <c r="U741" s="189"/>
      <c r="V741" s="189"/>
      <c r="W741" s="189"/>
      <c r="X741" s="189"/>
      <c r="Y741" s="189"/>
    </row>
    <row r="742" spans="1:25" ht="15.75" hidden="1" customHeight="1" x14ac:dyDescent="0.2">
      <c r="A742" s="189"/>
      <c r="B742" s="182"/>
      <c r="C742" s="183"/>
      <c r="D742" s="183"/>
      <c r="E742" s="183"/>
      <c r="F742" s="130"/>
      <c r="G742" s="130"/>
      <c r="H742" s="130"/>
      <c r="I742" s="130"/>
      <c r="J742" s="181"/>
      <c r="K742" s="189"/>
      <c r="L742" s="189"/>
      <c r="M742" s="189"/>
      <c r="N742" s="189"/>
      <c r="O742" s="189"/>
      <c r="P742" s="189"/>
      <c r="Q742" s="189"/>
      <c r="R742" s="189"/>
      <c r="S742" s="189"/>
      <c r="T742" s="189"/>
      <c r="U742" s="189"/>
      <c r="V742" s="189"/>
      <c r="W742" s="189"/>
      <c r="X742" s="189"/>
      <c r="Y742" s="189"/>
    </row>
    <row r="743" spans="1:25" ht="15.75" hidden="1" customHeight="1" x14ac:dyDescent="0.2">
      <c r="A743" s="189"/>
      <c r="B743" s="182"/>
      <c r="C743" s="183"/>
      <c r="D743" s="183"/>
      <c r="E743" s="183"/>
      <c r="F743" s="130"/>
      <c r="G743" s="130"/>
      <c r="H743" s="130"/>
      <c r="I743" s="130"/>
      <c r="J743" s="181"/>
      <c r="K743" s="189"/>
      <c r="L743" s="189"/>
      <c r="M743" s="189"/>
      <c r="N743" s="189"/>
      <c r="O743" s="189"/>
      <c r="P743" s="189"/>
      <c r="Q743" s="189"/>
      <c r="R743" s="189"/>
      <c r="S743" s="189"/>
      <c r="T743" s="189"/>
      <c r="U743" s="189"/>
      <c r="V743" s="189"/>
      <c r="W743" s="189"/>
      <c r="X743" s="189"/>
      <c r="Y743" s="189"/>
    </row>
    <row r="744" spans="1:25" ht="15.75" hidden="1" customHeight="1" x14ac:dyDescent="0.2">
      <c r="A744" s="189"/>
      <c r="B744" s="182"/>
      <c r="C744" s="183"/>
      <c r="D744" s="183"/>
      <c r="E744" s="183"/>
      <c r="F744" s="130"/>
      <c r="G744" s="130"/>
      <c r="H744" s="130"/>
      <c r="I744" s="130"/>
      <c r="J744" s="181"/>
      <c r="K744" s="189"/>
      <c r="L744" s="189"/>
      <c r="M744" s="189"/>
      <c r="N744" s="189"/>
      <c r="O744" s="189"/>
      <c r="P744" s="189"/>
      <c r="Q744" s="189"/>
      <c r="R744" s="189"/>
      <c r="S744" s="189"/>
      <c r="T744" s="189"/>
      <c r="U744" s="189"/>
      <c r="V744" s="189"/>
      <c r="W744" s="189"/>
      <c r="X744" s="189"/>
      <c r="Y744" s="189"/>
    </row>
    <row r="745" spans="1:25" ht="15.75" hidden="1" customHeight="1" x14ac:dyDescent="0.2">
      <c r="A745" s="189"/>
      <c r="B745" s="182"/>
      <c r="C745" s="183"/>
      <c r="D745" s="183"/>
      <c r="E745" s="183"/>
      <c r="F745" s="130"/>
      <c r="G745" s="130"/>
      <c r="H745" s="130"/>
      <c r="I745" s="130"/>
      <c r="J745" s="181"/>
      <c r="K745" s="189"/>
      <c r="L745" s="189"/>
      <c r="M745" s="189"/>
      <c r="N745" s="189"/>
      <c r="O745" s="189"/>
      <c r="P745" s="189"/>
      <c r="Q745" s="189"/>
      <c r="R745" s="189"/>
      <c r="S745" s="189"/>
      <c r="T745" s="189"/>
      <c r="U745" s="189"/>
      <c r="V745" s="189"/>
      <c r="W745" s="189"/>
      <c r="X745" s="189"/>
      <c r="Y745" s="189"/>
    </row>
    <row r="746" spans="1:25" ht="15.75" hidden="1" customHeight="1" x14ac:dyDescent="0.2">
      <c r="A746" s="189"/>
      <c r="B746" s="182"/>
      <c r="C746" s="183"/>
      <c r="D746" s="183"/>
      <c r="E746" s="183"/>
      <c r="F746" s="130"/>
      <c r="G746" s="130"/>
      <c r="H746" s="130"/>
      <c r="I746" s="130"/>
      <c r="J746" s="181"/>
      <c r="K746" s="189"/>
      <c r="L746" s="189"/>
      <c r="M746" s="189"/>
      <c r="N746" s="189"/>
      <c r="O746" s="189"/>
      <c r="P746" s="189"/>
      <c r="Q746" s="189"/>
      <c r="R746" s="189"/>
      <c r="S746" s="189"/>
      <c r="T746" s="189"/>
      <c r="U746" s="189"/>
      <c r="V746" s="189"/>
      <c r="W746" s="189"/>
      <c r="X746" s="189"/>
      <c r="Y746" s="189"/>
    </row>
    <row r="747" spans="1:25" ht="15.75" hidden="1" customHeight="1" x14ac:dyDescent="0.2">
      <c r="A747" s="189"/>
      <c r="B747" s="182"/>
      <c r="C747" s="183"/>
      <c r="D747" s="183"/>
      <c r="E747" s="183"/>
      <c r="F747" s="130"/>
      <c r="G747" s="130"/>
      <c r="H747" s="130"/>
      <c r="I747" s="130"/>
      <c r="J747" s="181"/>
      <c r="K747" s="189"/>
      <c r="L747" s="189"/>
      <c r="M747" s="189"/>
      <c r="N747" s="189"/>
      <c r="O747" s="189"/>
      <c r="P747" s="189"/>
      <c r="Q747" s="189"/>
      <c r="R747" s="189"/>
      <c r="S747" s="189"/>
      <c r="T747" s="189"/>
      <c r="U747" s="189"/>
      <c r="V747" s="189"/>
      <c r="W747" s="189"/>
      <c r="X747" s="189"/>
      <c r="Y747" s="189"/>
    </row>
    <row r="748" spans="1:25" ht="15.75" hidden="1" customHeight="1" x14ac:dyDescent="0.2">
      <c r="A748" s="189"/>
      <c r="B748" s="182"/>
      <c r="C748" s="183"/>
      <c r="D748" s="183"/>
      <c r="E748" s="183"/>
      <c r="F748" s="130"/>
      <c r="G748" s="130"/>
      <c r="H748" s="130"/>
      <c r="I748" s="130"/>
      <c r="J748" s="181"/>
      <c r="K748" s="189"/>
      <c r="L748" s="189"/>
      <c r="M748" s="189"/>
      <c r="N748" s="189"/>
      <c r="O748" s="189"/>
      <c r="P748" s="189"/>
      <c r="Q748" s="189"/>
      <c r="R748" s="189"/>
      <c r="S748" s="189"/>
      <c r="T748" s="189"/>
      <c r="U748" s="189"/>
      <c r="V748" s="189"/>
      <c r="W748" s="189"/>
      <c r="X748" s="189"/>
      <c r="Y748" s="189"/>
    </row>
    <row r="749" spans="1:25" ht="15.75" hidden="1" customHeight="1" x14ac:dyDescent="0.2">
      <c r="A749" s="189"/>
      <c r="B749" s="182"/>
      <c r="C749" s="183"/>
      <c r="D749" s="183"/>
      <c r="E749" s="183"/>
      <c r="F749" s="130"/>
      <c r="G749" s="130"/>
      <c r="H749" s="130"/>
      <c r="I749" s="130"/>
      <c r="J749" s="181"/>
      <c r="K749" s="189"/>
      <c r="L749" s="189"/>
      <c r="M749" s="189"/>
      <c r="N749" s="189"/>
      <c r="O749" s="189"/>
      <c r="P749" s="189"/>
      <c r="Q749" s="189"/>
      <c r="R749" s="189"/>
      <c r="S749" s="189"/>
      <c r="T749" s="189"/>
      <c r="U749" s="189"/>
      <c r="V749" s="189"/>
      <c r="W749" s="189"/>
      <c r="X749" s="189"/>
      <c r="Y749" s="189"/>
    </row>
    <row r="750" spans="1:25" ht="15.75" hidden="1" customHeight="1" x14ac:dyDescent="0.2">
      <c r="A750" s="189"/>
      <c r="B750" s="182"/>
      <c r="C750" s="183"/>
      <c r="D750" s="183"/>
      <c r="E750" s="183"/>
      <c r="F750" s="130"/>
      <c r="G750" s="130"/>
      <c r="H750" s="130"/>
      <c r="I750" s="130"/>
      <c r="J750" s="181"/>
      <c r="K750" s="189"/>
      <c r="L750" s="189"/>
      <c r="M750" s="189"/>
      <c r="N750" s="189"/>
      <c r="O750" s="189"/>
      <c r="P750" s="189"/>
      <c r="Q750" s="189"/>
      <c r="R750" s="189"/>
      <c r="S750" s="189"/>
      <c r="T750" s="189"/>
      <c r="U750" s="189"/>
      <c r="V750" s="189"/>
      <c r="W750" s="189"/>
      <c r="X750" s="189"/>
      <c r="Y750" s="189"/>
    </row>
    <row r="751" spans="1:25" ht="15.75" hidden="1" customHeight="1" x14ac:dyDescent="0.2">
      <c r="A751" s="189"/>
      <c r="B751" s="182"/>
      <c r="C751" s="183"/>
      <c r="D751" s="183"/>
      <c r="E751" s="183"/>
      <c r="F751" s="130"/>
      <c r="G751" s="130"/>
      <c r="H751" s="130"/>
      <c r="I751" s="130"/>
      <c r="J751" s="181"/>
      <c r="K751" s="189"/>
      <c r="L751" s="189"/>
      <c r="M751" s="189"/>
      <c r="N751" s="189"/>
      <c r="O751" s="189"/>
      <c r="P751" s="189"/>
      <c r="Q751" s="189"/>
      <c r="R751" s="189"/>
      <c r="S751" s="189"/>
      <c r="T751" s="189"/>
      <c r="U751" s="189"/>
      <c r="V751" s="189"/>
      <c r="W751" s="189"/>
      <c r="X751" s="189"/>
      <c r="Y751" s="189"/>
    </row>
    <row r="752" spans="1:25" ht="15.75" hidden="1" customHeight="1" x14ac:dyDescent="0.2">
      <c r="A752" s="189"/>
      <c r="B752" s="182"/>
      <c r="C752" s="183"/>
      <c r="D752" s="183"/>
      <c r="E752" s="183"/>
      <c r="F752" s="130"/>
      <c r="G752" s="130"/>
      <c r="H752" s="130"/>
      <c r="I752" s="130"/>
      <c r="J752" s="181"/>
      <c r="K752" s="189"/>
      <c r="L752" s="189"/>
      <c r="M752" s="189"/>
      <c r="N752" s="189"/>
      <c r="O752" s="189"/>
      <c r="P752" s="189"/>
      <c r="Q752" s="189"/>
      <c r="R752" s="189"/>
      <c r="S752" s="189"/>
      <c r="T752" s="189"/>
      <c r="U752" s="189"/>
      <c r="V752" s="189"/>
      <c r="W752" s="189"/>
      <c r="X752" s="189"/>
      <c r="Y752" s="189"/>
    </row>
    <row r="753" spans="1:25" ht="15.75" hidden="1" customHeight="1" x14ac:dyDescent="0.2">
      <c r="A753" s="189"/>
      <c r="B753" s="182"/>
      <c r="C753" s="183"/>
      <c r="D753" s="183"/>
      <c r="E753" s="183"/>
      <c r="F753" s="130"/>
      <c r="G753" s="130"/>
      <c r="H753" s="130"/>
      <c r="I753" s="130"/>
      <c r="J753" s="181"/>
      <c r="K753" s="189"/>
      <c r="L753" s="189"/>
      <c r="M753" s="189"/>
      <c r="N753" s="189"/>
      <c r="O753" s="189"/>
      <c r="P753" s="189"/>
      <c r="Q753" s="189"/>
      <c r="R753" s="189"/>
      <c r="S753" s="189"/>
      <c r="T753" s="189"/>
      <c r="U753" s="189"/>
      <c r="V753" s="189"/>
      <c r="W753" s="189"/>
      <c r="X753" s="189"/>
      <c r="Y753" s="189"/>
    </row>
    <row r="754" spans="1:25" ht="15.75" hidden="1" customHeight="1" x14ac:dyDescent="0.2">
      <c r="A754" s="189"/>
      <c r="B754" s="182"/>
      <c r="C754" s="183"/>
      <c r="D754" s="183"/>
      <c r="E754" s="183"/>
      <c r="F754" s="130"/>
      <c r="G754" s="130"/>
      <c r="H754" s="130"/>
      <c r="I754" s="130"/>
      <c r="J754" s="181"/>
      <c r="K754" s="189"/>
      <c r="L754" s="189"/>
      <c r="M754" s="189"/>
      <c r="N754" s="189"/>
      <c r="O754" s="189"/>
      <c r="P754" s="189"/>
      <c r="Q754" s="189"/>
      <c r="R754" s="189"/>
      <c r="S754" s="189"/>
      <c r="T754" s="189"/>
      <c r="U754" s="189"/>
      <c r="V754" s="189"/>
      <c r="W754" s="189"/>
      <c r="X754" s="189"/>
      <c r="Y754" s="189"/>
    </row>
    <row r="755" spans="1:25" ht="15.75" hidden="1" customHeight="1" x14ac:dyDescent="0.2">
      <c r="A755" s="189"/>
      <c r="B755" s="182"/>
      <c r="C755" s="183"/>
      <c r="D755" s="183"/>
      <c r="E755" s="183"/>
      <c r="F755" s="130"/>
      <c r="G755" s="130"/>
      <c r="H755" s="130"/>
      <c r="I755" s="130"/>
      <c r="J755" s="181"/>
      <c r="K755" s="189"/>
      <c r="L755" s="189"/>
      <c r="M755" s="189"/>
      <c r="N755" s="189"/>
      <c r="O755" s="189"/>
      <c r="P755" s="189"/>
      <c r="Q755" s="189"/>
      <c r="R755" s="189"/>
      <c r="S755" s="189"/>
      <c r="T755" s="189"/>
      <c r="U755" s="189"/>
      <c r="V755" s="189"/>
      <c r="W755" s="189"/>
      <c r="X755" s="189"/>
      <c r="Y755" s="189"/>
    </row>
    <row r="756" spans="1:25" ht="15.75" hidden="1" customHeight="1" x14ac:dyDescent="0.2">
      <c r="A756" s="189"/>
      <c r="B756" s="182"/>
      <c r="C756" s="183"/>
      <c r="D756" s="183"/>
      <c r="E756" s="183"/>
      <c r="F756" s="130"/>
      <c r="G756" s="130"/>
      <c r="H756" s="130"/>
      <c r="I756" s="130"/>
      <c r="J756" s="181"/>
      <c r="K756" s="189"/>
      <c r="L756" s="189"/>
      <c r="M756" s="189"/>
      <c r="N756" s="189"/>
      <c r="O756" s="189"/>
      <c r="P756" s="189"/>
      <c r="Q756" s="189"/>
      <c r="R756" s="189"/>
      <c r="S756" s="189"/>
      <c r="T756" s="189"/>
      <c r="U756" s="189"/>
      <c r="V756" s="189"/>
      <c r="W756" s="189"/>
      <c r="X756" s="189"/>
      <c r="Y756" s="189"/>
    </row>
    <row r="757" spans="1:25" ht="15.75" hidden="1" customHeight="1" x14ac:dyDescent="0.2">
      <c r="A757" s="189"/>
      <c r="B757" s="182"/>
      <c r="C757" s="183"/>
      <c r="D757" s="183"/>
      <c r="E757" s="183"/>
      <c r="F757" s="130"/>
      <c r="G757" s="130"/>
      <c r="H757" s="130"/>
      <c r="I757" s="130"/>
      <c r="J757" s="181"/>
      <c r="K757" s="189"/>
      <c r="L757" s="189"/>
      <c r="M757" s="189"/>
      <c r="N757" s="189"/>
      <c r="O757" s="189"/>
      <c r="P757" s="189"/>
      <c r="Q757" s="189"/>
      <c r="R757" s="189"/>
      <c r="S757" s="189"/>
      <c r="T757" s="189"/>
      <c r="U757" s="189"/>
      <c r="V757" s="189"/>
      <c r="W757" s="189"/>
      <c r="X757" s="189"/>
      <c r="Y757" s="189"/>
    </row>
    <row r="758" spans="1:25" ht="15.75" hidden="1" customHeight="1" x14ac:dyDescent="0.2">
      <c r="A758" s="189"/>
      <c r="B758" s="182"/>
      <c r="C758" s="183"/>
      <c r="D758" s="183"/>
      <c r="E758" s="183"/>
      <c r="F758" s="130"/>
      <c r="G758" s="130"/>
      <c r="H758" s="130"/>
      <c r="I758" s="130"/>
      <c r="J758" s="181"/>
      <c r="K758" s="189"/>
      <c r="L758" s="189"/>
      <c r="M758" s="189"/>
      <c r="N758" s="189"/>
      <c r="O758" s="189"/>
      <c r="P758" s="189"/>
      <c r="Q758" s="189"/>
      <c r="R758" s="189"/>
      <c r="S758" s="189"/>
      <c r="T758" s="189"/>
      <c r="U758" s="189"/>
      <c r="V758" s="189"/>
      <c r="W758" s="189"/>
      <c r="X758" s="189"/>
      <c r="Y758" s="189"/>
    </row>
    <row r="759" spans="1:25" ht="15.75" hidden="1" customHeight="1" x14ac:dyDescent="0.2">
      <c r="A759" s="189"/>
      <c r="B759" s="182"/>
      <c r="C759" s="183"/>
      <c r="D759" s="183"/>
      <c r="E759" s="183"/>
      <c r="F759" s="130"/>
      <c r="G759" s="130"/>
      <c r="H759" s="130"/>
      <c r="I759" s="130"/>
      <c r="J759" s="181"/>
      <c r="K759" s="189"/>
      <c r="L759" s="189"/>
      <c r="M759" s="189"/>
      <c r="N759" s="189"/>
      <c r="O759" s="189"/>
      <c r="P759" s="189"/>
      <c r="Q759" s="189"/>
      <c r="R759" s="189"/>
      <c r="S759" s="189"/>
      <c r="T759" s="189"/>
      <c r="U759" s="189"/>
      <c r="V759" s="189"/>
      <c r="W759" s="189"/>
      <c r="X759" s="189"/>
      <c r="Y759" s="189"/>
    </row>
    <row r="760" spans="1:25" ht="15.75" hidden="1" customHeight="1" x14ac:dyDescent="0.2">
      <c r="A760" s="189"/>
      <c r="B760" s="182"/>
      <c r="C760" s="183"/>
      <c r="D760" s="183"/>
      <c r="E760" s="183"/>
      <c r="F760" s="130"/>
      <c r="G760" s="130"/>
      <c r="H760" s="130"/>
      <c r="I760" s="130"/>
      <c r="J760" s="181"/>
      <c r="K760" s="189"/>
      <c r="L760" s="189"/>
      <c r="M760" s="189"/>
      <c r="N760" s="189"/>
      <c r="O760" s="189"/>
      <c r="P760" s="189"/>
      <c r="Q760" s="189"/>
      <c r="R760" s="189"/>
      <c r="S760" s="189"/>
      <c r="T760" s="189"/>
      <c r="U760" s="189"/>
      <c r="V760" s="189"/>
      <c r="W760" s="189"/>
      <c r="X760" s="189"/>
      <c r="Y760" s="189"/>
    </row>
    <row r="761" spans="1:25" ht="15.75" hidden="1" customHeight="1" x14ac:dyDescent="0.2">
      <c r="A761" s="189"/>
      <c r="B761" s="182"/>
      <c r="C761" s="183"/>
      <c r="D761" s="183"/>
      <c r="E761" s="183"/>
      <c r="F761" s="130"/>
      <c r="G761" s="130"/>
      <c r="H761" s="130"/>
      <c r="I761" s="130"/>
      <c r="J761" s="181"/>
      <c r="K761" s="189"/>
      <c r="L761" s="189"/>
      <c r="M761" s="189"/>
      <c r="N761" s="189"/>
      <c r="O761" s="189"/>
      <c r="P761" s="189"/>
      <c r="Q761" s="189"/>
      <c r="R761" s="189"/>
      <c r="S761" s="189"/>
      <c r="T761" s="189"/>
      <c r="U761" s="189"/>
      <c r="V761" s="189"/>
      <c r="W761" s="189"/>
      <c r="X761" s="189"/>
      <c r="Y761" s="189"/>
    </row>
    <row r="762" spans="1:25" ht="15.75" hidden="1" customHeight="1" x14ac:dyDescent="0.2">
      <c r="A762" s="189"/>
      <c r="B762" s="182"/>
      <c r="C762" s="183"/>
      <c r="D762" s="183"/>
      <c r="E762" s="183"/>
      <c r="F762" s="130"/>
      <c r="G762" s="130"/>
      <c r="H762" s="130"/>
      <c r="I762" s="130"/>
      <c r="J762" s="181"/>
      <c r="K762" s="189"/>
      <c r="L762" s="189"/>
      <c r="M762" s="189"/>
      <c r="N762" s="189"/>
      <c r="O762" s="189"/>
      <c r="P762" s="189"/>
      <c r="Q762" s="189"/>
      <c r="R762" s="189"/>
      <c r="S762" s="189"/>
      <c r="T762" s="189"/>
      <c r="U762" s="189"/>
      <c r="V762" s="189"/>
      <c r="W762" s="189"/>
      <c r="X762" s="189"/>
      <c r="Y762" s="189"/>
    </row>
    <row r="763" spans="1:25" ht="15.75" hidden="1" customHeight="1" x14ac:dyDescent="0.2">
      <c r="A763" s="189"/>
      <c r="B763" s="182"/>
      <c r="C763" s="183"/>
      <c r="D763" s="183"/>
      <c r="E763" s="183"/>
      <c r="F763" s="130"/>
      <c r="G763" s="130"/>
      <c r="H763" s="130"/>
      <c r="I763" s="130"/>
      <c r="J763" s="181"/>
      <c r="K763" s="189"/>
      <c r="L763" s="189"/>
      <c r="M763" s="189"/>
      <c r="N763" s="189"/>
      <c r="O763" s="189"/>
      <c r="P763" s="189"/>
      <c r="Q763" s="189"/>
      <c r="R763" s="189"/>
      <c r="S763" s="189"/>
      <c r="T763" s="189"/>
      <c r="U763" s="189"/>
      <c r="V763" s="189"/>
      <c r="W763" s="189"/>
      <c r="X763" s="189"/>
      <c r="Y763" s="189"/>
    </row>
    <row r="764" spans="1:25" ht="15.75" hidden="1" customHeight="1" x14ac:dyDescent="0.2">
      <c r="A764" s="189"/>
      <c r="B764" s="182"/>
      <c r="C764" s="183"/>
      <c r="D764" s="183"/>
      <c r="E764" s="183"/>
      <c r="F764" s="130"/>
      <c r="G764" s="130"/>
      <c r="H764" s="130"/>
      <c r="I764" s="130"/>
      <c r="J764" s="181"/>
      <c r="K764" s="189"/>
      <c r="L764" s="189"/>
      <c r="M764" s="189"/>
      <c r="N764" s="189"/>
      <c r="O764" s="189"/>
      <c r="P764" s="189"/>
      <c r="Q764" s="189"/>
      <c r="R764" s="189"/>
      <c r="S764" s="189"/>
      <c r="T764" s="189"/>
      <c r="U764" s="189"/>
      <c r="V764" s="189"/>
      <c r="W764" s="189"/>
      <c r="X764" s="189"/>
      <c r="Y764" s="189"/>
    </row>
    <row r="765" spans="1:25" ht="15.75" hidden="1" customHeight="1" x14ac:dyDescent="0.2">
      <c r="A765" s="189"/>
      <c r="B765" s="182"/>
      <c r="C765" s="183"/>
      <c r="D765" s="183"/>
      <c r="E765" s="183"/>
      <c r="F765" s="130"/>
      <c r="G765" s="130"/>
      <c r="H765" s="130"/>
      <c r="I765" s="130"/>
      <c r="J765" s="181"/>
      <c r="K765" s="189"/>
      <c r="L765" s="189"/>
      <c r="M765" s="189"/>
      <c r="N765" s="189"/>
      <c r="O765" s="189"/>
      <c r="P765" s="189"/>
      <c r="Q765" s="189"/>
      <c r="R765" s="189"/>
      <c r="S765" s="189"/>
      <c r="T765" s="189"/>
      <c r="U765" s="189"/>
      <c r="V765" s="189"/>
      <c r="W765" s="189"/>
      <c r="X765" s="189"/>
      <c r="Y765" s="189"/>
    </row>
    <row r="766" spans="1:25" ht="15.75" hidden="1" customHeight="1" x14ac:dyDescent="0.2">
      <c r="A766" s="189"/>
      <c r="B766" s="182"/>
      <c r="C766" s="183"/>
      <c r="D766" s="183"/>
      <c r="E766" s="183"/>
      <c r="F766" s="130"/>
      <c r="G766" s="130"/>
      <c r="H766" s="130"/>
      <c r="I766" s="130"/>
      <c r="J766" s="181"/>
      <c r="K766" s="189"/>
      <c r="L766" s="189"/>
      <c r="M766" s="189"/>
      <c r="N766" s="189"/>
      <c r="O766" s="189"/>
      <c r="P766" s="189"/>
      <c r="Q766" s="189"/>
      <c r="R766" s="189"/>
      <c r="S766" s="189"/>
      <c r="T766" s="189"/>
      <c r="U766" s="189"/>
      <c r="V766" s="189"/>
      <c r="W766" s="189"/>
      <c r="X766" s="189"/>
      <c r="Y766" s="189"/>
    </row>
    <row r="767" spans="1:25" ht="15.75" hidden="1" customHeight="1" x14ac:dyDescent="0.2">
      <c r="A767" s="189"/>
      <c r="B767" s="182"/>
      <c r="C767" s="183"/>
      <c r="D767" s="183"/>
      <c r="E767" s="183"/>
      <c r="F767" s="130"/>
      <c r="G767" s="130"/>
      <c r="H767" s="130"/>
      <c r="I767" s="130"/>
      <c r="J767" s="181"/>
      <c r="K767" s="189"/>
      <c r="L767" s="189"/>
      <c r="M767" s="189"/>
      <c r="N767" s="189"/>
      <c r="O767" s="189"/>
      <c r="P767" s="189"/>
      <c r="Q767" s="189"/>
      <c r="R767" s="189"/>
      <c r="S767" s="189"/>
      <c r="T767" s="189"/>
      <c r="U767" s="189"/>
      <c r="V767" s="189"/>
      <c r="W767" s="189"/>
      <c r="X767" s="189"/>
      <c r="Y767" s="189"/>
    </row>
    <row r="768" spans="1:25" ht="15.75" hidden="1" customHeight="1" x14ac:dyDescent="0.2">
      <c r="A768" s="189"/>
      <c r="B768" s="182"/>
      <c r="C768" s="183"/>
      <c r="D768" s="183"/>
      <c r="E768" s="183"/>
      <c r="F768" s="130"/>
      <c r="G768" s="130"/>
      <c r="H768" s="130"/>
      <c r="I768" s="130"/>
      <c r="J768" s="181"/>
      <c r="K768" s="189"/>
      <c r="L768" s="189"/>
      <c r="M768" s="189"/>
      <c r="N768" s="189"/>
      <c r="O768" s="189"/>
      <c r="P768" s="189"/>
      <c r="Q768" s="189"/>
      <c r="R768" s="189"/>
      <c r="S768" s="189"/>
      <c r="T768" s="189"/>
      <c r="U768" s="189"/>
      <c r="V768" s="189"/>
      <c r="W768" s="189"/>
      <c r="X768" s="189"/>
      <c r="Y768" s="189"/>
    </row>
    <row r="769" spans="1:25" ht="15.75" hidden="1" customHeight="1" x14ac:dyDescent="0.2">
      <c r="A769" s="189"/>
      <c r="B769" s="182"/>
      <c r="C769" s="183"/>
      <c r="D769" s="183"/>
      <c r="E769" s="183"/>
      <c r="F769" s="130"/>
      <c r="G769" s="130"/>
      <c r="H769" s="130"/>
      <c r="I769" s="130"/>
      <c r="J769" s="181"/>
      <c r="K769" s="189"/>
      <c r="L769" s="189"/>
      <c r="M769" s="189"/>
      <c r="N769" s="189"/>
      <c r="O769" s="189"/>
      <c r="P769" s="189"/>
      <c r="Q769" s="189"/>
      <c r="R769" s="189"/>
      <c r="S769" s="189"/>
      <c r="T769" s="189"/>
      <c r="U769" s="189"/>
      <c r="V769" s="189"/>
      <c r="W769" s="189"/>
      <c r="X769" s="189"/>
      <c r="Y769" s="189"/>
    </row>
    <row r="770" spans="1:25" ht="15.75" hidden="1" customHeight="1" x14ac:dyDescent="0.2">
      <c r="A770" s="189"/>
      <c r="B770" s="182"/>
      <c r="C770" s="183"/>
      <c r="D770" s="183"/>
      <c r="E770" s="183"/>
      <c r="F770" s="130"/>
      <c r="G770" s="130"/>
      <c r="H770" s="130"/>
      <c r="I770" s="130"/>
      <c r="J770" s="181"/>
      <c r="K770" s="189"/>
      <c r="L770" s="189"/>
      <c r="M770" s="189"/>
      <c r="N770" s="189"/>
      <c r="O770" s="189"/>
      <c r="P770" s="189"/>
      <c r="Q770" s="189"/>
      <c r="R770" s="189"/>
      <c r="S770" s="189"/>
      <c r="T770" s="189"/>
      <c r="U770" s="189"/>
      <c r="V770" s="189"/>
      <c r="W770" s="189"/>
      <c r="X770" s="189"/>
      <c r="Y770" s="189"/>
    </row>
    <row r="771" spans="1:25" ht="15.75" hidden="1" customHeight="1" x14ac:dyDescent="0.2">
      <c r="A771" s="189"/>
      <c r="B771" s="182"/>
      <c r="C771" s="183"/>
      <c r="D771" s="183"/>
      <c r="E771" s="183"/>
      <c r="F771" s="130"/>
      <c r="G771" s="130"/>
      <c r="H771" s="130"/>
      <c r="I771" s="130"/>
      <c r="J771" s="181"/>
      <c r="K771" s="189"/>
      <c r="L771" s="189"/>
      <c r="M771" s="189"/>
      <c r="N771" s="189"/>
      <c r="O771" s="189"/>
      <c r="P771" s="189"/>
      <c r="Q771" s="189"/>
      <c r="R771" s="189"/>
      <c r="S771" s="189"/>
      <c r="T771" s="189"/>
      <c r="U771" s="189"/>
      <c r="V771" s="189"/>
      <c r="W771" s="189"/>
      <c r="X771" s="189"/>
      <c r="Y771" s="189"/>
    </row>
    <row r="772" spans="1:25" ht="15.75" hidden="1" customHeight="1" x14ac:dyDescent="0.2">
      <c r="A772" s="189"/>
      <c r="B772" s="182"/>
      <c r="C772" s="183"/>
      <c r="D772" s="183"/>
      <c r="E772" s="183"/>
      <c r="F772" s="130"/>
      <c r="G772" s="130"/>
      <c r="H772" s="130"/>
      <c r="I772" s="130"/>
      <c r="J772" s="181"/>
      <c r="K772" s="189"/>
      <c r="L772" s="189"/>
      <c r="M772" s="189"/>
      <c r="N772" s="189"/>
      <c r="O772" s="189"/>
      <c r="P772" s="189"/>
      <c r="Q772" s="189"/>
      <c r="R772" s="189"/>
      <c r="S772" s="189"/>
      <c r="T772" s="189"/>
      <c r="U772" s="189"/>
      <c r="V772" s="189"/>
      <c r="W772" s="189"/>
      <c r="X772" s="189"/>
      <c r="Y772" s="189"/>
    </row>
    <row r="773" spans="1:25" ht="15.75" hidden="1" customHeight="1" x14ac:dyDescent="0.2">
      <c r="A773" s="189"/>
      <c r="B773" s="182"/>
      <c r="C773" s="183"/>
      <c r="D773" s="183"/>
      <c r="E773" s="183"/>
      <c r="F773" s="130"/>
      <c r="G773" s="130"/>
      <c r="H773" s="130"/>
      <c r="I773" s="130"/>
      <c r="J773" s="181"/>
      <c r="K773" s="189"/>
      <c r="L773" s="189"/>
      <c r="M773" s="189"/>
      <c r="N773" s="189"/>
      <c r="O773" s="189"/>
      <c r="P773" s="189"/>
      <c r="Q773" s="189"/>
      <c r="R773" s="189"/>
      <c r="S773" s="189"/>
      <c r="T773" s="189"/>
      <c r="U773" s="189"/>
      <c r="V773" s="189"/>
      <c r="W773" s="189"/>
      <c r="X773" s="189"/>
      <c r="Y773" s="189"/>
    </row>
    <row r="774" spans="1:25" ht="15.75" hidden="1" customHeight="1" x14ac:dyDescent="0.2">
      <c r="A774" s="189"/>
      <c r="B774" s="182"/>
      <c r="C774" s="183"/>
      <c r="D774" s="183"/>
      <c r="E774" s="183"/>
      <c r="F774" s="130"/>
      <c r="G774" s="130"/>
      <c r="H774" s="130"/>
      <c r="I774" s="130"/>
      <c r="J774" s="181"/>
      <c r="K774" s="189"/>
      <c r="L774" s="189"/>
      <c r="M774" s="189"/>
      <c r="N774" s="189"/>
      <c r="O774" s="189"/>
      <c r="P774" s="189"/>
      <c r="Q774" s="189"/>
      <c r="R774" s="189"/>
      <c r="S774" s="189"/>
      <c r="T774" s="189"/>
      <c r="U774" s="189"/>
      <c r="V774" s="189"/>
      <c r="W774" s="189"/>
      <c r="X774" s="189"/>
      <c r="Y774" s="189"/>
    </row>
    <row r="775" spans="1:25" ht="15.75" hidden="1" customHeight="1" x14ac:dyDescent="0.2">
      <c r="A775" s="189"/>
      <c r="B775" s="182"/>
      <c r="C775" s="183"/>
      <c r="D775" s="183"/>
      <c r="E775" s="183"/>
      <c r="F775" s="130"/>
      <c r="G775" s="130"/>
      <c r="H775" s="130"/>
      <c r="I775" s="130"/>
      <c r="J775" s="181"/>
      <c r="K775" s="189"/>
      <c r="L775" s="189"/>
      <c r="M775" s="189"/>
      <c r="N775" s="189"/>
      <c r="O775" s="189"/>
      <c r="P775" s="189"/>
      <c r="Q775" s="189"/>
      <c r="R775" s="189"/>
      <c r="S775" s="189"/>
      <c r="T775" s="189"/>
      <c r="U775" s="189"/>
      <c r="V775" s="189"/>
      <c r="W775" s="189"/>
      <c r="X775" s="189"/>
      <c r="Y775" s="189"/>
    </row>
    <row r="776" spans="1:25" ht="15.75" hidden="1" customHeight="1" x14ac:dyDescent="0.2">
      <c r="A776" s="189"/>
      <c r="B776" s="182"/>
      <c r="C776" s="183"/>
      <c r="D776" s="183"/>
      <c r="E776" s="183"/>
      <c r="F776" s="130"/>
      <c r="G776" s="130"/>
      <c r="H776" s="130"/>
      <c r="I776" s="130"/>
      <c r="J776" s="181"/>
      <c r="K776" s="189"/>
      <c r="L776" s="189"/>
      <c r="M776" s="189"/>
      <c r="N776" s="189"/>
      <c r="O776" s="189"/>
      <c r="P776" s="189"/>
      <c r="Q776" s="189"/>
      <c r="R776" s="189"/>
      <c r="S776" s="189"/>
      <c r="T776" s="189"/>
      <c r="U776" s="189"/>
      <c r="V776" s="189"/>
      <c r="W776" s="189"/>
      <c r="X776" s="189"/>
      <c r="Y776" s="189"/>
    </row>
    <row r="777" spans="1:25" ht="15.75" hidden="1" customHeight="1" x14ac:dyDescent="0.2">
      <c r="A777" s="189"/>
      <c r="B777" s="182"/>
      <c r="C777" s="183"/>
      <c r="D777" s="183"/>
      <c r="E777" s="183"/>
      <c r="F777" s="130"/>
      <c r="G777" s="130"/>
      <c r="H777" s="130"/>
      <c r="I777" s="130"/>
      <c r="J777" s="181"/>
      <c r="K777" s="189"/>
      <c r="L777" s="189"/>
      <c r="M777" s="189"/>
      <c r="N777" s="189"/>
      <c r="O777" s="189"/>
      <c r="P777" s="189"/>
      <c r="Q777" s="189"/>
      <c r="R777" s="189"/>
      <c r="S777" s="189"/>
      <c r="T777" s="189"/>
      <c r="U777" s="189"/>
      <c r="V777" s="189"/>
      <c r="W777" s="189"/>
      <c r="X777" s="189"/>
      <c r="Y777" s="189"/>
    </row>
    <row r="778" spans="1:25" ht="15.75" hidden="1" customHeight="1" x14ac:dyDescent="0.2">
      <c r="A778" s="189"/>
      <c r="B778" s="182"/>
      <c r="C778" s="183"/>
      <c r="D778" s="183"/>
      <c r="E778" s="183"/>
      <c r="F778" s="130"/>
      <c r="G778" s="130"/>
      <c r="H778" s="130"/>
      <c r="I778" s="130"/>
      <c r="J778" s="181"/>
      <c r="K778" s="189"/>
      <c r="L778" s="189"/>
      <c r="M778" s="189"/>
      <c r="N778" s="189"/>
      <c r="O778" s="189"/>
      <c r="P778" s="189"/>
      <c r="Q778" s="189"/>
      <c r="R778" s="189"/>
      <c r="S778" s="189"/>
      <c r="T778" s="189"/>
      <c r="U778" s="189"/>
      <c r="V778" s="189"/>
      <c r="W778" s="189"/>
      <c r="X778" s="189"/>
      <c r="Y778" s="189"/>
    </row>
    <row r="779" spans="1:25" ht="15.75" hidden="1" customHeight="1" x14ac:dyDescent="0.2">
      <c r="A779" s="189"/>
      <c r="B779" s="182"/>
      <c r="C779" s="183"/>
      <c r="D779" s="183"/>
      <c r="E779" s="183"/>
      <c r="F779" s="130"/>
      <c r="G779" s="130"/>
      <c r="H779" s="130"/>
      <c r="I779" s="130"/>
      <c r="J779" s="181"/>
      <c r="K779" s="189"/>
      <c r="L779" s="189"/>
      <c r="M779" s="189"/>
      <c r="N779" s="189"/>
      <c r="O779" s="189"/>
      <c r="P779" s="189"/>
      <c r="Q779" s="189"/>
      <c r="R779" s="189"/>
      <c r="S779" s="189"/>
      <c r="T779" s="189"/>
      <c r="U779" s="189"/>
      <c r="V779" s="189"/>
      <c r="W779" s="189"/>
      <c r="X779" s="189"/>
      <c r="Y779" s="189"/>
    </row>
    <row r="780" spans="1:25" ht="15.75" hidden="1" customHeight="1" x14ac:dyDescent="0.2">
      <c r="A780" s="189"/>
      <c r="B780" s="182"/>
      <c r="C780" s="183"/>
      <c r="D780" s="183"/>
      <c r="E780" s="183"/>
      <c r="F780" s="130"/>
      <c r="G780" s="130"/>
      <c r="H780" s="130"/>
      <c r="I780" s="130"/>
      <c r="J780" s="181"/>
      <c r="K780" s="189"/>
      <c r="L780" s="189"/>
      <c r="M780" s="189"/>
      <c r="N780" s="189"/>
      <c r="O780" s="189"/>
      <c r="P780" s="189"/>
      <c r="Q780" s="189"/>
      <c r="R780" s="189"/>
      <c r="S780" s="189"/>
      <c r="T780" s="189"/>
      <c r="U780" s="189"/>
      <c r="V780" s="189"/>
      <c r="W780" s="189"/>
      <c r="X780" s="189"/>
      <c r="Y780" s="189"/>
    </row>
    <row r="781" spans="1:25" ht="15.75" hidden="1" customHeight="1" x14ac:dyDescent="0.2">
      <c r="A781" s="189"/>
      <c r="B781" s="182"/>
      <c r="C781" s="183"/>
      <c r="D781" s="183"/>
      <c r="E781" s="183"/>
      <c r="F781" s="130"/>
      <c r="G781" s="130"/>
      <c r="H781" s="130"/>
      <c r="I781" s="130"/>
      <c r="J781" s="181"/>
      <c r="K781" s="189"/>
      <c r="L781" s="189"/>
      <c r="M781" s="189"/>
      <c r="N781" s="189"/>
      <c r="O781" s="189"/>
      <c r="P781" s="189"/>
      <c r="Q781" s="189"/>
      <c r="R781" s="189"/>
      <c r="S781" s="189"/>
      <c r="T781" s="189"/>
      <c r="U781" s="189"/>
      <c r="V781" s="189"/>
      <c r="W781" s="189"/>
      <c r="X781" s="189"/>
      <c r="Y781" s="189"/>
    </row>
    <row r="782" spans="1:25" ht="15.75" hidden="1" customHeight="1" x14ac:dyDescent="0.2">
      <c r="A782" s="189"/>
      <c r="B782" s="182"/>
      <c r="C782" s="183"/>
      <c r="D782" s="183"/>
      <c r="E782" s="183"/>
      <c r="F782" s="130"/>
      <c r="G782" s="130"/>
      <c r="H782" s="130"/>
      <c r="I782" s="130"/>
      <c r="J782" s="181"/>
      <c r="K782" s="189"/>
      <c r="L782" s="189"/>
      <c r="M782" s="189"/>
      <c r="N782" s="189"/>
      <c r="O782" s="189"/>
      <c r="P782" s="189"/>
      <c r="Q782" s="189"/>
      <c r="R782" s="189"/>
      <c r="S782" s="189"/>
      <c r="T782" s="189"/>
      <c r="U782" s="189"/>
      <c r="V782" s="189"/>
      <c r="W782" s="189"/>
      <c r="X782" s="189"/>
      <c r="Y782" s="189"/>
    </row>
    <row r="783" spans="1:25" ht="15.75" hidden="1" customHeight="1" x14ac:dyDescent="0.2">
      <c r="A783" s="189"/>
      <c r="B783" s="182"/>
      <c r="C783" s="183"/>
      <c r="D783" s="183"/>
      <c r="E783" s="183"/>
      <c r="F783" s="130"/>
      <c r="G783" s="130"/>
      <c r="H783" s="130"/>
      <c r="I783" s="130"/>
      <c r="J783" s="181"/>
      <c r="K783" s="189"/>
      <c r="L783" s="189"/>
      <c r="M783" s="189"/>
      <c r="N783" s="189"/>
      <c r="O783" s="189"/>
      <c r="P783" s="189"/>
      <c r="Q783" s="189"/>
      <c r="R783" s="189"/>
      <c r="S783" s="189"/>
      <c r="T783" s="189"/>
      <c r="U783" s="189"/>
      <c r="V783" s="189"/>
      <c r="W783" s="189"/>
      <c r="X783" s="189"/>
      <c r="Y783" s="189"/>
    </row>
    <row r="784" spans="1:25" ht="15.75" hidden="1" customHeight="1" x14ac:dyDescent="0.2">
      <c r="A784" s="189"/>
      <c r="B784" s="182"/>
      <c r="C784" s="183"/>
      <c r="D784" s="183"/>
      <c r="E784" s="183"/>
      <c r="F784" s="130"/>
      <c r="G784" s="130"/>
      <c r="H784" s="130"/>
      <c r="I784" s="130"/>
      <c r="J784" s="181"/>
      <c r="K784" s="189"/>
      <c r="L784" s="189"/>
      <c r="M784" s="189"/>
      <c r="N784" s="189"/>
      <c r="O784" s="189"/>
      <c r="P784" s="189"/>
      <c r="Q784" s="189"/>
      <c r="R784" s="189"/>
      <c r="S784" s="189"/>
      <c r="T784" s="189"/>
      <c r="U784" s="189"/>
      <c r="V784" s="189"/>
      <c r="W784" s="189"/>
      <c r="X784" s="189"/>
      <c r="Y784" s="189"/>
    </row>
    <row r="785" spans="1:25" ht="15.75" hidden="1" customHeight="1" x14ac:dyDescent="0.2">
      <c r="A785" s="189"/>
      <c r="B785" s="182"/>
      <c r="C785" s="183"/>
      <c r="D785" s="183"/>
      <c r="E785" s="183"/>
      <c r="F785" s="130"/>
      <c r="G785" s="130"/>
      <c r="H785" s="130"/>
      <c r="I785" s="130"/>
      <c r="J785" s="181"/>
      <c r="K785" s="189"/>
      <c r="L785" s="189"/>
      <c r="M785" s="189"/>
      <c r="N785" s="189"/>
      <c r="O785" s="189"/>
      <c r="P785" s="189"/>
      <c r="Q785" s="189"/>
      <c r="R785" s="189"/>
      <c r="S785" s="189"/>
      <c r="T785" s="189"/>
      <c r="U785" s="189"/>
      <c r="V785" s="189"/>
      <c r="W785" s="189"/>
      <c r="X785" s="189"/>
      <c r="Y785" s="189"/>
    </row>
    <row r="786" spans="1:25" ht="15.75" hidden="1" customHeight="1" x14ac:dyDescent="0.2">
      <c r="A786" s="189"/>
      <c r="B786" s="182"/>
      <c r="C786" s="183"/>
      <c r="D786" s="183"/>
      <c r="E786" s="183"/>
      <c r="F786" s="130"/>
      <c r="G786" s="130"/>
      <c r="H786" s="130"/>
      <c r="I786" s="130"/>
      <c r="J786" s="181"/>
      <c r="K786" s="189"/>
      <c r="L786" s="189"/>
      <c r="M786" s="189"/>
      <c r="N786" s="189"/>
      <c r="O786" s="189"/>
      <c r="P786" s="189"/>
      <c r="Q786" s="189"/>
      <c r="R786" s="189"/>
      <c r="S786" s="189"/>
      <c r="T786" s="189"/>
      <c r="U786" s="189"/>
      <c r="V786" s="189"/>
      <c r="W786" s="189"/>
      <c r="X786" s="189"/>
      <c r="Y786" s="189"/>
    </row>
    <row r="787" spans="1:25" ht="15.75" hidden="1" customHeight="1" x14ac:dyDescent="0.2">
      <c r="A787" s="189"/>
      <c r="B787" s="182"/>
      <c r="C787" s="183"/>
      <c r="D787" s="183"/>
      <c r="E787" s="183"/>
      <c r="F787" s="130"/>
      <c r="G787" s="130"/>
      <c r="H787" s="130"/>
      <c r="I787" s="130"/>
      <c r="J787" s="181"/>
      <c r="K787" s="189"/>
      <c r="L787" s="189"/>
      <c r="M787" s="189"/>
      <c r="N787" s="189"/>
      <c r="O787" s="189"/>
      <c r="P787" s="189"/>
      <c r="Q787" s="189"/>
      <c r="R787" s="189"/>
      <c r="S787" s="189"/>
      <c r="T787" s="189"/>
      <c r="U787" s="189"/>
      <c r="V787" s="189"/>
      <c r="W787" s="189"/>
      <c r="X787" s="189"/>
      <c r="Y787" s="189"/>
    </row>
    <row r="788" spans="1:25" ht="15.75" hidden="1" customHeight="1" x14ac:dyDescent="0.2">
      <c r="A788" s="189"/>
      <c r="B788" s="182"/>
      <c r="C788" s="183"/>
      <c r="D788" s="183"/>
      <c r="E788" s="183"/>
      <c r="F788" s="130"/>
      <c r="G788" s="130"/>
      <c r="H788" s="130"/>
      <c r="I788" s="130"/>
      <c r="J788" s="181"/>
      <c r="K788" s="189"/>
      <c r="L788" s="189"/>
      <c r="M788" s="189"/>
      <c r="N788" s="189"/>
      <c r="O788" s="189"/>
      <c r="P788" s="189"/>
      <c r="Q788" s="189"/>
      <c r="R788" s="189"/>
      <c r="S788" s="189"/>
      <c r="T788" s="189"/>
      <c r="U788" s="189"/>
      <c r="V788" s="189"/>
      <c r="W788" s="189"/>
      <c r="X788" s="189"/>
      <c r="Y788" s="189"/>
    </row>
    <row r="789" spans="1:25" ht="15.75" hidden="1" customHeight="1" x14ac:dyDescent="0.2">
      <c r="A789" s="189"/>
      <c r="B789" s="182"/>
      <c r="C789" s="183"/>
      <c r="D789" s="183"/>
      <c r="E789" s="183"/>
      <c r="F789" s="130"/>
      <c r="G789" s="130"/>
      <c r="H789" s="130"/>
      <c r="I789" s="130"/>
      <c r="J789" s="181"/>
      <c r="K789" s="189"/>
      <c r="L789" s="189"/>
      <c r="M789" s="189"/>
      <c r="N789" s="189"/>
      <c r="O789" s="189"/>
      <c r="P789" s="189"/>
      <c r="Q789" s="189"/>
      <c r="R789" s="189"/>
      <c r="S789" s="189"/>
      <c r="T789" s="189"/>
      <c r="U789" s="189"/>
      <c r="V789" s="189"/>
      <c r="W789" s="189"/>
      <c r="X789" s="189"/>
      <c r="Y789" s="189"/>
    </row>
    <row r="790" spans="1:25" ht="15.75" hidden="1" customHeight="1" x14ac:dyDescent="0.2">
      <c r="A790" s="189"/>
      <c r="B790" s="182"/>
      <c r="C790" s="183"/>
      <c r="D790" s="183"/>
      <c r="E790" s="183"/>
      <c r="F790" s="130"/>
      <c r="G790" s="130"/>
      <c r="H790" s="130"/>
      <c r="I790" s="130"/>
      <c r="J790" s="181"/>
      <c r="K790" s="189"/>
      <c r="L790" s="189"/>
      <c r="M790" s="189"/>
      <c r="N790" s="189"/>
      <c r="O790" s="189"/>
      <c r="P790" s="189"/>
      <c r="Q790" s="189"/>
      <c r="R790" s="189"/>
      <c r="S790" s="189"/>
      <c r="T790" s="189"/>
      <c r="U790" s="189"/>
      <c r="V790" s="189"/>
      <c r="W790" s="189"/>
      <c r="X790" s="189"/>
      <c r="Y790" s="189"/>
    </row>
    <row r="791" spans="1:25" ht="15.75" hidden="1" customHeight="1" x14ac:dyDescent="0.2">
      <c r="A791" s="189"/>
      <c r="B791" s="182"/>
      <c r="C791" s="183"/>
      <c r="D791" s="183"/>
      <c r="E791" s="183"/>
      <c r="F791" s="130"/>
      <c r="G791" s="130"/>
      <c r="H791" s="130"/>
      <c r="I791" s="130"/>
      <c r="J791" s="181"/>
      <c r="K791" s="189"/>
      <c r="L791" s="189"/>
      <c r="M791" s="189"/>
      <c r="N791" s="189"/>
      <c r="O791" s="189"/>
      <c r="P791" s="189"/>
      <c r="Q791" s="189"/>
      <c r="R791" s="189"/>
      <c r="S791" s="189"/>
      <c r="T791" s="189"/>
      <c r="U791" s="189"/>
      <c r="V791" s="189"/>
      <c r="W791" s="189"/>
      <c r="X791" s="189"/>
      <c r="Y791" s="189"/>
    </row>
    <row r="792" spans="1:25" ht="15.75" hidden="1" customHeight="1" x14ac:dyDescent="0.2">
      <c r="A792" s="189"/>
      <c r="B792" s="182"/>
      <c r="C792" s="183"/>
      <c r="D792" s="183"/>
      <c r="E792" s="183"/>
      <c r="F792" s="130"/>
      <c r="G792" s="130"/>
      <c r="H792" s="130"/>
      <c r="I792" s="130"/>
      <c r="J792" s="181"/>
      <c r="K792" s="189"/>
      <c r="L792" s="189"/>
      <c r="M792" s="189"/>
      <c r="N792" s="189"/>
      <c r="O792" s="189"/>
      <c r="P792" s="189"/>
      <c r="Q792" s="189"/>
      <c r="R792" s="189"/>
      <c r="S792" s="189"/>
      <c r="T792" s="189"/>
      <c r="U792" s="189"/>
      <c r="V792" s="189"/>
      <c r="W792" s="189"/>
      <c r="X792" s="189"/>
      <c r="Y792" s="189"/>
    </row>
    <row r="793" spans="1:25" ht="15.75" hidden="1" customHeight="1" x14ac:dyDescent="0.2">
      <c r="A793" s="189"/>
      <c r="B793" s="182"/>
      <c r="C793" s="183"/>
      <c r="D793" s="183"/>
      <c r="E793" s="183"/>
      <c r="F793" s="130"/>
      <c r="G793" s="130"/>
      <c r="H793" s="130"/>
      <c r="I793" s="130"/>
      <c r="J793" s="181"/>
      <c r="K793" s="189"/>
      <c r="L793" s="189"/>
      <c r="M793" s="189"/>
      <c r="N793" s="189"/>
      <c r="O793" s="189"/>
      <c r="P793" s="189"/>
      <c r="Q793" s="189"/>
      <c r="R793" s="189"/>
      <c r="S793" s="189"/>
      <c r="T793" s="189"/>
      <c r="U793" s="189"/>
      <c r="V793" s="189"/>
      <c r="W793" s="189"/>
      <c r="X793" s="189"/>
      <c r="Y793" s="189"/>
    </row>
    <row r="794" spans="1:25" ht="15.75" hidden="1" customHeight="1" x14ac:dyDescent="0.2">
      <c r="A794" s="189"/>
      <c r="B794" s="182"/>
      <c r="C794" s="183"/>
      <c r="D794" s="183"/>
      <c r="E794" s="183"/>
      <c r="F794" s="130"/>
      <c r="G794" s="130"/>
      <c r="H794" s="130"/>
      <c r="I794" s="130"/>
      <c r="J794" s="181"/>
      <c r="K794" s="189"/>
      <c r="L794" s="189"/>
      <c r="M794" s="189"/>
      <c r="N794" s="189"/>
      <c r="O794" s="189"/>
      <c r="P794" s="189"/>
      <c r="Q794" s="189"/>
      <c r="R794" s="189"/>
      <c r="S794" s="189"/>
      <c r="T794" s="189"/>
      <c r="U794" s="189"/>
      <c r="V794" s="189"/>
      <c r="W794" s="189"/>
      <c r="X794" s="189"/>
      <c r="Y794" s="189"/>
    </row>
    <row r="795" spans="1:25" ht="15.75" hidden="1" customHeight="1" x14ac:dyDescent="0.2">
      <c r="A795" s="189"/>
      <c r="B795" s="182"/>
      <c r="C795" s="183"/>
      <c r="D795" s="183"/>
      <c r="E795" s="183"/>
      <c r="F795" s="130"/>
      <c r="G795" s="130"/>
      <c r="H795" s="130"/>
      <c r="I795" s="130"/>
      <c r="J795" s="181"/>
      <c r="K795" s="189"/>
      <c r="L795" s="189"/>
      <c r="M795" s="189"/>
      <c r="N795" s="189"/>
      <c r="O795" s="189"/>
      <c r="P795" s="189"/>
      <c r="Q795" s="189"/>
      <c r="R795" s="189"/>
      <c r="S795" s="189"/>
      <c r="T795" s="189"/>
      <c r="U795" s="189"/>
      <c r="V795" s="189"/>
      <c r="W795" s="189"/>
      <c r="X795" s="189"/>
      <c r="Y795" s="189"/>
    </row>
    <row r="796" spans="1:25" ht="15.75" hidden="1" customHeight="1" x14ac:dyDescent="0.2">
      <c r="A796" s="189"/>
      <c r="B796" s="182"/>
      <c r="C796" s="183"/>
      <c r="D796" s="183"/>
      <c r="E796" s="183"/>
      <c r="F796" s="130"/>
      <c r="G796" s="130"/>
      <c r="H796" s="130"/>
      <c r="I796" s="130"/>
      <c r="J796" s="181"/>
      <c r="K796" s="189"/>
      <c r="L796" s="189"/>
      <c r="M796" s="189"/>
      <c r="N796" s="189"/>
      <c r="O796" s="189"/>
      <c r="P796" s="189"/>
      <c r="Q796" s="189"/>
      <c r="R796" s="189"/>
      <c r="S796" s="189"/>
      <c r="T796" s="189"/>
      <c r="U796" s="189"/>
      <c r="V796" s="189"/>
      <c r="W796" s="189"/>
      <c r="X796" s="189"/>
      <c r="Y796" s="189"/>
    </row>
    <row r="797" spans="1:25" ht="15.75" hidden="1" customHeight="1" x14ac:dyDescent="0.2">
      <c r="A797" s="189"/>
      <c r="B797" s="182"/>
      <c r="C797" s="183"/>
      <c r="D797" s="183"/>
      <c r="E797" s="183"/>
      <c r="F797" s="130"/>
      <c r="G797" s="130"/>
      <c r="H797" s="130"/>
      <c r="I797" s="130"/>
      <c r="J797" s="181"/>
      <c r="K797" s="189"/>
      <c r="L797" s="189"/>
      <c r="M797" s="189"/>
      <c r="N797" s="189"/>
      <c r="O797" s="189"/>
      <c r="P797" s="189"/>
      <c r="Q797" s="189"/>
      <c r="R797" s="189"/>
      <c r="S797" s="189"/>
      <c r="T797" s="189"/>
      <c r="U797" s="189"/>
      <c r="V797" s="189"/>
      <c r="W797" s="189"/>
      <c r="X797" s="189"/>
      <c r="Y797" s="189"/>
    </row>
    <row r="798" spans="1:25" ht="15.75" hidden="1" customHeight="1" x14ac:dyDescent="0.2">
      <c r="A798" s="189"/>
      <c r="B798" s="182"/>
      <c r="C798" s="183"/>
      <c r="D798" s="183"/>
      <c r="E798" s="183"/>
      <c r="F798" s="130"/>
      <c r="G798" s="130"/>
      <c r="H798" s="130"/>
      <c r="I798" s="130"/>
      <c r="J798" s="181"/>
      <c r="K798" s="189"/>
      <c r="L798" s="189"/>
      <c r="M798" s="189"/>
      <c r="N798" s="189"/>
      <c r="O798" s="189"/>
      <c r="P798" s="189"/>
      <c r="Q798" s="189"/>
      <c r="R798" s="189"/>
      <c r="S798" s="189"/>
      <c r="T798" s="189"/>
      <c r="U798" s="189"/>
      <c r="V798" s="189"/>
      <c r="W798" s="189"/>
      <c r="X798" s="189"/>
      <c r="Y798" s="189"/>
    </row>
    <row r="799" spans="1:25" ht="15.75" hidden="1" customHeight="1" x14ac:dyDescent="0.2">
      <c r="A799" s="189"/>
      <c r="B799" s="182"/>
      <c r="C799" s="183"/>
      <c r="D799" s="183"/>
      <c r="E799" s="183"/>
      <c r="F799" s="130"/>
      <c r="G799" s="130"/>
      <c r="H799" s="130"/>
      <c r="I799" s="130"/>
      <c r="J799" s="181"/>
      <c r="K799" s="189"/>
      <c r="L799" s="189"/>
      <c r="M799" s="189"/>
      <c r="N799" s="189"/>
      <c r="O799" s="189"/>
      <c r="P799" s="189"/>
      <c r="Q799" s="189"/>
      <c r="R799" s="189"/>
      <c r="S799" s="189"/>
      <c r="T799" s="189"/>
      <c r="U799" s="189"/>
      <c r="V799" s="189"/>
      <c r="W799" s="189"/>
      <c r="X799" s="189"/>
      <c r="Y799" s="189"/>
    </row>
    <row r="800" spans="1:25" ht="15.75" hidden="1" customHeight="1" x14ac:dyDescent="0.2">
      <c r="A800" s="189"/>
      <c r="B800" s="182"/>
      <c r="C800" s="183"/>
      <c r="D800" s="183"/>
      <c r="E800" s="183"/>
      <c r="F800" s="130"/>
      <c r="G800" s="130"/>
      <c r="H800" s="130"/>
      <c r="I800" s="130"/>
      <c r="J800" s="181"/>
      <c r="K800" s="189"/>
      <c r="L800" s="189"/>
      <c r="M800" s="189"/>
      <c r="N800" s="189"/>
      <c r="O800" s="189"/>
      <c r="P800" s="189"/>
      <c r="Q800" s="189"/>
      <c r="R800" s="189"/>
      <c r="S800" s="189"/>
      <c r="T800" s="189"/>
      <c r="U800" s="189"/>
      <c r="V800" s="189"/>
      <c r="W800" s="189"/>
      <c r="X800" s="189"/>
      <c r="Y800" s="189"/>
    </row>
    <row r="801" spans="1:25" ht="15.75" hidden="1" customHeight="1" x14ac:dyDescent="0.2">
      <c r="A801" s="189"/>
      <c r="B801" s="182"/>
      <c r="C801" s="183"/>
      <c r="D801" s="183"/>
      <c r="E801" s="183"/>
      <c r="F801" s="130"/>
      <c r="G801" s="130"/>
      <c r="H801" s="130"/>
      <c r="I801" s="130"/>
      <c r="J801" s="181"/>
      <c r="K801" s="189"/>
      <c r="L801" s="189"/>
      <c r="M801" s="189"/>
      <c r="N801" s="189"/>
      <c r="O801" s="189"/>
      <c r="P801" s="189"/>
      <c r="Q801" s="189"/>
      <c r="R801" s="189"/>
      <c r="S801" s="189"/>
      <c r="T801" s="189"/>
      <c r="U801" s="189"/>
      <c r="V801" s="189"/>
      <c r="W801" s="189"/>
      <c r="X801" s="189"/>
      <c r="Y801" s="189"/>
    </row>
    <row r="802" spans="1:25" ht="15.75" hidden="1" customHeight="1" x14ac:dyDescent="0.2">
      <c r="A802" s="189"/>
      <c r="B802" s="182"/>
      <c r="C802" s="183"/>
      <c r="D802" s="183"/>
      <c r="E802" s="183"/>
      <c r="F802" s="130"/>
      <c r="G802" s="130"/>
      <c r="H802" s="130"/>
      <c r="I802" s="130"/>
      <c r="J802" s="181"/>
      <c r="K802" s="189"/>
      <c r="L802" s="189"/>
      <c r="M802" s="189"/>
      <c r="N802" s="189"/>
      <c r="O802" s="189"/>
      <c r="P802" s="189"/>
      <c r="Q802" s="189"/>
      <c r="R802" s="189"/>
      <c r="S802" s="189"/>
      <c r="T802" s="189"/>
      <c r="U802" s="189"/>
      <c r="V802" s="189"/>
      <c r="W802" s="189"/>
      <c r="X802" s="189"/>
      <c r="Y802" s="189"/>
    </row>
    <row r="803" spans="1:25" ht="15.75" hidden="1" customHeight="1" x14ac:dyDescent="0.2">
      <c r="A803" s="189"/>
      <c r="B803" s="182"/>
      <c r="C803" s="183"/>
      <c r="D803" s="183"/>
      <c r="E803" s="183"/>
      <c r="F803" s="130"/>
      <c r="G803" s="130"/>
      <c r="H803" s="130"/>
      <c r="I803" s="130"/>
      <c r="J803" s="181"/>
      <c r="K803" s="189"/>
      <c r="L803" s="189"/>
      <c r="M803" s="189"/>
      <c r="N803" s="189"/>
      <c r="O803" s="189"/>
      <c r="P803" s="189"/>
      <c r="Q803" s="189"/>
      <c r="R803" s="189"/>
      <c r="S803" s="189"/>
      <c r="T803" s="189"/>
      <c r="U803" s="189"/>
      <c r="V803" s="189"/>
      <c r="W803" s="189"/>
      <c r="X803" s="189"/>
      <c r="Y803" s="189"/>
    </row>
    <row r="804" spans="1:25" ht="15.75" hidden="1" customHeight="1" x14ac:dyDescent="0.2">
      <c r="A804" s="189"/>
      <c r="B804" s="182"/>
      <c r="C804" s="183"/>
      <c r="D804" s="183"/>
      <c r="E804" s="183"/>
      <c r="F804" s="130"/>
      <c r="G804" s="130"/>
      <c r="H804" s="130"/>
      <c r="I804" s="130"/>
      <c r="J804" s="181"/>
      <c r="K804" s="189"/>
      <c r="L804" s="189"/>
      <c r="M804" s="189"/>
      <c r="N804" s="189"/>
      <c r="O804" s="189"/>
      <c r="P804" s="189"/>
      <c r="Q804" s="189"/>
      <c r="R804" s="189"/>
      <c r="S804" s="189"/>
      <c r="T804" s="189"/>
      <c r="U804" s="189"/>
      <c r="V804" s="189"/>
      <c r="W804" s="189"/>
      <c r="X804" s="189"/>
      <c r="Y804" s="189"/>
    </row>
    <row r="805" spans="1:25" ht="15.75" hidden="1" customHeight="1" x14ac:dyDescent="0.2">
      <c r="A805" s="189"/>
      <c r="B805" s="182"/>
      <c r="C805" s="183"/>
      <c r="D805" s="183"/>
      <c r="E805" s="183"/>
      <c r="F805" s="130"/>
      <c r="G805" s="130"/>
      <c r="H805" s="130"/>
      <c r="I805" s="130"/>
      <c r="J805" s="181"/>
      <c r="K805" s="189"/>
      <c r="L805" s="189"/>
      <c r="M805" s="189"/>
      <c r="N805" s="189"/>
      <c r="O805" s="189"/>
      <c r="P805" s="189"/>
      <c r="Q805" s="189"/>
      <c r="R805" s="189"/>
      <c r="S805" s="189"/>
      <c r="T805" s="189"/>
      <c r="U805" s="189"/>
      <c r="V805" s="189"/>
      <c r="W805" s="189"/>
      <c r="X805" s="189"/>
      <c r="Y805" s="189"/>
    </row>
    <row r="806" spans="1:25" ht="15.75" hidden="1" customHeight="1" x14ac:dyDescent="0.2">
      <c r="A806" s="189"/>
      <c r="B806" s="182"/>
      <c r="C806" s="183"/>
      <c r="D806" s="183"/>
      <c r="E806" s="183"/>
      <c r="F806" s="130"/>
      <c r="G806" s="130"/>
      <c r="H806" s="130"/>
      <c r="I806" s="130"/>
      <c r="J806" s="181"/>
      <c r="K806" s="189"/>
      <c r="L806" s="189"/>
      <c r="M806" s="189"/>
      <c r="N806" s="189"/>
      <c r="O806" s="189"/>
      <c r="P806" s="189"/>
      <c r="Q806" s="189"/>
      <c r="R806" s="189"/>
      <c r="S806" s="189"/>
      <c r="T806" s="189"/>
      <c r="U806" s="189"/>
      <c r="V806" s="189"/>
      <c r="W806" s="189"/>
      <c r="X806" s="189"/>
      <c r="Y806" s="189"/>
    </row>
    <row r="807" spans="1:25" ht="15.75" hidden="1" customHeight="1" x14ac:dyDescent="0.2">
      <c r="A807" s="189"/>
      <c r="B807" s="182"/>
      <c r="C807" s="183"/>
      <c r="D807" s="183"/>
      <c r="E807" s="183"/>
      <c r="F807" s="130"/>
      <c r="G807" s="130"/>
      <c r="H807" s="130"/>
      <c r="I807" s="130"/>
      <c r="J807" s="181"/>
      <c r="K807" s="189"/>
      <c r="L807" s="189"/>
      <c r="M807" s="189"/>
      <c r="N807" s="189"/>
      <c r="O807" s="189"/>
      <c r="P807" s="189"/>
      <c r="Q807" s="189"/>
      <c r="R807" s="189"/>
      <c r="S807" s="189"/>
      <c r="T807" s="189"/>
      <c r="U807" s="189"/>
      <c r="V807" s="189"/>
      <c r="W807" s="189"/>
      <c r="X807" s="189"/>
      <c r="Y807" s="189"/>
    </row>
    <row r="808" spans="1:25" ht="15.75" hidden="1" customHeight="1" x14ac:dyDescent="0.2">
      <c r="A808" s="189"/>
      <c r="B808" s="182"/>
      <c r="C808" s="183"/>
      <c r="D808" s="183"/>
      <c r="E808" s="183"/>
      <c r="F808" s="130"/>
      <c r="G808" s="130"/>
      <c r="H808" s="130"/>
      <c r="I808" s="130"/>
      <c r="J808" s="181"/>
      <c r="K808" s="189"/>
      <c r="L808" s="189"/>
      <c r="M808" s="189"/>
      <c r="N808" s="189"/>
      <c r="O808" s="189"/>
      <c r="P808" s="189"/>
      <c r="Q808" s="189"/>
      <c r="R808" s="189"/>
      <c r="S808" s="189"/>
      <c r="T808" s="189"/>
      <c r="U808" s="189"/>
      <c r="V808" s="189"/>
      <c r="W808" s="189"/>
      <c r="X808" s="189"/>
      <c r="Y808" s="189"/>
    </row>
    <row r="809" spans="1:25" ht="15.75" hidden="1" customHeight="1" x14ac:dyDescent="0.2">
      <c r="A809" s="189"/>
      <c r="B809" s="182"/>
      <c r="C809" s="183"/>
      <c r="D809" s="183"/>
      <c r="E809" s="183"/>
      <c r="F809" s="130"/>
      <c r="G809" s="130"/>
      <c r="H809" s="130"/>
      <c r="I809" s="130"/>
      <c r="J809" s="181"/>
      <c r="K809" s="189"/>
      <c r="L809" s="189"/>
      <c r="M809" s="189"/>
      <c r="N809" s="189"/>
      <c r="O809" s="189"/>
      <c r="P809" s="189"/>
      <c r="Q809" s="189"/>
      <c r="R809" s="189"/>
      <c r="S809" s="189"/>
      <c r="T809" s="189"/>
      <c r="U809" s="189"/>
      <c r="V809" s="189"/>
      <c r="W809" s="189"/>
      <c r="X809" s="189"/>
      <c r="Y809" s="189"/>
    </row>
    <row r="810" spans="1:25" ht="15.75" hidden="1" customHeight="1" x14ac:dyDescent="0.2">
      <c r="A810" s="189"/>
      <c r="B810" s="182"/>
      <c r="C810" s="183"/>
      <c r="D810" s="183"/>
      <c r="E810" s="183"/>
      <c r="F810" s="130"/>
      <c r="G810" s="130"/>
      <c r="H810" s="130"/>
      <c r="I810" s="130"/>
      <c r="J810" s="181"/>
      <c r="K810" s="189"/>
      <c r="L810" s="189"/>
      <c r="M810" s="189"/>
      <c r="N810" s="189"/>
      <c r="O810" s="189"/>
      <c r="P810" s="189"/>
      <c r="Q810" s="189"/>
      <c r="R810" s="189"/>
      <c r="S810" s="189"/>
      <c r="T810" s="189"/>
      <c r="U810" s="189"/>
      <c r="V810" s="189"/>
      <c r="W810" s="189"/>
      <c r="X810" s="189"/>
      <c r="Y810" s="189"/>
    </row>
    <row r="811" spans="1:25" ht="15.75" hidden="1" customHeight="1" x14ac:dyDescent="0.2">
      <c r="A811" s="189"/>
      <c r="B811" s="182"/>
      <c r="C811" s="183"/>
      <c r="D811" s="183"/>
      <c r="E811" s="183"/>
      <c r="F811" s="130"/>
      <c r="G811" s="130"/>
      <c r="H811" s="130"/>
      <c r="I811" s="130"/>
      <c r="J811" s="181"/>
      <c r="K811" s="189"/>
      <c r="L811" s="189"/>
      <c r="M811" s="189"/>
      <c r="N811" s="189"/>
      <c r="O811" s="189"/>
      <c r="P811" s="189"/>
      <c r="Q811" s="189"/>
      <c r="R811" s="189"/>
      <c r="S811" s="189"/>
      <c r="T811" s="189"/>
      <c r="U811" s="189"/>
      <c r="V811" s="189"/>
      <c r="W811" s="189"/>
      <c r="X811" s="189"/>
      <c r="Y811" s="189"/>
    </row>
    <row r="812" spans="1:25" ht="15.75" hidden="1" customHeight="1" x14ac:dyDescent="0.2">
      <c r="A812" s="189"/>
      <c r="B812" s="182"/>
      <c r="C812" s="183"/>
      <c r="D812" s="183"/>
      <c r="E812" s="183"/>
      <c r="F812" s="130"/>
      <c r="G812" s="130"/>
      <c r="H812" s="130"/>
      <c r="I812" s="130"/>
      <c r="J812" s="181"/>
      <c r="K812" s="189"/>
      <c r="L812" s="189"/>
      <c r="M812" s="189"/>
      <c r="N812" s="189"/>
      <c r="O812" s="189"/>
      <c r="P812" s="189"/>
      <c r="Q812" s="189"/>
      <c r="R812" s="189"/>
      <c r="S812" s="189"/>
      <c r="T812" s="189"/>
      <c r="U812" s="189"/>
      <c r="V812" s="189"/>
      <c r="W812" s="189"/>
      <c r="X812" s="189"/>
      <c r="Y812" s="189"/>
    </row>
    <row r="813" spans="1:25" ht="15.75" hidden="1" customHeight="1" x14ac:dyDescent="0.2">
      <c r="A813" s="189"/>
      <c r="B813" s="182"/>
      <c r="C813" s="183"/>
      <c r="D813" s="183"/>
      <c r="E813" s="183"/>
      <c r="F813" s="130"/>
      <c r="G813" s="130"/>
      <c r="H813" s="130"/>
      <c r="I813" s="130"/>
      <c r="J813" s="181"/>
      <c r="K813" s="189"/>
      <c r="L813" s="189"/>
      <c r="M813" s="189"/>
      <c r="N813" s="189"/>
      <c r="O813" s="189"/>
      <c r="P813" s="189"/>
      <c r="Q813" s="189"/>
      <c r="R813" s="189"/>
      <c r="S813" s="189"/>
      <c r="T813" s="189"/>
      <c r="U813" s="189"/>
      <c r="V813" s="189"/>
      <c r="W813" s="189"/>
      <c r="X813" s="189"/>
      <c r="Y813" s="189"/>
    </row>
    <row r="814" spans="1:25" ht="15.75" hidden="1" customHeight="1" x14ac:dyDescent="0.2">
      <c r="A814" s="189"/>
      <c r="B814" s="182"/>
      <c r="C814" s="183"/>
      <c r="D814" s="183"/>
      <c r="E814" s="183"/>
      <c r="F814" s="130"/>
      <c r="G814" s="130"/>
      <c r="H814" s="130"/>
      <c r="I814" s="130"/>
      <c r="J814" s="181"/>
      <c r="K814" s="189"/>
      <c r="L814" s="189"/>
      <c r="M814" s="189"/>
      <c r="N814" s="189"/>
      <c r="O814" s="189"/>
      <c r="P814" s="189"/>
      <c r="Q814" s="189"/>
      <c r="R814" s="189"/>
      <c r="S814" s="189"/>
      <c r="T814" s="189"/>
      <c r="U814" s="189"/>
      <c r="V814" s="189"/>
      <c r="W814" s="189"/>
      <c r="X814" s="189"/>
      <c r="Y814" s="189"/>
    </row>
    <row r="815" spans="1:25" ht="15.75" hidden="1" customHeight="1" x14ac:dyDescent="0.2">
      <c r="A815" s="189"/>
      <c r="B815" s="182"/>
      <c r="C815" s="183"/>
      <c r="D815" s="183"/>
      <c r="E815" s="183"/>
      <c r="F815" s="130"/>
      <c r="G815" s="130"/>
      <c r="H815" s="130"/>
      <c r="I815" s="130"/>
      <c r="J815" s="181"/>
      <c r="K815" s="189"/>
      <c r="L815" s="189"/>
      <c r="M815" s="189"/>
      <c r="N815" s="189"/>
      <c r="O815" s="189"/>
      <c r="P815" s="189"/>
      <c r="Q815" s="189"/>
      <c r="R815" s="189"/>
      <c r="S815" s="189"/>
      <c r="T815" s="189"/>
      <c r="U815" s="189"/>
      <c r="V815" s="189"/>
      <c r="W815" s="189"/>
      <c r="X815" s="189"/>
      <c r="Y815" s="189"/>
    </row>
    <row r="816" spans="1:25" ht="15.75" hidden="1" customHeight="1" x14ac:dyDescent="0.2">
      <c r="A816" s="189"/>
      <c r="B816" s="182"/>
      <c r="C816" s="183"/>
      <c r="D816" s="183"/>
      <c r="E816" s="183"/>
      <c r="F816" s="130"/>
      <c r="G816" s="130"/>
      <c r="H816" s="130"/>
      <c r="I816" s="130"/>
      <c r="J816" s="181"/>
      <c r="K816" s="189"/>
      <c r="L816" s="189"/>
      <c r="M816" s="189"/>
      <c r="N816" s="189"/>
      <c r="O816" s="189"/>
      <c r="P816" s="189"/>
      <c r="Q816" s="189"/>
      <c r="R816" s="189"/>
      <c r="S816" s="189"/>
      <c r="T816" s="189"/>
      <c r="U816" s="189"/>
      <c r="V816" s="189"/>
      <c r="W816" s="189"/>
      <c r="X816" s="189"/>
      <c r="Y816" s="189"/>
    </row>
    <row r="817" spans="1:25" ht="15.75" hidden="1" customHeight="1" x14ac:dyDescent="0.2">
      <c r="A817" s="189"/>
      <c r="B817" s="182"/>
      <c r="C817" s="183"/>
      <c r="D817" s="183"/>
      <c r="E817" s="183"/>
      <c r="F817" s="130"/>
      <c r="G817" s="130"/>
      <c r="H817" s="130"/>
      <c r="I817" s="130"/>
      <c r="J817" s="181"/>
      <c r="K817" s="189"/>
      <c r="L817" s="189"/>
      <c r="M817" s="189"/>
      <c r="N817" s="189"/>
      <c r="O817" s="189"/>
      <c r="P817" s="189"/>
      <c r="Q817" s="189"/>
      <c r="R817" s="189"/>
      <c r="S817" s="189"/>
      <c r="T817" s="189"/>
      <c r="U817" s="189"/>
      <c r="V817" s="189"/>
      <c r="W817" s="189"/>
      <c r="X817" s="189"/>
      <c r="Y817" s="189"/>
    </row>
    <row r="818" spans="1:25" ht="15.75" hidden="1" customHeight="1" x14ac:dyDescent="0.2">
      <c r="A818" s="189"/>
      <c r="B818" s="182"/>
      <c r="C818" s="183"/>
      <c r="D818" s="183"/>
      <c r="E818" s="183"/>
      <c r="F818" s="130"/>
      <c r="G818" s="130"/>
      <c r="H818" s="130"/>
      <c r="I818" s="130"/>
      <c r="J818" s="181"/>
      <c r="K818" s="189"/>
      <c r="L818" s="189"/>
      <c r="M818" s="189"/>
      <c r="N818" s="189"/>
      <c r="O818" s="189"/>
      <c r="P818" s="189"/>
      <c r="Q818" s="189"/>
      <c r="R818" s="189"/>
      <c r="S818" s="189"/>
      <c r="T818" s="189"/>
      <c r="U818" s="189"/>
      <c r="V818" s="189"/>
      <c r="W818" s="189"/>
      <c r="X818" s="189"/>
      <c r="Y818" s="189"/>
    </row>
    <row r="819" spans="1:25" ht="15.75" hidden="1" customHeight="1" x14ac:dyDescent="0.2">
      <c r="A819" s="189"/>
      <c r="B819" s="182"/>
      <c r="C819" s="183"/>
      <c r="D819" s="183"/>
      <c r="E819" s="183"/>
      <c r="F819" s="130"/>
      <c r="G819" s="130"/>
      <c r="H819" s="130"/>
      <c r="I819" s="130"/>
      <c r="J819" s="181"/>
      <c r="K819" s="189"/>
      <c r="L819" s="189"/>
      <c r="M819" s="189"/>
      <c r="N819" s="189"/>
      <c r="O819" s="189"/>
      <c r="P819" s="189"/>
      <c r="Q819" s="189"/>
      <c r="R819" s="189"/>
      <c r="S819" s="189"/>
      <c r="T819" s="189"/>
      <c r="U819" s="189"/>
      <c r="V819" s="189"/>
      <c r="W819" s="189"/>
      <c r="X819" s="189"/>
      <c r="Y819" s="189"/>
    </row>
    <row r="820" spans="1:25" ht="15.75" hidden="1" customHeight="1" x14ac:dyDescent="0.2">
      <c r="A820" s="189"/>
      <c r="B820" s="182"/>
      <c r="C820" s="183"/>
      <c r="D820" s="183"/>
      <c r="E820" s="183"/>
      <c r="F820" s="130"/>
      <c r="G820" s="130"/>
      <c r="H820" s="130"/>
      <c r="I820" s="130"/>
      <c r="J820" s="181"/>
      <c r="K820" s="189"/>
      <c r="L820" s="189"/>
      <c r="M820" s="189"/>
      <c r="N820" s="189"/>
      <c r="O820" s="189"/>
      <c r="P820" s="189"/>
      <c r="Q820" s="189"/>
      <c r="R820" s="189"/>
      <c r="S820" s="189"/>
      <c r="T820" s="189"/>
      <c r="U820" s="189"/>
      <c r="V820" s="189"/>
      <c r="W820" s="189"/>
      <c r="X820" s="189"/>
      <c r="Y820" s="189"/>
    </row>
    <row r="821" spans="1:25" ht="15.75" hidden="1" customHeight="1" x14ac:dyDescent="0.2">
      <c r="A821" s="189"/>
      <c r="B821" s="182"/>
      <c r="C821" s="183"/>
      <c r="D821" s="183"/>
      <c r="E821" s="183"/>
      <c r="F821" s="130"/>
      <c r="G821" s="130"/>
      <c r="H821" s="130"/>
      <c r="I821" s="130"/>
      <c r="J821" s="181"/>
      <c r="K821" s="189"/>
      <c r="L821" s="189"/>
      <c r="M821" s="189"/>
      <c r="N821" s="189"/>
      <c r="O821" s="189"/>
      <c r="P821" s="189"/>
      <c r="Q821" s="189"/>
      <c r="R821" s="189"/>
      <c r="S821" s="189"/>
      <c r="T821" s="189"/>
      <c r="U821" s="189"/>
      <c r="V821" s="189"/>
      <c r="W821" s="189"/>
      <c r="X821" s="189"/>
      <c r="Y821" s="189"/>
    </row>
    <row r="822" spans="1:25" ht="15.75" hidden="1" customHeight="1" x14ac:dyDescent="0.2">
      <c r="A822" s="189"/>
      <c r="B822" s="182"/>
      <c r="C822" s="183"/>
      <c r="D822" s="183"/>
      <c r="E822" s="183"/>
      <c r="F822" s="130"/>
      <c r="G822" s="130"/>
      <c r="H822" s="130"/>
      <c r="I822" s="130"/>
      <c r="J822" s="181"/>
      <c r="K822" s="189"/>
      <c r="L822" s="189"/>
      <c r="M822" s="189"/>
      <c r="N822" s="189"/>
      <c r="O822" s="189"/>
      <c r="P822" s="189"/>
      <c r="Q822" s="189"/>
      <c r="R822" s="189"/>
      <c r="S822" s="189"/>
      <c r="T822" s="189"/>
      <c r="U822" s="189"/>
      <c r="V822" s="189"/>
      <c r="W822" s="189"/>
      <c r="X822" s="189"/>
      <c r="Y822" s="189"/>
    </row>
    <row r="823" spans="1:25" ht="15.75" hidden="1" customHeight="1" x14ac:dyDescent="0.2">
      <c r="A823" s="189"/>
      <c r="B823" s="182"/>
      <c r="C823" s="183"/>
      <c r="D823" s="183"/>
      <c r="E823" s="183"/>
      <c r="F823" s="130"/>
      <c r="G823" s="130"/>
      <c r="H823" s="130"/>
      <c r="I823" s="130"/>
      <c r="J823" s="181"/>
      <c r="K823" s="189"/>
      <c r="L823" s="189"/>
      <c r="M823" s="189"/>
      <c r="N823" s="189"/>
      <c r="O823" s="189"/>
      <c r="P823" s="189"/>
      <c r="Q823" s="189"/>
      <c r="R823" s="189"/>
      <c r="S823" s="189"/>
      <c r="T823" s="189"/>
      <c r="U823" s="189"/>
      <c r="V823" s="189"/>
      <c r="W823" s="189"/>
      <c r="X823" s="189"/>
      <c r="Y823" s="189"/>
    </row>
    <row r="824" spans="1:25" ht="15.75" hidden="1" customHeight="1" x14ac:dyDescent="0.2">
      <c r="A824" s="189"/>
      <c r="B824" s="182"/>
      <c r="C824" s="183"/>
      <c r="D824" s="183"/>
      <c r="E824" s="183"/>
      <c r="F824" s="130"/>
      <c r="G824" s="130"/>
      <c r="H824" s="130"/>
      <c r="I824" s="130"/>
      <c r="J824" s="181"/>
      <c r="K824" s="189"/>
      <c r="L824" s="189"/>
      <c r="M824" s="189"/>
      <c r="N824" s="189"/>
      <c r="O824" s="189"/>
      <c r="P824" s="189"/>
      <c r="Q824" s="189"/>
      <c r="R824" s="189"/>
      <c r="S824" s="189"/>
      <c r="T824" s="189"/>
      <c r="U824" s="189"/>
      <c r="V824" s="189"/>
      <c r="W824" s="189"/>
      <c r="X824" s="189"/>
      <c r="Y824" s="189"/>
    </row>
    <row r="825" spans="1:25" ht="15.75" hidden="1" customHeight="1" x14ac:dyDescent="0.2">
      <c r="A825" s="189"/>
      <c r="B825" s="182"/>
      <c r="C825" s="183"/>
      <c r="D825" s="183"/>
      <c r="E825" s="183"/>
      <c r="F825" s="130"/>
      <c r="G825" s="130"/>
      <c r="H825" s="130"/>
      <c r="I825" s="130"/>
      <c r="J825" s="181"/>
      <c r="K825" s="189"/>
      <c r="L825" s="189"/>
      <c r="M825" s="189"/>
      <c r="N825" s="189"/>
      <c r="O825" s="189"/>
      <c r="P825" s="189"/>
      <c r="Q825" s="189"/>
      <c r="R825" s="189"/>
      <c r="S825" s="189"/>
      <c r="T825" s="189"/>
      <c r="U825" s="189"/>
      <c r="V825" s="189"/>
      <c r="W825" s="189"/>
      <c r="X825" s="189"/>
      <c r="Y825" s="189"/>
    </row>
    <row r="826" spans="1:25" ht="15.75" hidden="1" customHeight="1" x14ac:dyDescent="0.2">
      <c r="A826" s="189"/>
      <c r="B826" s="182"/>
      <c r="C826" s="183"/>
      <c r="D826" s="183"/>
      <c r="E826" s="183"/>
      <c r="F826" s="130"/>
      <c r="G826" s="130"/>
      <c r="H826" s="130"/>
      <c r="I826" s="130"/>
      <c r="J826" s="181"/>
      <c r="K826" s="189"/>
      <c r="L826" s="189"/>
      <c r="M826" s="189"/>
      <c r="N826" s="189"/>
      <c r="O826" s="189"/>
      <c r="P826" s="189"/>
      <c r="Q826" s="189"/>
      <c r="R826" s="189"/>
      <c r="S826" s="189"/>
      <c r="T826" s="189"/>
      <c r="U826" s="189"/>
      <c r="V826" s="189"/>
      <c r="W826" s="189"/>
      <c r="X826" s="189"/>
      <c r="Y826" s="189"/>
    </row>
    <row r="827" spans="1:25" ht="15.75" hidden="1" customHeight="1" x14ac:dyDescent="0.2">
      <c r="A827" s="189"/>
      <c r="B827" s="182"/>
      <c r="C827" s="183"/>
      <c r="D827" s="183"/>
      <c r="E827" s="183"/>
      <c r="F827" s="130"/>
      <c r="G827" s="130"/>
      <c r="H827" s="130"/>
      <c r="I827" s="130"/>
      <c r="J827" s="181"/>
      <c r="K827" s="189"/>
      <c r="L827" s="189"/>
      <c r="M827" s="189"/>
      <c r="N827" s="189"/>
      <c r="O827" s="189"/>
      <c r="P827" s="189"/>
      <c r="Q827" s="189"/>
      <c r="R827" s="189"/>
      <c r="S827" s="189"/>
      <c r="T827" s="189"/>
      <c r="U827" s="189"/>
      <c r="V827" s="189"/>
      <c r="W827" s="189"/>
      <c r="X827" s="189"/>
      <c r="Y827" s="189"/>
    </row>
    <row r="828" spans="1:25" ht="15.75" hidden="1" customHeight="1" x14ac:dyDescent="0.2">
      <c r="A828" s="189"/>
      <c r="B828" s="182"/>
      <c r="C828" s="183"/>
      <c r="D828" s="183"/>
      <c r="E828" s="183"/>
      <c r="F828" s="130"/>
      <c r="G828" s="130"/>
      <c r="H828" s="130"/>
      <c r="I828" s="130"/>
      <c r="J828" s="181"/>
      <c r="K828" s="189"/>
      <c r="L828" s="189"/>
      <c r="M828" s="189"/>
      <c r="N828" s="189"/>
      <c r="O828" s="189"/>
      <c r="P828" s="189"/>
      <c r="Q828" s="189"/>
      <c r="R828" s="189"/>
      <c r="S828" s="189"/>
      <c r="T828" s="189"/>
      <c r="U828" s="189"/>
      <c r="V828" s="189"/>
      <c r="W828" s="189"/>
      <c r="X828" s="189"/>
      <c r="Y828" s="189"/>
    </row>
    <row r="829" spans="1:25" ht="15.75" hidden="1" customHeight="1" x14ac:dyDescent="0.2">
      <c r="A829" s="189"/>
      <c r="B829" s="182"/>
      <c r="C829" s="183"/>
      <c r="D829" s="183"/>
      <c r="E829" s="183"/>
      <c r="F829" s="130"/>
      <c r="G829" s="130"/>
      <c r="H829" s="130"/>
      <c r="I829" s="130"/>
      <c r="J829" s="181"/>
      <c r="K829" s="189"/>
      <c r="L829" s="189"/>
      <c r="M829" s="189"/>
      <c r="N829" s="189"/>
      <c r="O829" s="189"/>
      <c r="P829" s="189"/>
      <c r="Q829" s="189"/>
      <c r="R829" s="189"/>
      <c r="S829" s="189"/>
      <c r="T829" s="189"/>
      <c r="U829" s="189"/>
      <c r="V829" s="189"/>
      <c r="W829" s="189"/>
      <c r="X829" s="189"/>
      <c r="Y829" s="189"/>
    </row>
    <row r="830" spans="1:25" ht="15.75" hidden="1" customHeight="1" x14ac:dyDescent="0.2">
      <c r="A830" s="189"/>
      <c r="B830" s="182"/>
      <c r="C830" s="183"/>
      <c r="D830" s="183"/>
      <c r="E830" s="183"/>
      <c r="F830" s="130"/>
      <c r="G830" s="130"/>
      <c r="H830" s="130"/>
      <c r="I830" s="130"/>
      <c r="J830" s="181"/>
      <c r="K830" s="189"/>
      <c r="L830" s="189"/>
      <c r="M830" s="189"/>
      <c r="N830" s="189"/>
      <c r="O830" s="189"/>
      <c r="P830" s="189"/>
      <c r="Q830" s="189"/>
      <c r="R830" s="189"/>
      <c r="S830" s="189"/>
      <c r="T830" s="189"/>
      <c r="U830" s="189"/>
      <c r="V830" s="189"/>
      <c r="W830" s="189"/>
      <c r="X830" s="189"/>
      <c r="Y830" s="189"/>
    </row>
    <row r="831" spans="1:25" ht="15.75" hidden="1" customHeight="1" x14ac:dyDescent="0.2">
      <c r="A831" s="189"/>
      <c r="B831" s="182"/>
      <c r="C831" s="183"/>
      <c r="D831" s="183"/>
      <c r="E831" s="183"/>
      <c r="F831" s="130"/>
      <c r="G831" s="130"/>
      <c r="H831" s="130"/>
      <c r="I831" s="130"/>
      <c r="J831" s="181"/>
      <c r="K831" s="189"/>
      <c r="L831" s="189"/>
      <c r="M831" s="189"/>
      <c r="N831" s="189"/>
      <c r="O831" s="189"/>
      <c r="P831" s="189"/>
      <c r="Q831" s="189"/>
      <c r="R831" s="189"/>
      <c r="S831" s="189"/>
      <c r="T831" s="189"/>
      <c r="U831" s="189"/>
      <c r="V831" s="189"/>
      <c r="W831" s="189"/>
      <c r="X831" s="189"/>
      <c r="Y831" s="189"/>
    </row>
    <row r="832" spans="1:25" ht="15.75" hidden="1" customHeight="1" x14ac:dyDescent="0.2">
      <c r="A832" s="189"/>
      <c r="B832" s="182"/>
      <c r="C832" s="183"/>
      <c r="D832" s="183"/>
      <c r="E832" s="183"/>
      <c r="F832" s="130"/>
      <c r="G832" s="130"/>
      <c r="H832" s="130"/>
      <c r="I832" s="130"/>
      <c r="J832" s="181"/>
      <c r="K832" s="189"/>
      <c r="L832" s="189"/>
      <c r="M832" s="189"/>
      <c r="N832" s="189"/>
      <c r="O832" s="189"/>
      <c r="P832" s="189"/>
      <c r="Q832" s="189"/>
      <c r="R832" s="189"/>
      <c r="S832" s="189"/>
      <c r="T832" s="189"/>
      <c r="U832" s="189"/>
      <c r="V832" s="189"/>
      <c r="W832" s="189"/>
      <c r="X832" s="189"/>
      <c r="Y832" s="189"/>
    </row>
    <row r="833" spans="1:25" ht="15.75" hidden="1" customHeight="1" x14ac:dyDescent="0.2">
      <c r="A833" s="189"/>
      <c r="B833" s="182"/>
      <c r="C833" s="183"/>
      <c r="D833" s="183"/>
      <c r="E833" s="183"/>
      <c r="F833" s="130"/>
      <c r="G833" s="130"/>
      <c r="H833" s="130"/>
      <c r="I833" s="130"/>
      <c r="J833" s="181"/>
      <c r="K833" s="189"/>
      <c r="L833" s="189"/>
      <c r="M833" s="189"/>
      <c r="N833" s="189"/>
      <c r="O833" s="189"/>
      <c r="P833" s="189"/>
      <c r="Q833" s="189"/>
      <c r="R833" s="189"/>
      <c r="S833" s="189"/>
      <c r="T833" s="189"/>
      <c r="U833" s="189"/>
      <c r="V833" s="189"/>
      <c r="W833" s="189"/>
      <c r="X833" s="189"/>
      <c r="Y833" s="189"/>
    </row>
    <row r="834" spans="1:25" ht="15.75" hidden="1" customHeight="1" x14ac:dyDescent="0.2">
      <c r="A834" s="189"/>
      <c r="B834" s="182"/>
      <c r="C834" s="183"/>
      <c r="D834" s="183"/>
      <c r="E834" s="183"/>
      <c r="F834" s="130"/>
      <c r="G834" s="130"/>
      <c r="H834" s="130"/>
      <c r="I834" s="130"/>
      <c r="J834" s="181"/>
      <c r="K834" s="189"/>
      <c r="L834" s="189"/>
      <c r="M834" s="189"/>
      <c r="N834" s="189"/>
      <c r="O834" s="189"/>
      <c r="P834" s="189"/>
      <c r="Q834" s="189"/>
      <c r="R834" s="189"/>
      <c r="S834" s="189"/>
      <c r="T834" s="189"/>
      <c r="U834" s="189"/>
      <c r="V834" s="189"/>
      <c r="W834" s="189"/>
      <c r="X834" s="189"/>
      <c r="Y834" s="189"/>
    </row>
    <row r="835" spans="1:25" ht="15.75" hidden="1" customHeight="1" x14ac:dyDescent="0.2">
      <c r="A835" s="189"/>
      <c r="B835" s="182"/>
      <c r="C835" s="183"/>
      <c r="D835" s="183"/>
      <c r="E835" s="183"/>
      <c r="F835" s="130"/>
      <c r="G835" s="130"/>
      <c r="H835" s="130"/>
      <c r="I835" s="130"/>
      <c r="J835" s="181"/>
      <c r="K835" s="189"/>
      <c r="L835" s="189"/>
      <c r="M835" s="189"/>
      <c r="N835" s="189"/>
      <c r="O835" s="189"/>
      <c r="P835" s="189"/>
      <c r="Q835" s="189"/>
      <c r="R835" s="189"/>
      <c r="S835" s="189"/>
      <c r="T835" s="189"/>
      <c r="U835" s="189"/>
      <c r="V835" s="189"/>
      <c r="W835" s="189"/>
      <c r="X835" s="189"/>
      <c r="Y835" s="189"/>
    </row>
    <row r="836" spans="1:25" ht="15.75" hidden="1" customHeight="1" x14ac:dyDescent="0.2">
      <c r="A836" s="189"/>
      <c r="B836" s="182"/>
      <c r="C836" s="183"/>
      <c r="D836" s="183"/>
      <c r="E836" s="183"/>
      <c r="F836" s="130"/>
      <c r="G836" s="130"/>
      <c r="H836" s="130"/>
      <c r="I836" s="130"/>
      <c r="J836" s="181"/>
      <c r="K836" s="189"/>
      <c r="L836" s="189"/>
      <c r="M836" s="189"/>
      <c r="N836" s="189"/>
      <c r="O836" s="189"/>
      <c r="P836" s="189"/>
      <c r="Q836" s="189"/>
      <c r="R836" s="189"/>
      <c r="S836" s="189"/>
      <c r="T836" s="189"/>
      <c r="U836" s="189"/>
      <c r="V836" s="189"/>
      <c r="W836" s="189"/>
      <c r="X836" s="189"/>
      <c r="Y836" s="189"/>
    </row>
    <row r="837" spans="1:25" ht="15.75" hidden="1" customHeight="1" x14ac:dyDescent="0.2">
      <c r="A837" s="189"/>
      <c r="B837" s="182"/>
      <c r="C837" s="183"/>
      <c r="D837" s="183"/>
      <c r="E837" s="183"/>
      <c r="F837" s="130"/>
      <c r="G837" s="130"/>
      <c r="H837" s="130"/>
      <c r="I837" s="130"/>
      <c r="J837" s="181"/>
      <c r="K837" s="189"/>
      <c r="L837" s="189"/>
      <c r="M837" s="189"/>
      <c r="N837" s="189"/>
      <c r="O837" s="189"/>
      <c r="P837" s="189"/>
      <c r="Q837" s="189"/>
      <c r="R837" s="189"/>
      <c r="S837" s="189"/>
      <c r="T837" s="189"/>
      <c r="U837" s="189"/>
      <c r="V837" s="189"/>
      <c r="W837" s="189"/>
      <c r="X837" s="189"/>
      <c r="Y837" s="189"/>
    </row>
    <row r="838" spans="1:25" ht="15.75" hidden="1" customHeight="1" x14ac:dyDescent="0.2">
      <c r="A838" s="189"/>
      <c r="B838" s="182"/>
      <c r="C838" s="183"/>
      <c r="D838" s="183"/>
      <c r="E838" s="183"/>
      <c r="F838" s="130"/>
      <c r="G838" s="130"/>
      <c r="H838" s="130"/>
      <c r="I838" s="130"/>
      <c r="J838" s="181"/>
      <c r="K838" s="189"/>
      <c r="L838" s="189"/>
      <c r="M838" s="189"/>
      <c r="N838" s="189"/>
      <c r="O838" s="189"/>
      <c r="P838" s="189"/>
      <c r="Q838" s="189"/>
      <c r="R838" s="189"/>
      <c r="S838" s="189"/>
      <c r="T838" s="189"/>
      <c r="U838" s="189"/>
      <c r="V838" s="189"/>
      <c r="W838" s="189"/>
      <c r="X838" s="189"/>
      <c r="Y838" s="189"/>
    </row>
    <row r="839" spans="1:25" ht="15.75" hidden="1" customHeight="1" x14ac:dyDescent="0.2">
      <c r="A839" s="189"/>
      <c r="B839" s="182"/>
      <c r="C839" s="183"/>
      <c r="D839" s="183"/>
      <c r="E839" s="183"/>
      <c r="F839" s="130"/>
      <c r="G839" s="130"/>
      <c r="H839" s="130"/>
      <c r="I839" s="130"/>
      <c r="J839" s="181"/>
      <c r="K839" s="189"/>
      <c r="L839" s="189"/>
      <c r="M839" s="189"/>
      <c r="N839" s="189"/>
      <c r="O839" s="189"/>
      <c r="P839" s="189"/>
      <c r="Q839" s="189"/>
      <c r="R839" s="189"/>
      <c r="S839" s="189"/>
      <c r="T839" s="189"/>
      <c r="U839" s="189"/>
      <c r="V839" s="189"/>
      <c r="W839" s="189"/>
      <c r="X839" s="189"/>
      <c r="Y839" s="189"/>
    </row>
    <row r="840" spans="1:25" ht="15.75" hidden="1" customHeight="1" x14ac:dyDescent="0.2">
      <c r="A840" s="189"/>
      <c r="B840" s="182"/>
      <c r="C840" s="183"/>
      <c r="D840" s="183"/>
      <c r="E840" s="183"/>
      <c r="F840" s="130"/>
      <c r="G840" s="130"/>
      <c r="H840" s="130"/>
      <c r="I840" s="130"/>
      <c r="J840" s="181"/>
      <c r="K840" s="189"/>
      <c r="L840" s="189"/>
      <c r="M840" s="189"/>
      <c r="N840" s="189"/>
      <c r="O840" s="189"/>
      <c r="P840" s="189"/>
      <c r="Q840" s="189"/>
      <c r="R840" s="189"/>
      <c r="S840" s="189"/>
      <c r="T840" s="189"/>
      <c r="U840" s="189"/>
      <c r="V840" s="189"/>
      <c r="W840" s="189"/>
      <c r="X840" s="189"/>
      <c r="Y840" s="189"/>
    </row>
    <row r="841" spans="1:25" ht="15.75" hidden="1" customHeight="1" x14ac:dyDescent="0.2">
      <c r="A841" s="189"/>
      <c r="B841" s="182"/>
      <c r="C841" s="183"/>
      <c r="D841" s="183"/>
      <c r="E841" s="183"/>
      <c r="F841" s="130"/>
      <c r="G841" s="130"/>
      <c r="H841" s="130"/>
      <c r="I841" s="130"/>
      <c r="J841" s="181"/>
      <c r="K841" s="189"/>
      <c r="L841" s="189"/>
      <c r="M841" s="189"/>
      <c r="N841" s="189"/>
      <c r="O841" s="189"/>
      <c r="P841" s="189"/>
      <c r="Q841" s="189"/>
      <c r="R841" s="189"/>
      <c r="S841" s="189"/>
      <c r="T841" s="189"/>
      <c r="U841" s="189"/>
      <c r="V841" s="189"/>
      <c r="W841" s="189"/>
      <c r="X841" s="189"/>
      <c r="Y841" s="189"/>
    </row>
    <row r="842" spans="1:25" ht="15.75" hidden="1" customHeight="1" x14ac:dyDescent="0.2">
      <c r="A842" s="189"/>
      <c r="B842" s="182"/>
      <c r="C842" s="183"/>
      <c r="D842" s="183"/>
      <c r="E842" s="183"/>
      <c r="F842" s="130"/>
      <c r="G842" s="130"/>
      <c r="H842" s="130"/>
      <c r="I842" s="130"/>
      <c r="J842" s="181"/>
      <c r="K842" s="189"/>
      <c r="L842" s="189"/>
      <c r="M842" s="189"/>
      <c r="N842" s="189"/>
      <c r="O842" s="189"/>
      <c r="P842" s="189"/>
      <c r="Q842" s="189"/>
      <c r="R842" s="189"/>
      <c r="S842" s="189"/>
      <c r="T842" s="189"/>
      <c r="U842" s="189"/>
      <c r="V842" s="189"/>
      <c r="W842" s="189"/>
      <c r="X842" s="189"/>
      <c r="Y842" s="189"/>
    </row>
    <row r="843" spans="1:25" ht="15.75" hidden="1" customHeight="1" x14ac:dyDescent="0.2">
      <c r="A843" s="189"/>
      <c r="B843" s="182"/>
      <c r="C843" s="183"/>
      <c r="D843" s="183"/>
      <c r="E843" s="183"/>
      <c r="F843" s="130"/>
      <c r="G843" s="130"/>
      <c r="H843" s="130"/>
      <c r="I843" s="130"/>
      <c r="J843" s="181"/>
      <c r="K843" s="189"/>
      <c r="L843" s="189"/>
      <c r="M843" s="189"/>
      <c r="N843" s="189"/>
      <c r="O843" s="189"/>
      <c r="P843" s="189"/>
      <c r="Q843" s="189"/>
      <c r="R843" s="189"/>
      <c r="S843" s="189"/>
      <c r="T843" s="189"/>
      <c r="U843" s="189"/>
      <c r="V843" s="189"/>
      <c r="W843" s="189"/>
      <c r="X843" s="189"/>
      <c r="Y843" s="189"/>
    </row>
    <row r="844" spans="1:25" ht="15.75" hidden="1" customHeight="1" x14ac:dyDescent="0.2">
      <c r="A844" s="189"/>
      <c r="B844" s="182"/>
      <c r="C844" s="183"/>
      <c r="D844" s="183"/>
      <c r="E844" s="183"/>
      <c r="F844" s="130"/>
      <c r="G844" s="130"/>
      <c r="H844" s="130"/>
      <c r="I844" s="130"/>
      <c r="J844" s="181"/>
      <c r="K844" s="189"/>
      <c r="L844" s="189"/>
      <c r="M844" s="189"/>
      <c r="N844" s="189"/>
      <c r="O844" s="189"/>
      <c r="P844" s="189"/>
      <c r="Q844" s="189"/>
      <c r="R844" s="189"/>
      <c r="S844" s="189"/>
      <c r="T844" s="189"/>
      <c r="U844" s="189"/>
      <c r="V844" s="189"/>
      <c r="W844" s="189"/>
      <c r="X844" s="189"/>
      <c r="Y844" s="189"/>
    </row>
    <row r="845" spans="1:25" ht="15.75" hidden="1" customHeight="1" x14ac:dyDescent="0.2">
      <c r="A845" s="189"/>
      <c r="B845" s="182"/>
      <c r="C845" s="183"/>
      <c r="D845" s="183"/>
      <c r="E845" s="183"/>
      <c r="F845" s="130"/>
      <c r="G845" s="130"/>
      <c r="H845" s="130"/>
      <c r="I845" s="130"/>
      <c r="J845" s="181"/>
      <c r="K845" s="189"/>
      <c r="L845" s="189"/>
      <c r="M845" s="189"/>
      <c r="N845" s="189"/>
      <c r="O845" s="189"/>
      <c r="P845" s="189"/>
      <c r="Q845" s="189"/>
      <c r="R845" s="189"/>
      <c r="S845" s="189"/>
      <c r="T845" s="189"/>
      <c r="U845" s="189"/>
      <c r="V845" s="189"/>
      <c r="W845" s="189"/>
      <c r="X845" s="189"/>
      <c r="Y845" s="189"/>
    </row>
    <row r="846" spans="1:25" ht="15.75" hidden="1" customHeight="1" x14ac:dyDescent="0.2">
      <c r="A846" s="189"/>
      <c r="B846" s="182"/>
      <c r="C846" s="183"/>
      <c r="D846" s="183"/>
      <c r="E846" s="183"/>
      <c r="F846" s="130"/>
      <c r="G846" s="130"/>
      <c r="H846" s="130"/>
      <c r="I846" s="130"/>
      <c r="J846" s="181"/>
      <c r="K846" s="189"/>
      <c r="L846" s="189"/>
      <c r="M846" s="189"/>
      <c r="N846" s="189"/>
      <c r="O846" s="189"/>
      <c r="P846" s="189"/>
      <c r="Q846" s="189"/>
      <c r="R846" s="189"/>
      <c r="S846" s="189"/>
      <c r="T846" s="189"/>
      <c r="U846" s="189"/>
      <c r="V846" s="189"/>
      <c r="W846" s="189"/>
      <c r="X846" s="189"/>
      <c r="Y846" s="189"/>
    </row>
    <row r="847" spans="1:25" ht="15.75" hidden="1" customHeight="1" x14ac:dyDescent="0.2">
      <c r="A847" s="189"/>
      <c r="B847" s="182"/>
      <c r="C847" s="183"/>
      <c r="D847" s="183"/>
      <c r="E847" s="183"/>
      <c r="F847" s="130"/>
      <c r="G847" s="130"/>
      <c r="H847" s="130"/>
      <c r="I847" s="130"/>
      <c r="J847" s="181"/>
      <c r="K847" s="189"/>
      <c r="L847" s="189"/>
      <c r="M847" s="189"/>
      <c r="N847" s="189"/>
      <c r="O847" s="189"/>
      <c r="P847" s="189"/>
      <c r="Q847" s="189"/>
      <c r="R847" s="189"/>
      <c r="S847" s="189"/>
      <c r="T847" s="189"/>
      <c r="U847" s="189"/>
      <c r="V847" s="189"/>
      <c r="W847" s="189"/>
      <c r="X847" s="189"/>
      <c r="Y847" s="189"/>
    </row>
    <row r="848" spans="1:25" ht="15.75" hidden="1" customHeight="1" x14ac:dyDescent="0.2">
      <c r="A848" s="189"/>
      <c r="B848" s="182"/>
      <c r="C848" s="183"/>
      <c r="D848" s="183"/>
      <c r="E848" s="183"/>
      <c r="F848" s="130"/>
      <c r="G848" s="130"/>
      <c r="H848" s="130"/>
      <c r="I848" s="130"/>
      <c r="J848" s="181"/>
      <c r="K848" s="189"/>
      <c r="L848" s="189"/>
      <c r="M848" s="189"/>
      <c r="N848" s="189"/>
      <c r="O848" s="189"/>
      <c r="P848" s="189"/>
      <c r="Q848" s="189"/>
      <c r="R848" s="189"/>
      <c r="S848" s="189"/>
      <c r="T848" s="189"/>
      <c r="U848" s="189"/>
      <c r="V848" s="189"/>
      <c r="W848" s="189"/>
      <c r="X848" s="189"/>
      <c r="Y848" s="189"/>
    </row>
    <row r="849" spans="1:25" ht="15.75" hidden="1" customHeight="1" x14ac:dyDescent="0.2">
      <c r="A849" s="189"/>
      <c r="B849" s="182"/>
      <c r="C849" s="183"/>
      <c r="D849" s="183"/>
      <c r="E849" s="183"/>
      <c r="F849" s="130"/>
      <c r="G849" s="130"/>
      <c r="H849" s="130"/>
      <c r="I849" s="130"/>
      <c r="J849" s="181"/>
      <c r="K849" s="189"/>
      <c r="L849" s="189"/>
      <c r="M849" s="189"/>
      <c r="N849" s="189"/>
      <c r="O849" s="189"/>
      <c r="P849" s="189"/>
      <c r="Q849" s="189"/>
      <c r="R849" s="189"/>
      <c r="S849" s="189"/>
      <c r="T849" s="189"/>
      <c r="U849" s="189"/>
      <c r="V849" s="189"/>
      <c r="W849" s="189"/>
      <c r="X849" s="189"/>
      <c r="Y849" s="189"/>
    </row>
    <row r="850" spans="1:25" ht="15.75" hidden="1" customHeight="1" x14ac:dyDescent="0.2">
      <c r="A850" s="189"/>
      <c r="B850" s="182"/>
      <c r="C850" s="183"/>
      <c r="D850" s="183"/>
      <c r="E850" s="183"/>
      <c r="F850" s="130"/>
      <c r="G850" s="130"/>
      <c r="H850" s="130"/>
      <c r="I850" s="130"/>
      <c r="J850" s="181"/>
      <c r="K850" s="189"/>
      <c r="L850" s="189"/>
      <c r="M850" s="189"/>
      <c r="N850" s="189"/>
      <c r="O850" s="189"/>
      <c r="P850" s="189"/>
      <c r="Q850" s="189"/>
      <c r="R850" s="189"/>
      <c r="S850" s="189"/>
      <c r="T850" s="189"/>
      <c r="U850" s="189"/>
      <c r="V850" s="189"/>
      <c r="W850" s="189"/>
      <c r="X850" s="189"/>
      <c r="Y850" s="189"/>
    </row>
    <row r="851" spans="1:25" ht="15.75" hidden="1" customHeight="1" x14ac:dyDescent="0.2">
      <c r="A851" s="189"/>
      <c r="B851" s="182"/>
      <c r="C851" s="183"/>
      <c r="D851" s="183"/>
      <c r="E851" s="183"/>
      <c r="F851" s="130"/>
      <c r="G851" s="130"/>
      <c r="H851" s="130"/>
      <c r="I851" s="130"/>
      <c r="J851" s="181"/>
      <c r="K851" s="189"/>
      <c r="L851" s="189"/>
      <c r="M851" s="189"/>
      <c r="N851" s="189"/>
      <c r="O851" s="189"/>
      <c r="P851" s="189"/>
      <c r="Q851" s="189"/>
      <c r="R851" s="189"/>
      <c r="S851" s="189"/>
      <c r="T851" s="189"/>
      <c r="U851" s="189"/>
      <c r="V851" s="189"/>
      <c r="W851" s="189"/>
      <c r="X851" s="189"/>
      <c r="Y851" s="189"/>
    </row>
    <row r="852" spans="1:25" ht="15.75" hidden="1" customHeight="1" x14ac:dyDescent="0.2">
      <c r="A852" s="189"/>
      <c r="B852" s="182"/>
      <c r="C852" s="183"/>
      <c r="D852" s="183"/>
      <c r="E852" s="183"/>
      <c r="F852" s="130"/>
      <c r="G852" s="130"/>
      <c r="H852" s="130"/>
      <c r="I852" s="130"/>
      <c r="J852" s="181"/>
      <c r="K852" s="189"/>
      <c r="L852" s="189"/>
      <c r="M852" s="189"/>
      <c r="N852" s="189"/>
      <c r="O852" s="189"/>
      <c r="P852" s="189"/>
      <c r="Q852" s="189"/>
      <c r="R852" s="189"/>
      <c r="S852" s="189"/>
      <c r="T852" s="189"/>
      <c r="U852" s="189"/>
      <c r="V852" s="189"/>
      <c r="W852" s="189"/>
      <c r="X852" s="189"/>
      <c r="Y852" s="189"/>
    </row>
    <row r="853" spans="1:25" ht="15.75" hidden="1" customHeight="1" x14ac:dyDescent="0.2">
      <c r="A853" s="189"/>
      <c r="B853" s="182"/>
      <c r="C853" s="183"/>
      <c r="D853" s="183"/>
      <c r="E853" s="183"/>
      <c r="F853" s="130"/>
      <c r="G853" s="130"/>
      <c r="H853" s="130"/>
      <c r="I853" s="130"/>
      <c r="J853" s="181"/>
      <c r="K853" s="189"/>
      <c r="L853" s="189"/>
      <c r="M853" s="189"/>
      <c r="N853" s="189"/>
      <c r="O853" s="189"/>
      <c r="P853" s="189"/>
      <c r="Q853" s="189"/>
      <c r="R853" s="189"/>
      <c r="S853" s="189"/>
      <c r="T853" s="189"/>
      <c r="U853" s="189"/>
      <c r="V853" s="189"/>
      <c r="W853" s="189"/>
      <c r="X853" s="189"/>
      <c r="Y853" s="189"/>
    </row>
    <row r="854" spans="1:25" ht="15.75" hidden="1" customHeight="1" x14ac:dyDescent="0.2">
      <c r="A854" s="189"/>
      <c r="B854" s="182"/>
      <c r="C854" s="183"/>
      <c r="D854" s="183"/>
      <c r="E854" s="183"/>
      <c r="F854" s="130"/>
      <c r="G854" s="130"/>
      <c r="H854" s="130"/>
      <c r="I854" s="130"/>
      <c r="J854" s="181"/>
      <c r="K854" s="189"/>
      <c r="L854" s="189"/>
      <c r="M854" s="189"/>
      <c r="N854" s="189"/>
      <c r="O854" s="189"/>
      <c r="P854" s="189"/>
      <c r="Q854" s="189"/>
      <c r="R854" s="189"/>
      <c r="S854" s="189"/>
      <c r="T854" s="189"/>
      <c r="U854" s="189"/>
      <c r="V854" s="189"/>
      <c r="W854" s="189"/>
      <c r="X854" s="189"/>
      <c r="Y854" s="189"/>
    </row>
    <row r="855" spans="1:25" ht="15.75" hidden="1" customHeight="1" x14ac:dyDescent="0.2">
      <c r="A855" s="189"/>
      <c r="B855" s="182"/>
      <c r="C855" s="183"/>
      <c r="D855" s="183"/>
      <c r="E855" s="183"/>
      <c r="F855" s="130"/>
      <c r="G855" s="130"/>
      <c r="H855" s="130"/>
      <c r="I855" s="130"/>
      <c r="J855" s="181"/>
      <c r="K855" s="189"/>
      <c r="L855" s="189"/>
      <c r="M855" s="189"/>
      <c r="N855" s="189"/>
      <c r="O855" s="189"/>
      <c r="P855" s="189"/>
      <c r="Q855" s="189"/>
      <c r="R855" s="189"/>
      <c r="S855" s="189"/>
      <c r="T855" s="189"/>
      <c r="U855" s="189"/>
      <c r="V855" s="189"/>
      <c r="W855" s="189"/>
      <c r="X855" s="189"/>
      <c r="Y855" s="189"/>
    </row>
    <row r="856" spans="1:25" ht="15.75" hidden="1" customHeight="1" x14ac:dyDescent="0.2">
      <c r="A856" s="189"/>
      <c r="B856" s="182"/>
      <c r="C856" s="183"/>
      <c r="D856" s="183"/>
      <c r="E856" s="183"/>
      <c r="F856" s="130"/>
      <c r="G856" s="130"/>
      <c r="H856" s="130"/>
      <c r="I856" s="130"/>
      <c r="J856" s="181"/>
      <c r="K856" s="189"/>
      <c r="L856" s="189"/>
      <c r="M856" s="189"/>
      <c r="N856" s="189"/>
      <c r="O856" s="189"/>
      <c r="P856" s="189"/>
      <c r="Q856" s="189"/>
      <c r="R856" s="189"/>
      <c r="S856" s="189"/>
      <c r="T856" s="189"/>
      <c r="U856" s="189"/>
      <c r="V856" s="189"/>
      <c r="W856" s="189"/>
      <c r="X856" s="189"/>
      <c r="Y856" s="189"/>
    </row>
    <row r="857" spans="1:25" ht="15.75" hidden="1" customHeight="1" x14ac:dyDescent="0.2">
      <c r="A857" s="189"/>
      <c r="B857" s="182"/>
      <c r="C857" s="183"/>
      <c r="D857" s="183"/>
      <c r="E857" s="183"/>
      <c r="F857" s="130"/>
      <c r="G857" s="130"/>
      <c r="H857" s="130"/>
      <c r="I857" s="130"/>
      <c r="J857" s="181"/>
      <c r="K857" s="189"/>
      <c r="L857" s="189"/>
      <c r="M857" s="189"/>
      <c r="N857" s="189"/>
      <c r="O857" s="189"/>
      <c r="P857" s="189"/>
      <c r="Q857" s="189"/>
      <c r="R857" s="189"/>
      <c r="S857" s="189"/>
      <c r="T857" s="189"/>
      <c r="U857" s="189"/>
      <c r="V857" s="189"/>
      <c r="W857" s="189"/>
      <c r="X857" s="189"/>
      <c r="Y857" s="189"/>
    </row>
    <row r="858" spans="1:25" ht="15.75" hidden="1" customHeight="1" x14ac:dyDescent="0.2">
      <c r="A858" s="189"/>
      <c r="B858" s="182"/>
      <c r="C858" s="183"/>
      <c r="D858" s="183"/>
      <c r="E858" s="183"/>
      <c r="F858" s="130"/>
      <c r="G858" s="130"/>
      <c r="H858" s="130"/>
      <c r="I858" s="130"/>
      <c r="J858" s="181"/>
      <c r="K858" s="189"/>
      <c r="L858" s="189"/>
      <c r="M858" s="189"/>
      <c r="N858" s="189"/>
      <c r="O858" s="189"/>
      <c r="P858" s="189"/>
      <c r="Q858" s="189"/>
      <c r="R858" s="189"/>
      <c r="S858" s="189"/>
      <c r="T858" s="189"/>
      <c r="U858" s="189"/>
      <c r="V858" s="189"/>
      <c r="W858" s="189"/>
      <c r="X858" s="189"/>
      <c r="Y858" s="189"/>
    </row>
    <row r="859" spans="1:25" ht="15.75" hidden="1" customHeight="1" x14ac:dyDescent="0.2">
      <c r="A859" s="189"/>
      <c r="B859" s="182"/>
      <c r="C859" s="183"/>
      <c r="D859" s="183"/>
      <c r="E859" s="183"/>
      <c r="F859" s="130"/>
      <c r="G859" s="130"/>
      <c r="H859" s="130"/>
      <c r="I859" s="130"/>
      <c r="J859" s="181"/>
      <c r="K859" s="189"/>
      <c r="L859" s="189"/>
      <c r="M859" s="189"/>
      <c r="N859" s="189"/>
      <c r="O859" s="189"/>
      <c r="P859" s="189"/>
      <c r="Q859" s="189"/>
      <c r="R859" s="189"/>
      <c r="S859" s="189"/>
      <c r="T859" s="189"/>
      <c r="U859" s="189"/>
      <c r="V859" s="189"/>
      <c r="W859" s="189"/>
      <c r="X859" s="189"/>
      <c r="Y859" s="189"/>
    </row>
    <row r="860" spans="1:25" ht="15.75" hidden="1" customHeight="1" x14ac:dyDescent="0.2">
      <c r="A860" s="189"/>
      <c r="B860" s="182"/>
      <c r="C860" s="183"/>
      <c r="D860" s="183"/>
      <c r="E860" s="183"/>
      <c r="F860" s="130"/>
      <c r="G860" s="130"/>
      <c r="H860" s="130"/>
      <c r="I860" s="130"/>
      <c r="J860" s="181"/>
      <c r="K860" s="189"/>
      <c r="L860" s="189"/>
      <c r="M860" s="189"/>
      <c r="N860" s="189"/>
      <c r="O860" s="189"/>
      <c r="P860" s="189"/>
      <c r="Q860" s="189"/>
      <c r="R860" s="189"/>
      <c r="S860" s="189"/>
      <c r="T860" s="189"/>
      <c r="U860" s="189"/>
      <c r="V860" s="189"/>
      <c r="W860" s="189"/>
      <c r="X860" s="189"/>
      <c r="Y860" s="189"/>
    </row>
    <row r="861" spans="1:25" ht="15.75" hidden="1" customHeight="1" x14ac:dyDescent="0.2">
      <c r="A861" s="189"/>
      <c r="B861" s="182"/>
      <c r="C861" s="183"/>
      <c r="D861" s="183"/>
      <c r="E861" s="183"/>
      <c r="F861" s="130"/>
      <c r="G861" s="130"/>
      <c r="H861" s="130"/>
      <c r="I861" s="130"/>
      <c r="J861" s="181"/>
      <c r="K861" s="189"/>
      <c r="L861" s="189"/>
      <c r="M861" s="189"/>
      <c r="N861" s="189"/>
      <c r="O861" s="189"/>
      <c r="P861" s="189"/>
      <c r="Q861" s="189"/>
      <c r="R861" s="189"/>
      <c r="S861" s="189"/>
      <c r="T861" s="189"/>
      <c r="U861" s="189"/>
      <c r="V861" s="189"/>
      <c r="W861" s="189"/>
      <c r="X861" s="189"/>
      <c r="Y861" s="189"/>
    </row>
    <row r="862" spans="1:25" ht="15.75" hidden="1" customHeight="1" x14ac:dyDescent="0.2">
      <c r="A862" s="189"/>
      <c r="B862" s="182"/>
      <c r="C862" s="183"/>
      <c r="D862" s="183"/>
      <c r="E862" s="183"/>
      <c r="F862" s="130"/>
      <c r="G862" s="130"/>
      <c r="H862" s="130"/>
      <c r="I862" s="130"/>
      <c r="J862" s="181"/>
      <c r="K862" s="189"/>
      <c r="L862" s="189"/>
      <c r="M862" s="189"/>
      <c r="N862" s="189"/>
      <c r="O862" s="189"/>
      <c r="P862" s="189"/>
      <c r="Q862" s="189"/>
      <c r="R862" s="189"/>
      <c r="S862" s="189"/>
      <c r="T862" s="189"/>
      <c r="U862" s="189"/>
      <c r="V862" s="189"/>
      <c r="W862" s="189"/>
      <c r="X862" s="189"/>
      <c r="Y862" s="189"/>
    </row>
    <row r="863" spans="1:25" ht="15.75" hidden="1" customHeight="1" x14ac:dyDescent="0.2">
      <c r="A863" s="189"/>
      <c r="B863" s="182"/>
      <c r="C863" s="183"/>
      <c r="D863" s="183"/>
      <c r="E863" s="183"/>
      <c r="F863" s="130"/>
      <c r="G863" s="130"/>
      <c r="H863" s="130"/>
      <c r="I863" s="130"/>
      <c r="J863" s="181"/>
      <c r="K863" s="189"/>
      <c r="L863" s="189"/>
      <c r="M863" s="189"/>
      <c r="N863" s="189"/>
      <c r="O863" s="189"/>
      <c r="P863" s="189"/>
      <c r="Q863" s="189"/>
      <c r="R863" s="189"/>
      <c r="S863" s="189"/>
      <c r="T863" s="189"/>
      <c r="U863" s="189"/>
      <c r="V863" s="189"/>
      <c r="W863" s="189"/>
      <c r="X863" s="189"/>
      <c r="Y863" s="189"/>
    </row>
    <row r="864" spans="1:25" ht="15.75" hidden="1" customHeight="1" x14ac:dyDescent="0.2">
      <c r="A864" s="189"/>
      <c r="B864" s="182"/>
      <c r="C864" s="183"/>
      <c r="D864" s="183"/>
      <c r="E864" s="183"/>
      <c r="F864" s="130"/>
      <c r="G864" s="130"/>
      <c r="H864" s="130"/>
      <c r="I864" s="130"/>
      <c r="J864" s="181"/>
      <c r="K864" s="189"/>
      <c r="L864" s="189"/>
      <c r="M864" s="189"/>
      <c r="N864" s="189"/>
      <c r="O864" s="189"/>
      <c r="P864" s="189"/>
      <c r="Q864" s="189"/>
      <c r="R864" s="189"/>
      <c r="S864" s="189"/>
      <c r="T864" s="189"/>
      <c r="U864" s="189"/>
      <c r="V864" s="189"/>
      <c r="W864" s="189"/>
      <c r="X864" s="189"/>
      <c r="Y864" s="189"/>
    </row>
    <row r="865" spans="1:25" ht="15.75" hidden="1" customHeight="1" x14ac:dyDescent="0.2">
      <c r="A865" s="189"/>
      <c r="B865" s="182"/>
      <c r="C865" s="183"/>
      <c r="D865" s="183"/>
      <c r="E865" s="183"/>
      <c r="F865" s="130"/>
      <c r="G865" s="130"/>
      <c r="H865" s="130"/>
      <c r="I865" s="130"/>
      <c r="J865" s="181"/>
      <c r="K865" s="189"/>
      <c r="L865" s="189"/>
      <c r="M865" s="189"/>
      <c r="N865" s="189"/>
      <c r="O865" s="189"/>
      <c r="P865" s="189"/>
      <c r="Q865" s="189"/>
      <c r="R865" s="189"/>
      <c r="S865" s="189"/>
      <c r="T865" s="189"/>
      <c r="U865" s="189"/>
      <c r="V865" s="189"/>
      <c r="W865" s="189"/>
      <c r="X865" s="189"/>
      <c r="Y865" s="189"/>
    </row>
    <row r="866" spans="1:25" ht="15.75" hidden="1" customHeight="1" x14ac:dyDescent="0.2">
      <c r="A866" s="189"/>
      <c r="B866" s="182"/>
      <c r="C866" s="183"/>
      <c r="D866" s="183"/>
      <c r="E866" s="183"/>
      <c r="F866" s="130"/>
      <c r="G866" s="130"/>
      <c r="H866" s="130"/>
      <c r="I866" s="130"/>
      <c r="J866" s="181"/>
      <c r="K866" s="189"/>
      <c r="L866" s="189"/>
      <c r="M866" s="189"/>
      <c r="N866" s="189"/>
      <c r="O866" s="189"/>
      <c r="P866" s="189"/>
      <c r="Q866" s="189"/>
      <c r="R866" s="189"/>
      <c r="S866" s="189"/>
      <c r="T866" s="189"/>
      <c r="U866" s="189"/>
      <c r="V866" s="189"/>
      <c r="W866" s="189"/>
      <c r="X866" s="189"/>
      <c r="Y866" s="189"/>
    </row>
    <row r="867" spans="1:25" ht="15.75" hidden="1" customHeight="1" x14ac:dyDescent="0.2">
      <c r="A867" s="189"/>
      <c r="B867" s="182"/>
      <c r="C867" s="183"/>
      <c r="D867" s="183"/>
      <c r="E867" s="183"/>
      <c r="F867" s="130"/>
      <c r="G867" s="130"/>
      <c r="H867" s="130"/>
      <c r="I867" s="130"/>
      <c r="J867" s="181"/>
      <c r="K867" s="189"/>
      <c r="L867" s="189"/>
      <c r="M867" s="189"/>
      <c r="N867" s="189"/>
      <c r="O867" s="189"/>
      <c r="P867" s="189"/>
      <c r="Q867" s="189"/>
      <c r="R867" s="189"/>
      <c r="S867" s="189"/>
      <c r="T867" s="189"/>
      <c r="U867" s="189"/>
      <c r="V867" s="189"/>
      <c r="W867" s="189"/>
      <c r="X867" s="189"/>
      <c r="Y867" s="189"/>
    </row>
    <row r="868" spans="1:25" ht="15.75" hidden="1" customHeight="1" x14ac:dyDescent="0.2">
      <c r="A868" s="189"/>
      <c r="B868" s="182"/>
      <c r="C868" s="183"/>
      <c r="D868" s="183"/>
      <c r="E868" s="183"/>
      <c r="F868" s="130"/>
      <c r="G868" s="130"/>
      <c r="H868" s="130"/>
      <c r="I868" s="130"/>
      <c r="J868" s="181"/>
      <c r="K868" s="189"/>
      <c r="L868" s="189"/>
      <c r="M868" s="189"/>
      <c r="N868" s="189"/>
      <c r="O868" s="189"/>
      <c r="P868" s="189"/>
      <c r="Q868" s="189"/>
      <c r="R868" s="189"/>
      <c r="S868" s="189"/>
      <c r="T868" s="189"/>
      <c r="U868" s="189"/>
      <c r="V868" s="189"/>
      <c r="W868" s="189"/>
      <c r="X868" s="189"/>
      <c r="Y868" s="189"/>
    </row>
    <row r="869" spans="1:25" ht="15.75" hidden="1" customHeight="1" x14ac:dyDescent="0.2">
      <c r="A869" s="189"/>
      <c r="B869" s="182"/>
      <c r="C869" s="183"/>
      <c r="D869" s="183"/>
      <c r="E869" s="183"/>
      <c r="F869" s="130"/>
      <c r="G869" s="130"/>
      <c r="H869" s="130"/>
      <c r="I869" s="130"/>
      <c r="J869" s="181"/>
      <c r="K869" s="189"/>
      <c r="L869" s="189"/>
      <c r="M869" s="189"/>
      <c r="N869" s="189"/>
      <c r="O869" s="189"/>
      <c r="P869" s="189"/>
      <c r="Q869" s="189"/>
      <c r="R869" s="189"/>
      <c r="S869" s="189"/>
      <c r="T869" s="189"/>
      <c r="U869" s="189"/>
      <c r="V869" s="189"/>
      <c r="W869" s="189"/>
      <c r="X869" s="189"/>
      <c r="Y869" s="189"/>
    </row>
    <row r="870" spans="1:25" ht="15.75" hidden="1" customHeight="1" x14ac:dyDescent="0.2">
      <c r="A870" s="189"/>
      <c r="B870" s="182"/>
      <c r="C870" s="183"/>
      <c r="D870" s="183"/>
      <c r="E870" s="183"/>
      <c r="F870" s="130"/>
      <c r="G870" s="130"/>
      <c r="H870" s="130"/>
      <c r="I870" s="130"/>
      <c r="J870" s="181"/>
      <c r="K870" s="189"/>
      <c r="L870" s="189"/>
      <c r="M870" s="189"/>
      <c r="N870" s="189"/>
      <c r="O870" s="189"/>
      <c r="P870" s="189"/>
      <c r="Q870" s="189"/>
      <c r="R870" s="189"/>
      <c r="S870" s="189"/>
      <c r="T870" s="189"/>
      <c r="U870" s="189"/>
      <c r="V870" s="189"/>
      <c r="W870" s="189"/>
      <c r="X870" s="189"/>
      <c r="Y870" s="189"/>
    </row>
    <row r="871" spans="1:25" ht="15.75" hidden="1" customHeight="1" x14ac:dyDescent="0.2">
      <c r="A871" s="189"/>
      <c r="B871" s="182"/>
      <c r="C871" s="183"/>
      <c r="D871" s="183"/>
      <c r="E871" s="183"/>
      <c r="F871" s="130"/>
      <c r="G871" s="130"/>
      <c r="H871" s="130"/>
      <c r="I871" s="130"/>
      <c r="J871" s="181"/>
      <c r="K871" s="189"/>
      <c r="L871" s="189"/>
      <c r="M871" s="189"/>
      <c r="N871" s="189"/>
      <c r="O871" s="189"/>
      <c r="P871" s="189"/>
      <c r="Q871" s="189"/>
      <c r="R871" s="189"/>
      <c r="S871" s="189"/>
      <c r="T871" s="189"/>
      <c r="U871" s="189"/>
      <c r="V871" s="189"/>
      <c r="W871" s="189"/>
      <c r="X871" s="189"/>
      <c r="Y871" s="189"/>
    </row>
    <row r="872" spans="1:25" ht="15.75" hidden="1" customHeight="1" x14ac:dyDescent="0.2">
      <c r="A872" s="189"/>
      <c r="B872" s="182"/>
      <c r="C872" s="183"/>
      <c r="D872" s="183"/>
      <c r="E872" s="183"/>
      <c r="F872" s="130"/>
      <c r="G872" s="130"/>
      <c r="H872" s="130"/>
      <c r="I872" s="130"/>
      <c r="J872" s="181"/>
      <c r="K872" s="189"/>
      <c r="L872" s="189"/>
      <c r="M872" s="189"/>
      <c r="N872" s="189"/>
      <c r="O872" s="189"/>
      <c r="P872" s="189"/>
      <c r="Q872" s="189"/>
      <c r="R872" s="189"/>
      <c r="S872" s="189"/>
      <c r="T872" s="189"/>
      <c r="U872" s="189"/>
      <c r="V872" s="189"/>
      <c r="W872" s="189"/>
      <c r="X872" s="189"/>
      <c r="Y872" s="189"/>
    </row>
    <row r="873" spans="1:25" ht="15.75" hidden="1" customHeight="1" x14ac:dyDescent="0.2">
      <c r="A873" s="189"/>
      <c r="B873" s="182"/>
      <c r="C873" s="183"/>
      <c r="D873" s="183"/>
      <c r="E873" s="183"/>
      <c r="F873" s="130"/>
      <c r="G873" s="130"/>
      <c r="H873" s="130"/>
      <c r="I873" s="130"/>
      <c r="J873" s="181"/>
      <c r="K873" s="189"/>
      <c r="L873" s="189"/>
      <c r="M873" s="189"/>
      <c r="N873" s="189"/>
      <c r="O873" s="189"/>
      <c r="P873" s="189"/>
      <c r="Q873" s="189"/>
      <c r="R873" s="189"/>
      <c r="S873" s="189"/>
      <c r="T873" s="189"/>
      <c r="U873" s="189"/>
      <c r="V873" s="189"/>
      <c r="W873" s="189"/>
      <c r="X873" s="189"/>
      <c r="Y873" s="189"/>
    </row>
    <row r="874" spans="1:25" ht="15.75" hidden="1" customHeight="1" x14ac:dyDescent="0.2">
      <c r="A874" s="189"/>
      <c r="B874" s="182"/>
      <c r="C874" s="183"/>
      <c r="D874" s="183"/>
      <c r="E874" s="183"/>
      <c r="F874" s="130"/>
      <c r="G874" s="130"/>
      <c r="H874" s="130"/>
      <c r="I874" s="130"/>
      <c r="J874" s="181"/>
      <c r="K874" s="189"/>
      <c r="L874" s="189"/>
      <c r="M874" s="189"/>
      <c r="N874" s="189"/>
      <c r="O874" s="189"/>
      <c r="P874" s="189"/>
      <c r="Q874" s="189"/>
      <c r="R874" s="189"/>
      <c r="S874" s="189"/>
      <c r="T874" s="189"/>
      <c r="U874" s="189"/>
      <c r="V874" s="189"/>
      <c r="W874" s="189"/>
      <c r="X874" s="189"/>
      <c r="Y874" s="189"/>
    </row>
    <row r="875" spans="1:25" ht="15.75" hidden="1" customHeight="1" x14ac:dyDescent="0.2">
      <c r="A875" s="189"/>
      <c r="B875" s="182"/>
      <c r="C875" s="183"/>
      <c r="D875" s="183"/>
      <c r="E875" s="183"/>
      <c r="F875" s="130"/>
      <c r="G875" s="130"/>
      <c r="H875" s="130"/>
      <c r="I875" s="130"/>
      <c r="J875" s="181"/>
      <c r="K875" s="189"/>
      <c r="L875" s="189"/>
      <c r="M875" s="189"/>
      <c r="N875" s="189"/>
      <c r="O875" s="189"/>
      <c r="P875" s="189"/>
      <c r="Q875" s="189"/>
      <c r="R875" s="189"/>
      <c r="S875" s="189"/>
      <c r="T875" s="189"/>
      <c r="U875" s="189"/>
      <c r="V875" s="189"/>
      <c r="W875" s="189"/>
      <c r="X875" s="189"/>
      <c r="Y875" s="189"/>
    </row>
    <row r="876" spans="1:25" ht="15.75" hidden="1" customHeight="1" x14ac:dyDescent="0.2">
      <c r="A876" s="189"/>
      <c r="B876" s="182"/>
      <c r="C876" s="183"/>
      <c r="D876" s="183"/>
      <c r="E876" s="183"/>
      <c r="F876" s="130"/>
      <c r="G876" s="130"/>
      <c r="H876" s="130"/>
      <c r="I876" s="130"/>
      <c r="J876" s="181"/>
      <c r="K876" s="189"/>
      <c r="L876" s="189"/>
      <c r="M876" s="189"/>
      <c r="N876" s="189"/>
      <c r="O876" s="189"/>
      <c r="P876" s="189"/>
      <c r="Q876" s="189"/>
      <c r="R876" s="189"/>
      <c r="S876" s="189"/>
      <c r="T876" s="189"/>
      <c r="U876" s="189"/>
      <c r="V876" s="189"/>
      <c r="W876" s="189"/>
      <c r="X876" s="189"/>
      <c r="Y876" s="189"/>
    </row>
    <row r="877" spans="1:25" ht="15.75" hidden="1" customHeight="1" x14ac:dyDescent="0.2">
      <c r="A877" s="189"/>
      <c r="B877" s="182"/>
      <c r="C877" s="183"/>
      <c r="D877" s="183"/>
      <c r="E877" s="183"/>
      <c r="F877" s="130"/>
      <c r="G877" s="130"/>
      <c r="H877" s="130"/>
      <c r="I877" s="130"/>
      <c r="J877" s="181"/>
      <c r="K877" s="189"/>
      <c r="L877" s="189"/>
      <c r="M877" s="189"/>
      <c r="N877" s="189"/>
      <c r="O877" s="189"/>
      <c r="P877" s="189"/>
      <c r="Q877" s="189"/>
      <c r="R877" s="189"/>
      <c r="S877" s="189"/>
      <c r="T877" s="189"/>
      <c r="U877" s="189"/>
      <c r="V877" s="189"/>
      <c r="W877" s="189"/>
      <c r="X877" s="189"/>
      <c r="Y877" s="189"/>
    </row>
    <row r="878" spans="1:25" ht="15.75" hidden="1" customHeight="1" x14ac:dyDescent="0.2">
      <c r="A878" s="189"/>
      <c r="B878" s="182"/>
      <c r="C878" s="183"/>
      <c r="D878" s="183"/>
      <c r="E878" s="183"/>
      <c r="F878" s="130"/>
      <c r="G878" s="130"/>
      <c r="H878" s="130"/>
      <c r="I878" s="130"/>
      <c r="J878" s="181"/>
      <c r="K878" s="189"/>
      <c r="L878" s="189"/>
      <c r="M878" s="189"/>
      <c r="N878" s="189"/>
      <c r="O878" s="189"/>
      <c r="P878" s="189"/>
      <c r="Q878" s="189"/>
      <c r="R878" s="189"/>
      <c r="S878" s="189"/>
      <c r="T878" s="189"/>
      <c r="U878" s="189"/>
      <c r="V878" s="189"/>
      <c r="W878" s="189"/>
      <c r="X878" s="189"/>
      <c r="Y878" s="189"/>
    </row>
    <row r="879" spans="1:25" ht="15.75" hidden="1" customHeight="1" x14ac:dyDescent="0.2">
      <c r="A879" s="189"/>
      <c r="B879" s="182"/>
      <c r="C879" s="183"/>
      <c r="D879" s="183"/>
      <c r="E879" s="183"/>
      <c r="F879" s="130"/>
      <c r="G879" s="130"/>
      <c r="H879" s="130"/>
      <c r="I879" s="130"/>
      <c r="J879" s="181"/>
      <c r="K879" s="189"/>
      <c r="L879" s="189"/>
      <c r="M879" s="189"/>
      <c r="N879" s="189"/>
      <c r="O879" s="189"/>
      <c r="P879" s="189"/>
      <c r="Q879" s="189"/>
      <c r="R879" s="189"/>
      <c r="S879" s="189"/>
      <c r="T879" s="189"/>
      <c r="U879" s="189"/>
      <c r="V879" s="189"/>
      <c r="W879" s="189"/>
      <c r="X879" s="189"/>
      <c r="Y879" s="189"/>
    </row>
    <row r="880" spans="1:25" ht="15.75" hidden="1" customHeight="1" x14ac:dyDescent="0.2">
      <c r="A880" s="189"/>
      <c r="B880" s="182"/>
      <c r="C880" s="183"/>
      <c r="D880" s="183"/>
      <c r="E880" s="183"/>
      <c r="F880" s="130"/>
      <c r="G880" s="130"/>
      <c r="H880" s="130"/>
      <c r="I880" s="130"/>
      <c r="J880" s="181"/>
      <c r="K880" s="189"/>
      <c r="L880" s="189"/>
      <c r="M880" s="189"/>
      <c r="N880" s="189"/>
      <c r="O880" s="189"/>
      <c r="P880" s="189"/>
      <c r="Q880" s="189"/>
      <c r="R880" s="189"/>
      <c r="S880" s="189"/>
      <c r="T880" s="189"/>
      <c r="U880" s="189"/>
      <c r="V880" s="189"/>
      <c r="W880" s="189"/>
      <c r="X880" s="189"/>
      <c r="Y880" s="189"/>
    </row>
    <row r="881" spans="1:25" ht="15.75" hidden="1" customHeight="1" x14ac:dyDescent="0.2">
      <c r="A881" s="189"/>
      <c r="B881" s="182"/>
      <c r="C881" s="183"/>
      <c r="D881" s="183"/>
      <c r="E881" s="183"/>
      <c r="F881" s="130"/>
      <c r="G881" s="130"/>
      <c r="H881" s="130"/>
      <c r="I881" s="130"/>
      <c r="J881" s="181"/>
      <c r="K881" s="189"/>
      <c r="L881" s="189"/>
      <c r="M881" s="189"/>
      <c r="N881" s="189"/>
      <c r="O881" s="189"/>
      <c r="P881" s="189"/>
      <c r="Q881" s="189"/>
      <c r="R881" s="189"/>
      <c r="S881" s="189"/>
      <c r="T881" s="189"/>
      <c r="U881" s="189"/>
      <c r="V881" s="189"/>
      <c r="W881" s="189"/>
      <c r="X881" s="189"/>
      <c r="Y881" s="189"/>
    </row>
    <row r="882" spans="1:25" ht="15.75" hidden="1" customHeight="1" x14ac:dyDescent="0.2">
      <c r="A882" s="189"/>
      <c r="B882" s="182"/>
      <c r="C882" s="183"/>
      <c r="D882" s="183"/>
      <c r="E882" s="183"/>
      <c r="F882" s="130"/>
      <c r="G882" s="130"/>
      <c r="H882" s="130"/>
      <c r="I882" s="130"/>
      <c r="J882" s="181"/>
      <c r="K882" s="189"/>
      <c r="L882" s="189"/>
      <c r="M882" s="189"/>
      <c r="N882" s="189"/>
      <c r="O882" s="189"/>
      <c r="P882" s="189"/>
      <c r="Q882" s="189"/>
      <c r="R882" s="189"/>
      <c r="S882" s="189"/>
      <c r="T882" s="189"/>
      <c r="U882" s="189"/>
      <c r="V882" s="189"/>
      <c r="W882" s="189"/>
      <c r="X882" s="189"/>
      <c r="Y882" s="189"/>
    </row>
    <row r="883" spans="1:25" ht="15.75" hidden="1" customHeight="1" x14ac:dyDescent="0.2">
      <c r="A883" s="189"/>
      <c r="B883" s="182"/>
      <c r="C883" s="183"/>
      <c r="D883" s="183"/>
      <c r="E883" s="183"/>
      <c r="F883" s="130"/>
      <c r="G883" s="130"/>
      <c r="H883" s="130"/>
      <c r="I883" s="130"/>
      <c r="J883" s="181"/>
      <c r="K883" s="189"/>
      <c r="L883" s="189"/>
      <c r="M883" s="189"/>
      <c r="N883" s="189"/>
      <c r="O883" s="189"/>
      <c r="P883" s="189"/>
      <c r="Q883" s="189"/>
      <c r="R883" s="189"/>
      <c r="S883" s="189"/>
      <c r="T883" s="189"/>
      <c r="U883" s="189"/>
      <c r="V883" s="189"/>
      <c r="W883" s="189"/>
      <c r="X883" s="189"/>
      <c r="Y883" s="189"/>
    </row>
    <row r="884" spans="1:25" ht="15.75" hidden="1" customHeight="1" x14ac:dyDescent="0.2">
      <c r="A884" s="189"/>
      <c r="B884" s="182"/>
      <c r="C884" s="183"/>
      <c r="D884" s="183"/>
      <c r="E884" s="183"/>
      <c r="F884" s="130"/>
      <c r="G884" s="130"/>
      <c r="H884" s="130"/>
      <c r="I884" s="130"/>
      <c r="J884" s="181"/>
      <c r="K884" s="189"/>
      <c r="L884" s="189"/>
      <c r="M884" s="189"/>
      <c r="N884" s="189"/>
      <c r="O884" s="189"/>
      <c r="P884" s="189"/>
      <c r="Q884" s="189"/>
      <c r="R884" s="189"/>
      <c r="S884" s="189"/>
      <c r="T884" s="189"/>
      <c r="U884" s="189"/>
      <c r="V884" s="189"/>
      <c r="W884" s="189"/>
      <c r="X884" s="189"/>
      <c r="Y884" s="189"/>
    </row>
    <row r="885" spans="1:25" ht="15.75" hidden="1" customHeight="1" x14ac:dyDescent="0.2">
      <c r="A885" s="189"/>
      <c r="B885" s="182"/>
      <c r="C885" s="183"/>
      <c r="D885" s="183"/>
      <c r="E885" s="183"/>
      <c r="F885" s="130"/>
      <c r="G885" s="130"/>
      <c r="H885" s="130"/>
      <c r="I885" s="130"/>
      <c r="J885" s="181"/>
      <c r="K885" s="189"/>
      <c r="L885" s="189"/>
      <c r="M885" s="189"/>
      <c r="N885" s="189"/>
      <c r="O885" s="189"/>
      <c r="P885" s="189"/>
      <c r="Q885" s="189"/>
      <c r="R885" s="189"/>
      <c r="S885" s="189"/>
      <c r="T885" s="189"/>
      <c r="U885" s="189"/>
      <c r="V885" s="189"/>
      <c r="W885" s="189"/>
      <c r="X885" s="189"/>
      <c r="Y885" s="189"/>
    </row>
    <row r="886" spans="1:25" ht="15.75" hidden="1" customHeight="1" x14ac:dyDescent="0.2">
      <c r="A886" s="189"/>
      <c r="B886" s="182"/>
      <c r="C886" s="183"/>
      <c r="D886" s="183"/>
      <c r="E886" s="183"/>
      <c r="F886" s="130"/>
      <c r="G886" s="130"/>
      <c r="H886" s="130"/>
      <c r="I886" s="130"/>
      <c r="J886" s="181"/>
      <c r="K886" s="189"/>
      <c r="L886" s="189"/>
      <c r="M886" s="189"/>
      <c r="N886" s="189"/>
      <c r="O886" s="189"/>
      <c r="P886" s="189"/>
      <c r="Q886" s="189"/>
      <c r="R886" s="189"/>
      <c r="S886" s="189"/>
      <c r="T886" s="189"/>
      <c r="U886" s="189"/>
      <c r="V886" s="189"/>
      <c r="W886" s="189"/>
      <c r="X886" s="189"/>
      <c r="Y886" s="189"/>
    </row>
    <row r="887" spans="1:25" ht="15.75" hidden="1" customHeight="1" x14ac:dyDescent="0.2">
      <c r="A887" s="189"/>
      <c r="B887" s="182"/>
      <c r="C887" s="183"/>
      <c r="D887" s="183"/>
      <c r="E887" s="183"/>
      <c r="F887" s="130"/>
      <c r="G887" s="130"/>
      <c r="H887" s="130"/>
      <c r="I887" s="130"/>
      <c r="J887" s="181"/>
      <c r="K887" s="189"/>
      <c r="L887" s="189"/>
      <c r="M887" s="189"/>
      <c r="N887" s="189"/>
      <c r="O887" s="189"/>
      <c r="P887" s="189"/>
      <c r="Q887" s="189"/>
      <c r="R887" s="189"/>
      <c r="S887" s="189"/>
      <c r="T887" s="189"/>
      <c r="U887" s="189"/>
      <c r="V887" s="189"/>
      <c r="W887" s="189"/>
      <c r="X887" s="189"/>
      <c r="Y887" s="189"/>
    </row>
    <row r="888" spans="1:25" ht="15.75" hidden="1" customHeight="1" x14ac:dyDescent="0.2">
      <c r="A888" s="189"/>
      <c r="B888" s="182"/>
      <c r="C888" s="183"/>
      <c r="D888" s="183"/>
      <c r="E888" s="183"/>
      <c r="F888" s="130"/>
      <c r="G888" s="130"/>
      <c r="H888" s="130"/>
      <c r="I888" s="130"/>
      <c r="J888" s="181"/>
      <c r="K888" s="189"/>
      <c r="L888" s="189"/>
      <c r="M888" s="189"/>
      <c r="N888" s="189"/>
      <c r="O888" s="189"/>
      <c r="P888" s="189"/>
      <c r="Q888" s="189"/>
      <c r="R888" s="189"/>
      <c r="S888" s="189"/>
      <c r="T888" s="189"/>
      <c r="U888" s="189"/>
      <c r="V888" s="189"/>
      <c r="W888" s="189"/>
      <c r="X888" s="189"/>
      <c r="Y888" s="189"/>
    </row>
    <row r="889" spans="1:25" ht="15.75" hidden="1" customHeight="1" x14ac:dyDescent="0.2">
      <c r="A889" s="189"/>
      <c r="B889" s="182"/>
      <c r="C889" s="183"/>
      <c r="D889" s="183"/>
      <c r="E889" s="183"/>
      <c r="F889" s="130"/>
      <c r="G889" s="130"/>
      <c r="H889" s="130"/>
      <c r="I889" s="130"/>
      <c r="J889" s="181"/>
      <c r="K889" s="189"/>
      <c r="L889" s="189"/>
      <c r="M889" s="189"/>
      <c r="N889" s="189"/>
      <c r="O889" s="189"/>
      <c r="P889" s="189"/>
      <c r="Q889" s="189"/>
      <c r="R889" s="189"/>
      <c r="S889" s="189"/>
      <c r="T889" s="189"/>
      <c r="U889" s="189"/>
      <c r="V889" s="189"/>
      <c r="W889" s="189"/>
      <c r="X889" s="189"/>
      <c r="Y889" s="189"/>
    </row>
    <row r="890" spans="1:25" ht="15.75" hidden="1" customHeight="1" x14ac:dyDescent="0.2">
      <c r="A890" s="189"/>
      <c r="B890" s="182"/>
      <c r="C890" s="183"/>
      <c r="D890" s="183"/>
      <c r="E890" s="183"/>
      <c r="F890" s="130"/>
      <c r="G890" s="130"/>
      <c r="H890" s="130"/>
      <c r="I890" s="130"/>
      <c r="J890" s="181"/>
      <c r="K890" s="189"/>
      <c r="L890" s="189"/>
      <c r="M890" s="189"/>
      <c r="N890" s="189"/>
      <c r="O890" s="189"/>
      <c r="P890" s="189"/>
      <c r="Q890" s="189"/>
      <c r="R890" s="189"/>
      <c r="S890" s="189"/>
      <c r="T890" s="189"/>
      <c r="U890" s="189"/>
      <c r="V890" s="189"/>
      <c r="W890" s="189"/>
      <c r="X890" s="189"/>
      <c r="Y890" s="189"/>
    </row>
    <row r="891" spans="1:25" ht="15.75" hidden="1" customHeight="1" x14ac:dyDescent="0.2">
      <c r="A891" s="189"/>
      <c r="B891" s="182"/>
      <c r="C891" s="183"/>
      <c r="D891" s="183"/>
      <c r="E891" s="183"/>
      <c r="F891" s="130"/>
      <c r="G891" s="130"/>
      <c r="H891" s="130"/>
      <c r="I891" s="130"/>
      <c r="J891" s="181"/>
      <c r="K891" s="189"/>
      <c r="L891" s="189"/>
      <c r="M891" s="189"/>
      <c r="N891" s="189"/>
      <c r="O891" s="189"/>
      <c r="P891" s="189"/>
      <c r="Q891" s="189"/>
      <c r="R891" s="189"/>
      <c r="S891" s="189"/>
      <c r="T891" s="189"/>
      <c r="U891" s="189"/>
      <c r="V891" s="189"/>
      <c r="W891" s="189"/>
      <c r="X891" s="189"/>
      <c r="Y891" s="189"/>
    </row>
    <row r="892" spans="1:25" ht="15.75" hidden="1" customHeight="1" x14ac:dyDescent="0.2">
      <c r="A892" s="189"/>
      <c r="B892" s="182"/>
      <c r="C892" s="183"/>
      <c r="D892" s="183"/>
      <c r="E892" s="183"/>
      <c r="F892" s="130"/>
      <c r="G892" s="130"/>
      <c r="H892" s="130"/>
      <c r="I892" s="130"/>
      <c r="J892" s="181"/>
      <c r="K892" s="189"/>
      <c r="L892" s="189"/>
      <c r="M892" s="189"/>
      <c r="N892" s="189"/>
      <c r="O892" s="189"/>
      <c r="P892" s="189"/>
      <c r="Q892" s="189"/>
      <c r="R892" s="189"/>
      <c r="S892" s="189"/>
      <c r="T892" s="189"/>
      <c r="U892" s="189"/>
      <c r="V892" s="189"/>
      <c r="W892" s="189"/>
      <c r="X892" s="189"/>
      <c r="Y892" s="189"/>
    </row>
    <row r="893" spans="1:25" ht="15.75" hidden="1" customHeight="1" x14ac:dyDescent="0.2">
      <c r="A893" s="189"/>
      <c r="B893" s="182"/>
      <c r="C893" s="183"/>
      <c r="D893" s="183"/>
      <c r="E893" s="183"/>
      <c r="F893" s="130"/>
      <c r="G893" s="130"/>
      <c r="H893" s="130"/>
      <c r="I893" s="130"/>
      <c r="J893" s="181"/>
      <c r="K893" s="189"/>
      <c r="L893" s="189"/>
      <c r="M893" s="189"/>
      <c r="N893" s="189"/>
      <c r="O893" s="189"/>
      <c r="P893" s="189"/>
      <c r="Q893" s="189"/>
      <c r="R893" s="189"/>
      <c r="S893" s="189"/>
      <c r="T893" s="189"/>
      <c r="U893" s="189"/>
      <c r="V893" s="189"/>
      <c r="W893" s="189"/>
      <c r="X893" s="189"/>
      <c r="Y893" s="189"/>
    </row>
    <row r="894" spans="1:25" ht="15.75" hidden="1" customHeight="1" x14ac:dyDescent="0.2">
      <c r="A894" s="189"/>
      <c r="B894" s="182"/>
      <c r="C894" s="183"/>
      <c r="D894" s="183"/>
      <c r="E894" s="183"/>
      <c r="F894" s="130"/>
      <c r="G894" s="130"/>
      <c r="H894" s="130"/>
      <c r="I894" s="130"/>
      <c r="J894" s="181"/>
      <c r="K894" s="189"/>
      <c r="L894" s="189"/>
      <c r="M894" s="189"/>
      <c r="N894" s="189"/>
      <c r="O894" s="189"/>
      <c r="P894" s="189"/>
      <c r="Q894" s="189"/>
      <c r="R894" s="189"/>
      <c r="S894" s="189"/>
      <c r="T894" s="189"/>
      <c r="U894" s="189"/>
      <c r="V894" s="189"/>
      <c r="W894" s="189"/>
      <c r="X894" s="189"/>
      <c r="Y894" s="189"/>
    </row>
    <row r="895" spans="1:25" ht="15.75" hidden="1" customHeight="1" x14ac:dyDescent="0.2">
      <c r="A895" s="189"/>
      <c r="B895" s="182"/>
      <c r="C895" s="183"/>
      <c r="D895" s="183"/>
      <c r="E895" s="183"/>
      <c r="F895" s="130"/>
      <c r="G895" s="130"/>
      <c r="H895" s="130"/>
      <c r="I895" s="130"/>
      <c r="J895" s="181"/>
      <c r="K895" s="189"/>
      <c r="L895" s="189"/>
      <c r="M895" s="189"/>
      <c r="N895" s="189"/>
      <c r="O895" s="189"/>
      <c r="P895" s="189"/>
      <c r="Q895" s="189"/>
      <c r="R895" s="189"/>
      <c r="S895" s="189"/>
      <c r="T895" s="189"/>
      <c r="U895" s="189"/>
      <c r="V895" s="189"/>
      <c r="W895" s="189"/>
      <c r="X895" s="189"/>
      <c r="Y895" s="189"/>
    </row>
    <row r="896" spans="1:25" ht="15.75" hidden="1" customHeight="1" x14ac:dyDescent="0.2">
      <c r="A896" s="189"/>
      <c r="B896" s="182"/>
      <c r="C896" s="183"/>
      <c r="D896" s="183"/>
      <c r="E896" s="183"/>
      <c r="F896" s="130"/>
      <c r="G896" s="130"/>
      <c r="H896" s="130"/>
      <c r="I896" s="130"/>
      <c r="J896" s="181"/>
      <c r="K896" s="189"/>
      <c r="L896" s="189"/>
      <c r="M896" s="189"/>
      <c r="N896" s="189"/>
      <c r="O896" s="189"/>
      <c r="P896" s="189"/>
      <c r="Q896" s="189"/>
      <c r="R896" s="189"/>
      <c r="S896" s="189"/>
      <c r="T896" s="189"/>
      <c r="U896" s="189"/>
      <c r="V896" s="189"/>
      <c r="W896" s="189"/>
      <c r="X896" s="189"/>
      <c r="Y896" s="189"/>
    </row>
    <row r="897" spans="1:25" ht="15.75" hidden="1" customHeight="1" x14ac:dyDescent="0.2">
      <c r="A897" s="189"/>
      <c r="B897" s="182"/>
      <c r="C897" s="183"/>
      <c r="D897" s="183"/>
      <c r="E897" s="183"/>
      <c r="F897" s="130"/>
      <c r="G897" s="130"/>
      <c r="H897" s="130"/>
      <c r="I897" s="130"/>
      <c r="J897" s="181"/>
      <c r="K897" s="189"/>
      <c r="L897" s="189"/>
      <c r="M897" s="189"/>
      <c r="N897" s="189"/>
      <c r="O897" s="189"/>
      <c r="P897" s="189"/>
      <c r="Q897" s="189"/>
      <c r="R897" s="189"/>
      <c r="S897" s="189"/>
      <c r="T897" s="189"/>
      <c r="U897" s="189"/>
      <c r="V897" s="189"/>
      <c r="W897" s="189"/>
      <c r="X897" s="189"/>
      <c r="Y897" s="189"/>
    </row>
    <row r="898" spans="1:25" ht="15.75" hidden="1" customHeight="1" x14ac:dyDescent="0.2">
      <c r="A898" s="189"/>
      <c r="B898" s="182"/>
      <c r="C898" s="183"/>
      <c r="D898" s="183"/>
      <c r="E898" s="183"/>
      <c r="F898" s="130"/>
      <c r="G898" s="130"/>
      <c r="H898" s="130"/>
      <c r="I898" s="130"/>
      <c r="J898" s="181"/>
      <c r="K898" s="189"/>
      <c r="L898" s="189"/>
      <c r="M898" s="189"/>
      <c r="N898" s="189"/>
      <c r="O898" s="189"/>
      <c r="P898" s="189"/>
      <c r="Q898" s="189"/>
      <c r="R898" s="189"/>
      <c r="S898" s="189"/>
      <c r="T898" s="189"/>
      <c r="U898" s="189"/>
      <c r="V898" s="189"/>
      <c r="W898" s="189"/>
      <c r="X898" s="189"/>
      <c r="Y898" s="189"/>
    </row>
    <row r="899" spans="1:25" ht="15.75" hidden="1" customHeight="1" x14ac:dyDescent="0.2">
      <c r="A899" s="189"/>
      <c r="B899" s="182"/>
      <c r="C899" s="183"/>
      <c r="D899" s="183"/>
      <c r="E899" s="183"/>
      <c r="F899" s="130"/>
      <c r="G899" s="130"/>
      <c r="H899" s="130"/>
      <c r="I899" s="130"/>
      <c r="J899" s="181"/>
      <c r="K899" s="189"/>
      <c r="L899" s="189"/>
      <c r="M899" s="189"/>
      <c r="N899" s="189"/>
      <c r="O899" s="189"/>
      <c r="P899" s="189"/>
      <c r="Q899" s="189"/>
      <c r="R899" s="189"/>
      <c r="S899" s="189"/>
      <c r="T899" s="189"/>
      <c r="U899" s="189"/>
      <c r="V899" s="189"/>
      <c r="W899" s="189"/>
      <c r="X899" s="189"/>
      <c r="Y899" s="189"/>
    </row>
    <row r="900" spans="1:25" ht="15.75" hidden="1" customHeight="1" x14ac:dyDescent="0.2">
      <c r="A900" s="189"/>
      <c r="B900" s="182"/>
      <c r="C900" s="183"/>
      <c r="D900" s="183"/>
      <c r="E900" s="183"/>
      <c r="F900" s="130"/>
      <c r="G900" s="130"/>
      <c r="H900" s="130"/>
      <c r="I900" s="130"/>
      <c r="J900" s="181"/>
      <c r="K900" s="189"/>
      <c r="L900" s="189"/>
      <c r="M900" s="189"/>
      <c r="N900" s="189"/>
      <c r="O900" s="189"/>
      <c r="P900" s="189"/>
      <c r="Q900" s="189"/>
      <c r="R900" s="189"/>
      <c r="S900" s="189"/>
      <c r="T900" s="189"/>
      <c r="U900" s="189"/>
      <c r="V900" s="189"/>
      <c r="W900" s="189"/>
      <c r="X900" s="189"/>
      <c r="Y900" s="189"/>
    </row>
    <row r="901" spans="1:25" ht="15.75" hidden="1" customHeight="1" x14ac:dyDescent="0.2">
      <c r="A901" s="189"/>
      <c r="B901" s="182"/>
      <c r="C901" s="183"/>
      <c r="D901" s="183"/>
      <c r="E901" s="183"/>
      <c r="F901" s="130"/>
      <c r="G901" s="130"/>
      <c r="H901" s="130"/>
      <c r="I901" s="130"/>
      <c r="J901" s="181"/>
      <c r="K901" s="189"/>
      <c r="L901" s="189"/>
      <c r="M901" s="189"/>
      <c r="N901" s="189"/>
      <c r="O901" s="189"/>
      <c r="P901" s="189"/>
      <c r="Q901" s="189"/>
      <c r="R901" s="189"/>
      <c r="S901" s="189"/>
      <c r="T901" s="189"/>
      <c r="U901" s="189"/>
      <c r="V901" s="189"/>
      <c r="W901" s="189"/>
      <c r="X901" s="189"/>
      <c r="Y901" s="189"/>
    </row>
    <row r="902" spans="1:25" ht="15.75" hidden="1" customHeight="1" x14ac:dyDescent="0.2">
      <c r="A902" s="189"/>
      <c r="B902" s="182"/>
      <c r="C902" s="183"/>
      <c r="D902" s="183"/>
      <c r="E902" s="183"/>
      <c r="F902" s="130"/>
      <c r="G902" s="130"/>
      <c r="H902" s="130"/>
      <c r="I902" s="130"/>
      <c r="J902" s="181"/>
      <c r="K902" s="189"/>
      <c r="L902" s="189"/>
      <c r="M902" s="189"/>
      <c r="N902" s="189"/>
      <c r="O902" s="189"/>
      <c r="P902" s="189"/>
      <c r="Q902" s="189"/>
      <c r="R902" s="189"/>
      <c r="S902" s="189"/>
      <c r="T902" s="189"/>
      <c r="U902" s="189"/>
      <c r="V902" s="189"/>
      <c r="W902" s="189"/>
      <c r="X902" s="189"/>
      <c r="Y902" s="189"/>
    </row>
    <row r="903" spans="1:25" ht="15.75" hidden="1" customHeight="1" x14ac:dyDescent="0.2">
      <c r="A903" s="189"/>
      <c r="B903" s="182"/>
      <c r="C903" s="183"/>
      <c r="D903" s="183"/>
      <c r="E903" s="183"/>
      <c r="F903" s="130"/>
      <c r="G903" s="130"/>
      <c r="H903" s="130"/>
      <c r="I903" s="130"/>
      <c r="J903" s="181"/>
      <c r="K903" s="189"/>
      <c r="L903" s="189"/>
      <c r="M903" s="189"/>
      <c r="N903" s="189"/>
      <c r="O903" s="189"/>
      <c r="P903" s="189"/>
      <c r="Q903" s="189"/>
      <c r="R903" s="189"/>
      <c r="S903" s="189"/>
      <c r="T903" s="189"/>
      <c r="U903" s="189"/>
      <c r="V903" s="189"/>
      <c r="W903" s="189"/>
      <c r="X903" s="189"/>
      <c r="Y903" s="189"/>
    </row>
    <row r="904" spans="1:25" ht="15.75" hidden="1" customHeight="1" x14ac:dyDescent="0.2">
      <c r="A904" s="189"/>
      <c r="B904" s="182"/>
      <c r="C904" s="183"/>
      <c r="D904" s="183"/>
      <c r="E904" s="183"/>
      <c r="F904" s="130"/>
      <c r="G904" s="130"/>
      <c r="H904" s="130"/>
      <c r="I904" s="130"/>
      <c r="J904" s="181"/>
      <c r="K904" s="189"/>
      <c r="L904" s="189"/>
      <c r="M904" s="189"/>
      <c r="N904" s="189"/>
      <c r="O904" s="189"/>
      <c r="P904" s="189"/>
      <c r="Q904" s="189"/>
      <c r="R904" s="189"/>
      <c r="S904" s="189"/>
      <c r="T904" s="189"/>
      <c r="U904" s="189"/>
      <c r="V904" s="189"/>
      <c r="W904" s="189"/>
      <c r="X904" s="189"/>
      <c r="Y904" s="189"/>
    </row>
    <row r="905" spans="1:25" ht="15.75" hidden="1" customHeight="1" x14ac:dyDescent="0.2">
      <c r="A905" s="189"/>
      <c r="B905" s="182"/>
      <c r="C905" s="183"/>
      <c r="D905" s="183"/>
      <c r="E905" s="183"/>
      <c r="F905" s="130"/>
      <c r="G905" s="130"/>
      <c r="H905" s="130"/>
      <c r="I905" s="130"/>
      <c r="J905" s="181"/>
      <c r="K905" s="189"/>
      <c r="L905" s="189"/>
      <c r="M905" s="189"/>
      <c r="N905" s="189"/>
      <c r="O905" s="189"/>
      <c r="P905" s="189"/>
      <c r="Q905" s="189"/>
      <c r="R905" s="189"/>
      <c r="S905" s="189"/>
      <c r="T905" s="189"/>
      <c r="U905" s="189"/>
      <c r="V905" s="189"/>
      <c r="W905" s="189"/>
      <c r="X905" s="189"/>
      <c r="Y905" s="189"/>
    </row>
    <row r="906" spans="1:25" ht="15.75" hidden="1" customHeight="1" x14ac:dyDescent="0.2">
      <c r="A906" s="189"/>
      <c r="B906" s="182"/>
      <c r="C906" s="183"/>
      <c r="D906" s="183"/>
      <c r="E906" s="183"/>
      <c r="F906" s="130"/>
      <c r="G906" s="130"/>
      <c r="H906" s="130"/>
      <c r="I906" s="130"/>
      <c r="J906" s="181"/>
      <c r="K906" s="189"/>
      <c r="L906" s="189"/>
      <c r="M906" s="189"/>
      <c r="N906" s="189"/>
      <c r="O906" s="189"/>
      <c r="P906" s="189"/>
      <c r="Q906" s="189"/>
      <c r="R906" s="189"/>
      <c r="S906" s="189"/>
      <c r="T906" s="189"/>
      <c r="U906" s="189"/>
      <c r="V906" s="189"/>
      <c r="W906" s="189"/>
      <c r="X906" s="189"/>
      <c r="Y906" s="189"/>
    </row>
    <row r="907" spans="1:25" ht="15.75" hidden="1" customHeight="1" x14ac:dyDescent="0.2">
      <c r="A907" s="189"/>
      <c r="B907" s="182"/>
      <c r="C907" s="183"/>
      <c r="D907" s="183"/>
      <c r="E907" s="183"/>
      <c r="F907" s="130"/>
      <c r="G907" s="130"/>
      <c r="H907" s="130"/>
      <c r="I907" s="130"/>
      <c r="J907" s="181"/>
      <c r="K907" s="189"/>
      <c r="L907" s="189"/>
      <c r="M907" s="189"/>
      <c r="N907" s="189"/>
      <c r="O907" s="189"/>
      <c r="P907" s="189"/>
      <c r="Q907" s="189"/>
      <c r="R907" s="189"/>
      <c r="S907" s="189"/>
      <c r="T907" s="189"/>
      <c r="U907" s="189"/>
      <c r="V907" s="189"/>
      <c r="W907" s="189"/>
      <c r="X907" s="189"/>
      <c r="Y907" s="189"/>
    </row>
    <row r="908" spans="1:25" ht="15.75" hidden="1" customHeight="1" x14ac:dyDescent="0.2">
      <c r="A908" s="189"/>
      <c r="B908" s="182"/>
      <c r="C908" s="183"/>
      <c r="D908" s="183"/>
      <c r="E908" s="183"/>
      <c r="F908" s="130"/>
      <c r="G908" s="130"/>
      <c r="H908" s="130"/>
      <c r="I908" s="130"/>
      <c r="J908" s="181"/>
      <c r="K908" s="189"/>
      <c r="L908" s="189"/>
      <c r="M908" s="189"/>
      <c r="N908" s="189"/>
      <c r="O908" s="189"/>
      <c r="P908" s="189"/>
      <c r="Q908" s="189"/>
      <c r="R908" s="189"/>
      <c r="S908" s="189"/>
      <c r="T908" s="189"/>
      <c r="U908" s="189"/>
      <c r="V908" s="189"/>
      <c r="W908" s="189"/>
      <c r="X908" s="189"/>
      <c r="Y908" s="189"/>
    </row>
    <row r="909" spans="1:25" ht="15.75" hidden="1" customHeight="1" x14ac:dyDescent="0.2">
      <c r="A909" s="189"/>
      <c r="B909" s="182"/>
      <c r="C909" s="183"/>
      <c r="D909" s="183"/>
      <c r="E909" s="183"/>
      <c r="F909" s="130"/>
      <c r="G909" s="130"/>
      <c r="H909" s="130"/>
      <c r="I909" s="130"/>
      <c r="J909" s="181"/>
      <c r="K909" s="189"/>
      <c r="L909" s="189"/>
      <c r="M909" s="189"/>
      <c r="N909" s="189"/>
      <c r="O909" s="189"/>
      <c r="P909" s="189"/>
      <c r="Q909" s="189"/>
      <c r="R909" s="189"/>
      <c r="S909" s="189"/>
      <c r="T909" s="189"/>
      <c r="U909" s="189"/>
      <c r="V909" s="189"/>
      <c r="W909" s="189"/>
      <c r="X909" s="189"/>
      <c r="Y909" s="189"/>
    </row>
    <row r="910" spans="1:25" ht="15.75" hidden="1" customHeight="1" x14ac:dyDescent="0.2">
      <c r="A910" s="189"/>
      <c r="B910" s="182"/>
      <c r="C910" s="183"/>
      <c r="D910" s="183"/>
      <c r="E910" s="183"/>
      <c r="F910" s="130"/>
      <c r="G910" s="130"/>
      <c r="H910" s="130"/>
      <c r="I910" s="130"/>
      <c r="J910" s="181"/>
      <c r="K910" s="189"/>
      <c r="L910" s="189"/>
      <c r="M910" s="189"/>
      <c r="N910" s="189"/>
      <c r="O910" s="189"/>
      <c r="P910" s="189"/>
      <c r="Q910" s="189"/>
      <c r="R910" s="189"/>
      <c r="S910" s="189"/>
      <c r="T910" s="189"/>
      <c r="U910" s="189"/>
      <c r="V910" s="189"/>
      <c r="W910" s="189"/>
      <c r="X910" s="189"/>
      <c r="Y910" s="189"/>
    </row>
    <row r="911" spans="1:25" ht="15.75" hidden="1" customHeight="1" x14ac:dyDescent="0.2">
      <c r="A911" s="189"/>
      <c r="B911" s="182"/>
      <c r="C911" s="183"/>
      <c r="D911" s="183"/>
      <c r="E911" s="183"/>
      <c r="F911" s="130"/>
      <c r="G911" s="130"/>
      <c r="H911" s="130"/>
      <c r="I911" s="130"/>
      <c r="J911" s="181"/>
      <c r="K911" s="189"/>
      <c r="L911" s="189"/>
      <c r="M911" s="189"/>
      <c r="N911" s="189"/>
      <c r="O911" s="189"/>
      <c r="P911" s="189"/>
      <c r="Q911" s="189"/>
      <c r="R911" s="189"/>
      <c r="S911" s="189"/>
      <c r="T911" s="189"/>
      <c r="U911" s="189"/>
      <c r="V911" s="189"/>
      <c r="W911" s="189"/>
      <c r="X911" s="189"/>
      <c r="Y911" s="189"/>
    </row>
    <row r="912" spans="1:25" ht="15.75" hidden="1" customHeight="1" x14ac:dyDescent="0.2">
      <c r="A912" s="189"/>
      <c r="B912" s="182"/>
      <c r="C912" s="183"/>
      <c r="D912" s="183"/>
      <c r="E912" s="183"/>
      <c r="F912" s="130"/>
      <c r="G912" s="130"/>
      <c r="H912" s="130"/>
      <c r="I912" s="130"/>
      <c r="J912" s="181"/>
      <c r="K912" s="189"/>
      <c r="L912" s="189"/>
      <c r="M912" s="189"/>
      <c r="N912" s="189"/>
      <c r="O912" s="189"/>
      <c r="P912" s="189"/>
      <c r="Q912" s="189"/>
      <c r="R912" s="189"/>
      <c r="S912" s="189"/>
      <c r="T912" s="189"/>
      <c r="U912" s="189"/>
      <c r="V912" s="189"/>
      <c r="W912" s="189"/>
      <c r="X912" s="189"/>
      <c r="Y912" s="189"/>
    </row>
    <row r="913" spans="1:25" ht="15.75" hidden="1" customHeight="1" x14ac:dyDescent="0.2">
      <c r="A913" s="189"/>
      <c r="B913" s="182"/>
      <c r="C913" s="183"/>
      <c r="D913" s="183"/>
      <c r="E913" s="183"/>
      <c r="F913" s="130"/>
      <c r="G913" s="130"/>
      <c r="H913" s="130"/>
      <c r="I913" s="130"/>
      <c r="J913" s="181"/>
      <c r="K913" s="189"/>
      <c r="L913" s="189"/>
      <c r="M913" s="189"/>
      <c r="N913" s="189"/>
      <c r="O913" s="189"/>
      <c r="P913" s="189"/>
      <c r="Q913" s="189"/>
      <c r="R913" s="189"/>
      <c r="S913" s="189"/>
      <c r="T913" s="189"/>
      <c r="U913" s="189"/>
      <c r="V913" s="189"/>
      <c r="W913" s="189"/>
      <c r="X913" s="189"/>
      <c r="Y913" s="189"/>
    </row>
    <row r="914" spans="1:25" ht="15.75" hidden="1" customHeight="1" x14ac:dyDescent="0.2">
      <c r="A914" s="189"/>
      <c r="B914" s="182"/>
      <c r="C914" s="183"/>
      <c r="D914" s="183"/>
      <c r="E914" s="183"/>
      <c r="F914" s="130"/>
      <c r="G914" s="130"/>
      <c r="H914" s="130"/>
      <c r="I914" s="130"/>
      <c r="J914" s="181"/>
      <c r="K914" s="189"/>
      <c r="L914" s="189"/>
      <c r="M914" s="189"/>
      <c r="N914" s="189"/>
      <c r="O914" s="189"/>
      <c r="P914" s="189"/>
      <c r="Q914" s="189"/>
      <c r="R914" s="189"/>
      <c r="S914" s="189"/>
      <c r="T914" s="189"/>
      <c r="U914" s="189"/>
      <c r="V914" s="189"/>
      <c r="W914" s="189"/>
      <c r="X914" s="189"/>
      <c r="Y914" s="189"/>
    </row>
    <row r="915" spans="1:25" ht="15.75" hidden="1" customHeight="1" x14ac:dyDescent="0.2">
      <c r="A915" s="189"/>
      <c r="B915" s="182"/>
      <c r="C915" s="183"/>
      <c r="D915" s="183"/>
      <c r="E915" s="183"/>
      <c r="F915" s="130"/>
      <c r="G915" s="130"/>
      <c r="H915" s="130"/>
      <c r="I915" s="130"/>
      <c r="J915" s="181"/>
      <c r="K915" s="189"/>
      <c r="L915" s="189"/>
      <c r="M915" s="189"/>
      <c r="N915" s="189"/>
      <c r="O915" s="189"/>
      <c r="P915" s="189"/>
      <c r="Q915" s="189"/>
      <c r="R915" s="189"/>
      <c r="S915" s="189"/>
      <c r="T915" s="189"/>
      <c r="U915" s="189"/>
      <c r="V915" s="189"/>
      <c r="W915" s="189"/>
      <c r="X915" s="189"/>
      <c r="Y915" s="189"/>
    </row>
    <row r="916" spans="1:25" ht="15.75" hidden="1" customHeight="1" x14ac:dyDescent="0.2">
      <c r="A916" s="189"/>
      <c r="B916" s="182"/>
      <c r="C916" s="183"/>
      <c r="D916" s="183"/>
      <c r="E916" s="183"/>
      <c r="F916" s="130"/>
      <c r="G916" s="130"/>
      <c r="H916" s="130"/>
      <c r="I916" s="130"/>
      <c r="J916" s="181"/>
      <c r="K916" s="189"/>
      <c r="L916" s="189"/>
      <c r="M916" s="189"/>
      <c r="N916" s="189"/>
      <c r="O916" s="189"/>
      <c r="P916" s="189"/>
      <c r="Q916" s="189"/>
      <c r="R916" s="189"/>
      <c r="S916" s="189"/>
      <c r="T916" s="189"/>
      <c r="U916" s="189"/>
      <c r="V916" s="189"/>
      <c r="W916" s="189"/>
      <c r="X916" s="189"/>
      <c r="Y916" s="189"/>
    </row>
    <row r="917" spans="1:25" ht="15.75" hidden="1" customHeight="1" x14ac:dyDescent="0.2">
      <c r="A917" s="189"/>
      <c r="B917" s="182"/>
      <c r="C917" s="183"/>
      <c r="D917" s="183"/>
      <c r="E917" s="183"/>
      <c r="F917" s="130"/>
      <c r="G917" s="130"/>
      <c r="H917" s="130"/>
      <c r="I917" s="130"/>
      <c r="J917" s="181"/>
      <c r="K917" s="189"/>
      <c r="L917" s="189"/>
      <c r="M917" s="189"/>
      <c r="N917" s="189"/>
      <c r="O917" s="189"/>
      <c r="P917" s="189"/>
      <c r="Q917" s="189"/>
      <c r="R917" s="189"/>
      <c r="S917" s="189"/>
      <c r="T917" s="189"/>
      <c r="U917" s="189"/>
      <c r="V917" s="189"/>
      <c r="W917" s="189"/>
      <c r="X917" s="189"/>
      <c r="Y917" s="189"/>
    </row>
    <row r="918" spans="1:25" ht="15.75" hidden="1" customHeight="1" x14ac:dyDescent="0.2">
      <c r="A918" s="189"/>
      <c r="B918" s="182"/>
      <c r="C918" s="183"/>
      <c r="D918" s="183"/>
      <c r="E918" s="183"/>
      <c r="F918" s="130"/>
      <c r="G918" s="130"/>
      <c r="H918" s="130"/>
      <c r="I918" s="130"/>
      <c r="J918" s="181"/>
      <c r="K918" s="189"/>
      <c r="L918" s="189"/>
      <c r="M918" s="189"/>
      <c r="N918" s="189"/>
      <c r="O918" s="189"/>
      <c r="P918" s="189"/>
      <c r="Q918" s="189"/>
      <c r="R918" s="189"/>
      <c r="S918" s="189"/>
      <c r="T918" s="189"/>
      <c r="U918" s="189"/>
      <c r="V918" s="189"/>
      <c r="W918" s="189"/>
      <c r="X918" s="189"/>
      <c r="Y918" s="189"/>
    </row>
    <row r="919" spans="1:25" ht="15.75" hidden="1" customHeight="1" x14ac:dyDescent="0.2">
      <c r="A919" s="189"/>
      <c r="B919" s="182"/>
      <c r="C919" s="183"/>
      <c r="D919" s="183"/>
      <c r="E919" s="183"/>
      <c r="F919" s="130"/>
      <c r="G919" s="130"/>
      <c r="H919" s="130"/>
      <c r="I919" s="130"/>
      <c r="J919" s="181"/>
      <c r="K919" s="189"/>
      <c r="L919" s="189"/>
      <c r="M919" s="189"/>
      <c r="N919" s="189"/>
      <c r="O919" s="189"/>
      <c r="P919" s="189"/>
      <c r="Q919" s="189"/>
      <c r="R919" s="189"/>
      <c r="S919" s="189"/>
      <c r="T919" s="189"/>
      <c r="U919" s="189"/>
      <c r="V919" s="189"/>
      <c r="W919" s="189"/>
      <c r="X919" s="189"/>
      <c r="Y919" s="189"/>
    </row>
    <row r="920" spans="1:25" ht="15.75" hidden="1" customHeight="1" x14ac:dyDescent="0.2">
      <c r="A920" s="189"/>
      <c r="B920" s="182"/>
      <c r="C920" s="183"/>
      <c r="D920" s="183"/>
      <c r="E920" s="183"/>
      <c r="F920" s="130"/>
      <c r="G920" s="130"/>
      <c r="H920" s="130"/>
      <c r="I920" s="130"/>
      <c r="J920" s="181"/>
      <c r="K920" s="189"/>
      <c r="L920" s="189"/>
      <c r="M920" s="189"/>
      <c r="N920" s="189"/>
      <c r="O920" s="189"/>
      <c r="P920" s="189"/>
      <c r="Q920" s="189"/>
      <c r="R920" s="189"/>
      <c r="S920" s="189"/>
      <c r="T920" s="189"/>
      <c r="U920" s="189"/>
      <c r="V920" s="189"/>
      <c r="W920" s="189"/>
      <c r="X920" s="189"/>
      <c r="Y920" s="189"/>
    </row>
    <row r="921" spans="1:25" ht="15.75" hidden="1" customHeight="1" x14ac:dyDescent="0.2">
      <c r="A921" s="189"/>
      <c r="B921" s="182"/>
      <c r="C921" s="183"/>
      <c r="D921" s="183"/>
      <c r="E921" s="183"/>
      <c r="F921" s="130"/>
      <c r="G921" s="130"/>
      <c r="H921" s="130"/>
      <c r="I921" s="130"/>
      <c r="J921" s="181"/>
      <c r="K921" s="189"/>
      <c r="L921" s="189"/>
      <c r="M921" s="189"/>
      <c r="N921" s="189"/>
      <c r="O921" s="189"/>
      <c r="P921" s="189"/>
      <c r="Q921" s="189"/>
      <c r="R921" s="189"/>
      <c r="S921" s="189"/>
      <c r="T921" s="189"/>
      <c r="U921" s="189"/>
      <c r="V921" s="189"/>
      <c r="W921" s="189"/>
      <c r="X921" s="189"/>
      <c r="Y921" s="189"/>
    </row>
    <row r="922" spans="1:25" ht="15.75" hidden="1" customHeight="1" x14ac:dyDescent="0.2">
      <c r="A922" s="189"/>
      <c r="B922" s="182"/>
      <c r="C922" s="183"/>
      <c r="D922" s="183"/>
      <c r="E922" s="183"/>
      <c r="F922" s="130"/>
      <c r="G922" s="130"/>
      <c r="H922" s="130"/>
      <c r="I922" s="130"/>
      <c r="J922" s="181"/>
      <c r="K922" s="189"/>
      <c r="L922" s="189"/>
      <c r="M922" s="189"/>
      <c r="N922" s="189"/>
      <c r="O922" s="189"/>
      <c r="P922" s="189"/>
      <c r="Q922" s="189"/>
      <c r="R922" s="189"/>
      <c r="S922" s="189"/>
      <c r="T922" s="189"/>
      <c r="U922" s="189"/>
      <c r="V922" s="189"/>
      <c r="W922" s="189"/>
      <c r="X922" s="189"/>
      <c r="Y922" s="189"/>
    </row>
    <row r="923" spans="1:25" ht="15.75" hidden="1" customHeight="1" x14ac:dyDescent="0.2">
      <c r="A923" s="189"/>
      <c r="B923" s="182"/>
      <c r="C923" s="183"/>
      <c r="D923" s="183"/>
      <c r="E923" s="183"/>
      <c r="F923" s="130"/>
      <c r="G923" s="130"/>
      <c r="H923" s="130"/>
      <c r="I923" s="130"/>
      <c r="J923" s="181"/>
      <c r="K923" s="189"/>
      <c r="L923" s="189"/>
      <c r="M923" s="189"/>
      <c r="N923" s="189"/>
      <c r="O923" s="189"/>
      <c r="P923" s="189"/>
      <c r="Q923" s="189"/>
      <c r="R923" s="189"/>
      <c r="S923" s="189"/>
      <c r="T923" s="189"/>
      <c r="U923" s="189"/>
      <c r="V923" s="189"/>
      <c r="W923" s="189"/>
      <c r="X923" s="189"/>
      <c r="Y923" s="189"/>
    </row>
    <row r="924" spans="1:25" ht="15.75" hidden="1" customHeight="1" x14ac:dyDescent="0.2">
      <c r="A924" s="189"/>
      <c r="B924" s="182"/>
      <c r="C924" s="183"/>
      <c r="D924" s="183"/>
      <c r="E924" s="183"/>
      <c r="F924" s="130"/>
      <c r="G924" s="130"/>
      <c r="H924" s="130"/>
      <c r="I924" s="130"/>
      <c r="J924" s="181"/>
      <c r="K924" s="189"/>
      <c r="L924" s="189"/>
      <c r="M924" s="189"/>
      <c r="N924" s="189"/>
      <c r="O924" s="189"/>
      <c r="P924" s="189"/>
      <c r="Q924" s="189"/>
      <c r="R924" s="189"/>
      <c r="S924" s="189"/>
      <c r="T924" s="189"/>
      <c r="U924" s="189"/>
      <c r="V924" s="189"/>
      <c r="W924" s="189"/>
      <c r="X924" s="189"/>
      <c r="Y924" s="189"/>
    </row>
    <row r="925" spans="1:25" ht="15.75" hidden="1" customHeight="1" x14ac:dyDescent="0.2">
      <c r="A925" s="189"/>
      <c r="B925" s="182"/>
      <c r="C925" s="183"/>
      <c r="D925" s="183"/>
      <c r="E925" s="183"/>
      <c r="F925" s="130"/>
      <c r="G925" s="130"/>
      <c r="H925" s="130"/>
      <c r="I925" s="130"/>
      <c r="J925" s="181"/>
      <c r="K925" s="189"/>
      <c r="L925" s="189"/>
      <c r="M925" s="189"/>
      <c r="N925" s="189"/>
      <c r="O925" s="189"/>
      <c r="P925" s="189"/>
      <c r="Q925" s="189"/>
      <c r="R925" s="189"/>
      <c r="S925" s="189"/>
      <c r="T925" s="189"/>
      <c r="U925" s="189"/>
      <c r="V925" s="189"/>
      <c r="W925" s="189"/>
      <c r="X925" s="189"/>
      <c r="Y925" s="189"/>
    </row>
    <row r="926" spans="1:25" ht="15.75" hidden="1" customHeight="1" x14ac:dyDescent="0.2">
      <c r="A926" s="189"/>
      <c r="B926" s="182"/>
      <c r="C926" s="183"/>
      <c r="D926" s="183"/>
      <c r="E926" s="183"/>
      <c r="F926" s="130"/>
      <c r="G926" s="130"/>
      <c r="H926" s="130"/>
      <c r="I926" s="130"/>
      <c r="J926" s="181"/>
      <c r="K926" s="189"/>
      <c r="L926" s="189"/>
      <c r="M926" s="189"/>
      <c r="N926" s="189"/>
      <c r="O926" s="189"/>
      <c r="P926" s="189"/>
      <c r="Q926" s="189"/>
      <c r="R926" s="189"/>
      <c r="S926" s="189"/>
      <c r="T926" s="189"/>
      <c r="U926" s="189"/>
      <c r="V926" s="189"/>
      <c r="W926" s="189"/>
      <c r="X926" s="189"/>
      <c r="Y926" s="189"/>
    </row>
    <row r="927" spans="1:25" ht="15.75" hidden="1" customHeight="1" x14ac:dyDescent="0.2">
      <c r="A927" s="189"/>
      <c r="B927" s="182"/>
      <c r="C927" s="183"/>
      <c r="D927" s="183"/>
      <c r="E927" s="183"/>
      <c r="F927" s="130"/>
      <c r="G927" s="130"/>
      <c r="H927" s="130"/>
      <c r="I927" s="130"/>
      <c r="J927" s="181"/>
      <c r="K927" s="189"/>
      <c r="L927" s="189"/>
      <c r="M927" s="189"/>
      <c r="N927" s="189"/>
      <c r="O927" s="189"/>
      <c r="P927" s="189"/>
      <c r="Q927" s="189"/>
      <c r="R927" s="189"/>
      <c r="S927" s="189"/>
      <c r="T927" s="189"/>
      <c r="U927" s="189"/>
      <c r="V927" s="189"/>
      <c r="W927" s="189"/>
      <c r="X927" s="189"/>
      <c r="Y927" s="189"/>
    </row>
    <row r="928" spans="1:25" ht="15.75" hidden="1" customHeight="1" x14ac:dyDescent="0.2">
      <c r="A928" s="189"/>
      <c r="B928" s="182"/>
      <c r="C928" s="183"/>
      <c r="D928" s="183"/>
      <c r="E928" s="183"/>
      <c r="F928" s="130"/>
      <c r="G928" s="130"/>
      <c r="H928" s="130"/>
      <c r="I928" s="130"/>
      <c r="J928" s="181"/>
      <c r="K928" s="189"/>
      <c r="L928" s="189"/>
      <c r="M928" s="189"/>
      <c r="N928" s="189"/>
      <c r="O928" s="189"/>
      <c r="P928" s="189"/>
      <c r="Q928" s="189"/>
      <c r="R928" s="189"/>
      <c r="S928" s="189"/>
      <c r="T928" s="189"/>
      <c r="U928" s="189"/>
      <c r="V928" s="189"/>
      <c r="W928" s="189"/>
      <c r="X928" s="189"/>
      <c r="Y928" s="189"/>
    </row>
    <row r="929" spans="1:25" ht="15.75" hidden="1" customHeight="1" x14ac:dyDescent="0.2">
      <c r="A929" s="189"/>
      <c r="B929" s="182"/>
      <c r="C929" s="183"/>
      <c r="D929" s="183"/>
      <c r="E929" s="183"/>
      <c r="F929" s="130"/>
      <c r="G929" s="130"/>
      <c r="H929" s="130"/>
      <c r="I929" s="130"/>
      <c r="J929" s="181"/>
      <c r="K929" s="189"/>
      <c r="L929" s="189"/>
      <c r="M929" s="189"/>
      <c r="N929" s="189"/>
      <c r="O929" s="189"/>
      <c r="P929" s="189"/>
      <c r="Q929" s="189"/>
      <c r="R929" s="189"/>
      <c r="S929" s="189"/>
      <c r="T929" s="189"/>
      <c r="U929" s="189"/>
      <c r="V929" s="189"/>
      <c r="W929" s="189"/>
      <c r="X929" s="189"/>
      <c r="Y929" s="189"/>
    </row>
    <row r="930" spans="1:25" ht="15.75" hidden="1" customHeight="1" x14ac:dyDescent="0.2">
      <c r="A930" s="189"/>
      <c r="B930" s="182"/>
      <c r="C930" s="183"/>
      <c r="D930" s="183"/>
      <c r="E930" s="183"/>
      <c r="F930" s="130"/>
      <c r="G930" s="130"/>
      <c r="H930" s="130"/>
      <c r="I930" s="130"/>
      <c r="J930" s="181"/>
      <c r="K930" s="189"/>
      <c r="L930" s="189"/>
      <c r="M930" s="189"/>
      <c r="N930" s="189"/>
      <c r="O930" s="189"/>
      <c r="P930" s="189"/>
      <c r="Q930" s="189"/>
      <c r="R930" s="189"/>
      <c r="S930" s="189"/>
      <c r="T930" s="189"/>
      <c r="U930" s="189"/>
      <c r="V930" s="189"/>
      <c r="W930" s="189"/>
      <c r="X930" s="189"/>
      <c r="Y930" s="189"/>
    </row>
    <row r="931" spans="1:25" ht="15.75" hidden="1" customHeight="1" x14ac:dyDescent="0.2">
      <c r="A931" s="189"/>
      <c r="B931" s="182"/>
      <c r="C931" s="183"/>
      <c r="D931" s="183"/>
      <c r="E931" s="183"/>
      <c r="F931" s="130"/>
      <c r="G931" s="130"/>
      <c r="H931" s="130"/>
      <c r="I931" s="130"/>
      <c r="J931" s="181"/>
      <c r="K931" s="189"/>
      <c r="L931" s="189"/>
      <c r="M931" s="189"/>
      <c r="N931" s="189"/>
      <c r="O931" s="189"/>
      <c r="P931" s="189"/>
      <c r="Q931" s="189"/>
      <c r="R931" s="189"/>
      <c r="S931" s="189"/>
      <c r="T931" s="189"/>
      <c r="U931" s="189"/>
      <c r="V931" s="189"/>
      <c r="W931" s="189"/>
      <c r="X931" s="189"/>
      <c r="Y931" s="189"/>
    </row>
    <row r="932" spans="1:25" ht="15.75" hidden="1" customHeight="1" x14ac:dyDescent="0.2">
      <c r="A932" s="189"/>
      <c r="B932" s="182"/>
      <c r="C932" s="183"/>
      <c r="D932" s="183"/>
      <c r="E932" s="183"/>
      <c r="F932" s="130"/>
      <c r="G932" s="130"/>
      <c r="H932" s="130"/>
      <c r="I932" s="130"/>
      <c r="J932" s="181"/>
      <c r="K932" s="189"/>
      <c r="L932" s="189"/>
      <c r="M932" s="189"/>
      <c r="N932" s="189"/>
      <c r="O932" s="189"/>
      <c r="P932" s="189"/>
      <c r="Q932" s="189"/>
      <c r="R932" s="189"/>
      <c r="S932" s="189"/>
      <c r="T932" s="189"/>
      <c r="U932" s="189"/>
      <c r="V932" s="189"/>
      <c r="W932" s="189"/>
      <c r="X932" s="189"/>
      <c r="Y932" s="189"/>
    </row>
    <row r="933" spans="1:25" ht="15.75" hidden="1" customHeight="1" x14ac:dyDescent="0.2">
      <c r="A933" s="189"/>
      <c r="B933" s="182"/>
      <c r="C933" s="183"/>
      <c r="D933" s="183"/>
      <c r="E933" s="183"/>
      <c r="F933" s="130"/>
      <c r="G933" s="130"/>
      <c r="H933" s="130"/>
      <c r="I933" s="130"/>
      <c r="J933" s="181"/>
      <c r="K933" s="189"/>
      <c r="L933" s="189"/>
      <c r="M933" s="189"/>
      <c r="N933" s="189"/>
      <c r="O933" s="189"/>
      <c r="P933" s="189"/>
      <c r="Q933" s="189"/>
      <c r="R933" s="189"/>
      <c r="S933" s="189"/>
      <c r="T933" s="189"/>
      <c r="U933" s="189"/>
      <c r="V933" s="189"/>
      <c r="W933" s="189"/>
      <c r="X933" s="189"/>
      <c r="Y933" s="189"/>
    </row>
    <row r="934" spans="1:25" ht="15.75" hidden="1" customHeight="1" x14ac:dyDescent="0.2">
      <c r="A934" s="189"/>
      <c r="B934" s="182"/>
      <c r="C934" s="183"/>
      <c r="D934" s="183"/>
      <c r="E934" s="183"/>
      <c r="F934" s="130"/>
      <c r="G934" s="130"/>
      <c r="H934" s="130"/>
      <c r="I934" s="130"/>
      <c r="J934" s="181"/>
      <c r="K934" s="189"/>
      <c r="L934" s="189"/>
      <c r="M934" s="189"/>
      <c r="N934" s="189"/>
      <c r="O934" s="189"/>
      <c r="P934" s="189"/>
      <c r="Q934" s="189"/>
      <c r="R934" s="189"/>
      <c r="S934" s="189"/>
      <c r="T934" s="189"/>
      <c r="U934" s="189"/>
      <c r="V934" s="189"/>
      <c r="W934" s="189"/>
      <c r="X934" s="189"/>
      <c r="Y934" s="189"/>
    </row>
    <row r="935" spans="1:25" ht="15.75" hidden="1" customHeight="1" x14ac:dyDescent="0.2">
      <c r="A935" s="189"/>
      <c r="B935" s="182"/>
      <c r="C935" s="183"/>
      <c r="D935" s="183"/>
      <c r="E935" s="183"/>
      <c r="F935" s="130"/>
      <c r="G935" s="130"/>
      <c r="H935" s="130"/>
      <c r="I935" s="130"/>
      <c r="J935" s="181"/>
      <c r="K935" s="189"/>
      <c r="L935" s="189"/>
      <c r="M935" s="189"/>
      <c r="N935" s="189"/>
      <c r="O935" s="189"/>
      <c r="P935" s="189"/>
      <c r="Q935" s="189"/>
      <c r="R935" s="189"/>
      <c r="S935" s="189"/>
      <c r="T935" s="189"/>
      <c r="U935" s="189"/>
      <c r="V935" s="189"/>
      <c r="W935" s="189"/>
      <c r="X935" s="189"/>
      <c r="Y935" s="189"/>
    </row>
    <row r="936" spans="1:25" ht="15.75" hidden="1" customHeight="1" x14ac:dyDescent="0.2">
      <c r="A936" s="189"/>
      <c r="B936" s="182"/>
      <c r="C936" s="183"/>
      <c r="D936" s="183"/>
      <c r="E936" s="183"/>
      <c r="F936" s="130"/>
      <c r="G936" s="130"/>
      <c r="H936" s="130"/>
      <c r="I936" s="130"/>
      <c r="J936" s="181"/>
      <c r="K936" s="189"/>
      <c r="L936" s="189"/>
      <c r="M936" s="189"/>
      <c r="N936" s="189"/>
      <c r="O936" s="189"/>
      <c r="P936" s="189"/>
      <c r="Q936" s="189"/>
      <c r="R936" s="189"/>
      <c r="S936" s="189"/>
      <c r="T936" s="189"/>
      <c r="U936" s="189"/>
      <c r="V936" s="189"/>
      <c r="W936" s="189"/>
      <c r="X936" s="189"/>
      <c r="Y936" s="189"/>
    </row>
    <row r="937" spans="1:25" ht="15.75" hidden="1" customHeight="1" x14ac:dyDescent="0.2">
      <c r="A937" s="189"/>
      <c r="B937" s="182"/>
      <c r="C937" s="183"/>
      <c r="D937" s="183"/>
      <c r="E937" s="183"/>
      <c r="F937" s="130"/>
      <c r="G937" s="130"/>
      <c r="H937" s="130"/>
      <c r="I937" s="130"/>
      <c r="J937" s="181"/>
      <c r="K937" s="189"/>
      <c r="L937" s="189"/>
      <c r="M937" s="189"/>
      <c r="N937" s="189"/>
      <c r="O937" s="189"/>
      <c r="P937" s="189"/>
      <c r="Q937" s="189"/>
      <c r="R937" s="189"/>
      <c r="S937" s="189"/>
      <c r="T937" s="189"/>
      <c r="U937" s="189"/>
      <c r="V937" s="189"/>
      <c r="W937" s="189"/>
      <c r="X937" s="189"/>
      <c r="Y937" s="189"/>
    </row>
    <row r="938" spans="1:25" ht="15.75" hidden="1" customHeight="1" x14ac:dyDescent="0.2">
      <c r="A938" s="189"/>
      <c r="B938" s="182"/>
      <c r="C938" s="183"/>
      <c r="D938" s="183"/>
      <c r="E938" s="183"/>
      <c r="F938" s="130"/>
      <c r="G938" s="130"/>
      <c r="H938" s="130"/>
      <c r="I938" s="130"/>
      <c r="J938" s="181"/>
      <c r="K938" s="189"/>
      <c r="L938" s="189"/>
      <c r="M938" s="189"/>
      <c r="N938" s="189"/>
      <c r="O938" s="189"/>
      <c r="P938" s="189"/>
      <c r="Q938" s="189"/>
      <c r="R938" s="189"/>
      <c r="S938" s="189"/>
      <c r="T938" s="189"/>
      <c r="U938" s="189"/>
      <c r="V938" s="189"/>
      <c r="W938" s="189"/>
      <c r="X938" s="189"/>
      <c r="Y938" s="189"/>
    </row>
    <row r="939" spans="1:25" ht="15.75" hidden="1" customHeight="1" x14ac:dyDescent="0.2">
      <c r="A939" s="189"/>
      <c r="B939" s="182"/>
      <c r="C939" s="183"/>
      <c r="D939" s="183"/>
      <c r="E939" s="183"/>
      <c r="F939" s="130"/>
      <c r="G939" s="130"/>
      <c r="H939" s="130"/>
      <c r="I939" s="130"/>
      <c r="J939" s="181"/>
      <c r="K939" s="189"/>
      <c r="L939" s="189"/>
      <c r="M939" s="189"/>
      <c r="N939" s="189"/>
      <c r="O939" s="189"/>
      <c r="P939" s="189"/>
      <c r="Q939" s="189"/>
      <c r="R939" s="189"/>
      <c r="S939" s="189"/>
      <c r="T939" s="189"/>
      <c r="U939" s="189"/>
      <c r="V939" s="189"/>
      <c r="W939" s="189"/>
      <c r="X939" s="189"/>
      <c r="Y939" s="189"/>
    </row>
    <row r="940" spans="1:25" ht="15.75" hidden="1" customHeight="1" x14ac:dyDescent="0.2">
      <c r="A940" s="189"/>
      <c r="B940" s="182"/>
      <c r="C940" s="183"/>
      <c r="D940" s="183"/>
      <c r="E940" s="183"/>
      <c r="F940" s="130"/>
      <c r="G940" s="130"/>
      <c r="H940" s="130"/>
      <c r="I940" s="130"/>
      <c r="J940" s="181"/>
      <c r="K940" s="189"/>
      <c r="L940" s="189"/>
      <c r="M940" s="189"/>
      <c r="N940" s="189"/>
      <c r="O940" s="189"/>
      <c r="P940" s="189"/>
      <c r="Q940" s="189"/>
      <c r="R940" s="189"/>
      <c r="S940" s="189"/>
      <c r="T940" s="189"/>
      <c r="U940" s="189"/>
      <c r="V940" s="189"/>
      <c r="W940" s="189"/>
      <c r="X940" s="189"/>
      <c r="Y940" s="189"/>
    </row>
    <row r="941" spans="1:25" ht="15.75" hidden="1" customHeight="1" x14ac:dyDescent="0.2">
      <c r="A941" s="189"/>
      <c r="B941" s="182"/>
      <c r="C941" s="183"/>
      <c r="D941" s="183"/>
      <c r="E941" s="183"/>
      <c r="F941" s="130"/>
      <c r="G941" s="130"/>
      <c r="H941" s="130"/>
      <c r="I941" s="130"/>
      <c r="J941" s="181"/>
      <c r="K941" s="189"/>
      <c r="L941" s="189"/>
      <c r="M941" s="189"/>
      <c r="N941" s="189"/>
      <c r="O941" s="189"/>
      <c r="P941" s="189"/>
      <c r="Q941" s="189"/>
      <c r="R941" s="189"/>
      <c r="S941" s="189"/>
      <c r="T941" s="189"/>
      <c r="U941" s="189"/>
      <c r="V941" s="189"/>
      <c r="W941" s="189"/>
      <c r="X941" s="189"/>
      <c r="Y941" s="189"/>
    </row>
    <row r="942" spans="1:25" ht="15.75" hidden="1" customHeight="1" x14ac:dyDescent="0.2">
      <c r="A942" s="189"/>
      <c r="B942" s="182"/>
      <c r="C942" s="183"/>
      <c r="D942" s="183"/>
      <c r="E942" s="183"/>
      <c r="F942" s="130"/>
      <c r="G942" s="130"/>
      <c r="H942" s="130"/>
      <c r="I942" s="130"/>
      <c r="J942" s="181"/>
      <c r="K942" s="189"/>
      <c r="L942" s="189"/>
      <c r="M942" s="189"/>
      <c r="N942" s="189"/>
      <c r="O942" s="189"/>
      <c r="P942" s="189"/>
      <c r="Q942" s="189"/>
      <c r="R942" s="189"/>
      <c r="S942" s="189"/>
      <c r="T942" s="189"/>
      <c r="U942" s="189"/>
      <c r="V942" s="189"/>
      <c r="W942" s="189"/>
      <c r="X942" s="189"/>
      <c r="Y942" s="189"/>
    </row>
    <row r="943" spans="1:25" ht="15.75" hidden="1" customHeight="1" x14ac:dyDescent="0.2">
      <c r="A943" s="189"/>
      <c r="B943" s="182"/>
      <c r="C943" s="183"/>
      <c r="D943" s="183"/>
      <c r="E943" s="183"/>
      <c r="F943" s="130"/>
      <c r="G943" s="130"/>
      <c r="H943" s="130"/>
      <c r="I943" s="130"/>
      <c r="J943" s="181"/>
      <c r="K943" s="189"/>
      <c r="L943" s="189"/>
      <c r="M943" s="189"/>
      <c r="N943" s="189"/>
      <c r="O943" s="189"/>
      <c r="P943" s="189"/>
      <c r="Q943" s="189"/>
      <c r="R943" s="189"/>
      <c r="S943" s="189"/>
      <c r="T943" s="189"/>
      <c r="U943" s="189"/>
      <c r="V943" s="189"/>
      <c r="W943" s="189"/>
      <c r="X943" s="189"/>
      <c r="Y943" s="189"/>
    </row>
    <row r="944" spans="1:25" ht="15.75" hidden="1" customHeight="1" x14ac:dyDescent="0.2">
      <c r="A944" s="189"/>
      <c r="B944" s="182"/>
      <c r="C944" s="183"/>
      <c r="D944" s="183"/>
      <c r="E944" s="183"/>
      <c r="F944" s="130"/>
      <c r="G944" s="130"/>
      <c r="H944" s="130"/>
      <c r="I944" s="130"/>
      <c r="J944" s="181"/>
      <c r="K944" s="189"/>
      <c r="L944" s="189"/>
      <c r="M944" s="189"/>
      <c r="N944" s="189"/>
      <c r="O944" s="189"/>
      <c r="P944" s="189"/>
      <c r="Q944" s="189"/>
      <c r="R944" s="189"/>
      <c r="S944" s="189"/>
      <c r="T944" s="189"/>
      <c r="U944" s="189"/>
      <c r="V944" s="189"/>
      <c r="W944" s="189"/>
      <c r="X944" s="189"/>
      <c r="Y944" s="189"/>
    </row>
    <row r="945" spans="1:25" ht="15.75" hidden="1" customHeight="1" x14ac:dyDescent="0.2">
      <c r="A945" s="189"/>
      <c r="B945" s="182"/>
      <c r="C945" s="183"/>
      <c r="D945" s="183"/>
      <c r="E945" s="183"/>
      <c r="F945" s="130"/>
      <c r="G945" s="130"/>
      <c r="H945" s="130"/>
      <c r="I945" s="130"/>
      <c r="J945" s="181"/>
      <c r="K945" s="189"/>
      <c r="L945" s="189"/>
      <c r="M945" s="189"/>
      <c r="N945" s="189"/>
      <c r="O945" s="189"/>
      <c r="P945" s="189"/>
      <c r="Q945" s="189"/>
      <c r="R945" s="189"/>
      <c r="S945" s="189"/>
      <c r="T945" s="189"/>
      <c r="U945" s="189"/>
      <c r="V945" s="189"/>
      <c r="W945" s="189"/>
      <c r="X945" s="189"/>
      <c r="Y945" s="189"/>
    </row>
    <row r="946" spans="1:25" ht="15.75" hidden="1" customHeight="1" x14ac:dyDescent="0.2">
      <c r="A946" s="189"/>
      <c r="B946" s="182"/>
      <c r="C946" s="183"/>
      <c r="D946" s="183"/>
      <c r="E946" s="183"/>
      <c r="F946" s="130"/>
      <c r="G946" s="130"/>
      <c r="H946" s="130"/>
      <c r="I946" s="130"/>
      <c r="J946" s="181"/>
      <c r="K946" s="189"/>
      <c r="L946" s="189"/>
      <c r="M946" s="189"/>
      <c r="N946" s="189"/>
      <c r="O946" s="189"/>
      <c r="P946" s="189"/>
      <c r="Q946" s="189"/>
      <c r="R946" s="189"/>
      <c r="S946" s="189"/>
      <c r="T946" s="189"/>
      <c r="U946" s="189"/>
      <c r="V946" s="189"/>
      <c r="W946" s="189"/>
      <c r="X946" s="189"/>
      <c r="Y946" s="189"/>
    </row>
    <row r="947" spans="1:25" ht="15.75" hidden="1" customHeight="1" x14ac:dyDescent="0.2">
      <c r="A947" s="189"/>
      <c r="B947" s="182"/>
      <c r="C947" s="183"/>
      <c r="D947" s="183"/>
      <c r="E947" s="183"/>
      <c r="F947" s="130"/>
      <c r="G947" s="130"/>
      <c r="H947" s="130"/>
      <c r="I947" s="130"/>
      <c r="J947" s="181"/>
      <c r="K947" s="189"/>
      <c r="L947" s="189"/>
      <c r="M947" s="189"/>
      <c r="N947" s="189"/>
      <c r="O947" s="189"/>
      <c r="P947" s="189"/>
      <c r="Q947" s="189"/>
      <c r="R947" s="189"/>
      <c r="S947" s="189"/>
      <c r="T947" s="189"/>
      <c r="U947" s="189"/>
      <c r="V947" s="189"/>
      <c r="W947" s="189"/>
      <c r="X947" s="189"/>
      <c r="Y947" s="189"/>
    </row>
    <row r="948" spans="1:25" ht="15.75" hidden="1" customHeight="1" x14ac:dyDescent="0.2">
      <c r="A948" s="189"/>
      <c r="B948" s="182"/>
      <c r="C948" s="183"/>
      <c r="D948" s="183"/>
      <c r="E948" s="183"/>
      <c r="F948" s="130"/>
      <c r="G948" s="130"/>
      <c r="H948" s="130"/>
      <c r="I948" s="130"/>
      <c r="J948" s="181"/>
      <c r="K948" s="189"/>
      <c r="L948" s="189"/>
      <c r="M948" s="189"/>
      <c r="N948" s="189"/>
      <c r="O948" s="189"/>
      <c r="P948" s="189"/>
      <c r="Q948" s="189"/>
      <c r="R948" s="189"/>
      <c r="S948" s="189"/>
      <c r="T948" s="189"/>
      <c r="U948" s="189"/>
      <c r="V948" s="189"/>
      <c r="W948" s="189"/>
      <c r="X948" s="189"/>
      <c r="Y948" s="189"/>
    </row>
    <row r="949" spans="1:25" ht="15.75" hidden="1" customHeight="1" x14ac:dyDescent="0.2">
      <c r="A949" s="189"/>
      <c r="B949" s="182"/>
      <c r="C949" s="183"/>
      <c r="D949" s="183"/>
      <c r="E949" s="183"/>
      <c r="F949" s="130"/>
      <c r="G949" s="130"/>
      <c r="H949" s="130"/>
      <c r="I949" s="130"/>
      <c r="J949" s="181"/>
      <c r="K949" s="189"/>
      <c r="L949" s="189"/>
      <c r="M949" s="189"/>
      <c r="N949" s="189"/>
      <c r="O949" s="189"/>
      <c r="P949" s="189"/>
      <c r="Q949" s="189"/>
      <c r="R949" s="189"/>
      <c r="S949" s="189"/>
      <c r="T949" s="189"/>
      <c r="U949" s="189"/>
      <c r="V949" s="189"/>
      <c r="W949" s="189"/>
      <c r="X949" s="189"/>
      <c r="Y949" s="189"/>
    </row>
    <row r="950" spans="1:25" ht="15.75" hidden="1" customHeight="1" x14ac:dyDescent="0.2">
      <c r="A950" s="189"/>
      <c r="B950" s="182"/>
      <c r="C950" s="183"/>
      <c r="D950" s="183"/>
      <c r="E950" s="183"/>
      <c r="F950" s="130"/>
      <c r="G950" s="130"/>
      <c r="H950" s="130"/>
      <c r="I950" s="130"/>
      <c r="J950" s="181"/>
      <c r="K950" s="189"/>
      <c r="L950" s="189"/>
      <c r="M950" s="189"/>
      <c r="N950" s="189"/>
      <c r="O950" s="189"/>
      <c r="P950" s="189"/>
      <c r="Q950" s="189"/>
      <c r="R950" s="189"/>
      <c r="S950" s="189"/>
      <c r="T950" s="189"/>
      <c r="U950" s="189"/>
      <c r="V950" s="189"/>
      <c r="W950" s="189"/>
      <c r="X950" s="189"/>
      <c r="Y950" s="189"/>
    </row>
    <row r="951" spans="1:25" ht="15.75" hidden="1" customHeight="1" x14ac:dyDescent="0.2">
      <c r="A951" s="189"/>
      <c r="B951" s="182"/>
      <c r="C951" s="183"/>
      <c r="D951" s="183"/>
      <c r="E951" s="183"/>
      <c r="F951" s="130"/>
      <c r="G951" s="130"/>
      <c r="H951" s="130"/>
      <c r="I951" s="130"/>
      <c r="J951" s="181"/>
      <c r="K951" s="189"/>
      <c r="L951" s="189"/>
      <c r="M951" s="189"/>
      <c r="N951" s="189"/>
      <c r="O951" s="189"/>
      <c r="P951" s="189"/>
      <c r="Q951" s="189"/>
      <c r="R951" s="189"/>
      <c r="S951" s="189"/>
      <c r="T951" s="189"/>
      <c r="U951" s="189"/>
      <c r="V951" s="189"/>
      <c r="W951" s="189"/>
      <c r="X951" s="189"/>
      <c r="Y951" s="189"/>
    </row>
    <row r="952" spans="1:25" ht="15.75" hidden="1" customHeight="1" x14ac:dyDescent="0.2">
      <c r="A952" s="189"/>
      <c r="B952" s="182"/>
      <c r="C952" s="183"/>
      <c r="D952" s="183"/>
      <c r="E952" s="183"/>
      <c r="F952" s="130"/>
      <c r="G952" s="130"/>
      <c r="H952" s="130"/>
      <c r="I952" s="130"/>
      <c r="J952" s="181"/>
      <c r="K952" s="189"/>
      <c r="L952" s="189"/>
      <c r="M952" s="189"/>
      <c r="N952" s="189"/>
      <c r="O952" s="189"/>
      <c r="P952" s="189"/>
      <c r="Q952" s="189"/>
      <c r="R952" s="189"/>
      <c r="S952" s="189"/>
      <c r="T952" s="189"/>
      <c r="U952" s="189"/>
      <c r="V952" s="189"/>
      <c r="W952" s="189"/>
      <c r="X952" s="189"/>
      <c r="Y952" s="189"/>
    </row>
    <row r="953" spans="1:25" ht="15.75" hidden="1" customHeight="1" x14ac:dyDescent="0.2">
      <c r="A953" s="189"/>
      <c r="B953" s="182"/>
      <c r="C953" s="183"/>
      <c r="D953" s="183"/>
      <c r="E953" s="183"/>
      <c r="F953" s="130"/>
      <c r="G953" s="130"/>
      <c r="H953" s="130"/>
      <c r="I953" s="130"/>
      <c r="J953" s="181"/>
      <c r="K953" s="189"/>
      <c r="L953" s="189"/>
      <c r="M953" s="189"/>
      <c r="N953" s="189"/>
      <c r="O953" s="189"/>
      <c r="P953" s="189"/>
      <c r="Q953" s="189"/>
      <c r="R953" s="189"/>
      <c r="S953" s="189"/>
      <c r="T953" s="189"/>
      <c r="U953" s="189"/>
      <c r="V953" s="189"/>
      <c r="W953" s="189"/>
      <c r="X953" s="189"/>
      <c r="Y953" s="189"/>
    </row>
    <row r="954" spans="1:25" ht="15.75" hidden="1" customHeight="1" x14ac:dyDescent="0.2">
      <c r="A954" s="189"/>
      <c r="B954" s="182"/>
      <c r="C954" s="183"/>
      <c r="D954" s="183"/>
      <c r="E954" s="183"/>
      <c r="F954" s="130"/>
      <c r="G954" s="130"/>
      <c r="H954" s="130"/>
      <c r="I954" s="130"/>
      <c r="J954" s="181"/>
      <c r="K954" s="189"/>
      <c r="L954" s="189"/>
      <c r="M954" s="189"/>
      <c r="N954" s="189"/>
      <c r="O954" s="189"/>
      <c r="P954" s="189"/>
      <c r="Q954" s="189"/>
      <c r="R954" s="189"/>
      <c r="S954" s="189"/>
      <c r="T954" s="189"/>
      <c r="U954" s="189"/>
      <c r="V954" s="189"/>
      <c r="W954" s="189"/>
      <c r="X954" s="189"/>
      <c r="Y954" s="189"/>
    </row>
    <row r="955" spans="1:25" ht="15.75" hidden="1" customHeight="1" x14ac:dyDescent="0.2">
      <c r="A955" s="189"/>
      <c r="B955" s="182"/>
      <c r="C955" s="183"/>
      <c r="D955" s="183"/>
      <c r="E955" s="183"/>
      <c r="F955" s="130"/>
      <c r="G955" s="130"/>
      <c r="H955" s="130"/>
      <c r="I955" s="130"/>
      <c r="J955" s="181"/>
      <c r="K955" s="189"/>
      <c r="L955" s="189"/>
      <c r="M955" s="189"/>
      <c r="N955" s="189"/>
      <c r="O955" s="189"/>
      <c r="P955" s="189"/>
      <c r="Q955" s="189"/>
      <c r="R955" s="189"/>
      <c r="S955" s="189"/>
      <c r="T955" s="189"/>
      <c r="U955" s="189"/>
      <c r="V955" s="189"/>
      <c r="W955" s="189"/>
      <c r="X955" s="189"/>
      <c r="Y955" s="189"/>
    </row>
    <row r="956" spans="1:25" ht="15.75" hidden="1" customHeight="1" x14ac:dyDescent="0.2">
      <c r="A956" s="189"/>
      <c r="B956" s="182"/>
      <c r="C956" s="183"/>
      <c r="D956" s="183"/>
      <c r="E956" s="183"/>
      <c r="F956" s="130"/>
      <c r="G956" s="130"/>
      <c r="H956" s="130"/>
      <c r="I956" s="130"/>
      <c r="J956" s="181"/>
      <c r="K956" s="189"/>
      <c r="L956" s="189"/>
      <c r="M956" s="189"/>
      <c r="N956" s="189"/>
      <c r="O956" s="189"/>
      <c r="P956" s="189"/>
      <c r="Q956" s="189"/>
      <c r="R956" s="189"/>
      <c r="S956" s="189"/>
      <c r="T956" s="189"/>
      <c r="U956" s="189"/>
      <c r="V956" s="189"/>
      <c r="W956" s="189"/>
      <c r="X956" s="189"/>
      <c r="Y956" s="189"/>
    </row>
    <row r="957" spans="1:25" ht="15.75" hidden="1" customHeight="1" x14ac:dyDescent="0.2">
      <c r="A957" s="189"/>
      <c r="B957" s="182"/>
      <c r="C957" s="183"/>
      <c r="D957" s="183"/>
      <c r="E957" s="183"/>
      <c r="F957" s="130"/>
      <c r="G957" s="130"/>
      <c r="H957" s="130"/>
      <c r="I957" s="130"/>
      <c r="J957" s="181"/>
      <c r="K957" s="189"/>
      <c r="L957" s="189"/>
      <c r="M957" s="189"/>
      <c r="N957" s="189"/>
      <c r="O957" s="189"/>
      <c r="P957" s="189"/>
      <c r="Q957" s="189"/>
      <c r="R957" s="189"/>
      <c r="S957" s="189"/>
      <c r="T957" s="189"/>
      <c r="U957" s="189"/>
      <c r="V957" s="189"/>
      <c r="W957" s="189"/>
      <c r="X957" s="189"/>
      <c r="Y957" s="189"/>
    </row>
    <row r="958" spans="1:25" ht="15.75" hidden="1" customHeight="1" x14ac:dyDescent="0.2">
      <c r="A958" s="189"/>
      <c r="B958" s="182"/>
      <c r="C958" s="183"/>
      <c r="D958" s="183"/>
      <c r="E958" s="183"/>
      <c r="F958" s="130"/>
      <c r="G958" s="130"/>
      <c r="H958" s="130"/>
      <c r="I958" s="130"/>
      <c r="J958" s="181"/>
      <c r="K958" s="189"/>
      <c r="L958" s="189"/>
      <c r="M958" s="189"/>
      <c r="N958" s="189"/>
      <c r="O958" s="189"/>
      <c r="P958" s="189"/>
      <c r="Q958" s="189"/>
      <c r="R958" s="189"/>
      <c r="S958" s="189"/>
      <c r="T958" s="189"/>
      <c r="U958" s="189"/>
      <c r="V958" s="189"/>
      <c r="W958" s="189"/>
      <c r="X958" s="189"/>
      <c r="Y958" s="189"/>
    </row>
    <row r="959" spans="1:25" ht="15.75" hidden="1" customHeight="1" x14ac:dyDescent="0.2">
      <c r="A959" s="189"/>
      <c r="B959" s="182"/>
      <c r="C959" s="183"/>
      <c r="D959" s="183"/>
      <c r="E959" s="183"/>
      <c r="F959" s="130"/>
      <c r="G959" s="130"/>
      <c r="H959" s="130"/>
      <c r="I959" s="130"/>
      <c r="J959" s="181"/>
      <c r="K959" s="189"/>
      <c r="L959" s="189"/>
      <c r="M959" s="189"/>
      <c r="N959" s="189"/>
      <c r="O959" s="189"/>
      <c r="P959" s="189"/>
      <c r="Q959" s="189"/>
      <c r="R959" s="189"/>
      <c r="S959" s="189"/>
      <c r="T959" s="189"/>
      <c r="U959" s="189"/>
      <c r="V959" s="189"/>
      <c r="W959" s="189"/>
      <c r="X959" s="189"/>
      <c r="Y959" s="189"/>
    </row>
    <row r="960" spans="1:25" ht="15.75" hidden="1" customHeight="1" x14ac:dyDescent="0.2">
      <c r="A960" s="189"/>
      <c r="B960" s="182"/>
      <c r="C960" s="183"/>
      <c r="D960" s="183"/>
      <c r="E960" s="183"/>
      <c r="F960" s="130"/>
      <c r="G960" s="130"/>
      <c r="H960" s="130"/>
      <c r="I960" s="130"/>
      <c r="J960" s="181"/>
      <c r="K960" s="189"/>
      <c r="L960" s="189"/>
      <c r="M960" s="189"/>
      <c r="N960" s="189"/>
      <c r="O960" s="189"/>
      <c r="P960" s="189"/>
      <c r="Q960" s="189"/>
      <c r="R960" s="189"/>
      <c r="S960" s="189"/>
      <c r="T960" s="189"/>
      <c r="U960" s="189"/>
      <c r="V960" s="189"/>
      <c r="W960" s="189"/>
      <c r="X960" s="189"/>
      <c r="Y960" s="189"/>
    </row>
    <row r="961" spans="1:25" ht="15.75" hidden="1" customHeight="1" x14ac:dyDescent="0.2">
      <c r="A961" s="189"/>
      <c r="B961" s="182"/>
      <c r="C961" s="183"/>
      <c r="D961" s="183"/>
      <c r="E961" s="183"/>
      <c r="F961" s="130"/>
      <c r="G961" s="130"/>
      <c r="H961" s="130"/>
      <c r="I961" s="130"/>
      <c r="J961" s="181"/>
      <c r="K961" s="189"/>
      <c r="L961" s="189"/>
      <c r="M961" s="189"/>
      <c r="N961" s="189"/>
      <c r="O961" s="189"/>
      <c r="P961" s="189"/>
      <c r="Q961" s="189"/>
      <c r="R961" s="189"/>
      <c r="S961" s="189"/>
      <c r="T961" s="189"/>
      <c r="U961" s="189"/>
      <c r="V961" s="189"/>
      <c r="W961" s="189"/>
      <c r="X961" s="189"/>
      <c r="Y961" s="189"/>
    </row>
    <row r="962" spans="1:25" ht="15.75" hidden="1" customHeight="1" x14ac:dyDescent="0.2">
      <c r="A962" s="189"/>
      <c r="B962" s="182"/>
      <c r="C962" s="183"/>
      <c r="D962" s="183"/>
      <c r="E962" s="183"/>
      <c r="F962" s="130"/>
      <c r="G962" s="130"/>
      <c r="H962" s="130"/>
      <c r="I962" s="130"/>
      <c r="J962" s="181"/>
      <c r="K962" s="189"/>
      <c r="L962" s="189"/>
      <c r="M962" s="189"/>
      <c r="N962" s="189"/>
      <c r="O962" s="189"/>
      <c r="P962" s="189"/>
      <c r="Q962" s="189"/>
      <c r="R962" s="189"/>
      <c r="S962" s="189"/>
      <c r="T962" s="189"/>
      <c r="U962" s="189"/>
      <c r="V962" s="189"/>
      <c r="W962" s="189"/>
      <c r="X962" s="189"/>
      <c r="Y962" s="189"/>
    </row>
    <row r="963" spans="1:25" ht="15.75" hidden="1" customHeight="1" x14ac:dyDescent="0.2">
      <c r="A963" s="189"/>
      <c r="B963" s="182"/>
      <c r="C963" s="183"/>
      <c r="D963" s="183"/>
      <c r="E963" s="183"/>
      <c r="F963" s="130"/>
      <c r="G963" s="130"/>
      <c r="H963" s="130"/>
      <c r="I963" s="130"/>
      <c r="J963" s="181"/>
      <c r="K963" s="189"/>
      <c r="L963" s="189"/>
      <c r="M963" s="189"/>
      <c r="N963" s="189"/>
      <c r="O963" s="189"/>
      <c r="P963" s="189"/>
      <c r="Q963" s="189"/>
      <c r="R963" s="189"/>
      <c r="S963" s="189"/>
      <c r="T963" s="189"/>
      <c r="U963" s="189"/>
      <c r="V963" s="189"/>
      <c r="W963" s="189"/>
      <c r="X963" s="189"/>
      <c r="Y963" s="189"/>
    </row>
    <row r="964" spans="1:25" ht="15.75" hidden="1" customHeight="1" x14ac:dyDescent="0.2">
      <c r="A964" s="189"/>
      <c r="B964" s="182"/>
      <c r="C964" s="183"/>
      <c r="D964" s="183"/>
      <c r="E964" s="183"/>
      <c r="F964" s="130"/>
      <c r="G964" s="130"/>
      <c r="H964" s="130"/>
      <c r="I964" s="130"/>
      <c r="J964" s="181"/>
      <c r="K964" s="189"/>
      <c r="L964" s="189"/>
      <c r="M964" s="189"/>
      <c r="N964" s="189"/>
      <c r="O964" s="189"/>
      <c r="P964" s="189"/>
      <c r="Q964" s="189"/>
      <c r="R964" s="189"/>
      <c r="S964" s="189"/>
      <c r="T964" s="189"/>
      <c r="U964" s="189"/>
      <c r="V964" s="189"/>
      <c r="W964" s="189"/>
      <c r="X964" s="189"/>
      <c r="Y964" s="189"/>
    </row>
    <row r="965" spans="1:25" ht="15.75" hidden="1" customHeight="1" x14ac:dyDescent="0.2">
      <c r="A965" s="189"/>
      <c r="B965" s="182"/>
      <c r="C965" s="183"/>
      <c r="D965" s="183"/>
      <c r="E965" s="183"/>
      <c r="F965" s="130"/>
      <c r="G965" s="130"/>
      <c r="H965" s="130"/>
      <c r="I965" s="130"/>
      <c r="J965" s="181"/>
      <c r="K965" s="189"/>
      <c r="L965" s="189"/>
      <c r="M965" s="189"/>
      <c r="N965" s="189"/>
      <c r="O965" s="189"/>
      <c r="P965" s="189"/>
      <c r="Q965" s="189"/>
      <c r="R965" s="189"/>
      <c r="S965" s="189"/>
      <c r="T965" s="189"/>
      <c r="U965" s="189"/>
      <c r="V965" s="189"/>
      <c r="W965" s="189"/>
      <c r="X965" s="189"/>
      <c r="Y965" s="189"/>
    </row>
    <row r="966" spans="1:25" ht="15.75" hidden="1" customHeight="1" x14ac:dyDescent="0.2">
      <c r="A966" s="189"/>
      <c r="B966" s="182"/>
      <c r="C966" s="183"/>
      <c r="D966" s="183"/>
      <c r="E966" s="183"/>
      <c r="F966" s="130"/>
      <c r="G966" s="130"/>
      <c r="H966" s="130"/>
      <c r="I966" s="130"/>
      <c r="J966" s="181"/>
      <c r="K966" s="189"/>
      <c r="L966" s="189"/>
      <c r="M966" s="189"/>
      <c r="N966" s="189"/>
      <c r="O966" s="189"/>
      <c r="P966" s="189"/>
      <c r="Q966" s="189"/>
      <c r="R966" s="189"/>
      <c r="S966" s="189"/>
      <c r="T966" s="189"/>
      <c r="U966" s="189"/>
      <c r="V966" s="189"/>
      <c r="W966" s="189"/>
      <c r="X966" s="189"/>
      <c r="Y966" s="189"/>
    </row>
    <row r="967" spans="1:25" ht="15.75" hidden="1" customHeight="1" x14ac:dyDescent="0.2">
      <c r="A967" s="189"/>
      <c r="B967" s="182"/>
      <c r="C967" s="183"/>
      <c r="D967" s="183"/>
      <c r="E967" s="183"/>
      <c r="F967" s="130"/>
      <c r="G967" s="130"/>
      <c r="H967" s="130"/>
      <c r="I967" s="130"/>
      <c r="J967" s="181"/>
      <c r="K967" s="189"/>
      <c r="L967" s="189"/>
      <c r="M967" s="189"/>
      <c r="N967" s="189"/>
      <c r="O967" s="189"/>
      <c r="P967" s="189"/>
      <c r="Q967" s="189"/>
      <c r="R967" s="189"/>
      <c r="S967" s="189"/>
      <c r="T967" s="189"/>
      <c r="U967" s="189"/>
      <c r="V967" s="189"/>
      <c r="W967" s="189"/>
      <c r="X967" s="189"/>
      <c r="Y967" s="189"/>
    </row>
    <row r="968" spans="1:25" ht="15.75" hidden="1" customHeight="1" x14ac:dyDescent="0.2">
      <c r="A968" s="189"/>
      <c r="B968" s="182"/>
      <c r="C968" s="183"/>
      <c r="D968" s="183"/>
      <c r="E968" s="183"/>
      <c r="F968" s="130"/>
      <c r="G968" s="130"/>
      <c r="H968" s="130"/>
      <c r="I968" s="130"/>
      <c r="J968" s="181"/>
      <c r="K968" s="189"/>
      <c r="L968" s="189"/>
      <c r="M968" s="189"/>
      <c r="N968" s="189"/>
      <c r="O968" s="189"/>
      <c r="P968" s="189"/>
      <c r="Q968" s="189"/>
      <c r="R968" s="189"/>
      <c r="S968" s="189"/>
      <c r="T968" s="189"/>
      <c r="U968" s="189"/>
      <c r="V968" s="189"/>
      <c r="W968" s="189"/>
      <c r="X968" s="189"/>
      <c r="Y968" s="189"/>
    </row>
    <row r="969" spans="1:25" ht="15.75" hidden="1" customHeight="1" x14ac:dyDescent="0.2">
      <c r="A969" s="189"/>
      <c r="B969" s="182"/>
      <c r="C969" s="183"/>
      <c r="D969" s="183"/>
      <c r="E969" s="183"/>
      <c r="F969" s="130"/>
      <c r="G969" s="130"/>
      <c r="H969" s="130"/>
      <c r="I969" s="130"/>
      <c r="J969" s="181"/>
      <c r="K969" s="189"/>
      <c r="L969" s="189"/>
      <c r="M969" s="189"/>
      <c r="N969" s="189"/>
      <c r="O969" s="189"/>
      <c r="P969" s="189"/>
      <c r="Q969" s="189"/>
      <c r="R969" s="189"/>
      <c r="S969" s="189"/>
      <c r="T969" s="189"/>
      <c r="U969" s="189"/>
      <c r="V969" s="189"/>
      <c r="W969" s="189"/>
      <c r="X969" s="189"/>
      <c r="Y969" s="189"/>
    </row>
    <row r="970" spans="1:25" ht="15.75" hidden="1" customHeight="1" x14ac:dyDescent="0.2">
      <c r="A970" s="189"/>
      <c r="B970" s="182"/>
      <c r="C970" s="183"/>
      <c r="D970" s="183"/>
      <c r="E970" s="183"/>
      <c r="F970" s="130"/>
      <c r="G970" s="130"/>
      <c r="H970" s="130"/>
      <c r="I970" s="130"/>
      <c r="J970" s="181"/>
      <c r="K970" s="189"/>
      <c r="L970" s="189"/>
      <c r="M970" s="189"/>
      <c r="N970" s="189"/>
      <c r="O970" s="189"/>
      <c r="P970" s="189"/>
      <c r="Q970" s="189"/>
      <c r="R970" s="189"/>
      <c r="S970" s="189"/>
      <c r="T970" s="189"/>
      <c r="U970" s="189"/>
      <c r="V970" s="189"/>
      <c r="W970" s="189"/>
      <c r="X970" s="189"/>
      <c r="Y970" s="189"/>
    </row>
    <row r="971" spans="1:25" ht="15.75" hidden="1" customHeight="1" x14ac:dyDescent="0.2">
      <c r="A971" s="189"/>
      <c r="B971" s="182"/>
      <c r="C971" s="183"/>
      <c r="D971" s="183"/>
      <c r="E971" s="183"/>
      <c r="F971" s="130"/>
      <c r="G971" s="130"/>
      <c r="H971" s="130"/>
      <c r="I971" s="130"/>
      <c r="J971" s="181"/>
      <c r="K971" s="189"/>
      <c r="L971" s="189"/>
      <c r="M971" s="189"/>
      <c r="N971" s="189"/>
      <c r="O971" s="189"/>
      <c r="P971" s="189"/>
      <c r="Q971" s="189"/>
      <c r="R971" s="189"/>
      <c r="S971" s="189"/>
      <c r="T971" s="189"/>
      <c r="U971" s="189"/>
      <c r="V971" s="189"/>
      <c r="W971" s="189"/>
      <c r="X971" s="189"/>
      <c r="Y971" s="189"/>
    </row>
    <row r="972" spans="1:25" ht="15.75" hidden="1" customHeight="1" x14ac:dyDescent="0.2">
      <c r="A972" s="189"/>
      <c r="B972" s="182"/>
      <c r="C972" s="183"/>
      <c r="D972" s="183"/>
      <c r="E972" s="183"/>
      <c r="F972" s="130"/>
      <c r="G972" s="130"/>
      <c r="H972" s="130"/>
      <c r="I972" s="130"/>
      <c r="J972" s="181"/>
      <c r="K972" s="189"/>
      <c r="L972" s="189"/>
      <c r="M972" s="189"/>
      <c r="N972" s="189"/>
      <c r="O972" s="189"/>
      <c r="P972" s="189"/>
      <c r="Q972" s="189"/>
      <c r="R972" s="189"/>
      <c r="S972" s="189"/>
      <c r="T972" s="189"/>
      <c r="U972" s="189"/>
      <c r="V972" s="189"/>
      <c r="W972" s="189"/>
      <c r="X972" s="189"/>
      <c r="Y972" s="189"/>
    </row>
    <row r="973" spans="1:25" ht="15.75" hidden="1" customHeight="1" x14ac:dyDescent="0.2">
      <c r="A973" s="189"/>
      <c r="B973" s="182"/>
      <c r="C973" s="183"/>
      <c r="D973" s="183"/>
      <c r="E973" s="183"/>
      <c r="F973" s="130"/>
      <c r="G973" s="130"/>
      <c r="H973" s="130"/>
      <c r="I973" s="130"/>
      <c r="J973" s="181"/>
      <c r="K973" s="189"/>
      <c r="L973" s="189"/>
      <c r="M973" s="189"/>
      <c r="N973" s="189"/>
      <c r="O973" s="189"/>
      <c r="P973" s="189"/>
      <c r="Q973" s="189"/>
      <c r="R973" s="189"/>
      <c r="S973" s="189"/>
      <c r="T973" s="189"/>
      <c r="U973" s="189"/>
      <c r="V973" s="189"/>
      <c r="W973" s="189"/>
      <c r="X973" s="189"/>
      <c r="Y973" s="189"/>
    </row>
    <row r="974" spans="1:25" ht="15.75" hidden="1" customHeight="1" x14ac:dyDescent="0.2">
      <c r="A974" s="189"/>
      <c r="B974" s="182"/>
      <c r="C974" s="183"/>
      <c r="D974" s="183"/>
      <c r="E974" s="183"/>
      <c r="F974" s="130"/>
      <c r="G974" s="130"/>
      <c r="H974" s="130"/>
      <c r="I974" s="130"/>
      <c r="J974" s="181"/>
      <c r="K974" s="189"/>
      <c r="L974" s="189"/>
      <c r="M974" s="189"/>
      <c r="N974" s="189"/>
      <c r="O974" s="189"/>
      <c r="P974" s="189"/>
      <c r="Q974" s="189"/>
      <c r="R974" s="189"/>
      <c r="S974" s="189"/>
      <c r="T974" s="189"/>
      <c r="U974" s="189"/>
      <c r="V974" s="189"/>
      <c r="W974" s="189"/>
      <c r="X974" s="189"/>
      <c r="Y974" s="189"/>
    </row>
    <row r="975" spans="1:25" ht="15.75" hidden="1" customHeight="1" x14ac:dyDescent="0.2">
      <c r="A975" s="189"/>
      <c r="B975" s="182"/>
      <c r="C975" s="183"/>
      <c r="D975" s="183"/>
      <c r="E975" s="183"/>
      <c r="F975" s="130"/>
      <c r="G975" s="130"/>
      <c r="H975" s="130"/>
      <c r="I975" s="130"/>
      <c r="J975" s="181"/>
      <c r="K975" s="189"/>
      <c r="L975" s="189"/>
      <c r="M975" s="189"/>
      <c r="N975" s="189"/>
      <c r="O975" s="189"/>
      <c r="P975" s="189"/>
      <c r="Q975" s="189"/>
      <c r="R975" s="189"/>
      <c r="S975" s="189"/>
      <c r="T975" s="189"/>
      <c r="U975" s="189"/>
      <c r="V975" s="189"/>
      <c r="W975" s="189"/>
      <c r="X975" s="189"/>
      <c r="Y975" s="189"/>
    </row>
    <row r="976" spans="1:25" ht="15.75" hidden="1" customHeight="1" x14ac:dyDescent="0.2">
      <c r="A976" s="189"/>
      <c r="B976" s="182"/>
      <c r="C976" s="183"/>
      <c r="D976" s="183"/>
      <c r="E976" s="183"/>
      <c r="F976" s="130"/>
      <c r="G976" s="130"/>
      <c r="H976" s="130"/>
      <c r="I976" s="130"/>
      <c r="J976" s="181"/>
      <c r="K976" s="189"/>
      <c r="L976" s="189"/>
      <c r="M976" s="189"/>
      <c r="N976" s="189"/>
      <c r="O976" s="189"/>
      <c r="P976" s="189"/>
      <c r="Q976" s="189"/>
      <c r="R976" s="189"/>
      <c r="S976" s="189"/>
      <c r="T976" s="189"/>
      <c r="U976" s="189"/>
      <c r="V976" s="189"/>
      <c r="W976" s="189"/>
      <c r="X976" s="189"/>
      <c r="Y976" s="189"/>
    </row>
  </sheetData>
  <mergeCells count="17">
    <mergeCell ref="C2:J2"/>
    <mergeCell ref="D4:J4"/>
    <mergeCell ref="D6:H6"/>
    <mergeCell ref="D8:H8"/>
    <mergeCell ref="B10:J10"/>
    <mergeCell ref="D21:E21"/>
    <mergeCell ref="G11:H11"/>
    <mergeCell ref="J11:J12"/>
    <mergeCell ref="B17:J17"/>
    <mergeCell ref="C18:F18"/>
    <mergeCell ref="D19:E19"/>
    <mergeCell ref="D20:E20"/>
    <mergeCell ref="B11:B12"/>
    <mergeCell ref="C11:C12"/>
    <mergeCell ref="D11:D12"/>
    <mergeCell ref="E11:E12"/>
    <mergeCell ref="F11:F12"/>
  </mergeCells>
  <pageMargins left="0.31496062992125984" right="0.23622047244094491" top="0.39370078740157483" bottom="0.39370078740157483" header="0" footer="0"/>
  <pageSetup scale="45" orientation="portrait"/>
  <headerFooter>
    <oddFooter>&amp;C&amp;P/&amp;R</oddFooter>
  </headerFooter>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87"/>
  <sheetViews>
    <sheetView zoomScale="80" zoomScaleNormal="80" workbookViewId="0">
      <selection activeCell="C3" sqref="C3:D3"/>
    </sheetView>
  </sheetViews>
  <sheetFormatPr baseColWidth="10" defaultColWidth="0" defaultRowHeight="0" customHeight="1" zeroHeight="1" x14ac:dyDescent="0.25"/>
  <cols>
    <col min="1" max="1" width="2.7109375" style="126" customWidth="1"/>
    <col min="2" max="2" width="4.42578125" style="182" customWidth="1"/>
    <col min="3" max="3" width="30" style="183" customWidth="1"/>
    <col min="4" max="4" width="21.85546875" style="183" customWidth="1"/>
    <col min="5" max="5" width="30" style="183" customWidth="1"/>
    <col min="6" max="6" width="20" style="130" customWidth="1"/>
    <col min="7" max="8" width="13.42578125" style="130" customWidth="1"/>
    <col min="9" max="9" width="15.28515625" style="130" customWidth="1"/>
    <col min="10" max="10" width="58.42578125" style="181" customWidth="1"/>
    <col min="11" max="11" width="4.28515625" style="126" customWidth="1"/>
    <col min="12" max="16384" width="11.42578125" style="130" hidden="1"/>
  </cols>
  <sheetData>
    <row r="1" spans="1:11" ht="18.75" customHeight="1" x14ac:dyDescent="0.25">
      <c r="B1" s="127"/>
      <c r="C1" s="127"/>
      <c r="D1" s="128"/>
      <c r="E1" s="128"/>
      <c r="F1" s="128"/>
      <c r="G1" s="128"/>
      <c r="H1" s="128"/>
      <c r="I1" s="128"/>
      <c r="J1" s="129"/>
    </row>
    <row r="2" spans="1:11" ht="18.75" customHeight="1" x14ac:dyDescent="0.25">
      <c r="B2" s="131"/>
      <c r="C2" s="677" t="s">
        <v>589</v>
      </c>
      <c r="D2" s="677"/>
      <c r="E2" s="677"/>
      <c r="F2" s="677"/>
      <c r="G2" s="677"/>
      <c r="H2" s="677"/>
      <c r="I2" s="677"/>
      <c r="J2" s="677"/>
    </row>
    <row r="3" spans="1:11" ht="18.75" customHeight="1" x14ac:dyDescent="0.25">
      <c r="B3" s="131"/>
      <c r="C3" s="132"/>
      <c r="D3" s="133"/>
      <c r="E3" s="132"/>
      <c r="F3" s="134"/>
      <c r="G3" s="135"/>
      <c r="H3" s="136"/>
      <c r="I3" s="136"/>
      <c r="J3" s="137"/>
    </row>
    <row r="4" spans="1:11" ht="29.25" customHeight="1" x14ac:dyDescent="0.25">
      <c r="B4" s="131"/>
      <c r="C4" s="138" t="s">
        <v>555</v>
      </c>
      <c r="D4" s="678" t="s">
        <v>570</v>
      </c>
      <c r="E4" s="678"/>
      <c r="F4" s="678"/>
      <c r="G4" s="678"/>
      <c r="H4" s="678"/>
      <c r="I4" s="678"/>
      <c r="J4" s="678"/>
    </row>
    <row r="5" spans="1:11" ht="6.75" customHeight="1" x14ac:dyDescent="0.25">
      <c r="B5" s="131"/>
      <c r="C5" s="139"/>
      <c r="D5" s="140"/>
      <c r="E5" s="132"/>
      <c r="F5" s="141"/>
      <c r="G5" s="141"/>
      <c r="H5" s="141"/>
      <c r="I5" s="141"/>
      <c r="J5" s="137"/>
    </row>
    <row r="6" spans="1:11" ht="17.25" customHeight="1" x14ac:dyDescent="0.25">
      <c r="B6" s="131"/>
      <c r="C6" s="138" t="s">
        <v>557</v>
      </c>
      <c r="D6" s="678">
        <v>1</v>
      </c>
      <c r="E6" s="678"/>
      <c r="F6" s="678"/>
      <c r="G6" s="678"/>
      <c r="H6" s="678"/>
      <c r="I6" s="142"/>
      <c r="J6" s="142"/>
    </row>
    <row r="7" spans="1:11" ht="8.25" customHeight="1" x14ac:dyDescent="0.25">
      <c r="B7" s="131"/>
      <c r="C7" s="143"/>
      <c r="D7" s="143"/>
      <c r="E7" s="143"/>
      <c r="F7" s="144"/>
      <c r="G7" s="144"/>
      <c r="H7" s="144"/>
      <c r="I7" s="144"/>
      <c r="J7" s="137"/>
    </row>
    <row r="8" spans="1:11" ht="18" customHeight="1" x14ac:dyDescent="0.25">
      <c r="B8" s="131"/>
      <c r="C8" s="138" t="s">
        <v>558</v>
      </c>
      <c r="D8" s="679">
        <v>44225</v>
      </c>
      <c r="E8" s="678"/>
      <c r="F8" s="678"/>
      <c r="G8" s="678"/>
      <c r="H8" s="678"/>
      <c r="I8" s="142"/>
      <c r="J8" s="142"/>
    </row>
    <row r="9" spans="1:11" ht="8.25" customHeight="1" thickBot="1" x14ac:dyDescent="0.3">
      <c r="B9" s="131"/>
      <c r="C9" s="145"/>
      <c r="D9" s="145"/>
      <c r="E9" s="145"/>
      <c r="F9" s="146"/>
      <c r="G9" s="146"/>
      <c r="H9" s="146"/>
      <c r="I9" s="146"/>
      <c r="J9" s="147"/>
    </row>
    <row r="10" spans="1:11" ht="18" customHeight="1" x14ac:dyDescent="0.25">
      <c r="B10" s="643" t="s">
        <v>434</v>
      </c>
      <c r="C10" s="683"/>
      <c r="D10" s="683"/>
      <c r="E10" s="683"/>
      <c r="F10" s="683"/>
      <c r="G10" s="683"/>
      <c r="H10" s="683"/>
      <c r="I10" s="683"/>
      <c r="J10" s="644"/>
    </row>
    <row r="11" spans="1:11" ht="18" customHeight="1" x14ac:dyDescent="0.25">
      <c r="B11" s="674" t="s">
        <v>435</v>
      </c>
      <c r="C11" s="664" t="s">
        <v>437</v>
      </c>
      <c r="D11" s="664" t="s">
        <v>438</v>
      </c>
      <c r="E11" s="664" t="s">
        <v>439</v>
      </c>
      <c r="F11" s="664" t="s">
        <v>440</v>
      </c>
      <c r="G11" s="664" t="s">
        <v>441</v>
      </c>
      <c r="H11" s="664"/>
      <c r="I11" s="261" t="s">
        <v>442</v>
      </c>
      <c r="J11" s="665" t="s">
        <v>29</v>
      </c>
    </row>
    <row r="12" spans="1:11" s="149" customFormat="1" ht="18" customHeight="1" thickBot="1" x14ac:dyDescent="0.3">
      <c r="A12" s="148"/>
      <c r="B12" s="675"/>
      <c r="C12" s="676"/>
      <c r="D12" s="676"/>
      <c r="E12" s="676"/>
      <c r="F12" s="676"/>
      <c r="G12" s="258" t="s">
        <v>443</v>
      </c>
      <c r="H12" s="258" t="s">
        <v>444</v>
      </c>
      <c r="I12" s="268">
        <f>SUM(I13:I15)</f>
        <v>1</v>
      </c>
      <c r="J12" s="666"/>
      <c r="K12" s="148"/>
    </row>
    <row r="13" spans="1:11" s="149" customFormat="1" ht="61.5" customHeight="1" x14ac:dyDescent="0.25">
      <c r="A13" s="148"/>
      <c r="B13" s="150">
        <v>1</v>
      </c>
      <c r="C13" s="184" t="s">
        <v>590</v>
      </c>
      <c r="D13" s="184" t="s">
        <v>560</v>
      </c>
      <c r="E13" s="151" t="s">
        <v>591</v>
      </c>
      <c r="F13" s="152">
        <v>0.5</v>
      </c>
      <c r="G13" s="153">
        <v>44228</v>
      </c>
      <c r="H13" s="153">
        <v>44530</v>
      </c>
      <c r="I13" s="152">
        <v>0.4</v>
      </c>
      <c r="J13" s="185" t="s">
        <v>592</v>
      </c>
      <c r="K13" s="148"/>
    </row>
    <row r="14" spans="1:11" s="149" customFormat="1" ht="74.25" customHeight="1" x14ac:dyDescent="0.25">
      <c r="A14" s="148"/>
      <c r="B14" s="155">
        <v>2</v>
      </c>
      <c r="C14" s="186" t="s">
        <v>593</v>
      </c>
      <c r="D14" s="186" t="s">
        <v>560</v>
      </c>
      <c r="E14" s="157" t="s">
        <v>594</v>
      </c>
      <c r="F14" s="158">
        <v>0.25</v>
      </c>
      <c r="G14" s="159">
        <v>44228</v>
      </c>
      <c r="H14" s="159">
        <v>44530</v>
      </c>
      <c r="I14" s="158">
        <v>0.3</v>
      </c>
      <c r="J14" s="188" t="s">
        <v>592</v>
      </c>
      <c r="K14" s="148"/>
    </row>
    <row r="15" spans="1:11" s="149" customFormat="1" ht="49.5" customHeight="1" thickBot="1" x14ac:dyDescent="0.3">
      <c r="A15" s="148"/>
      <c r="B15" s="161">
        <v>3</v>
      </c>
      <c r="C15" s="162" t="s">
        <v>595</v>
      </c>
      <c r="D15" s="162" t="s">
        <v>560</v>
      </c>
      <c r="E15" s="164" t="s">
        <v>596</v>
      </c>
      <c r="F15" s="166">
        <v>0.25</v>
      </c>
      <c r="G15" s="165">
        <v>44228</v>
      </c>
      <c r="H15" s="165">
        <v>44530</v>
      </c>
      <c r="I15" s="166">
        <v>0.3</v>
      </c>
      <c r="J15" s="167" t="s">
        <v>592</v>
      </c>
      <c r="K15" s="148"/>
    </row>
    <row r="16" spans="1:11" s="149" customFormat="1" ht="33" customHeight="1" thickBot="1" x14ac:dyDescent="0.3">
      <c r="A16" s="148"/>
      <c r="B16" s="667" t="s">
        <v>564</v>
      </c>
      <c r="C16" s="667"/>
      <c r="D16" s="667"/>
      <c r="E16" s="667"/>
      <c r="F16" s="667"/>
      <c r="G16" s="667"/>
      <c r="H16" s="667"/>
      <c r="I16" s="667"/>
      <c r="J16" s="667"/>
      <c r="K16" s="148"/>
    </row>
    <row r="17" spans="1:11" s="149" customFormat="1" ht="21.75" customHeight="1" x14ac:dyDescent="0.25">
      <c r="A17" s="148"/>
      <c r="B17" s="168"/>
      <c r="C17" s="668" t="s">
        <v>565</v>
      </c>
      <c r="D17" s="669"/>
      <c r="E17" s="669"/>
      <c r="F17" s="670"/>
      <c r="G17" s="169"/>
      <c r="H17" s="169"/>
      <c r="I17" s="169"/>
      <c r="J17" s="170"/>
      <c r="K17" s="148"/>
    </row>
    <row r="18" spans="1:11" s="149" customFormat="1" ht="21.75" customHeight="1" x14ac:dyDescent="0.25">
      <c r="A18" s="148"/>
      <c r="B18" s="168"/>
      <c r="C18" s="259" t="s">
        <v>432</v>
      </c>
      <c r="D18" s="671" t="s">
        <v>566</v>
      </c>
      <c r="E18" s="671"/>
      <c r="F18" s="260" t="s">
        <v>567</v>
      </c>
      <c r="G18" s="169"/>
      <c r="H18" s="169"/>
      <c r="I18" s="169"/>
      <c r="J18" s="170"/>
      <c r="K18" s="148"/>
    </row>
    <row r="19" spans="1:11" s="149" customFormat="1" ht="28.5" customHeight="1" x14ac:dyDescent="0.2">
      <c r="A19" s="148"/>
      <c r="B19" s="168"/>
      <c r="C19" s="171">
        <v>1</v>
      </c>
      <c r="D19" s="672" t="s">
        <v>568</v>
      </c>
      <c r="E19" s="673"/>
      <c r="F19" s="172">
        <v>44225</v>
      </c>
      <c r="G19" s="169"/>
      <c r="H19" s="169"/>
      <c r="I19" s="169"/>
      <c r="J19" s="170"/>
      <c r="K19" s="148"/>
    </row>
    <row r="20" spans="1:11" s="149" customFormat="1" ht="28.5" customHeight="1" thickBot="1" x14ac:dyDescent="0.3">
      <c r="A20" s="148"/>
      <c r="B20" s="168"/>
      <c r="C20" s="173"/>
      <c r="D20" s="663"/>
      <c r="E20" s="663"/>
      <c r="F20" s="174"/>
      <c r="G20" s="169"/>
      <c r="H20" s="169"/>
      <c r="I20" s="169"/>
      <c r="J20" s="170"/>
      <c r="K20" s="148"/>
    </row>
    <row r="21" spans="1:11" s="149" customFormat="1" ht="33" customHeight="1" x14ac:dyDescent="0.25">
      <c r="A21" s="148"/>
      <c r="B21" s="168"/>
      <c r="C21" s="175"/>
      <c r="D21" s="175"/>
      <c r="E21" s="168"/>
      <c r="F21" s="168"/>
      <c r="G21" s="169"/>
      <c r="H21" s="169"/>
      <c r="I21" s="169"/>
      <c r="J21" s="170"/>
      <c r="K21" s="148"/>
    </row>
    <row r="22" spans="1:11" s="149" customFormat="1" ht="33" hidden="1" customHeight="1" x14ac:dyDescent="0.25">
      <c r="A22" s="148"/>
      <c r="B22" s="168"/>
      <c r="C22" s="175"/>
      <c r="D22" s="175"/>
      <c r="E22" s="168"/>
      <c r="F22" s="168"/>
      <c r="G22" s="169"/>
      <c r="H22" s="169"/>
      <c r="I22" s="169"/>
      <c r="J22" s="170"/>
      <c r="K22" s="148"/>
    </row>
    <row r="23" spans="1:11" s="149" customFormat="1" ht="33" hidden="1" customHeight="1" x14ac:dyDescent="0.25">
      <c r="A23" s="148"/>
      <c r="B23" s="168"/>
      <c r="C23" s="175"/>
      <c r="D23" s="175"/>
      <c r="E23" s="168"/>
      <c r="F23" s="168"/>
      <c r="G23" s="169"/>
      <c r="H23" s="169"/>
      <c r="I23" s="169"/>
      <c r="J23" s="170"/>
      <c r="K23" s="148"/>
    </row>
    <row r="24" spans="1:11" s="149" customFormat="1" ht="33" hidden="1" customHeight="1" x14ac:dyDescent="0.25">
      <c r="A24" s="148"/>
      <c r="B24" s="168"/>
      <c r="C24" s="175"/>
      <c r="D24" s="175"/>
      <c r="E24" s="168"/>
      <c r="F24" s="168"/>
      <c r="G24" s="169"/>
      <c r="H24" s="169"/>
      <c r="I24" s="169"/>
      <c r="J24" s="170"/>
      <c r="K24" s="148"/>
    </row>
    <row r="25" spans="1:11" s="149" customFormat="1" ht="6.75" hidden="1" customHeight="1" x14ac:dyDescent="0.25">
      <c r="A25" s="148"/>
      <c r="B25" s="176"/>
      <c r="C25" s="170"/>
      <c r="D25" s="170"/>
      <c r="E25" s="168"/>
      <c r="F25" s="168"/>
      <c r="G25" s="176"/>
      <c r="H25" s="176"/>
      <c r="I25" s="176"/>
      <c r="J25" s="170"/>
      <c r="K25" s="148"/>
    </row>
    <row r="26" spans="1:11" ht="42.75" hidden="1" customHeight="1" x14ac:dyDescent="0.25">
      <c r="B26" s="177"/>
      <c r="C26" s="178"/>
      <c r="D26" s="178"/>
      <c r="E26" s="179"/>
      <c r="F26" s="180"/>
      <c r="G26" s="149"/>
      <c r="H26" s="149"/>
      <c r="I26" s="149"/>
    </row>
    <row r="27" spans="1:11" ht="16.5" hidden="1" customHeight="1" x14ac:dyDescent="0.25">
      <c r="C27" s="130"/>
      <c r="D27" s="130"/>
      <c r="E27" s="130"/>
    </row>
    <row r="28" spans="1:11" ht="16.5" hidden="1" customHeight="1" x14ac:dyDescent="0.25"/>
    <row r="29" spans="1:11" ht="16.5" hidden="1" customHeight="1" x14ac:dyDescent="0.25"/>
    <row r="30" spans="1:11" ht="16.5" hidden="1" customHeight="1" x14ac:dyDescent="0.25"/>
    <row r="31" spans="1:11" ht="16.5" hidden="1" customHeight="1" x14ac:dyDescent="0.25"/>
    <row r="32" spans="1:11" ht="16.5" hidden="1" customHeight="1" x14ac:dyDescent="0.25"/>
    <row r="33" ht="16.5" hidden="1" customHeight="1" x14ac:dyDescent="0.25"/>
    <row r="34" ht="16.5" hidden="1" customHeight="1" x14ac:dyDescent="0.25"/>
    <row r="35" ht="16.5" hidden="1" customHeight="1" x14ac:dyDescent="0.25"/>
    <row r="36" ht="16.5" hidden="1" customHeight="1" x14ac:dyDescent="0.25"/>
    <row r="37" ht="16.5" hidden="1" customHeight="1" x14ac:dyDescent="0.25"/>
    <row r="38" ht="16.5" hidden="1" customHeight="1" x14ac:dyDescent="0.25"/>
    <row r="39" ht="16.5" hidden="1" customHeight="1" x14ac:dyDescent="0.25"/>
    <row r="40" ht="16.5" hidden="1" customHeight="1" x14ac:dyDescent="0.25"/>
    <row r="41" ht="16.5" hidden="1" customHeight="1" x14ac:dyDescent="0.25"/>
    <row r="42" ht="16.5" hidden="1" customHeight="1" x14ac:dyDescent="0.25"/>
    <row r="43" ht="16.5" hidden="1" customHeight="1" x14ac:dyDescent="0.25"/>
    <row r="44" ht="16.5" hidden="1" customHeight="1" x14ac:dyDescent="0.25"/>
    <row r="45" ht="16.5" hidden="1" customHeight="1" x14ac:dyDescent="0.25"/>
    <row r="46" ht="16.5" hidden="1" customHeight="1" x14ac:dyDescent="0.25"/>
    <row r="47" ht="16.5" hidden="1" customHeight="1" x14ac:dyDescent="0.25"/>
    <row r="48" ht="16.5" hidden="1" customHeight="1" x14ac:dyDescent="0.25"/>
    <row r="49" spans="1:11" ht="16.5" hidden="1" customHeight="1" x14ac:dyDescent="0.25"/>
    <row r="50" spans="1:11" ht="16.5" hidden="1" customHeight="1" x14ac:dyDescent="0.25"/>
    <row r="51" spans="1:11" ht="16.5" hidden="1" customHeight="1" x14ac:dyDescent="0.25"/>
    <row r="52" spans="1:11" ht="16.5" hidden="1" customHeight="1" x14ac:dyDescent="0.25"/>
    <row r="53" spans="1:11" ht="16.5" hidden="1" customHeight="1" x14ac:dyDescent="0.25"/>
    <row r="54" spans="1:11" ht="16.5" hidden="1" customHeight="1" x14ac:dyDescent="0.25"/>
    <row r="55" spans="1:11" ht="16.5" hidden="1" customHeight="1" x14ac:dyDescent="0.25"/>
    <row r="56" spans="1:11" ht="16.5" hidden="1" customHeight="1" x14ac:dyDescent="0.25"/>
    <row r="57" spans="1:11" ht="0" hidden="1" customHeight="1" x14ac:dyDescent="0.25">
      <c r="A57" s="130"/>
      <c r="B57" s="130"/>
      <c r="C57" s="130"/>
      <c r="D57" s="130"/>
      <c r="E57" s="130"/>
      <c r="J57" s="130"/>
      <c r="K57" s="130"/>
    </row>
    <row r="58" spans="1:11" ht="0" hidden="1" customHeight="1" x14ac:dyDescent="0.25">
      <c r="A58" s="130"/>
      <c r="B58" s="130"/>
      <c r="C58" s="130"/>
      <c r="D58" s="130"/>
      <c r="E58" s="130"/>
      <c r="J58" s="130"/>
      <c r="K58" s="130"/>
    </row>
    <row r="59" spans="1:11" ht="0" hidden="1" customHeight="1" x14ac:dyDescent="0.25">
      <c r="A59" s="130"/>
      <c r="B59" s="130"/>
      <c r="C59" s="130"/>
      <c r="D59" s="130"/>
      <c r="E59" s="130"/>
      <c r="J59" s="130"/>
      <c r="K59" s="130"/>
    </row>
    <row r="60" spans="1:11" ht="0" hidden="1" customHeight="1" x14ac:dyDescent="0.25">
      <c r="A60" s="130"/>
      <c r="B60" s="130"/>
      <c r="C60" s="130"/>
      <c r="D60" s="130"/>
      <c r="E60" s="130"/>
      <c r="J60" s="130"/>
      <c r="K60" s="130"/>
    </row>
    <row r="61" spans="1:11" ht="0" hidden="1" customHeight="1" x14ac:dyDescent="0.25">
      <c r="A61" s="130"/>
      <c r="B61" s="130"/>
      <c r="C61" s="130"/>
      <c r="D61" s="130"/>
      <c r="E61" s="130"/>
      <c r="J61" s="130"/>
      <c r="K61" s="130"/>
    </row>
    <row r="62" spans="1:11" ht="0" hidden="1" customHeight="1" x14ac:dyDescent="0.25">
      <c r="A62" s="130"/>
      <c r="B62" s="130"/>
      <c r="C62" s="130"/>
      <c r="D62" s="130"/>
      <c r="E62" s="130"/>
      <c r="J62" s="130"/>
      <c r="K62" s="130"/>
    </row>
    <row r="63" spans="1:11" ht="0" hidden="1" customHeight="1" x14ac:dyDescent="0.25">
      <c r="A63" s="130"/>
      <c r="B63" s="130"/>
      <c r="C63" s="130"/>
      <c r="D63" s="130"/>
      <c r="E63" s="130"/>
      <c r="J63" s="130"/>
      <c r="K63" s="130"/>
    </row>
    <row r="64" spans="1:11" ht="0" hidden="1" customHeight="1" x14ac:dyDescent="0.25">
      <c r="A64" s="130"/>
      <c r="B64" s="130"/>
      <c r="C64" s="130"/>
      <c r="D64" s="130"/>
      <c r="E64" s="130"/>
      <c r="J64" s="130"/>
      <c r="K64" s="130"/>
    </row>
    <row r="65" spans="1:11" ht="0" hidden="1" customHeight="1" x14ac:dyDescent="0.25">
      <c r="A65" s="130"/>
      <c r="B65" s="130"/>
      <c r="C65" s="130"/>
      <c r="D65" s="130"/>
      <c r="E65" s="130"/>
      <c r="J65" s="130"/>
      <c r="K65" s="130"/>
    </row>
    <row r="66" spans="1:11" ht="0" hidden="1" customHeight="1" x14ac:dyDescent="0.25">
      <c r="A66" s="130"/>
      <c r="B66" s="130"/>
      <c r="C66" s="130"/>
      <c r="D66" s="130"/>
      <c r="E66" s="130"/>
      <c r="J66" s="130"/>
      <c r="K66" s="130"/>
    </row>
    <row r="67" spans="1:11" ht="15" hidden="1" customHeight="1" x14ac:dyDescent="0.25"/>
    <row r="68" spans="1:11" ht="15" hidden="1" customHeight="1" x14ac:dyDescent="0.25"/>
    <row r="69" spans="1:11" ht="15" hidden="1" customHeight="1" x14ac:dyDescent="0.25"/>
    <row r="70" spans="1:11" ht="15" hidden="1" customHeight="1" x14ac:dyDescent="0.25"/>
    <row r="71" spans="1:11" ht="15" hidden="1" customHeight="1" x14ac:dyDescent="0.25"/>
    <row r="72" spans="1:11" ht="15" hidden="1" customHeight="1" x14ac:dyDescent="0.25"/>
    <row r="73" spans="1:11" ht="15" hidden="1" customHeight="1" x14ac:dyDescent="0.25"/>
    <row r="74" spans="1:11" ht="15" hidden="1" customHeight="1" x14ac:dyDescent="0.25"/>
    <row r="75" spans="1:11" ht="15" hidden="1" customHeight="1" x14ac:dyDescent="0.25"/>
    <row r="76" spans="1:11" ht="15" hidden="1" customHeight="1" x14ac:dyDescent="0.25"/>
    <row r="77" spans="1:11" ht="15" hidden="1" customHeight="1" x14ac:dyDescent="0.25"/>
    <row r="78" spans="1:11" ht="15" hidden="1" customHeight="1" x14ac:dyDescent="0.25"/>
    <row r="79" spans="1:11" ht="15" hidden="1" customHeight="1" x14ac:dyDescent="0.25"/>
    <row r="80" spans="1:11"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sheetData>
  <mergeCells count="17">
    <mergeCell ref="C2:J2"/>
    <mergeCell ref="D4:J4"/>
    <mergeCell ref="D6:H6"/>
    <mergeCell ref="D8:H8"/>
    <mergeCell ref="B10:J10"/>
    <mergeCell ref="D20:E20"/>
    <mergeCell ref="G11:H11"/>
    <mergeCell ref="J11:J12"/>
    <mergeCell ref="B16:J16"/>
    <mergeCell ref="C17:F17"/>
    <mergeCell ref="D18:E18"/>
    <mergeCell ref="D19:E19"/>
    <mergeCell ref="B11:B12"/>
    <mergeCell ref="C11:C12"/>
    <mergeCell ref="D11:D12"/>
    <mergeCell ref="E11:E12"/>
    <mergeCell ref="F11:F12"/>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25</vt:i4>
      </vt:variant>
    </vt:vector>
  </HeadingPairs>
  <TitlesOfParts>
    <vt:vector size="42" baseType="lpstr">
      <vt:lpstr>Plan estratégico 2021-2024</vt:lpstr>
      <vt:lpstr>Matriz de seguimiento</vt:lpstr>
      <vt:lpstr>Resultados</vt:lpstr>
      <vt:lpstr>LISTAS</vt:lpstr>
      <vt:lpstr>AN-01 - Plan MIPG</vt:lpstr>
      <vt:lpstr>AN-02 - Plan de Capacitaciones</vt:lpstr>
      <vt:lpstr>AN-03 - Bienestar</vt:lpstr>
      <vt:lpstr>AN-04 - Plan SG-SST</vt:lpstr>
      <vt:lpstr>AN-05 - Plan Estratégico RR.HH</vt:lpstr>
      <vt:lpstr>AN-06 - PINAR</vt:lpstr>
      <vt:lpstr>AN-07-PETI</vt:lpstr>
      <vt:lpstr>AN-08-Plan SI</vt:lpstr>
      <vt:lpstr>AN-09-Plan Tratamiento RSI</vt:lpstr>
      <vt:lpstr>ODS</vt:lpstr>
      <vt:lpstr>PDD</vt:lpstr>
      <vt:lpstr>MIPG</vt:lpstr>
      <vt:lpstr>Matriz</vt:lpstr>
      <vt:lpstr>Áreas</vt:lpstr>
      <vt:lpstr>Comunicaciones</vt:lpstr>
      <vt:lpstr>Contenidos_Ciudadanía</vt:lpstr>
      <vt:lpstr>Control_Interno</vt:lpstr>
      <vt:lpstr>Digital</vt:lpstr>
      <vt:lpstr>Gestión_Ambiental</vt:lpstr>
      <vt:lpstr>Gestión_Documental</vt:lpstr>
      <vt:lpstr>Matriz!Objetivos</vt:lpstr>
      <vt:lpstr>'Matriz de seguimiento'!Objetivos</vt:lpstr>
      <vt:lpstr>Objetivos</vt:lpstr>
      <vt:lpstr>Planeación</vt:lpstr>
      <vt:lpstr>Programación</vt:lpstr>
      <vt:lpstr>Proyectos_Estratégicos</vt:lpstr>
      <vt:lpstr>Secretaría_General</vt:lpstr>
      <vt:lpstr>Servicio_Ciudadano</vt:lpstr>
      <vt:lpstr>Servicios_Administrativos</vt:lpstr>
      <vt:lpstr>Sistemas</vt:lpstr>
      <vt:lpstr>Subdirección_Administrativa</vt:lpstr>
      <vt:lpstr>Subdirección_Financiera</vt:lpstr>
      <vt:lpstr>Talento_Humano</vt:lpstr>
      <vt:lpstr>Técnica</vt:lpstr>
      <vt:lpstr>Matriz!tipo</vt:lpstr>
      <vt:lpstr>'Matriz de seguimiento'!tipo</vt:lpstr>
      <vt:lpstr>tipo</vt:lpstr>
      <vt:lpstr>'AN-01 - Plan MIPG'!Títulos_a_imprimir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Fredy García López</dc:creator>
  <cp:lastModifiedBy>John Fredy García López</cp:lastModifiedBy>
  <cp:lastPrinted>2021-04-13T03:12:24Z</cp:lastPrinted>
  <dcterms:created xsi:type="dcterms:W3CDTF">2021-01-28T21:32:03Z</dcterms:created>
  <dcterms:modified xsi:type="dcterms:W3CDTF">2021-04-29T04:02:23Z</dcterms:modified>
</cp:coreProperties>
</file>