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comments2.xml" ContentType="application/vnd.openxmlformats-officedocument.spreadsheetml.comments+xml"/>
  <Override PartName="/xl/drawings/drawing9.xml" ContentType="application/vnd.openxmlformats-officedocument.drawing+xml"/>
  <Override PartName="/xl/comments3.xml" ContentType="application/vnd.openxmlformats-officedocument.spreadsheetml.comments+xml"/>
  <Override PartName="/xl/drawings/drawing10.xml" ContentType="application/vnd.openxmlformats-officedocument.drawing+xml"/>
  <Override PartName="/xl/comments4.xml" ContentType="application/vnd.openxmlformats-officedocument.spreadsheetml.comments+xml"/>
  <Override PartName="/xl/drawings/drawing11.xml" ContentType="application/vnd.openxmlformats-officedocument.drawing+xml"/>
  <Override PartName="/xl/comments5.xml" ContentType="application/vnd.openxmlformats-officedocument.spreadsheetml.comments+xml"/>
  <Override PartName="/xl/drawings/drawing12.xml" ContentType="application/vnd.openxmlformats-officedocument.drawing+xml"/>
  <Override PartName="/xl/comments6.xml" ContentType="application/vnd.openxmlformats-officedocument.spreadsheetml.comments+xml"/>
  <Override PartName="/xl/drawings/drawing13.xml" ContentType="application/vnd.openxmlformats-officedocument.drawing+xml"/>
  <Override PartName="/xl/comments7.xml" ContentType="application/vnd.openxmlformats-officedocument.spreadsheetml.comments+xml"/>
  <Override PartName="/xl/drawings/drawing14.xml" ContentType="application/vnd.openxmlformats-officedocument.drawing+xml"/>
  <Override PartName="/xl/comments8.xml" ContentType="application/vnd.openxmlformats-officedocument.spreadsheetml.comments+xml"/>
  <Override PartName="/xl/drawings/drawing1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mc:AlternateContent xmlns:mc="http://schemas.openxmlformats.org/markup-compatibility/2006">
    <mc:Choice Requires="x15">
      <x15ac:absPath xmlns:x15ac="http://schemas.microsoft.com/office/spreadsheetml/2010/11/ac" url="G:\Mi unidad\Backup\2024\PAI\T4-2023\"/>
    </mc:Choice>
  </mc:AlternateContent>
  <xr:revisionPtr revIDLastSave="0" documentId="13_ncr:1_{E83865C8-B11D-4AF4-A4FB-03B9DDBABCB9}" xr6:coauthVersionLast="47" xr6:coauthVersionMax="47" xr10:uidLastSave="{00000000-0000-0000-0000-000000000000}"/>
  <bookViews>
    <workbookView xWindow="-120" yWindow="-120" windowWidth="20730" windowHeight="11310" tabRatio="928" firstSheet="1" activeTab="1" xr2:uid="{00000000-000D-0000-FFFF-FFFF00000000}"/>
  </bookViews>
  <sheets>
    <sheet name="PAI 2022 - V4" sheetId="3" state="hidden" r:id="rId1"/>
    <sheet name="Anexo 1" sheetId="28" r:id="rId2"/>
    <sheet name="Anexo 2" sheetId="27" r:id="rId3"/>
    <sheet name="Anexo 3" sheetId="30" r:id="rId4"/>
    <sheet name="HV" sheetId="21" state="hidden" r:id="rId5"/>
    <sheet name="Procesos" sheetId="24" state="hidden" r:id="rId6"/>
    <sheet name="AN-01 PFI" sheetId="19" state="hidden" r:id="rId7"/>
    <sheet name="AN-02 PETI" sheetId="10" state="hidden" r:id="rId8"/>
    <sheet name="AN-03 PSPI" sheetId="11" state="hidden" r:id="rId9"/>
    <sheet name="AN-04 PTRSI" sheetId="12" state="hidden" r:id="rId10"/>
    <sheet name="AN-05 PINAR " sheetId="13" state="hidden" r:id="rId11"/>
    <sheet name="AN-06 PIC" sheetId="14" state="hidden" r:id="rId12"/>
    <sheet name="AN-07 PERH" sheetId="16" state="hidden" r:id="rId13"/>
    <sheet name="AN-08 PBI" sheetId="15" state="hidden" r:id="rId14"/>
    <sheet name="AN-09 SG-SST" sheetId="17" state="hidden" r:id="rId15"/>
    <sheet name="ODS" sheetId="7" state="hidden" r:id="rId16"/>
    <sheet name="PDD" sheetId="8" state="hidden" r:id="rId17"/>
    <sheet name="MIPG" sheetId="9" state="hidden" r:id="rId18"/>
    <sheet name="Listas" sheetId="6" state="hidden" r:id="rId19"/>
    <sheet name="Resultados" sheetId="25" state="hidden" r:id="rId20"/>
    <sheet name="Gráficos y Tablas" sheetId="26" state="hidden" r:id="rId21"/>
  </sheets>
  <externalReferences>
    <externalReference r:id="rId22"/>
    <externalReference r:id="rId23"/>
    <externalReference r:id="rId24"/>
    <externalReference r:id="rId25"/>
    <externalReference r:id="rId26"/>
    <externalReference r:id="rId27"/>
    <externalReference r:id="rId28"/>
  </externalReferences>
  <definedNames>
    <definedName name="_xlnm._FilterDatabase" localSheetId="6" hidden="1">'AN-01 PFI'!$A$11:$I$56</definedName>
    <definedName name="_xlnm._FilterDatabase" localSheetId="1" hidden="1">'Anexo 1'!$A$5:$AV$56</definedName>
    <definedName name="_xlnm._FilterDatabase" localSheetId="3" hidden="1">'Anexo 3'!$A$4:$Z$12</definedName>
    <definedName name="_xlnm._FilterDatabase" localSheetId="0" hidden="1">'PAI 2022 - V4'!$A$7:$AD$56</definedName>
    <definedName name="_xlnm._FilterDatabase" localSheetId="16" hidden="1">PDD!$A$3:$C$38</definedName>
    <definedName name="_xlnm.Print_Area" localSheetId="20">'Gráficos y Tablas'!$A$1:$Q$62</definedName>
    <definedName name="Áreas" localSheetId="2">[1]LISTAS!$B$3:$B$19</definedName>
    <definedName name="Áreas" localSheetId="20">[2]LISTAS!$B$3:$B$19</definedName>
    <definedName name="Áreas" localSheetId="4">[3]LISTAS!$B$3:$B$19</definedName>
    <definedName name="Áreas" localSheetId="19">[2]LISTAS!$B$3:$B$19</definedName>
    <definedName name="Áreas">[4]LISTAS!$B$3:$B$19</definedName>
    <definedName name="Comunicaciones">Procesos!$E$3:$E$6</definedName>
    <definedName name="Control_Interno">Procesos!$T$3:$T$8</definedName>
    <definedName name="Digital">Procesos!$H$3</definedName>
    <definedName name="Gerencia">Procesos!$C$3:$C$5</definedName>
    <definedName name="Gestión_Ambiental">Procesos!$O$3</definedName>
    <definedName name="Gestión_Documental">Procesos!$L$3</definedName>
    <definedName name="OBJ_PROCESO" localSheetId="6">#REF!</definedName>
    <definedName name="OBJ_PROCESO" localSheetId="1">#REF!</definedName>
    <definedName name="OBJ_PROCESO" localSheetId="2">#REF!</definedName>
    <definedName name="OBJ_PROCESO" localSheetId="20">#REF!</definedName>
    <definedName name="OBJ_PROCESO" localSheetId="4">#REF!</definedName>
    <definedName name="OBJ_PROCESO" localSheetId="19">#REF!</definedName>
    <definedName name="OBJ_PROCESO">#REF!</definedName>
    <definedName name="OBJET" localSheetId="6">#REF!</definedName>
    <definedName name="OBJET" localSheetId="1">#REF!</definedName>
    <definedName name="OBJET" localSheetId="2">#REF!</definedName>
    <definedName name="OBJET" localSheetId="20">#REF!</definedName>
    <definedName name="OBJET" localSheetId="4">#REF!</definedName>
    <definedName name="OBJET" localSheetId="19">#REF!</definedName>
    <definedName name="OBJET">#REF!</definedName>
    <definedName name="Objetivos" localSheetId="6">'[5]PAI 2021 - V1'!$E$60:$E$65</definedName>
    <definedName name="OBJETIVOS" localSheetId="1">[6]Listas!$C$3:$C$7</definedName>
    <definedName name="Objetivos" localSheetId="4">'[3]PAI 2021 - V3'!$E$61:$E$66</definedName>
    <definedName name="OBJETIVOS">Listas!$C$3:$C$7</definedName>
    <definedName name="OE_1">Listas!$D$3:$D$7</definedName>
    <definedName name="OE_2">Listas!$E$3:$E$6</definedName>
    <definedName name="OE_3">Listas!$F$3:$F$6</definedName>
    <definedName name="OE_4">Listas!$G$2:$G$6</definedName>
    <definedName name="OE_5">Listas!$H$3:$H$6</definedName>
    <definedName name="PAI" localSheetId="1">'Anexo 1'!$B$6:$AE$55</definedName>
    <definedName name="PERIODICIDAD" localSheetId="1">[6]Listas!$A$13:$A$16</definedName>
    <definedName name="PERIODICIDAD">Listas!$A$13:$A$16</definedName>
    <definedName name="Planeación">Procesos!$D$3:$D$6</definedName>
    <definedName name="PROCESO">[6]Listas!$C$21:$C$34</definedName>
    <definedName name="Producción">Procesos!$F$3:$F$4</definedName>
    <definedName name="Programación">Procesos!$I$3</definedName>
    <definedName name="Proyectos_Estratégicos">Procesos!$G$3:$G$4</definedName>
    <definedName name="resultados" localSheetId="6">#REF!</definedName>
    <definedName name="resultados" localSheetId="1">#REF!</definedName>
    <definedName name="resultados" localSheetId="2">'[7]Matriz de Seguimiento'!$L$3:$X$135</definedName>
    <definedName name="resultados" localSheetId="20">#REF!</definedName>
    <definedName name="resultados" localSheetId="4">#REF!</definedName>
    <definedName name="resultados" localSheetId="19">#REF!</definedName>
    <definedName name="Resultados">Listas!$A$19:$A$23</definedName>
    <definedName name="Secretaría_General">Procesos!$R$3:$R$5</definedName>
    <definedName name="Servicio_Ciudadano">Procesos!$S$3:$S$4</definedName>
    <definedName name="Servicios_Administrativos">Procesos!$M$3:$M$4</definedName>
    <definedName name="Sistemas">Procesos!$N$3:$N$5</definedName>
    <definedName name="Subdirección_Administrativa">Procesos!$P$3</definedName>
    <definedName name="Subdirección_Financiera">Procesos!$Q$3:$Q$8</definedName>
    <definedName name="Talento_Humano">Procesos!$K$3:$K$7</definedName>
    <definedName name="Técnica">Procesos!$J$3</definedName>
    <definedName name="TENDENCIA" localSheetId="1">[6]Listas!$A$8:$A$10</definedName>
    <definedName name="TENDENCIA">Listas!$A$8:$A$10</definedName>
    <definedName name="tipo" localSheetId="6">'[5]PAI 2021 - V1'!$AF$6:$AF$8</definedName>
    <definedName name="TIPO" localSheetId="1">[6]Listas!$A$3:$A$5</definedName>
    <definedName name="tipo" localSheetId="2">'[1]PAI 2021 - V4'!$AK$6:$AK$8</definedName>
    <definedName name="tipo" localSheetId="20">'[2]PAI 2021 - V4'!$AK$6:$AK$8</definedName>
    <definedName name="tipo" localSheetId="4">'[3]PAI 2021 - V3'!$AK$6:$AK$8</definedName>
    <definedName name="tipo" localSheetId="19">'[2]PAI 2021 - V4'!$AK$6:$AK$8</definedName>
    <definedName name="TIPO">Listas!$A$3:$A$5</definedName>
    <definedName name="_xlnm.Print_Titles" localSheetId="6">'AN-01 PFI'!$7:$11</definedName>
    <definedName name="_xlnm.Print_Titles" localSheetId="1">'Anexo 1'!$1:$5</definedName>
    <definedName name="_xlnm.Print_Titles" localSheetId="2">'Anexo 2'!$1:$3</definedName>
    <definedName name="_xlnm.Print_Titles" localSheetId="3">'Anexo 3'!$1:$4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5" i="27" l="1"/>
  <c r="G14" i="27"/>
  <c r="G13" i="27"/>
  <c r="G12" i="27"/>
  <c r="G10" i="27"/>
  <c r="G8" i="27"/>
  <c r="G7" i="27"/>
  <c r="G6" i="27"/>
  <c r="F5" i="27"/>
  <c r="G5" i="27" s="1"/>
  <c r="F4" i="27"/>
  <c r="G4" i="27" s="1"/>
  <c r="S12" i="30" l="1"/>
  <c r="P12" i="30"/>
  <c r="S11" i="30"/>
  <c r="P11" i="30"/>
  <c r="S10" i="30"/>
  <c r="P10" i="30"/>
  <c r="P9" i="30"/>
  <c r="P8" i="30"/>
  <c r="P6" i="30"/>
  <c r="D20" i="3" l="1"/>
  <c r="D19" i="3"/>
  <c r="D55" i="3" l="1"/>
  <c r="D54" i="3"/>
  <c r="D53" i="3"/>
  <c r="D52" i="3"/>
  <c r="D51" i="3"/>
  <c r="D50" i="3"/>
  <c r="D22" i="3"/>
  <c r="D21" i="3"/>
  <c r="D18" i="3"/>
  <c r="D17" i="3"/>
  <c r="D16" i="3"/>
  <c r="D14" i="3"/>
  <c r="D13" i="3"/>
  <c r="D12" i="3"/>
  <c r="D11" i="3"/>
  <c r="D10" i="3"/>
  <c r="R9" i="3"/>
  <c r="U9" i="3" s="1"/>
  <c r="D9" i="3"/>
  <c r="D8" i="3"/>
  <c r="V9" i="3" l="1"/>
  <c r="W9" i="3"/>
  <c r="D15" i="3" l="1"/>
  <c r="K20" i="26" l="1"/>
  <c r="I31" i="25"/>
  <c r="K31" i="25" s="1"/>
  <c r="I32" i="25"/>
  <c r="K32" i="25" s="1"/>
  <c r="I33" i="25"/>
  <c r="K33" i="25" s="1"/>
  <c r="I34" i="25"/>
  <c r="K34" i="25" s="1"/>
  <c r="I35" i="25"/>
  <c r="K35" i="25"/>
  <c r="I36" i="25"/>
  <c r="K36" i="25" s="1"/>
  <c r="I37" i="25"/>
  <c r="K37" i="25" s="1"/>
  <c r="I38" i="25"/>
  <c r="K38" i="25" s="1"/>
  <c r="I30" i="25"/>
  <c r="K30" i="25" s="1"/>
  <c r="I23" i="25"/>
  <c r="K23" i="25" s="1"/>
  <c r="I24" i="25"/>
  <c r="K24" i="25" s="1"/>
  <c r="I25" i="25"/>
  <c r="K25" i="25" s="1"/>
  <c r="I26" i="25"/>
  <c r="K26" i="25" s="1"/>
  <c r="I22" i="25"/>
  <c r="K22" i="25" s="1"/>
  <c r="H27" i="25"/>
  <c r="G27" i="25"/>
  <c r="F27" i="25"/>
  <c r="E27" i="25"/>
  <c r="D27" i="25"/>
  <c r="D15" i="25" l="1"/>
  <c r="G15" i="25" s="1"/>
  <c r="K14" i="25"/>
  <c r="D14" i="25"/>
  <c r="G14" i="25" s="1"/>
  <c r="D13" i="25"/>
  <c r="G13" i="25" s="1"/>
  <c r="D12" i="25"/>
  <c r="G12" i="25" s="1"/>
  <c r="D11" i="25"/>
  <c r="G11" i="25" s="1"/>
  <c r="D16" i="25" l="1"/>
  <c r="E15" i="25" s="1"/>
  <c r="G16" i="25"/>
  <c r="E13" i="25" l="1"/>
  <c r="C10" i="25"/>
  <c r="K16" i="25" s="1"/>
  <c r="E11" i="25"/>
  <c r="E14" i="25"/>
  <c r="E12" i="25"/>
  <c r="D18" i="25" l="1"/>
  <c r="K17" i="25"/>
  <c r="K19" i="25" s="1"/>
  <c r="C8" i="21" l="1"/>
  <c r="I49" i="19" l="1"/>
  <c r="I44" i="19"/>
  <c r="I39" i="19"/>
  <c r="I36" i="19"/>
  <c r="I23" i="19"/>
  <c r="I19" i="19"/>
  <c r="I14" i="19"/>
  <c r="H58" i="26" l="1"/>
  <c r="H61" i="26"/>
  <c r="H59" i="26"/>
  <c r="H60" i="26"/>
  <c r="H62" i="26"/>
  <c r="H50" i="26"/>
  <c r="H56" i="26"/>
  <c r="H55" i="26"/>
  <c r="H54" i="26"/>
  <c r="H53" i="26"/>
  <c r="H52" i="26"/>
  <c r="H51" i="26"/>
  <c r="H57" i="26"/>
  <c r="D51" i="26"/>
  <c r="D53" i="26"/>
  <c r="D55" i="26"/>
  <c r="D57" i="26"/>
  <c r="D59" i="26"/>
  <c r="D61" i="26"/>
  <c r="G50" i="26"/>
  <c r="E51" i="26"/>
  <c r="E53" i="26"/>
  <c r="E55" i="26"/>
  <c r="E57" i="26"/>
  <c r="E59" i="26"/>
  <c r="E61" i="26"/>
  <c r="F50" i="26"/>
  <c r="F51" i="26"/>
  <c r="F53" i="26"/>
  <c r="F55" i="26"/>
  <c r="F57" i="26"/>
  <c r="F59" i="26"/>
  <c r="F61" i="26"/>
  <c r="E50" i="26"/>
  <c r="G51" i="26"/>
  <c r="G53" i="26"/>
  <c r="G55" i="26"/>
  <c r="G57" i="26"/>
  <c r="G59" i="26"/>
  <c r="G61" i="26"/>
  <c r="D52" i="26"/>
  <c r="D54" i="26"/>
  <c r="D56" i="26"/>
  <c r="D58" i="26"/>
  <c r="D60" i="26"/>
  <c r="D62" i="26"/>
  <c r="E52" i="26"/>
  <c r="E54" i="26"/>
  <c r="E56" i="26"/>
  <c r="E58" i="26"/>
  <c r="E60" i="26"/>
  <c r="E62" i="26"/>
  <c r="F52" i="26"/>
  <c r="F54" i="26"/>
  <c r="F56" i="26"/>
  <c r="F58" i="26"/>
  <c r="F60" i="26"/>
  <c r="F62" i="26"/>
  <c r="G52" i="26"/>
  <c r="G54" i="26"/>
  <c r="G56" i="26"/>
  <c r="G58" i="26"/>
  <c r="G60" i="26"/>
  <c r="G62" i="26"/>
  <c r="D50" i="26"/>
  <c r="G29" i="26"/>
  <c r="E31" i="26"/>
  <c r="H32" i="26"/>
  <c r="H29" i="26"/>
  <c r="F31" i="26"/>
  <c r="E28" i="26"/>
  <c r="D32" i="26"/>
  <c r="D30" i="26"/>
  <c r="G31" i="26"/>
  <c r="F28" i="26"/>
  <c r="E30" i="26"/>
  <c r="H31" i="26"/>
  <c r="G28" i="26"/>
  <c r="F30" i="26"/>
  <c r="D29" i="26"/>
  <c r="G30" i="26"/>
  <c r="E32" i="26"/>
  <c r="D28" i="26"/>
  <c r="D31" i="26"/>
  <c r="E29" i="26"/>
  <c r="H30" i="26"/>
  <c r="F32" i="26"/>
  <c r="F29" i="26"/>
  <c r="H28" i="26"/>
  <c r="G32" i="26"/>
  <c r="D38" i="26"/>
  <c r="G39" i="26"/>
  <c r="E41" i="26"/>
  <c r="H42" i="26"/>
  <c r="F44" i="26"/>
  <c r="E37" i="26"/>
  <c r="H39" i="26"/>
  <c r="F41" i="26"/>
  <c r="D43" i="26"/>
  <c r="G44" i="26"/>
  <c r="F37" i="26"/>
  <c r="F40" i="26"/>
  <c r="E38" i="26"/>
  <c r="F38" i="26"/>
  <c r="D40" i="26"/>
  <c r="G41" i="26"/>
  <c r="E43" i="26"/>
  <c r="H44" i="26"/>
  <c r="G37" i="26"/>
  <c r="E40" i="26"/>
  <c r="H41" i="26"/>
  <c r="F43" i="26"/>
  <c r="D45" i="26"/>
  <c r="H37" i="26"/>
  <c r="D42" i="26"/>
  <c r="G38" i="26"/>
  <c r="H38" i="26"/>
  <c r="D39" i="26"/>
  <c r="G40" i="26"/>
  <c r="E42" i="26"/>
  <c r="H43" i="26"/>
  <c r="F45" i="26"/>
  <c r="D37" i="26"/>
  <c r="E39" i="26"/>
  <c r="H40" i="26"/>
  <c r="F42" i="26"/>
  <c r="D44" i="26"/>
  <c r="G45" i="26"/>
  <c r="E45" i="26"/>
  <c r="F39" i="26"/>
  <c r="D41" i="26"/>
  <c r="G42" i="26"/>
  <c r="E44" i="26"/>
  <c r="H45" i="26"/>
  <c r="G43" i="26"/>
  <c r="F6" i="26"/>
  <c r="D10" i="26"/>
  <c r="G12" i="26"/>
  <c r="F14" i="26"/>
  <c r="G14" i="26"/>
  <c r="G4" i="26"/>
  <c r="H6" i="26"/>
  <c r="F10" i="26"/>
  <c r="E4" i="26"/>
  <c r="H14" i="26"/>
  <c r="D8" i="26"/>
  <c r="F8" i="26"/>
  <c r="D12" i="26"/>
  <c r="H4" i="26"/>
  <c r="H8" i="26"/>
  <c r="G6" i="26"/>
  <c r="D4" i="26"/>
  <c r="H10" i="26"/>
  <c r="D6" i="26"/>
  <c r="G8" i="26"/>
  <c r="E12" i="26"/>
  <c r="D14" i="26"/>
  <c r="E6" i="26"/>
  <c r="F12" i="26"/>
  <c r="E10" i="26"/>
  <c r="F4" i="26"/>
  <c r="E14" i="26"/>
  <c r="H12" i="26"/>
  <c r="G10" i="26"/>
  <c r="E8" i="26"/>
  <c r="B35" i="21"/>
  <c r="B34" i="21"/>
  <c r="D18" i="21"/>
  <c r="K29" i="21"/>
  <c r="D17" i="21"/>
  <c r="D29" i="21"/>
  <c r="K13" i="21"/>
  <c r="D24" i="21"/>
  <c r="F13" i="21"/>
  <c r="D23" i="21"/>
  <c r="A13" i="21"/>
  <c r="D19" i="21"/>
  <c r="M24" i="21"/>
  <c r="D25" i="21"/>
  <c r="D22" i="21"/>
  <c r="I8" i="21"/>
  <c r="D21" i="21"/>
  <c r="J6" i="21"/>
  <c r="D26" i="21"/>
  <c r="I11" i="19"/>
  <c r="I60" i="26" l="1"/>
  <c r="K60" i="26" s="1"/>
  <c r="I58" i="26"/>
  <c r="K58" i="26" s="1"/>
  <c r="I57" i="26"/>
  <c r="K57" i="26" s="1"/>
  <c r="I61" i="26"/>
  <c r="K61" i="26" s="1"/>
  <c r="I54" i="26"/>
  <c r="K54" i="26" s="1"/>
  <c r="I59" i="26"/>
  <c r="K59" i="26" s="1"/>
  <c r="I52" i="26"/>
  <c r="K52" i="26" s="1"/>
  <c r="I56" i="26"/>
  <c r="K56" i="26" s="1"/>
  <c r="I50" i="26"/>
  <c r="K50" i="26" s="1"/>
  <c r="I55" i="26"/>
  <c r="K55" i="26" s="1"/>
  <c r="I53" i="26"/>
  <c r="K53" i="26" s="1"/>
  <c r="I62" i="26"/>
  <c r="K62" i="26" s="1"/>
  <c r="I51" i="26"/>
  <c r="K51" i="26" s="1"/>
  <c r="I40" i="26"/>
  <c r="K40" i="26" s="1"/>
  <c r="I31" i="26"/>
  <c r="K31" i="26" s="1"/>
  <c r="I45" i="26"/>
  <c r="K45" i="26" s="1"/>
  <c r="I30" i="26"/>
  <c r="K30" i="26" s="1"/>
  <c r="I29" i="26"/>
  <c r="K29" i="26" s="1"/>
  <c r="I44" i="26"/>
  <c r="K44" i="26" s="1"/>
  <c r="I39" i="26"/>
  <c r="K39" i="26" s="1"/>
  <c r="I41" i="26"/>
  <c r="K41" i="26" s="1"/>
  <c r="I37" i="26"/>
  <c r="K37" i="26" s="1"/>
  <c r="I42" i="26"/>
  <c r="K42" i="26" s="1"/>
  <c r="I43" i="26"/>
  <c r="K43" i="26" s="1"/>
  <c r="I38" i="26"/>
  <c r="K38" i="26" s="1"/>
  <c r="I28" i="26"/>
  <c r="K28" i="26" s="1"/>
  <c r="I32" i="26"/>
  <c r="K32" i="26" s="1"/>
  <c r="D19" i="26"/>
  <c r="G19" i="26" s="1"/>
  <c r="D17" i="26"/>
  <c r="D21" i="26"/>
  <c r="G21" i="26" s="1"/>
  <c r="D20" i="26"/>
  <c r="D18" i="26"/>
  <c r="M27" i="21"/>
  <c r="D22" i="26" l="1"/>
  <c r="E17" i="26" s="1"/>
  <c r="G20" i="26"/>
  <c r="G18" i="26"/>
  <c r="G17" i="26"/>
  <c r="M25" i="21"/>
  <c r="M26" i="21"/>
  <c r="G22" i="26" l="1"/>
  <c r="B16" i="26" s="1"/>
  <c r="D24" i="26" s="1"/>
  <c r="E21" i="26"/>
  <c r="E19" i="26"/>
  <c r="E18" i="26"/>
  <c r="E20" i="26"/>
  <c r="I12" i="17"/>
  <c r="I12" i="16"/>
  <c r="I12" i="15"/>
  <c r="I12" i="14"/>
  <c r="I12" i="13"/>
  <c r="I13" i="12"/>
  <c r="I16" i="11"/>
  <c r="I14" i="10"/>
  <c r="K22" i="26" l="1"/>
  <c r="K23" i="26" s="1"/>
  <c r="K25" i="26" s="1"/>
  <c r="D56" i="3" l="1"/>
  <c r="H2" i="6"/>
  <c r="G2" i="6"/>
  <c r="F2" i="6"/>
  <c r="E2" i="6"/>
  <c r="D2" i="6"/>
  <c r="H5" i="6"/>
  <c r="H4" i="6"/>
  <c r="H3" i="6"/>
  <c r="G6" i="6"/>
  <c r="G5" i="6"/>
  <c r="G4" i="6"/>
  <c r="G3" i="6"/>
  <c r="F5" i="6"/>
  <c r="F4" i="6"/>
  <c r="F3" i="6"/>
  <c r="E6" i="6"/>
  <c r="E5" i="6"/>
  <c r="E4" i="6"/>
  <c r="E3" i="6"/>
  <c r="D7" i="6"/>
  <c r="D6" i="6"/>
  <c r="D5" i="6"/>
  <c r="D4" i="6"/>
  <c r="D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2" authorId="0" shapeId="0" xr:uid="{00000000-0006-0000-0600-000001000000}">
      <text>
        <r>
          <rPr>
            <sz val="11"/>
            <color theme="1"/>
            <rFont val="Calibri"/>
            <family val="2"/>
          </rPr>
          <t>======
ID#AAAATNGAWJg
John Fredy García López    (2022-01-19 00:29:30)
Número consecutivo de acciones.</t>
        </r>
      </text>
    </comment>
    <comment ref="C12" authorId="0" shapeId="0" xr:uid="{00000000-0006-0000-0600-000002000000}">
      <text>
        <r>
          <rPr>
            <sz val="11"/>
            <color theme="1"/>
            <rFont val="Calibri"/>
            <family val="2"/>
          </rPr>
          <t>======
ID#AAAATNGAWJw
John Fredy García López    (2022-01-19 00:29:30)
Descripción específica de las actividades a realizar en el cumplimiento de la implementación del subsistema.</t>
        </r>
      </text>
    </comment>
    <comment ref="D12" authorId="0" shapeId="0" xr:uid="{00000000-0006-0000-0600-000003000000}">
      <text>
        <r>
          <rPr>
            <sz val="11"/>
            <color theme="1"/>
            <rFont val="Calibri"/>
            <family val="2"/>
          </rPr>
          <t>======
ID#AAAATNGAWJE
John Fredy García López    (2022-01-19 00:29:30)
Defina el área y cargo responsable de la ejecución de la actividad planteada.</t>
        </r>
      </text>
    </comment>
    <comment ref="E12" authorId="0" shapeId="0" xr:uid="{00000000-0006-0000-0600-000004000000}">
      <text>
        <r>
          <rPr>
            <sz val="11"/>
            <color theme="1"/>
            <rFont val="Calibri"/>
            <family val="2"/>
          </rPr>
          <t>======
ID#AAAATNGAWJ0
John Fredy García López    (2022-01-19 00:29:30)
Defina el indicador con el que se mide la actividad propuesta, o el producto esperado de la actividad propuesta.</t>
        </r>
      </text>
    </comment>
    <comment ref="F12" authorId="0" shapeId="0" xr:uid="{00000000-0006-0000-0600-000005000000}">
      <text>
        <r>
          <rPr>
            <sz val="11"/>
            <color theme="1"/>
            <rFont val="Calibri"/>
            <family val="2"/>
          </rPr>
          <t>======
ID#AAAATNGAWJo
John Fredy García López    (2022-01-19 00:29:30)
Establezca la meta que se pretende alcanzar, en cumplimiento del indicador formulado.</t>
        </r>
      </text>
    </comment>
    <comment ref="I12" authorId="0" shapeId="0" xr:uid="{00000000-0006-0000-0600-000006000000}">
      <text>
        <r>
          <rPr>
            <sz val="11"/>
            <color theme="1"/>
            <rFont val="Calibri"/>
            <family val="2"/>
          </rPr>
          <t>======
ID#AAAATNGAWJM
John Fredy García López    (2022-01-19 00:29:30)
Definir ponderación de la actividad (si se requiere)</t>
        </r>
      </text>
    </comment>
    <comment ref="I14" authorId="0" shapeId="0" xr:uid="{00000000-0006-0000-0600-000007000000}">
      <text>
        <r>
          <rPr>
            <sz val="11"/>
            <color theme="1"/>
            <rFont val="Calibri"/>
            <family val="2"/>
          </rPr>
          <t>======
ID#AAAATNGAWI4
John Fredy García López    (2022-01-19 00:29:30)
Debe corresponder al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14" authorId="0" shapeId="0" xr:uid="{00000000-0006-0000-0700-000001000000}">
      <text>
        <r>
          <rPr>
            <sz val="11"/>
            <color theme="1"/>
            <rFont val="Calibri"/>
            <family val="2"/>
          </rPr>
          <t>======
ID#AAAATNGAWI0
John Fredy García López    (2022-01-19 00:29:30)
Número consecutivo de acciones.</t>
        </r>
      </text>
    </comment>
    <comment ref="C14" authorId="0" shapeId="0" xr:uid="{00000000-0006-0000-0700-000002000000}">
      <text>
        <r>
          <rPr>
            <sz val="11"/>
            <color theme="1"/>
            <rFont val="Calibri"/>
            <family val="2"/>
          </rPr>
          <t>======
ID#AAAATNGAWI8
John Fredy García López    (2022-01-19 00:29:30)
Descripción específica de las actividades a realizar en el cumplimiento de la implementación del subsistema.</t>
        </r>
      </text>
    </comment>
    <comment ref="D14" authorId="0" shapeId="0" xr:uid="{00000000-0006-0000-0700-000003000000}">
      <text>
        <r>
          <rPr>
            <sz val="11"/>
            <color theme="1"/>
            <rFont val="Calibri"/>
            <family val="2"/>
          </rPr>
          <t>======
ID#AAAATNGAWIk
John Fredy García López    (2022-01-19 00:29:30)
Defina el área y cargo responsable de la ejecución de la actividad planteada.</t>
        </r>
      </text>
    </comment>
    <comment ref="E14" authorId="0" shapeId="0" xr:uid="{00000000-0006-0000-0700-000004000000}">
      <text>
        <r>
          <rPr>
            <sz val="11"/>
            <color theme="1"/>
            <rFont val="Calibri"/>
            <family val="2"/>
          </rPr>
          <t>======
ID#AAAATNGAWJQ
John Fredy García López    (2022-01-19 00:29:30)
Defina el indicador con el que se mide la actividad propuesta, o el producto esperado de la actividad propuesta.</t>
        </r>
      </text>
    </comment>
    <comment ref="F14" authorId="0" shapeId="0" xr:uid="{00000000-0006-0000-0700-000005000000}">
      <text>
        <r>
          <rPr>
            <sz val="11"/>
            <color theme="1"/>
            <rFont val="Calibri"/>
            <family val="2"/>
          </rPr>
          <t>======
ID#AAAATNGAWIo
John Fredy García López    (2022-01-19 00:29:30)
Establezca la meta que se pretende alcanzar, en cumplimiento del indicador formulado.</t>
        </r>
      </text>
    </comment>
    <comment ref="I15" authorId="0" shapeId="0" xr:uid="{00000000-0006-0000-0700-000006000000}">
      <text>
        <r>
          <rPr>
            <sz val="11"/>
            <color theme="1"/>
            <rFont val="Calibri"/>
            <family val="2"/>
          </rPr>
          <t>======
ID#AAAATNGAWJs
John Fredy García López    (2022-01-19 00:29:30)
Definir ponderación de la actividad (si se requiere)</t>
        </r>
      </text>
    </comment>
    <comment ref="I16" authorId="0" shapeId="0" xr:uid="{00000000-0006-0000-0700-000007000000}">
      <text>
        <r>
          <rPr>
            <sz val="11"/>
            <color theme="1"/>
            <rFont val="Calibri"/>
            <family val="2"/>
          </rPr>
          <t>======
ID#AAAATNGAWJc
John Fredy García López    (2022-01-19 00:29:30)
Debe corresponder al 100%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B11" authorId="0" shapeId="0" xr:uid="{00000000-0006-0000-0800-000001000000}">
      <text>
        <r>
          <rPr>
            <sz val="11"/>
            <color theme="1"/>
            <rFont val="Calibri"/>
            <family val="2"/>
          </rPr>
          <t>======
ID#AAAATNGAWIs
John Fredy García López    (2022-01-19 00:29:30)
Número consecutivo de acciones.</t>
        </r>
      </text>
    </comment>
    <comment ref="C11" authorId="0" shapeId="0" xr:uid="{00000000-0006-0000-0800-000002000000}">
      <text>
        <r>
          <rPr>
            <sz val="11"/>
            <color theme="1"/>
            <rFont val="Calibri"/>
            <family val="2"/>
          </rPr>
          <t>======
ID#AAAATNGAWJA
John Fredy García López    (2022-01-19 00:29:30)
Descripción específica de las actividades a realizar en el cumplimiento de la implementación del subsistema.</t>
        </r>
      </text>
    </comment>
    <comment ref="D11" authorId="0" shapeId="0" xr:uid="{00000000-0006-0000-0800-000003000000}">
      <text>
        <r>
          <rPr>
            <sz val="11"/>
            <color theme="1"/>
            <rFont val="Calibri"/>
            <family val="2"/>
          </rPr>
          <t>======
ID#AAAATNGAWIw
John Fredy García López    (2022-01-19 00:29:30)
Defina el área y cargo responsable de la ejecución de la actividad planteada.</t>
        </r>
      </text>
    </comment>
    <comment ref="E11" authorId="0" shapeId="0" xr:uid="{00000000-0006-0000-0800-000004000000}">
      <text>
        <r>
          <rPr>
            <sz val="11"/>
            <color theme="1"/>
            <rFont val="Calibri"/>
            <family val="2"/>
          </rPr>
          <t>======
ID#AAAATNGAWJY
John Fredy García López    (2022-01-19 00:29:30)
Defina el indicador con el que se mide la actividad propuesta, o el producto esperado de la actividad propuesta.</t>
        </r>
      </text>
    </comment>
    <comment ref="F11" authorId="0" shapeId="0" xr:uid="{00000000-0006-0000-0800-000005000000}">
      <text>
        <r>
          <rPr>
            <sz val="11"/>
            <color theme="1"/>
            <rFont val="Calibri"/>
            <family val="2"/>
          </rPr>
          <t>======
ID#AAAATNGAWJk
John Fredy García López    (2022-01-19 00:29:30)
Establezca la meta que se pretende alcanzar, en cumplimiento del indicador formulado.</t>
        </r>
      </text>
    </comment>
    <comment ref="I11" authorId="0" shapeId="0" xr:uid="{00000000-0006-0000-0800-000006000000}">
      <text>
        <r>
          <rPr>
            <sz val="11"/>
            <color theme="1"/>
            <rFont val="Calibri"/>
            <family val="2"/>
          </rPr>
          <t>======
ID#AAAATNGAWJI
John Fredy García López    (2022-01-19 00:29:30)
Definir ponderación de la actividad (si se requiere)</t>
        </r>
      </text>
    </comment>
    <comment ref="I13" authorId="0" shapeId="0" xr:uid="{00000000-0006-0000-0800-000007000000}">
      <text>
        <r>
          <rPr>
            <sz val="11"/>
            <color theme="1"/>
            <rFont val="Calibri"/>
            <family val="2"/>
          </rPr>
          <t>======
ID#AAAATNGAWJU
John Fredy García López    (2022-01-19 00:29:30)
Debe corresponder al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B11" authorId="0" shapeId="0" xr:uid="{00000000-0006-0000-0900-000001000000}">
      <text>
        <r>
          <rPr>
            <sz val="11"/>
            <color theme="1"/>
            <rFont val="Calibri"/>
            <family val="2"/>
          </rPr>
          <t>======
ID#AAAAUY_uglA
    (2022-01-18 22:47:19)
Número consecutivo de acciones.</t>
        </r>
      </text>
    </comment>
    <comment ref="C11" authorId="0" shapeId="0" xr:uid="{00000000-0006-0000-0900-000002000000}">
      <text>
        <r>
          <rPr>
            <sz val="11"/>
            <color theme="1"/>
            <rFont val="Calibri"/>
            <family val="2"/>
          </rPr>
          <t>======
ID#AAAAUY_uglE
    (2022-01-18 22:47:19)
Descripción específica de las actividades a realizar en el cumplimiento de la implementación del subsistema.</t>
        </r>
      </text>
    </comment>
    <comment ref="D11" authorId="0" shapeId="0" xr:uid="{00000000-0006-0000-0900-000003000000}">
      <text>
        <r>
          <rPr>
            <sz val="11"/>
            <color theme="1"/>
            <rFont val="Calibri"/>
            <family val="2"/>
          </rPr>
          <t>======
ID#AAAAUY_ugk8
    (2022-01-18 22:47:19)
Defina el área y cargo responsable de la ejecución de la actividad planteada.</t>
        </r>
      </text>
    </comment>
    <comment ref="E11" authorId="0" shapeId="0" xr:uid="{00000000-0006-0000-0900-000004000000}">
      <text>
        <r>
          <rPr>
            <sz val="11"/>
            <color theme="1"/>
            <rFont val="Calibri"/>
            <family val="2"/>
          </rPr>
          <t>======
ID#AAAAUY_ugkw
    (2022-01-18 22:47:19)
Defina el indicador con el que se mide la actividad propuesta, o el producto esperado de la actividad propuesta.</t>
        </r>
      </text>
    </comment>
    <comment ref="F11" authorId="0" shapeId="0" xr:uid="{00000000-0006-0000-0900-000005000000}">
      <text>
        <r>
          <rPr>
            <sz val="11"/>
            <color theme="1"/>
            <rFont val="Calibri"/>
            <family val="2"/>
          </rPr>
          <t>======
ID#AAAAUY_ugk0
    (2022-01-18 22:47:19)
Establezca la meta que se pretende alcanzar, en cumplimiento del indicador formulado.</t>
        </r>
      </text>
    </comment>
    <comment ref="I11" authorId="0" shapeId="0" xr:uid="{00000000-0006-0000-0900-000006000000}">
      <text>
        <r>
          <rPr>
            <sz val="11"/>
            <color theme="1"/>
            <rFont val="Calibri"/>
            <family val="2"/>
          </rPr>
          <t>======
ID#AAAAUY_uglI
    (2022-01-18 22:47:19)
Definir ponderación de la actividad (si se requiere)</t>
        </r>
      </text>
    </comment>
    <comment ref="I12" authorId="0" shapeId="0" xr:uid="{00000000-0006-0000-0900-000007000000}">
      <text>
        <r>
          <rPr>
            <sz val="11"/>
            <color theme="1"/>
            <rFont val="Calibri"/>
            <family val="2"/>
          </rPr>
          <t>======
ID#AAAAUY_ugk4
    (2022-01-18 22:47:19)
Debe corresponder al 100%</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B11" authorId="0" shapeId="0" xr:uid="{00000000-0006-0000-0A00-000001000000}">
      <text>
        <r>
          <rPr>
            <b/>
            <sz val="9"/>
            <color indexed="81"/>
            <rFont val="MingLiU_HKSCS"/>
            <family val="1"/>
          </rPr>
          <t>Número consecutivo de acciones.</t>
        </r>
      </text>
    </comment>
    <comment ref="C11" authorId="0" shapeId="0" xr:uid="{00000000-0006-0000-0A00-000002000000}">
      <text>
        <r>
          <rPr>
            <b/>
            <sz val="9"/>
            <color indexed="81"/>
            <rFont val="Tahoma"/>
            <family val="2"/>
          </rPr>
          <t>Descripción específica de las actividades a realizar en el cumplimiento de la implementación del subsistema.</t>
        </r>
      </text>
    </comment>
    <comment ref="D11" authorId="0" shapeId="0" xr:uid="{00000000-0006-0000-0A00-000003000000}">
      <text>
        <r>
          <rPr>
            <b/>
            <sz val="9"/>
            <color indexed="81"/>
            <rFont val="Tahoma"/>
            <family val="2"/>
          </rPr>
          <t>Defina el área y cargo responsable de la ejecución de la actividad planteada.</t>
        </r>
      </text>
    </comment>
    <comment ref="E11" authorId="0" shapeId="0" xr:uid="{00000000-0006-0000-0A00-000004000000}">
      <text>
        <r>
          <rPr>
            <b/>
            <sz val="9"/>
            <color indexed="81"/>
            <rFont val="Tahoma"/>
            <family val="2"/>
          </rPr>
          <t>Defina el indicador con el que se mide la actividad propuesta, o el producto esperado de la actividad propuesta.</t>
        </r>
      </text>
    </comment>
    <comment ref="F11" authorId="0" shapeId="0" xr:uid="{00000000-0006-0000-0A00-000005000000}">
      <text>
        <r>
          <rPr>
            <b/>
            <sz val="9"/>
            <color indexed="81"/>
            <rFont val="Tahoma"/>
            <family val="2"/>
          </rPr>
          <t>Establezca la meta que se pretende alcanzar, en cumplimiento del indicador formulado.</t>
        </r>
      </text>
    </comment>
    <comment ref="I11" authorId="0" shapeId="0" xr:uid="{00000000-0006-0000-0A00-000006000000}">
      <text>
        <r>
          <rPr>
            <b/>
            <sz val="9"/>
            <color indexed="81"/>
            <rFont val="Tahoma"/>
            <family val="2"/>
          </rPr>
          <t>Definir ponderación de la actividad (si se requiere)</t>
        </r>
        <r>
          <rPr>
            <sz val="9"/>
            <color indexed="81"/>
            <rFont val="Tahoma"/>
            <family val="2"/>
          </rPr>
          <t xml:space="preserve">
</t>
        </r>
      </text>
    </comment>
    <comment ref="I12" authorId="0" shapeId="0" xr:uid="{00000000-0006-0000-0A00-000007000000}">
      <text>
        <r>
          <rPr>
            <b/>
            <sz val="9"/>
            <color indexed="81"/>
            <rFont val="Tahoma"/>
            <family val="2"/>
          </rPr>
          <t>Debe corresponder al 100%</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B11" authorId="0" shapeId="0" xr:uid="{00000000-0006-0000-0B00-000001000000}">
      <text>
        <r>
          <rPr>
            <b/>
            <sz val="9"/>
            <color indexed="81"/>
            <rFont val="MingLiU_HKSCS"/>
            <family val="1"/>
          </rPr>
          <t>Número consecutivo de acciones.</t>
        </r>
      </text>
    </comment>
    <comment ref="C11" authorId="0" shapeId="0" xr:uid="{00000000-0006-0000-0B00-000002000000}">
      <text>
        <r>
          <rPr>
            <b/>
            <sz val="9"/>
            <color indexed="81"/>
            <rFont val="Tahoma"/>
            <family val="2"/>
          </rPr>
          <t>Descripción específica de las actividades a realizar en el cumplimiento de la implementación del subsistema.</t>
        </r>
      </text>
    </comment>
    <comment ref="D11" authorId="0" shapeId="0" xr:uid="{00000000-0006-0000-0B00-000003000000}">
      <text>
        <r>
          <rPr>
            <b/>
            <sz val="9"/>
            <color indexed="81"/>
            <rFont val="Tahoma"/>
            <family val="2"/>
          </rPr>
          <t>Defina el área y cargo responsable de la ejecución de la actividad planteada.</t>
        </r>
      </text>
    </comment>
    <comment ref="E11" authorId="0" shapeId="0" xr:uid="{00000000-0006-0000-0B00-000004000000}">
      <text>
        <r>
          <rPr>
            <b/>
            <sz val="9"/>
            <color indexed="81"/>
            <rFont val="Tahoma"/>
            <family val="2"/>
          </rPr>
          <t>Defina el indicador con el que se mide la actividad propuesta, o el producto esperado de la actividad propuesta.</t>
        </r>
      </text>
    </comment>
    <comment ref="F11" authorId="0" shapeId="0" xr:uid="{00000000-0006-0000-0B00-000005000000}">
      <text>
        <r>
          <rPr>
            <b/>
            <sz val="9"/>
            <color indexed="81"/>
            <rFont val="Tahoma"/>
            <family val="2"/>
          </rPr>
          <t>Establezca la meta que se pretende alcanzar, en cumplimiento del indicador formulado.</t>
        </r>
      </text>
    </comment>
    <comment ref="I11" authorId="0" shapeId="0" xr:uid="{00000000-0006-0000-0B00-000006000000}">
      <text>
        <r>
          <rPr>
            <b/>
            <sz val="9"/>
            <color indexed="81"/>
            <rFont val="Tahoma"/>
            <family val="2"/>
          </rPr>
          <t>Definir ponderación de la actividad (si se requiere)</t>
        </r>
        <r>
          <rPr>
            <sz val="9"/>
            <color indexed="81"/>
            <rFont val="Tahoma"/>
            <family val="2"/>
          </rPr>
          <t xml:space="preserve">
</t>
        </r>
      </text>
    </comment>
    <comment ref="I12" authorId="0" shapeId="0" xr:uid="{00000000-0006-0000-0B00-000007000000}">
      <text>
        <r>
          <rPr>
            <b/>
            <sz val="9"/>
            <color indexed="81"/>
            <rFont val="Tahoma"/>
            <family val="2"/>
          </rPr>
          <t>Debe corresponder al 100%</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B11" authorId="0" shapeId="0" xr:uid="{00000000-0006-0000-0C00-000001000000}">
      <text>
        <r>
          <rPr>
            <b/>
            <sz val="9"/>
            <color indexed="81"/>
            <rFont val="MingLiU_HKSCS"/>
            <family val="1"/>
          </rPr>
          <t>Número consecutivo de acciones.</t>
        </r>
      </text>
    </comment>
    <comment ref="C11" authorId="0" shapeId="0" xr:uid="{00000000-0006-0000-0C00-000002000000}">
      <text>
        <r>
          <rPr>
            <b/>
            <sz val="9"/>
            <color indexed="81"/>
            <rFont val="Tahoma"/>
            <family val="2"/>
          </rPr>
          <t>Descripción específica de las actividades a realizar en el cumplimiento de la implementación del subsistema.</t>
        </r>
      </text>
    </comment>
    <comment ref="D11" authorId="0" shapeId="0" xr:uid="{00000000-0006-0000-0C00-000003000000}">
      <text>
        <r>
          <rPr>
            <b/>
            <sz val="9"/>
            <color indexed="81"/>
            <rFont val="Tahoma"/>
            <family val="2"/>
          </rPr>
          <t>Defina el área y cargo responsable de la ejecución de la actividad planteada.</t>
        </r>
      </text>
    </comment>
    <comment ref="E11" authorId="0" shapeId="0" xr:uid="{00000000-0006-0000-0C00-000004000000}">
      <text>
        <r>
          <rPr>
            <b/>
            <sz val="9"/>
            <color indexed="81"/>
            <rFont val="Tahoma"/>
            <family val="2"/>
          </rPr>
          <t>Defina el indicador con el que se mide la actividad propuesta, o el producto esperado de la actividad propuesta.</t>
        </r>
      </text>
    </comment>
    <comment ref="F11" authorId="0" shapeId="0" xr:uid="{00000000-0006-0000-0C00-000005000000}">
      <text>
        <r>
          <rPr>
            <b/>
            <sz val="9"/>
            <color indexed="81"/>
            <rFont val="Tahoma"/>
            <family val="2"/>
          </rPr>
          <t>Establezca la meta que se pretende alcanzar, en cumplimiento del indicador formulado.</t>
        </r>
      </text>
    </comment>
    <comment ref="I11" authorId="0" shapeId="0" xr:uid="{00000000-0006-0000-0C00-000006000000}">
      <text>
        <r>
          <rPr>
            <b/>
            <sz val="9"/>
            <color indexed="81"/>
            <rFont val="Tahoma"/>
            <family val="2"/>
          </rPr>
          <t>Definir ponderación de la actividad (si se requiere)</t>
        </r>
        <r>
          <rPr>
            <sz val="9"/>
            <color indexed="81"/>
            <rFont val="Tahoma"/>
            <family val="2"/>
          </rPr>
          <t xml:space="preserve">
</t>
        </r>
      </text>
    </comment>
    <comment ref="I12" authorId="0" shapeId="0" xr:uid="{00000000-0006-0000-0C00-000007000000}">
      <text>
        <r>
          <rPr>
            <b/>
            <sz val="9"/>
            <color indexed="81"/>
            <rFont val="Tahoma"/>
            <family val="2"/>
          </rPr>
          <t>Debe corresponder al 100%</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B11" authorId="0" shapeId="0" xr:uid="{00000000-0006-0000-0D00-000001000000}">
      <text>
        <r>
          <rPr>
            <sz val="10"/>
            <color rgb="FF000000"/>
            <rFont val="Arial"/>
            <family val="2"/>
          </rPr>
          <t>Número consecutivo de acciones.</t>
        </r>
      </text>
    </comment>
    <comment ref="C11" authorId="0" shapeId="0" xr:uid="{00000000-0006-0000-0D00-000002000000}">
      <text>
        <r>
          <rPr>
            <sz val="10"/>
            <color rgb="FF000000"/>
            <rFont val="Arial"/>
            <family val="2"/>
          </rPr>
          <t>Descripción específica de las actividades a realizar en el cumplimiento de la implementación del subsistema.</t>
        </r>
      </text>
    </comment>
    <comment ref="D11" authorId="0" shapeId="0" xr:uid="{00000000-0006-0000-0D00-000003000000}">
      <text>
        <r>
          <rPr>
            <sz val="10"/>
            <color rgb="FF000000"/>
            <rFont val="Arial"/>
            <family val="2"/>
          </rPr>
          <t>Defina el área y cargo responsable de la ejecución de la actividad planteada.</t>
        </r>
      </text>
    </comment>
    <comment ref="E11" authorId="0" shapeId="0" xr:uid="{00000000-0006-0000-0D00-000004000000}">
      <text>
        <r>
          <rPr>
            <sz val="10"/>
            <color rgb="FF000000"/>
            <rFont val="Arial"/>
            <family val="2"/>
          </rPr>
          <t>Defina el indicador con el que se mide la actividad propuesta, o el producto esperado de la actividad propuesta.</t>
        </r>
      </text>
    </comment>
    <comment ref="F11" authorId="0" shapeId="0" xr:uid="{00000000-0006-0000-0D00-000005000000}">
      <text>
        <r>
          <rPr>
            <sz val="10"/>
            <color rgb="FF000000"/>
            <rFont val="Arial"/>
            <family val="2"/>
          </rPr>
          <t>Establezca la meta que se pretende alcanzar, en cumplimiento del indicador formulado.</t>
        </r>
      </text>
    </comment>
    <comment ref="I11" authorId="0" shapeId="0" xr:uid="{00000000-0006-0000-0D00-000006000000}">
      <text>
        <r>
          <rPr>
            <sz val="10"/>
            <color rgb="FF000000"/>
            <rFont val="Arial"/>
            <family val="2"/>
          </rPr>
          <t xml:space="preserve">Definir ponderación de la actividad (si se requiere)
</t>
        </r>
      </text>
    </comment>
    <comment ref="I12" authorId="0" shapeId="0" xr:uid="{00000000-0006-0000-0D00-000007000000}">
      <text>
        <r>
          <rPr>
            <sz val="10"/>
            <color rgb="FF000000"/>
            <rFont val="Arial"/>
            <family val="2"/>
          </rPr>
          <t xml:space="preserve">Debe corresponder al 100%
</t>
        </r>
      </text>
    </comment>
  </commentList>
</comments>
</file>

<file path=xl/sharedStrings.xml><?xml version="1.0" encoding="utf-8"?>
<sst xmlns="http://schemas.openxmlformats.org/spreadsheetml/2006/main" count="4161" uniqueCount="1797">
  <si>
    <t>Descripción</t>
  </si>
  <si>
    <t>Objetivo estratégico</t>
  </si>
  <si>
    <t>Proyecto / Plan</t>
  </si>
  <si>
    <t>Descripción del indicador</t>
  </si>
  <si>
    <t>Fórmula del indicador</t>
  </si>
  <si>
    <t>Actividades</t>
  </si>
  <si>
    <t>Unidad de medición</t>
  </si>
  <si>
    <t>Periodicidad</t>
  </si>
  <si>
    <t>Línea base</t>
  </si>
  <si>
    <t>Observaciones</t>
  </si>
  <si>
    <t>Líder estratégico</t>
  </si>
  <si>
    <t>Misión:</t>
  </si>
  <si>
    <t>Visión:</t>
  </si>
  <si>
    <t>Objetivos estratégicos:</t>
  </si>
  <si>
    <t>Correspondencia con ODS</t>
  </si>
  <si>
    <t>Correspondencia con PDD</t>
  </si>
  <si>
    <t>Correspondencia con MIPG</t>
  </si>
  <si>
    <t>2 Eficiencia: (uso de los recursos)</t>
  </si>
  <si>
    <t>3 Efectividad (impacto o beneficios generados)</t>
  </si>
  <si>
    <t>Indicador</t>
  </si>
  <si>
    <t>Objetivo del proyecto, plan o estrategia.</t>
  </si>
  <si>
    <t>Tipo de Indicador</t>
  </si>
  <si>
    <t>Alerta</t>
  </si>
  <si>
    <t>Aceptable</t>
  </si>
  <si>
    <t>Satisfactorio</t>
  </si>
  <si>
    <t>Muy satisfactorio</t>
  </si>
  <si>
    <t>Rangos de tolerancia</t>
  </si>
  <si>
    <t>Numerador</t>
  </si>
  <si>
    <t>Denominador</t>
  </si>
  <si>
    <t>Tendencia</t>
  </si>
  <si>
    <t>Meta 2022</t>
  </si>
  <si>
    <t>Magnitud</t>
  </si>
  <si>
    <t>Versión:</t>
  </si>
  <si>
    <t>Fecha:</t>
  </si>
  <si>
    <t>Plataforma estratégica - Aprobada mediante Resolución interna 128 de Noviembre de 2021.</t>
  </si>
  <si>
    <t>Capital es el sistema de comunicación pública de Bogotá-región que ubica a la ciudadanía en el centro a través del diseño, producción y circulación de contenidos y estrategias de comunicación, pertinentes para los grupos de interés, que aportan referentes de inteligencia colectiva para la construcción de una sociedad plural y participativa.</t>
  </si>
  <si>
    <t>En 2024 Capital será el sistema de comunicación pública, que fomenta la innovación audiovisual de Bogotá-Región y es reconocido y valorado por la ciudadanía como un espacio participativo y plural, garante del libre acceso a la información y gestor del conocimiento.</t>
  </si>
  <si>
    <t>1. Consolidar una oferta de contenidos de interés ciudadano en diferentes formatos y plataformas que promuevan la participación de la ciudadanía.</t>
  </si>
  <si>
    <t>2. Implementar prácticas de innovación en diseño, gestión, producción y circulación de contenidos para el posicionamiento del Sistema de Comunicación Pública en la Bogotá Región y la generación de múltiples audiencias ciudadanas.</t>
  </si>
  <si>
    <t xml:space="preserve">3. Generar una cultura digital y de gestión del conocimiento para la optimización de los procesos internos y externos.  </t>
  </si>
  <si>
    <t xml:space="preserve">4. Consolidar a Capital como una empresa que desarrolla nuevas estrategias de negocios de comunicación pública. </t>
  </si>
  <si>
    <t xml:space="preserve">5. Fortalecer la capacidad organizacional de Capital para ser una empresa transparente, eficiente y sostenible. </t>
  </si>
  <si>
    <t>TIPO</t>
  </si>
  <si>
    <t>Código</t>
  </si>
  <si>
    <t>TENDENCIA</t>
  </si>
  <si>
    <r>
      <rPr>
        <b/>
        <sz val="9"/>
        <color theme="1"/>
        <rFont val="Arial"/>
        <family val="2"/>
      </rPr>
      <t xml:space="preserve">1 Eficacia: </t>
    </r>
    <r>
      <rPr>
        <sz val="9"/>
        <color theme="1"/>
        <rFont val="Arial"/>
        <family val="2"/>
      </rPr>
      <t>Cumplimiento de metas</t>
    </r>
  </si>
  <si>
    <r>
      <rPr>
        <b/>
        <sz val="9"/>
        <color theme="1"/>
        <rFont val="Arial"/>
        <family val="2"/>
      </rPr>
      <t xml:space="preserve">2 Eficiencia: </t>
    </r>
    <r>
      <rPr>
        <sz val="9"/>
        <color theme="1"/>
        <rFont val="Arial"/>
        <family val="2"/>
      </rPr>
      <t>Uso de los recursos.</t>
    </r>
  </si>
  <si>
    <r>
      <rPr>
        <b/>
        <sz val="9"/>
        <color theme="1"/>
        <rFont val="Arial"/>
        <family val="2"/>
      </rPr>
      <t>3 Efectividad:</t>
    </r>
    <r>
      <rPr>
        <sz val="9"/>
        <color theme="1"/>
        <rFont val="Arial"/>
        <family val="2"/>
      </rPr>
      <t xml:space="preserve"> Impacto o beneficios generados.</t>
    </r>
  </si>
  <si>
    <r>
      <rPr>
        <b/>
        <sz val="9"/>
        <color theme="1"/>
        <rFont val="Arial"/>
        <family val="2"/>
      </rPr>
      <t>1 Creciente:</t>
    </r>
    <r>
      <rPr>
        <sz val="9"/>
        <color theme="1"/>
        <rFont val="Arial"/>
        <family val="2"/>
      </rPr>
      <t xml:space="preserve"> El resultado tiende a crecer en el tiempo</t>
    </r>
  </si>
  <si>
    <r>
      <rPr>
        <b/>
        <sz val="9"/>
        <color theme="1"/>
        <rFont val="Arial"/>
        <family val="2"/>
      </rPr>
      <t>2 Constante:</t>
    </r>
    <r>
      <rPr>
        <sz val="9"/>
        <color theme="1"/>
        <rFont val="Arial"/>
        <family val="2"/>
      </rPr>
      <t xml:space="preserve"> Se espera un valor o rango de resultado estable en el tiempo</t>
    </r>
  </si>
  <si>
    <r>
      <rPr>
        <b/>
        <sz val="9"/>
        <color theme="1"/>
        <rFont val="Arial"/>
        <family val="2"/>
      </rPr>
      <t>3 Decreciente:</t>
    </r>
    <r>
      <rPr>
        <sz val="9"/>
        <color theme="1"/>
        <rFont val="Arial"/>
        <family val="2"/>
      </rPr>
      <t xml:space="preserve"> El resultado tiende a decrecer en el tiempo</t>
    </r>
  </si>
  <si>
    <t>1 Mensual</t>
  </si>
  <si>
    <t>2 Bimensual</t>
  </si>
  <si>
    <t>3 Trimestral</t>
  </si>
  <si>
    <t>4 Cuatrimestral</t>
  </si>
  <si>
    <t>PERIODICIDAD</t>
  </si>
  <si>
    <t>OBJETIVOS</t>
  </si>
  <si>
    <t>ESTRATEGIAS</t>
  </si>
  <si>
    <t>1. Diseñar y desarrollar actividades de cocreación con las audiencias y el sector para ser una marca querida por la ciudadanía, reconocida por la industria y creadora de contenidos innovadores y de calidad.</t>
  </si>
  <si>
    <t>2. Conocer audiencias potenciales de Bogotá-Región en las distintas plataformas. (Identificar, caracterizar y perfilar).</t>
  </si>
  <si>
    <t>6. Articular los procesos y flujos de trabajo a la estructura de Capital.</t>
  </si>
  <si>
    <t>4. Diseñar y desarrollar mecanismos de apropiación de la marca Capital por parte de la ciudadanía.</t>
  </si>
  <si>
    <t>3. Realizar el diseño, desarrollo, producción y programación en diferentes plataformas para audiencias por nichos.</t>
  </si>
  <si>
    <t>8. Lograr una articulación estratégica con aliados públicos y privados, gracias a la gestión de un modelo de industria eficiente, productiva y sostenible.</t>
  </si>
  <si>
    <t>7. Adelantar fases de diagnóstico, actualización e implementación de una cultura digital y de gestión del conocimiento.</t>
  </si>
  <si>
    <t>OE_1</t>
  </si>
  <si>
    <t>OE_2</t>
  </si>
  <si>
    <t>OE_3</t>
  </si>
  <si>
    <t>OE_4</t>
  </si>
  <si>
    <t>OE_5</t>
  </si>
  <si>
    <t>Impulso y apropiación de herramientas de lecciones aprendidas.</t>
  </si>
  <si>
    <t>Posicionar al interior de Capital la cultura de gestión del conocimiento</t>
  </si>
  <si>
    <t>Lecciones aprendidas consolidadas.</t>
  </si>
  <si>
    <t>1 Eficacia: Cumplimiento de metas</t>
  </si>
  <si>
    <t>Medir la cantidad de lecciones aprendidas que se consolidan en la herramienta.</t>
  </si>
  <si>
    <t>Lecciones aprendidas documentadas</t>
  </si>
  <si>
    <t>Lecciones aprendidas identificadas para documentar.</t>
  </si>
  <si>
    <t>Porcentaje (%)</t>
  </si>
  <si>
    <t>1 Creciente: El resultado tiende a crecer en el tiempo</t>
  </si>
  <si>
    <t xml:space="preserve">1. Definición de los proyectos a los cuales se les documentará lecciones aprendidas.
2. Elaboración de los documentos de lecciones aprendidas.
3. Presentación de resultados. </t>
  </si>
  <si>
    <t>3. Salud y bienestar.
16. Paz, justicia e instituciones sólidas.</t>
  </si>
  <si>
    <t>Propósito 1
Logro de ciudad: 3 - 5
Propósito 5
Logro de ciudad: 30</t>
  </si>
  <si>
    <t>Gestión del conocimiento y la innovación.</t>
  </si>
  <si>
    <t>16. Paz, justicia e instituciones sólidas.</t>
  </si>
  <si>
    <t>Propósito 5 
Logro de ciudad: 30</t>
  </si>
  <si>
    <t>Planeación estratégica.
Seguimiento y evaluación del desempeño institucional</t>
  </si>
  <si>
    <t>Seguimiento a la ejecución de recursos del Plan Anual de Adquisiciones - PAA.</t>
  </si>
  <si>
    <t>5. Realizar el diagnóstico, diseño e implementación de una estructura administrativa acorde a las necesidades de Capital.</t>
  </si>
  <si>
    <t>Porcentaje de cumplimiento de los resultados del plan de fortalecimiento institucional.</t>
  </si>
  <si>
    <t>2 Eficiencia: Uso de los recursos.</t>
  </si>
  <si>
    <t>Realizar seguimientos sobre los avances mensuales a los resultados del plan de fortalecimiento institucional, con el fin de cumplir los requisitos de implementación y mantenimiento del Modelo Integrado de Planeación y Gestión - MIPG.</t>
  </si>
  <si>
    <t>Porcentaje de avances ejecutado para el mes</t>
  </si>
  <si>
    <t>Porcentaje de avances programado para el mes</t>
  </si>
  <si>
    <t>Lograr como mínimo el cumplimiento del 90% de los compromisos establecidos en el Plan de Fortalecimiento Institucional - PFI para la implementación del Modelo Integrado de Planeación y Gestión en la vigencia 2022.</t>
  </si>
  <si>
    <t>1. Mensualmente adelantar seguimiento a los resultados del PFI para reporte al SPI.
2. Trimestralmente consolidar el avance para el reporte a proyectos de inversión en SEGPLAN.</t>
  </si>
  <si>
    <t xml:space="preserve">Porcentaje del cumplimiento oportuno del cronograma de informes a cargo de planeación </t>
  </si>
  <si>
    <t xml:space="preserve">Número de informes o reportes ejecutados oportunamente por planeación </t>
  </si>
  <si>
    <t xml:space="preserve">Número de informes o reportes programados para ser ejecutados por planeación </t>
  </si>
  <si>
    <t>2 Constante: Se espera un valor o rango de resultado estable en el tiempo</t>
  </si>
  <si>
    <t>31% - 70%</t>
  </si>
  <si>
    <t xml:space="preserve">No aplica </t>
  </si>
  <si>
    <t>Medir el nivel de cumplimiento en la ejecución de los recursos sobre las adquisiciones planeadas para la vigencia</t>
  </si>
  <si>
    <t xml:space="preserve">Porcentaje de cumplimiento del Plan Anual de Adquisiciones </t>
  </si>
  <si>
    <t>Recursos ejecutados del Plan Anual de Adquisiciones - PAA de la vigencia 2022</t>
  </si>
  <si>
    <t>Total de recursos programados en el Plan Anual de Adquisiciones - PAA para la vigencia 2022</t>
  </si>
  <si>
    <t>31% - 60%</t>
  </si>
  <si>
    <t>61% - 90%</t>
  </si>
  <si>
    <t>Propósito 1
Logro de ciudad: 3 - 9 - 10
Propósito 3
Logro de ciudad: 22 - 23
Propósito 5
Logro de ciudad: 30</t>
  </si>
  <si>
    <t>Participación ciudadana en la gestión pública.</t>
  </si>
  <si>
    <t>Lograr la ejecución presupuestal como mínimo al 90% de acuerdo con la programación establecida en el Plan Anual de Adquisiciones - PAA.</t>
  </si>
  <si>
    <t>Informe mensual que exponga el trabajo conjunto con las entidades.</t>
  </si>
  <si>
    <t>La medición para el producto propuesto consiste en la elaboración de un documento que reúna las actividades realizadas con insumos. (piezas, imágenes, links).</t>
  </si>
  <si>
    <t>Informes elaborados, que den cuenta de las actividades adelantadas</t>
  </si>
  <si>
    <t>Número de informes planeados.</t>
  </si>
  <si>
    <t>Porcentaje (%).</t>
  </si>
  <si>
    <t>31%-60%</t>
  </si>
  <si>
    <t>61%-90%</t>
  </si>
  <si>
    <t>1. Levantamiento base de datos de aliados, entidades distritales y canales regionales.
2. Acompañamiento trabajo conjunto áreas de Capital y entidades objetivo.</t>
  </si>
  <si>
    <t>No aplica</t>
  </si>
  <si>
    <r>
      <t xml:space="preserve">Publicaciones logradas por el trabajo de </t>
    </r>
    <r>
      <rPr>
        <i/>
        <sz val="10"/>
        <color theme="1"/>
        <rFont val="Arial"/>
        <family val="2"/>
      </rPr>
      <t>free press</t>
    </r>
    <r>
      <rPr>
        <sz val="10"/>
        <color theme="1"/>
        <rFont val="Arial"/>
        <family val="2"/>
      </rPr>
      <t xml:space="preserve"> en los diferentes medios de comunicación.</t>
    </r>
  </si>
  <si>
    <t>Número de publicaciones alcanzadas</t>
  </si>
  <si>
    <t>Número de publicaciones proyectadas</t>
  </si>
  <si>
    <t>1. Recopilación de la información. 
2. Redacción de artículos / boletines.
3. Aprobación del producto.
4. Envío a medios.
5. Seguimiento.
6. Materialización de la publicación y/o entrevista.
7. Elaboración del informe de gestión.</t>
  </si>
  <si>
    <t>3 Efectividad: Impacto o beneficios generados.</t>
  </si>
  <si>
    <t>Realizar publicaciones, campañas, boletines y/o comunicados que ayuden a fomentar la cultura organizacional y el sentido de pertenencia.</t>
  </si>
  <si>
    <t>Número de solicitudes de comunicación recibidas sobre cultura organizacional y sentido de pertenencia.</t>
  </si>
  <si>
    <t>1. Definición de acciones con RRHH.
2. Recopilación de información
3. Realización de piezas gráficas.
4. Socialización</t>
  </si>
  <si>
    <t>1. Los resultados serán calificados de acuerdo al estado de avance, como se describe a continuación:
*Ejecutado: corresponde a las acciones que se han realizado al 100% durante el periodo de reporte
*En Ejecución: corresponde a las acciones que se iniciaron en el periodo de reporte y aun se encuentran en curso para su ejecución.
*Por iniciar su gestión: corresponde a las acciones que, de acuerdo con la Estrategia de marketing, Capital Social y relaciones públicas, aun no deben iniciar.
2. Los porcentajes de cada trimestre corresponderán al avance alcanzado de acuerdo con Estrategia de marketing, Capital Social y relaciones públicas establecidas para la vigencia.
3. Al final de la vigencia, la sumatoria del resultado de cada trimestre corresponderá a la meta establecida, es decir 100 %. Los resultados parciales (cada trimestre) serán definidos de acuerdo Estrategia de marketing, Capital Social y relaciones públicas.
4. Los rangos de tolerancia establecidos solo aplicarán para el resultado final del indicador con corte a 31 de diciembre de 2022, por cuanto el porcentaje de avance de cada trimestre puede variar de acuerdo a las acciones definidas en  la Estrategia de marketing, Capital Social y relaciones públicas.</t>
  </si>
  <si>
    <t>&lt; 70 %</t>
  </si>
  <si>
    <t>70 % - 99,5 %</t>
  </si>
  <si>
    <t>99,6 -100%</t>
  </si>
  <si>
    <t>&gt; 100%</t>
  </si>
  <si>
    <t>Proyecto audiovisual de cocreación de contenidos con el sector audiovisual local.</t>
  </si>
  <si>
    <t>Gestión presupuestal para llamados públicos</t>
  </si>
  <si>
    <t xml:space="preserve">Presupuesto diseñado, apropiado y/o comprometido para llamados públicos de cocreación con sector audiovisual local </t>
  </si>
  <si>
    <t>Presupuesto total para la producción de contenidos propios recursos hacienda y FuTic plan de inversión</t>
  </si>
  <si>
    <t>Rango entre 25 % al 40%</t>
  </si>
  <si>
    <t>Rango entre 25 % al 35,9 %</t>
  </si>
  <si>
    <t>Se realizará la medición teniendo en cuenta el intervalo de cumplimiento entre 25 % al 35,9 % del presupuesto total asignado a la Dirección Operativa, asignado a los llamados públicos.</t>
  </si>
  <si>
    <t>&lt; 23 %</t>
  </si>
  <si>
    <t>23 % al 24,9 %</t>
  </si>
  <si>
    <t>Entre 36 % y 40 %</t>
  </si>
  <si>
    <t>70 % - 99,9 %</t>
  </si>
  <si>
    <t xml:space="preserve">Rediseño de página web y optimización del canal de YouTube de capital </t>
  </si>
  <si>
    <t>Realizar acciones que potencialicen los recursos internos disponibles por Capital para unificar las páginas web de capital en una sola y cumplir con los lineamientos de gobierno en línea</t>
  </si>
  <si>
    <t>Porcentaje de avance en las plataformas digitales optimizadas para la publicación de contenidos (2)</t>
  </si>
  <si>
    <t>Hace referencia al porcentaje de avance en las actividades de intervención de las plataformas tecnológicas, durante la vigencia, para  unificar las páginas web de capital en una sola que cumpla con los lineamientos de gobierno en línea, así como del canal de YouTube.</t>
  </si>
  <si>
    <t>Porcentaje de avance en la intervención de las plataformas</t>
  </si>
  <si>
    <t>Medición de la continuidad del servicio.</t>
  </si>
  <si>
    <t>Garantizar la calidad y continuidad de la señal de transmisión del canal, evaluando y monitoreando el correcto funcionamiento de los equipos técnicos que intervienen en la cadena de emisión y transmisión.</t>
  </si>
  <si>
    <t>Continuidad en la prestación del servicio</t>
  </si>
  <si>
    <t>100 - ((∑(Tiempo en minutos de falla de la seña del periodo reportado)</t>
  </si>
  <si>
    <t>∑(tiempo en minutos de la señal programa total))100%</t>
  </si>
  <si>
    <t>99 % - 100 %</t>
  </si>
  <si>
    <t>86 % - 95 %</t>
  </si>
  <si>
    <t>96 % - 100 %</t>
  </si>
  <si>
    <t>&gt; 100 %</t>
  </si>
  <si>
    <t>5. Realizar el diagnóstico, diseño e implementación de una estructura administrativa acorde a las necesidades de capital.</t>
  </si>
  <si>
    <t>Plan institucional de Gestión Ambiental - PIGA</t>
  </si>
  <si>
    <t>Llevar a cabo las acciones programadas en el plan de acción PIGA para cada vigencia con relación a los siguientes programas: 
* Ahorro y uso eficiente del agua
* Ahorro y uso eficiente de la energía 
* Gestión integral de residuos 
* Consumo sostenible
Implementación de prácticas sostenible</t>
  </si>
  <si>
    <t>Cumplimiento del Plan Institucional de Gestión Ambiental - PIGA</t>
  </si>
  <si>
    <t>Se espera llevar el seguimiento de la implementación de las acciones establecidas en el Plan de Acción PIGA para cada vigencia en coherencia con la concertación para el periodo 2021-2024</t>
  </si>
  <si>
    <t>Número de actividades ejecutadas del Plan Institucional de Gestión Ambiental - PIGA</t>
  </si>
  <si>
    <t>Número de actividades programadas del Plan Institucional de Gestión Ambiental - PIGA</t>
  </si>
  <si>
    <t>&lt;30%</t>
  </si>
  <si>
    <t>71% - 89%</t>
  </si>
  <si>
    <t>&gt;89%</t>
  </si>
  <si>
    <t>Formulación del Plan de Acción anual PIGA (10%)
Ejecución de las actividades programadas (80%)
Seguimiento semestral del Plan de Acción para informes ante la SDA. (10%)</t>
  </si>
  <si>
    <t>Realizar el seguimiento al cumplimiento de las actividades programadas en el Plan Estratégico de tecnologías de la información - PETI</t>
  </si>
  <si>
    <t>Ejecutar como mínimo el 95% de las actividades programadas en el plan de tecnologías de la información (Plan Estratégico de Tecnologías de la Información - PETI).</t>
  </si>
  <si>
    <t>1. Planificación (20%)
2. Ejecución (80%)
3. Seguimiento al cumplimiento
4. Análisis y mejoramiento</t>
  </si>
  <si>
    <t xml:space="preserve">Fortalecer la plataforma tecnológica de la Entidad (Hardware y Software), manteniendo un esquema de alta disponibilidad y seguridad. </t>
  </si>
  <si>
    <t>Cumplimiento de actividades del Plan de seguridad y privacidad de la información</t>
  </si>
  <si>
    <t>Realizar el seguimiento al cumplimiento de las actividades programadas en el Plan de seguridad y privacidad de la información</t>
  </si>
  <si>
    <t xml:space="preserve">Ejecutar como mínimo el 95% de las actividades programadas en el Plan de Seguridad y Privacidad de la Información </t>
  </si>
  <si>
    <t>Cumplimiento de actividades del Plan de tratamiento de riesgos de seguridad y privacidad de la información</t>
  </si>
  <si>
    <t>Realizar el seguimiento al cumplimiento de las actividades programadas en el Plan de tratamiento de riesgos de seguridad y privacidad de la información</t>
  </si>
  <si>
    <t>Ejecutar como mínimo el 95% de las actividades programadas en el Plan de tratamiento de riesgos de seguridad y privacidad de la información.</t>
  </si>
  <si>
    <t>Ejecutar los planes y proyectos definidos en el Plan Institucional de Archivos PINAR de Canal Capital</t>
  </si>
  <si>
    <t>En relación a lo definido en el PINAR se presente ejecutar las actividades en cumplimiento de los cronogramas establecidos.</t>
  </si>
  <si>
    <t>Número de actividades ejecutadas del Plan Institucional de Archivos PINAR</t>
  </si>
  <si>
    <t>Número de actividades programadas del Plan Institucional de Archivos PINAR</t>
  </si>
  <si>
    <t>Se pretende dar cumplimiento como mínimo al 90% de las actividades establecidas en el Plan Institucional de Archivos PINAR para la vigencia 2022</t>
  </si>
  <si>
    <t>1. Actualización Tabla de Retención Documental. (35%)
2. Implementación y ejecución del SGDEA. (35%)
3. Seguimiento al cumplimiento de los planes proyectados.(30%)</t>
  </si>
  <si>
    <t>Plan de Fortalecimiento a la gestión administrativa y operativa de Servicios Administrativos</t>
  </si>
  <si>
    <t>Garantizar condiciones adecuadas en la infraestructura física de Canal Capital en sus dos sedes.</t>
  </si>
  <si>
    <t>Cumplimiento en los mantenimientos, adecuaciones o reparaciones locativas en la vigencia 2022</t>
  </si>
  <si>
    <t>Se espera medir el avance en el cumplimiento de las actividades programadas para garantizar y mantener en condiciones adecuadas la infraestructura física de la entidad.</t>
  </si>
  <si>
    <t>Número de adecuaciones, mantenimientos o reparaciones ejecutadas</t>
  </si>
  <si>
    <t>Número de adecuaciones, mantenimientos o reparaciones programadas</t>
  </si>
  <si>
    <t>1. Compra e instalación de una cocina integral para el inmueble (50%)
2. Mantenimientos, adecuaciones y/o reparaciones correctivas tanto a la sede calle 26 como al inmueble. (10%)
3. Mantenimientos locativos preventivos tanto a la sede calle 26 como al inmueble (40%)</t>
  </si>
  <si>
    <t>Salvaguardar el patrimonio de bienes muebles de Canal Capital evitando detrimentos patrimoniales a la entidad</t>
  </si>
  <si>
    <t>Cumplimiento de los cronogramas de Tomas Físicas de Inventarios en la vigencia 2022</t>
  </si>
  <si>
    <t>Se espera medir el avance en el cumplimiento de las actividades programadas para salvaguardar el patrimonio de bienes muebles de la entidad</t>
  </si>
  <si>
    <t xml:space="preserve">Número de tomas físicas ejecutadas </t>
  </si>
  <si>
    <t>Número de áreas programadas para tomas físicas</t>
  </si>
  <si>
    <t>1. Realizar una toma física de inventarios a los elementos catalogados como Consumo Controlado de Canal Capital (20%)
2. Realizar una toma física aleatoria a los bienes catalogados como Propiedad, Planta y Equipo de Canal Capital. (20%)
3. Realizar una toma física completa a los bienes catalogados como Propiedad, Planta y Equipo de Canal Capital (60%)</t>
  </si>
  <si>
    <t>Porcentaje de avance en la implementación del plan institucional de capacitación</t>
  </si>
  <si>
    <t>Realizar el seguimiento al cumplimiento de las acciones definidas en el Plan Institucional de Capacitación de la vigencia 2022.</t>
  </si>
  <si>
    <t>1.Identificación de necesidades de capacitación (20%)
2.Formulación del Plan de capacitación (10%)
3.Ejecución de las actividades programadas (50%)
4.Seguimiento al plan de capacitación. (20%)</t>
  </si>
  <si>
    <t>Promedio de implementación de resultados del Plan estratégico de Recursos Humanos para las vigencias de medición.</t>
  </si>
  <si>
    <t>Realizar seguimiento al cumplimiento de las acciones definidas en el Plan Estratégico de Recursos Humanos de la vigencia 2022.</t>
  </si>
  <si>
    <t>1.Analisis de los resultados obtenidos vigencias anteriores(30%)
3.Ejecución de las actividades programadas (50%)
4.Seguimiento al plan de integridad. (20%)</t>
  </si>
  <si>
    <t>Cumplimiento del Plan de Bienestar e Incentivos</t>
  </si>
  <si>
    <t>Realizar el seguimiento al cumplimiento de las acciones definidas en el Plan de Bienestar e incentivos de la vigencia 2022.</t>
  </si>
  <si>
    <t xml:space="preserve">Se pretende dar cumplimiento al 90% de las actividades establecidas en el plan de bienestar e incentivos vigencia 2022, identificando las actividades que generan mayor impacto sobre los colaboradores de la entidad y que la evolución de la emergencia sanitaria permita desarrollar.
</t>
  </si>
  <si>
    <t>1.Formulación del Plan de bienestar e incentivos (30%)
3.Ejecución de las actividades programadas (50%)
4.Seguimiento al plan de bienestar. (20%)</t>
  </si>
  <si>
    <t>Cumplimiento del Plan de Seguridad y Salud formulado e implementado.</t>
  </si>
  <si>
    <t>Realizar el seguimiento al cumplimiento de las acciones definidas en el Plan de Seguridad y Salud en el trabajo de la vigencia 2022.</t>
  </si>
  <si>
    <t>1. Formulación del Plan de reinversión con ARL (150%)
2. Formulación del Plan de trabajo SST  (15%) 
3. Ejecución de las actividades programadas (50%)
4. Seguimiento al plan de trabajo. (20%)</t>
  </si>
  <si>
    <t>Plan de Integridad</t>
  </si>
  <si>
    <t>Identificar las acciones encaminadas a la socialización y fortalecimiento del Código de Integridad de Canal Capital.</t>
  </si>
  <si>
    <t>Cumplimiento del plan de integridad</t>
  </si>
  <si>
    <t>Realizar el seguimiento al cumplimiento de las acciones definidas en el Plan de integridad de la vigencia 2022.</t>
  </si>
  <si>
    <t>Se pretende dar cumplimiento al 100% de las actividades establecidas en el plan de integridad vigencia 2022, identificando la apropiación del plan y las actividades que generan mayor impacto sobre los colaboradores de la entidad.</t>
  </si>
  <si>
    <t>1.Formulación del Plan de integridad (30%)
3.Ejecución de las actividades programadas (50%)
4.Seguimiento al plan de integridad. (20%)</t>
  </si>
  <si>
    <t>Plan de Austeridad</t>
  </si>
  <si>
    <t xml:space="preserve">implementar el Plan de Austeridad en el gasto para la vigencia 2022 </t>
  </si>
  <si>
    <t>Cumplimiento del plan de austeridad</t>
  </si>
  <si>
    <t>No aplica.</t>
  </si>
  <si>
    <t>Equilibrio Presupuestal</t>
  </si>
  <si>
    <t>Optimización de recursos</t>
  </si>
  <si>
    <t>Medir el recaudo de los ingresos frente a los compromisos suscritos</t>
  </si>
  <si>
    <t xml:space="preserve">Recaudo Acumulado de Recursos Propios </t>
  </si>
  <si>
    <t xml:space="preserve">Compromisos Acumulados de Recursos Propios </t>
  </si>
  <si>
    <t>≥ 100%</t>
  </si>
  <si>
    <t>&lt;90%</t>
  </si>
  <si>
    <t>&gt;100%</t>
  </si>
  <si>
    <t>Trimestral.</t>
  </si>
  <si>
    <t xml:space="preserve">La meta del indicador el igual o mayor a 100% no obstante el comportamiento histórico ha evidenciado que el resultado en los períodos intermedios se encuentra por debajo de la meta. </t>
  </si>
  <si>
    <t xml:space="preserve">
Eficiencia en los pagos
 </t>
  </si>
  <si>
    <t>Trámite oportuno de pagos</t>
  </si>
  <si>
    <t>Oportunidad en la gestión de órdenes de pago</t>
  </si>
  <si>
    <t>Medir la eficiencia del proceso de pagos.</t>
  </si>
  <si>
    <t xml:space="preserve">∑ Ordenes de pago ≤ 5 días </t>
  </si>
  <si>
    <t xml:space="preserve"> Total Ordenes de Pago</t>
  </si>
  <si>
    <t>Mensual.</t>
  </si>
  <si>
    <t xml:space="preserve">Este indicador mide el pago de las personas naturales, sin embargo, por temas tributarios o documental se podría presentar una desviación en los días de trámite.  </t>
  </si>
  <si>
    <t xml:space="preserve">Disponibilidad Flujo de Caja </t>
  </si>
  <si>
    <t xml:space="preserve">Mantener los recursos necesarios para el cumplimiento de las obligaciones de la Entidad de forma oportuna. </t>
  </si>
  <si>
    <t>Gestión mensual del flujo de caja</t>
  </si>
  <si>
    <t>Presentar la situación de liquidez de la empresa.</t>
  </si>
  <si>
    <t xml:space="preserve">Ingresos </t>
  </si>
  <si>
    <t xml:space="preserve">Giros </t>
  </si>
  <si>
    <t>Número (#).</t>
  </si>
  <si>
    <t>≥ 0</t>
  </si>
  <si>
    <t xml:space="preserve">Contar con una disponibilidad suficiente de recursos en un período determinado. </t>
  </si>
  <si>
    <t xml:space="preserve">&lt;1 </t>
  </si>
  <si>
    <t>&gt;1</t>
  </si>
  <si>
    <t>&gt;2,5</t>
  </si>
  <si>
    <t>&gt;3</t>
  </si>
  <si>
    <t xml:space="preserve">Elaborar los estados contables mensuales                     </t>
  </si>
  <si>
    <t>Informar la situación financiera de la Entidad</t>
  </si>
  <si>
    <t>Gestión mensual contable - Estados contables</t>
  </si>
  <si>
    <t>Presentar la situación financiera de la empresa en el periodo correspondiente.</t>
  </si>
  <si>
    <t>Ingresos</t>
  </si>
  <si>
    <t>∑ Costos y/o Gastos</t>
  </si>
  <si>
    <t>≥ 1</t>
  </si>
  <si>
    <t>≤ 0,9</t>
  </si>
  <si>
    <t xml:space="preserve">=1 </t>
  </si>
  <si>
    <t xml:space="preserve">&gt; 1 </t>
  </si>
  <si>
    <t>&gt; 1 ,5</t>
  </si>
  <si>
    <t xml:space="preserve">Para que este indicador sea aceptable deber ser superior a 1 dado que aquí se encuentra el punto de equilibrio. </t>
  </si>
  <si>
    <t>Una Cartera efectiva</t>
  </si>
  <si>
    <t>Gestión de la cartera.</t>
  </si>
  <si>
    <t>Identificar las edades de cartera y oportunidad de recaudo de los diferentes clientes de la empresa.</t>
  </si>
  <si>
    <t xml:space="preserve">Total Recaudo </t>
  </si>
  <si>
    <t>Lograr al cierre del trimestre un recaudo igual o superior al 70% al respecto de lo facturado dentro del mismo</t>
  </si>
  <si>
    <t>&gt; 70%</t>
  </si>
  <si>
    <t>Elaborar informe de cartera.</t>
  </si>
  <si>
    <t xml:space="preserve">Financiera comunica </t>
  </si>
  <si>
    <t>Gestión de las comunicaciones internas de la subdirección financiera</t>
  </si>
  <si>
    <t xml:space="preserve">Dar a conocer al interior de la entidad información relevante de los procesos y la gestión financiera. </t>
  </si>
  <si>
    <t xml:space="preserve">Numero de piezas comunicativas realizadas </t>
  </si>
  <si>
    <t>Numero de piezas comunicativas programadas para la vigencia (11)</t>
  </si>
  <si>
    <t xml:space="preserve">Emitir piezas comunicativas sobres los procesos internos de la Subdirección Financiera. </t>
  </si>
  <si>
    <t xml:space="preserve">Suministrar insumo para piezas comunicativas          </t>
  </si>
  <si>
    <t>¿Cómo vamos?</t>
  </si>
  <si>
    <t xml:space="preserve">Revisión y actualización, de ser necesario, del Manual de supervisión e interventoría </t>
  </si>
  <si>
    <t>Revisar y actualizar, de ser necesario, el Manual de supervisión e interventoría de conformidad con el régimen contractual aplicable a la entidad</t>
  </si>
  <si>
    <t>Cumplimiento en la revisión y actualización (si es requerido) del Manual de supervisión e interventoría</t>
  </si>
  <si>
    <t>Revisar el Manual de supervisión e interventoría y adelantar los ajustes y actualizaciones que se consideren pertinentes y oportunos.</t>
  </si>
  <si>
    <t xml:space="preserve">Porcentaje de avance en la revisión y actualización del Manual de supervisión e interventoría </t>
  </si>
  <si>
    <t>1. Mesas de trabajo con las áreas involucradas en la revisión del Manual de supervisión e interventoría
2. Solicitud de revisión a Planeación del Manual de  supervisión e interventoría
3. Expedición de la resolución de adopción de la nueva versión del Manual de  supervisión e interventoría
4. Socialización de a nueva versión del Manual de  supervisión e interventoría
5. Capacitaciones a las áreas sobre el Manual de supervisión e interventoría</t>
  </si>
  <si>
    <t>Actualización de la información sobre procesos disciplinarios.</t>
  </si>
  <si>
    <t>Gestionar y mantener actualizada la información sobre procesos disciplinarios en el sistema distrital de información disciplinaria del Distrito Capital.</t>
  </si>
  <si>
    <t>Cumplimiento en el cargue y actualización del Sistema distrital de información disciplinaria</t>
  </si>
  <si>
    <t>Contar con información completa en la plataforma que permita adelantar seguimientos respecto a los procesos disciplinarios que adelanta la entidad.</t>
  </si>
  <si>
    <t>Capacitación en asuntos relacionados con la política de prevención de daño antijurídico.</t>
  </si>
  <si>
    <t>Capacitar a los supervisores a fin de evitar  que con sus conductas se generen daños antijurídicos</t>
  </si>
  <si>
    <t>Realización de capacitaciones en asuntos relacionados con la política de prevención de daño antijurídico.</t>
  </si>
  <si>
    <t>Suministrar herramientas para adelantar una adecuada supervisión a fin de evitar daños antijurídicos</t>
  </si>
  <si>
    <t>Capacitaciones realizadas</t>
  </si>
  <si>
    <t>Capacitaciones programadas</t>
  </si>
  <si>
    <t>Plan de Acción de la Política Institucional de Servicio al Ciudadano.</t>
  </si>
  <si>
    <t>Fortalecer y mejorar la atención que se brinda al ciudadano, garantizando la calidad del servicio que presta la entidad.</t>
  </si>
  <si>
    <t>Cumplimiento del Plan de Acción de la Política Institucional de Servicio al Ciudadano</t>
  </si>
  <si>
    <t>Realizar el seguimiento al cumplimiento de las actividades de mejora propuestas en el Plan de Acción.</t>
  </si>
  <si>
    <t xml:space="preserve"> &lt;30%</t>
  </si>
  <si>
    <t>Entre el 30% - 60%</t>
  </si>
  <si>
    <t>1. Seguimiento al cumplimiento de las actividades propuestas. (80%)
2.  Análisis de cumplimiento de expectativas. (20%)</t>
  </si>
  <si>
    <t>Gestión oportuna de PQRS</t>
  </si>
  <si>
    <t>Atender los diferentes requerimientos de los ciudadanos con el apoyo del área competente para satisfacer sus necesidades.</t>
  </si>
  <si>
    <t>Porcentaje de respuestas entregadas antes del cumplimiento de los términos de ley</t>
  </si>
  <si>
    <t>Establecer acciones de mejora y tomar decisiones que contribuyan al mejoramiento continuo en la atención y respuesta de PQRS</t>
  </si>
  <si>
    <t>Adelantar actividades de aseguramiento y consultoría de forma objetiva e independiente a los diferentes procesos, proyectos y políticas de Capital buscando generar valor a la entidad.</t>
  </si>
  <si>
    <t>Actividades de aseguramiento y Consultoría.</t>
  </si>
  <si>
    <t>Monitorear el cumplimiento de las actividades establecidas en el Plan Anual de Auditoría.</t>
  </si>
  <si>
    <t>Número de actividades cumplidas del Plan Anual de Auditorías a la fecha de reporte del PAI.</t>
  </si>
  <si>
    <t>Número de actividades programadas en el Plan Anual de Auditorías a la fecha de corte del PAI.</t>
  </si>
  <si>
    <t>90% - 94%</t>
  </si>
  <si>
    <t>94% - 96%</t>
  </si>
  <si>
    <t>&gt;96%</t>
  </si>
  <si>
    <t>Ejecutar las actividades formuladas en el Plan Anual de Auditoría.</t>
  </si>
  <si>
    <t>Cumplimiento plan de mejoramiento por procesos</t>
  </si>
  <si>
    <t>Monitorear el cumplimiento de las actividades formuladas en el Plan de Mejoramiento por Procesos (PMP)</t>
  </si>
  <si>
    <t>Número de acciones cumplidas con fecha vencida del Plan de Mejoramiento por procesos a la fecha de reporte del PAI.</t>
  </si>
  <si>
    <t>Número de acciones vencidas con estado abierto del Plan de Mejoramiento por procesos a la fecha de reporte del PAI.</t>
  </si>
  <si>
    <t>&lt;50%</t>
  </si>
  <si>
    <t>51% - 59%</t>
  </si>
  <si>
    <t>60% - 64%</t>
  </si>
  <si>
    <t>&gt;65%</t>
  </si>
  <si>
    <t>Realizar seguimiento a las acciones formuladas en el Plan de Mejoramiento por procesos.</t>
  </si>
  <si>
    <t>La información registrada dependerá del cumplimiento a lo formulado en el Plan por las áreas responsables.</t>
  </si>
  <si>
    <t>Cumplimiento de las actividades que se establezcan en el Plan Anticorrupción y de Atención al Ciudadano (PAAC)</t>
  </si>
  <si>
    <t>Monitorear el cumplimiento de las actividades formuladas en el PAAC.</t>
  </si>
  <si>
    <t>Avances en el cumplimiento de las acciones programadas en el Plan Anticorrupción y de Atención al Ciudadano - PAAC</t>
  </si>
  <si>
    <t>Total de acciones programadas en el Plan Anticorrupción y de Atención al Ciudadano - PAAC</t>
  </si>
  <si>
    <t>60% - 69%</t>
  </si>
  <si>
    <t>&gt;70%</t>
  </si>
  <si>
    <t>Realizar seguimiento a las actividades que se establezcan anualmente en el PAAC.</t>
  </si>
  <si>
    <t>Monitorear el cumplimiento de las actividades asociadas a la gestión de riesgos institucionales (Mapa de riesgos y política de administración de riesgos)</t>
  </si>
  <si>
    <t xml:space="preserve">Avances en el cumplimiento de las actividades establecidas en materia de gestión del riesgo. </t>
  </si>
  <si>
    <t>Total de acciones con seguimiento en la Política de Administración de Riesgos y en los mapas de riesgos por procesos .</t>
  </si>
  <si>
    <t>Realizar seguimiento a las actividades establecidas en materia de Gestión del riesgo.</t>
  </si>
  <si>
    <t>El reporte del indicador para el 2 y 4 trimestre de la vigencia incluirá el seguimiento a la Política de Administración de Riesgos y Mapas de riesgos de gestión.
La información registrada dependerá del cumplimiento a lo formulado en el Plan por las áreas responsables.</t>
  </si>
  <si>
    <t>Modificaciones al Plan Anual de Auditoría.</t>
  </si>
  <si>
    <t>Monitorear los cambios efectuados al Plan Anual de Auditoría durante la vigencia.</t>
  </si>
  <si>
    <t>Número de actualizaciones aprobadas al Plan Anual de Auditoría</t>
  </si>
  <si>
    <t>Número de actualizaciones esperadas (4)</t>
  </si>
  <si>
    <t>Formulación del Plan Anual sin modificaciones a lo largo de la vigencia.</t>
  </si>
  <si>
    <t xml:space="preserve"> &gt;= 100%</t>
  </si>
  <si>
    <t>&lt;= 75%</t>
  </si>
  <si>
    <t>&lt;= 50%</t>
  </si>
  <si>
    <t>&lt;= 25%</t>
  </si>
  <si>
    <t xml:space="preserve">Realizar el seguimiento al Plan Anual de Auditoría. </t>
  </si>
  <si>
    <t>La modificación al Plan Anual de Auditoría se realizaría bajo requerimiento de la Alta Dirección y/o requerimiento de entes de control y vigilancia o por alertas emitidas en el seguimiento trimestral de este.</t>
  </si>
  <si>
    <t xml:space="preserve">Impacto en la mejora de los procesos resultado de las Auditorías Internas </t>
  </si>
  <si>
    <t>Medir el valor generado mediante las Auditorías Internas adelantadas en Capital.</t>
  </si>
  <si>
    <t>Sumatoria de los Criterios de la Evaluación de Auditoría.</t>
  </si>
  <si>
    <t>Número de criterios Evaluados.</t>
  </si>
  <si>
    <t>Número</t>
  </si>
  <si>
    <t>&lt; 3</t>
  </si>
  <si>
    <t>3,1 - 3,5</t>
  </si>
  <si>
    <t>3,6 - 3,9</t>
  </si>
  <si>
    <t>(Promedio de horas de contenido infantil emitidas en el trimestre + promedio de horas de contenido para adolescente emitidas en el trimestre)</t>
  </si>
  <si>
    <t>(Promedio de horas totales emitidos en el trimestre)</t>
  </si>
  <si>
    <t>Rango entre 
20 % al 30 %</t>
  </si>
  <si>
    <t>Tramitar la totalidad de las PQRS recibidas en la entidad y hacer seguimiento mensual sobre el cumplimiento de las mismas.</t>
  </si>
  <si>
    <t>2.9.1</t>
  </si>
  <si>
    <t>2.4.2</t>
  </si>
  <si>
    <t>2.1.3</t>
  </si>
  <si>
    <t>3.3.1</t>
  </si>
  <si>
    <t>3.6.2</t>
  </si>
  <si>
    <t>3.7.3</t>
  </si>
  <si>
    <t>3.7.4</t>
  </si>
  <si>
    <t>3.7.5</t>
  </si>
  <si>
    <t>4.4.1</t>
  </si>
  <si>
    <t>4.8.2</t>
  </si>
  <si>
    <t>5.7.1</t>
  </si>
  <si>
    <t>5.6.2</t>
  </si>
  <si>
    <t>5.5.3</t>
  </si>
  <si>
    <t>5.5.4</t>
  </si>
  <si>
    <t>5.6.5</t>
  </si>
  <si>
    <t>5.6.6</t>
  </si>
  <si>
    <t>5.5.7</t>
  </si>
  <si>
    <t>5.6.8</t>
  </si>
  <si>
    <t>5.5.9</t>
  </si>
  <si>
    <t>5.5.10</t>
  </si>
  <si>
    <t>5.6.11</t>
  </si>
  <si>
    <t>5.6.12</t>
  </si>
  <si>
    <t>5.6.13</t>
  </si>
  <si>
    <t>5.6.14</t>
  </si>
  <si>
    <t>5.6.15</t>
  </si>
  <si>
    <t>5.6.16</t>
  </si>
  <si>
    <t>5.5.17</t>
  </si>
  <si>
    <t>5.5.18</t>
  </si>
  <si>
    <t>5.5.19</t>
  </si>
  <si>
    <t>5.5.20</t>
  </si>
  <si>
    <t>5.5.21</t>
  </si>
  <si>
    <t>5.5.22</t>
  </si>
  <si>
    <t>5.6.23</t>
  </si>
  <si>
    <t>5.6.24</t>
  </si>
  <si>
    <t>5.6.25</t>
  </si>
  <si>
    <t>5.5.26</t>
  </si>
  <si>
    <t>5.5.27</t>
  </si>
  <si>
    <t>5.6.28</t>
  </si>
  <si>
    <t>5.6.29</t>
  </si>
  <si>
    <t>5.6.30</t>
  </si>
  <si>
    <t>5.6.31</t>
  </si>
  <si>
    <t>5.6.32</t>
  </si>
  <si>
    <t>5.6.33</t>
  </si>
  <si>
    <t>Hacer seguimiento a la implementación de las acciones definidas para el cumplimiento del Modelo Integrado de Planeación y Gestión - MIPG, a través del Plan de Fortalecimiento Institucional - PFI.</t>
  </si>
  <si>
    <t>Convertir a Capital en referente para los medios de comunicación con relación a los temas de cultura, educación e información en Bogotá.
Con este se busca generar posicionamiento de Capital a través de la visibilización del contenido de la parrilla de programación, el talento y voceros designados.</t>
  </si>
  <si>
    <t>11. Ciudades y comunidades sostenibles.
17. Alianzas para lograr los objetivos.</t>
  </si>
  <si>
    <t>Propósito 5
Logro de ciudad: 27 - 30</t>
  </si>
  <si>
    <t>Transparencia, acceso a la información y lucha contra la corrupción.</t>
  </si>
  <si>
    <t>Elaborar doce (12) informes, uno cada mes, con la información de la gestión realizada en cada uno de ellos. Estos informes son de carácter cuantitativo y cualitativo en tanto que responden a cifras y descripciones.</t>
  </si>
  <si>
    <t>Lograr 320 impactos positivos en distintos medios de comunicación.</t>
  </si>
  <si>
    <t>Plan de Comunicaciones externas - informes mensuales de trabajo conjunto con entidades.</t>
  </si>
  <si>
    <t>Plan de Comunicaciones externas - Publicaciones free press</t>
  </si>
  <si>
    <t>Transparencia, acceso a la información y lucha contra la corrupción.
Fortalecimiento organizacional y simplificación de procesos.</t>
  </si>
  <si>
    <t>Definir un plan integral que incluya las acciones internas y externas, en lo concerniente al apoyo transversal y la asesoría de comunicación que se dé en el marco de las solicitudes de las distintas áreas de Capital.
Analizar, potenciar y crear, si es necesario y se cuenta con los recursos para ello, canales de comunicación interna que generen y compartan mensajes integrales, de pertenencia y de marca.</t>
  </si>
  <si>
    <t>Publicaciones free press gestionadas</t>
  </si>
  <si>
    <t>Continuar con la planificación estratégica de las tecnologías de la información de Capital, para el período 2022, acordes con las necesidades de la Entidad y los lineamientos de la Política de Gobierno Digital, a partir de la planeación estratégica apalancada en las tecnologías de la información y la implementación de políticas de gestión y desempeño institucional que contribuya al logro de los objetivos institucionales, apoyando todas las actividades y proyectos de Capital.</t>
  </si>
  <si>
    <t>Cumplimiento de actividades del Plan Estratégico de Tecnologías de la Información - PETI 2022</t>
  </si>
  <si>
    <t>Cumplimiento de lo establecido en el Plan Institucional de Archivos PINAR para la vigencia 2022</t>
  </si>
  <si>
    <t>Fomentar espacios de difusión del conocimiento interno, encaminados a fortalecer las competencias individuales y colectivas de los colaboradores, generando mejores prácticas de gestión.</t>
  </si>
  <si>
    <t>Contribuir al Mejoramiento de la Calidad de vida de los colaboradores de la Entidad, formulando y desarrollando programas que fomenten un ambiente de trabajo positivo generando así articulación y cumplimiento de los diferentes procesos internos.</t>
  </si>
  <si>
    <t>Contribuir al desarrollo integral de los colaboradores y al mejoramiento de su calidad de vida y la de su familia a través del diseño e implementación de programas encaminados a mejorar el nivel de satisfacción, motivación, eficacia y efectividad, así como el sentido de pertenencia del servidor público con su entidad, así generando el cumplimiento de los objetivos personales y misionales.</t>
  </si>
  <si>
    <t>Implementar el Plan de Trabajo Anual de Seguridad y Salud en el Trabajo para el  año 2022, con el fin de alcanzar cada uno de los objetivos propuestos del SGSST, en concordancia con los Estándares Mínimos del Sistema Obligatorio de Garantía de Calidad del Sistema General de Riesgos Labores.</t>
  </si>
  <si>
    <t>Controlar que exista equilibrio presupuestal en las operaciones de la empresa.</t>
  </si>
  <si>
    <t>Comparar el ingreso frente al gasto de recursos propios y generar alertas.</t>
  </si>
  <si>
    <t>Se pretende mantener como mínimo el 90% de avance en la implementación del SGSST con el mantenimiento de acciones adelantadas en vigencias anteriores y el cumplimiento del plan de trabajo proyectado en la vigencia 2022.</t>
  </si>
  <si>
    <t xml:space="preserve">Liquidar ordenes e pago y diligenciar matriz de control  </t>
  </si>
  <si>
    <t>Mantener actualizado al 100% el sistema de información para los procesos disciplinarios.</t>
  </si>
  <si>
    <t>Plan Anual de Auditoría - Aseguramiento y consulta.</t>
  </si>
  <si>
    <t>Plan Anual de Auditoría - Plan de mejoramiento por procesos.</t>
  </si>
  <si>
    <t>Plan Anual de Auditoría - Plan Anticorrupción y de Atención al Ciudadano PAAC.</t>
  </si>
  <si>
    <t>Plan Anual de Auditoría - Gestión de Riesgos.</t>
  </si>
  <si>
    <t>Plan Anual de Auditoría - Modificaciones.</t>
  </si>
  <si>
    <t>Plan Anual de Auditoría - Impacto en la mejora de los procesos.</t>
  </si>
  <si>
    <t>Adelantar la documentación y análisis de dos (2) experiencias al interior de la entidad que puedan ser catalogadas como lecciones aprendidas, de acuerdo con las gestiones adelantadas en la vigencia 2021 y experiencias de la vigencia 2022.</t>
  </si>
  <si>
    <t xml:space="preserve">Con este indicador se pretende medir la oportunidad en los reportes de información respecto a la planeación establecida para el seguimiento a las diferentes temáticas de planeación, permitiendo generar alertas tempranas a posibles incumplimientos. </t>
  </si>
  <si>
    <t xml:space="preserve">Implementación y seguimiento al cronograma de informes de segunda línea de defensa a cargo de planeación </t>
  </si>
  <si>
    <t>Identificar las diferentes temáticas de gestión que se desarrollan desde planeación y que son articuladas en el cronograma de informes de segunda línea de defensa a cargo de planeación.</t>
  </si>
  <si>
    <t>El Plan Anual de Adquisiciones - PAA es la herramienta de planeación institucional a través de la cual se identifican y proyectan las necesidades de productos y servicios requeridos para la correcta operación de la entidad a lo largo de la vigencia y facilita su seguimiento a lo largo del año en términos de verificar el nivel de cumplimiento en la ejecución del presupuesto asignado. 
Con este indicador se pretende establecer el nivel de cumplimiento del Plan Anual de Adquisiciones - PAA respecto a la programación que establece cada área, en su construcción y modificaciones.</t>
  </si>
  <si>
    <t>1. Elaboración del Plan Anual de Adquisiciones - PAA de acuerdo con el presupuesto (40%). 
2. Actualizar el Plan Anual de Adquisiciones - PAA de acuerdo con los reportes del BOGDATA (30%)
3. Actualizaciones del Plan Anual de Adquisiciones PAA según solicitudes generadas por la diferentes áreas (30%).</t>
  </si>
  <si>
    <t>71% - 99%</t>
  </si>
  <si>
    <t>Plan de Comunicaciones - Sentido de pertenencia</t>
  </si>
  <si>
    <t>Definir un plan integral que incluya las acciones internas y externas a desarrollarse en el año 2022, haciendo énfasis en el sentido de pertenencia por la marca.
Trabajar con el área de Talento Humano para fortalecer la Cultura Organizacional y fomentar el sentido de pertenencia</t>
  </si>
  <si>
    <t>Número de comunicaciones gestionadas sobre cultura organizacional y sentido de pertenencia</t>
  </si>
  <si>
    <t>Garantizar un mínimo de recursos presupuestales destinados para la cocreación con el sector audiovisual local.
Porcentaje mínimo del presupuesto destinado para la cocreación de contenidos propios en Capital (fuentes hacienda y FuTic plan de inversión) que se comprometerá como consecuencia de llamados públicos que involucre cocreación con el sector audiovisual local, es decir, a partir de un detonante creativo definido por Capital.</t>
  </si>
  <si>
    <t>La expresión diseñado: hará referencia al diseño del plan anual de adquisiciones y la inclusión allí de los valores (presupuesto) a comprometer durante la vigencia asociadas a los llamados públicos de cocreación con sector audiovisual local
La expresión apropiado: hará referencia a la etapa precontractual realizada para efectuar los llamados públicos de cocreación con sector audiovisual local
La expresión comprometido: hará  referencia a los contratos suscritos con el sector audiovisual local</t>
  </si>
  <si>
    <t>Nota aclaratorias: 
1. Los porcentajes de cada trimestre corresponden al avance alcanzado de acuerdo con el cronograma y disposiciones administrativas para la consecución del proyecto. 
2. Al final de la vigencia la sumatoria del resultado de cada trimestre corresponderá a la meta establecida, es decir 100 %.
3. Los rangos de tolerancia establecidos solo aplicarán para el resultado final del indicador con corte a 31 de diciembre de 2022, por cuanto el porcentaje de avance de cada trimestre puede variar de acuerdo a las condiciones del proyecto.</t>
  </si>
  <si>
    <t>1. Los rangos de tolerancia establecidos solo aplicarán para el resultado final del indicador con corte a 31 de diciembre de 2022, por cuanto el porcentaje de avance de cada trimestre puede variar de acuerdo a las condiciones del proyecto.</t>
  </si>
  <si>
    <t xml:space="preserve">Se pretende dar cumplimiento como mínimo al 90% de las actividades establecidas en el plan de acción PIGA para la vigencia 2022 atendiendo la capacidad operativa y financiera así como los cambios establecidos en el contexto interno y externo de la organización. </t>
  </si>
  <si>
    <t>&gt;90%</t>
  </si>
  <si>
    <t xml:space="preserve">Porcentaje de avances de las acciones programadas en el Plan Estratégico de tecnologías de la información - PETI </t>
  </si>
  <si>
    <t xml:space="preserve">Porcentaje de avances de las acciones programadas en el Plan de seguridad y privacidad de la información </t>
  </si>
  <si>
    <t>Porcentaje de avances de las acciones programadas en el Plan de tratamiento de riesgos de seguridad y privacidad de la información.</t>
  </si>
  <si>
    <t>71% - 94%</t>
  </si>
  <si>
    <t>&gt;95%</t>
  </si>
  <si>
    <t xml:space="preserve">Número de procesos disciplinarios cargados en el sistema de información </t>
  </si>
  <si>
    <t>Número de procesos disciplinarios presentados en la entidad.</t>
  </si>
  <si>
    <t>Porcentaje de avances de las acciones programadas en el Plan de Acción de Servicio a la Ciudadanía</t>
  </si>
  <si>
    <t>Entre el 60% - 99%</t>
  </si>
  <si>
    <t>Impulsar el posicionamiento de Capital en las diferentes entidades del orden Distrital, Regional y Nacional.
Con este se busca crear trabajo conjunto con las áreas creativas de Capital, las entidades del Distrito, canales regionales y aliados.</t>
  </si>
  <si>
    <t>Programación infantil y adolescentes en la pantalla principal de Capital</t>
  </si>
  <si>
    <t>Para el reporte de esta actividad se tendrá en cuenta el total de horas emitidas se tomará con base en 18 horas del total de la programación (de 6 am a las 23:59) emitidas en la pantalla principal de Capital (no incluye los indicadores del Canal Eureka)</t>
  </si>
  <si>
    <t>Lograr el cumplimiento al 100% de las actividades de rediseño en las plataformas a intervenir para la vigencia 2022.</t>
  </si>
  <si>
    <t>Realizar mediciones y seguimientos en procura de mantener la disponibilidad de la señal en promedio cercana al 100%.</t>
  </si>
  <si>
    <t>Evaluar la estabilidad de la señal emitida, a través de la verificación de la continuidad y calidad de la misma.
El indicador mide el porcentaje de fallas que se presentan durante el periodo de medición y por ende permitirá determinar la estabilidad en la prestación del servicio. 
Este corresponde al tiempo en que el canal garantiza la entrega de señal para radiodifusión (TDT) y señal digital (Streaming).</t>
  </si>
  <si>
    <t>1. Realizar diariamente el monitoreo de la señal de aire a través de los diferentes puntos de retorno, haciendo consolidación de datos diarios de las fallas identificadas en el formato "MECN-FT-048 Registro Monitoreo de novedades en la Señal de Aire - pestaña registro monitoreo señal fuera del aire". En aquellos periodos en los que no se presente fallas no se hará registro alguno en esta pestaña del formato 
2. Realizar mensualmente el diligenciamiento del formato "MECN-FT-048 Registro Monitoreo de novedades en la Señal de Aire  - pestaña registro mensual novedades en la señal de aire" indicando el consolidado de fallas presentadas en el mes. Cuando no se presenten fallas, esto se indicará  en el resultado.</t>
  </si>
  <si>
    <t>1. Se tendrán como exclusiones en la medición los mantenimientos programados que afecten el retorno de señal en alguno de los puntos de monitoreo.
2. El reporte se realizará a planeación de manera trimestral, sin embargo los datos serán reflejados en el reporte por cada uno de los meses.</t>
  </si>
  <si>
    <t xml:space="preserve">Fortalecer la gestión y tratamiento de riesgos de seguridad digital en las plataformas tecnológicas de la Entidad (Hardware y Software), manteniendo un esquema de alta disponibilidad y seguridad. </t>
  </si>
  <si>
    <t>Se pretende mantener en adecuadas condiciones de infraestructura física ambas sedes del canal asegurando espacios idóneos para el normal funcionamiento de la entidad.</t>
  </si>
  <si>
    <t xml:space="preserve">Porcentaje programado de acciones del Plan Estratégico de tecnologías de la información - PETI para la vigencia </t>
  </si>
  <si>
    <t>Porcentaje programado de acciones del Plan de seguridad y privacidad de la información para la vigencia</t>
  </si>
  <si>
    <t>Porcentaje programado de acciones del Plan de tratamiento de riesgos de  seguridad y privacidad de la información para la vigencia</t>
  </si>
  <si>
    <t>Porcentaje programado de acciones del Plan Institucional de Capacitación para la vigencia</t>
  </si>
  <si>
    <t>Porcentaje programado de acciones del Plan Estratégico de Recursos Humanos para la vigencia</t>
  </si>
  <si>
    <t>Porcentaje programado de acciones del Plan de Bienestar e incentivos para la vigencia</t>
  </si>
  <si>
    <t>Porcentaje programado de acciones del Plan de Seguridad y Salud en el Trabajo para la vigencia</t>
  </si>
  <si>
    <t>Porcentaje programado de acciones del Plan de Integridad para la vigencia</t>
  </si>
  <si>
    <t>Porcentaje de avances en las acciones programadas en el Plan de integridad</t>
  </si>
  <si>
    <t>Porcentaje de avances en las acciones programadas en el Plan de Seguridad y Seguridad en el trabajo</t>
  </si>
  <si>
    <t>Porcentaje de avances en las acciones programadas en el Plan de bienestar e inventivos</t>
  </si>
  <si>
    <t>Porcentaje de avances en las acciones programadas en el Plan Estratégico de Recursos Humanos</t>
  </si>
  <si>
    <t>Porcentaje de avances en las acciones programadas del Plan Institucional de Capacitación</t>
  </si>
  <si>
    <t>Se pretende dar cumplimiento al 100% de las actividades establecidas en el plan de capacitación PIC para la vigencia 2022 atendiendo las necesidades de los diferentes grupos de trabajo de la entidad, las ofertas institucionales y el cumplimiento normativo cuando se requiera.</t>
  </si>
  <si>
    <t>Lograr mantener el indicar en un resultado igual o mayor a 1</t>
  </si>
  <si>
    <t>Tomar las cifras de los estados contables mensuales para determinar el resultado del indicador.</t>
  </si>
  <si>
    <t>Actualizar el Manual de supervisión e interventoría.</t>
  </si>
  <si>
    <t>Porcentaje de avance programado para el manual de supervisión e interventoría para la vigencia.</t>
  </si>
  <si>
    <t>Porcentaje programado de acciones del Plan de Acción de Servicio a la Ciudadanía para la vigencia.</t>
  </si>
  <si>
    <t>Dar cumplimiento al 100% de las acciones de mejoras establecidas en el Plan de Acción de la Política Institucional de Servicio al Ciudadano, para la vigencia 2022.</t>
  </si>
  <si>
    <t>Gestionar el 100% de las PQRS recibidas en la entidad antes de los tiempos de Ley.</t>
  </si>
  <si>
    <t>Lograr un nivel de cumplimiento cercano al 96% de las actividades programadas en el Plan Anual de Auditorías, conforme a la normatividad vigente aplicable.</t>
  </si>
  <si>
    <t>Lograr un nivel de avance del 65% en el cierre de las acciones formuladas en el PMP</t>
  </si>
  <si>
    <t>Lograr un nivel de avance del 75% en el cumplimiento de las acciones formuladas en el PAAC</t>
  </si>
  <si>
    <t xml:space="preserve">Lograr un nivel de avance del 65% en el cumplimiento de las acciones con seguimiento de la Política de Administración de riesgo y de los mapas de riesgo institucional. </t>
  </si>
  <si>
    <t>Obtener una calificación promedio de 4 puntos en las Evaluaciones de las Auditorias ejecutadas.</t>
  </si>
  <si>
    <t>Plan de Comunicaciones internas - Gestión de comunicaciones internas.</t>
  </si>
  <si>
    <t>Gestión de comunicaciones internas adelantadas</t>
  </si>
  <si>
    <t xml:space="preserve">
Número de solicitudes de comunicaciones internas recibidas.</t>
  </si>
  <si>
    <t>Número de solicitudes de comunicaciones internas atendidas</t>
  </si>
  <si>
    <t>Se espera cumplir al menos, en un 90% de las solicitudes de comunicaciones internas recibidas</t>
  </si>
  <si>
    <t>Realizar Informes trimestrales que expongan el trabajo conjunto con las áreas transversales, las evidencias realizadas y el resultado de la medición de impacto (o percepción). También se adelantará encuesta de impacto trimestral que mida canal y comunicación. ¿Cuál canal tiene mejor acogida? ¿Por dónde se enteró…?
1. Aplicación de la encuesta
2. Análisis de medios 
3. Intervención - mejora</t>
  </si>
  <si>
    <t>Realizar gestión oportuna sobre los requerimientos y necesidades internas de comunicación, recibida por parte de las áreas de Capital.</t>
  </si>
  <si>
    <t>Gestión de comunicaciones internas adelantadas en el fortalecimiento de la Cultura Organizacional y el sentido de pertenencia.</t>
  </si>
  <si>
    <t>Se espera cumplir, al menos con el 90% de las solicitudes de comunicaciones internas recibidas sobre cultura organizacional y sentido de pertenencia.</t>
  </si>
  <si>
    <t>3. Salud y bienestar.
4. Educación de calidad.
5. Igualdad de Género.
9. Industria, innovación e infraestructura.
10. Reducción de las desigualdades.
17. Alianzas para lograr los objetivos.</t>
  </si>
  <si>
    <t>Participación ciudadana en la gestión pública.
Gestión del conocimiento y la innovación.
Gobierno Abierto.</t>
  </si>
  <si>
    <t>9. Industria, innovación e infraestructura.
16. Paz, justicia e instituciones sólidas.</t>
  </si>
  <si>
    <t>Propósito 1
Logro de ciudad: 5
Propósito 5
Logro de ciudad: 29 - 30</t>
  </si>
  <si>
    <t>Gobierno Digital.</t>
  </si>
  <si>
    <t>Gobierno Digital.
Seguridad Digital.</t>
  </si>
  <si>
    <t>6. Agua limpia y saneamiento.
7. Energía asequible y no contaminante.
12. Producción  y consumo responsable.
13. Acción por el clima.
15. Vida de ecosistemas terrestres.</t>
  </si>
  <si>
    <t>Propósito 2
Logro de ciudad: 14 - 18 - 20
Propósito 5
Logro de ciudad: 30</t>
  </si>
  <si>
    <t>Gestión Ambiental</t>
  </si>
  <si>
    <t>Propósito 5
Logro de ciudad: 29 - 30</t>
  </si>
  <si>
    <t>Gestión documental y archivo.
Seguimiento y evaluación del desempeño institucional.</t>
  </si>
  <si>
    <t>3. Salud y bienestar.
8. Trabajo decente y crecimiento económico.
11. Ciudades y comunidades sostenibles.
16. Paz, justicia e instituciones sólidas.</t>
  </si>
  <si>
    <t>Propósito 1
Logro de ciudad: 3
Propósito 5
Logro de ciudad: 30</t>
  </si>
  <si>
    <t>Gestión estratégica del talento humano.
Integridad</t>
  </si>
  <si>
    <t>Gestión presupuestal y eficiencia del gasto público.
Seguimiento y evaluación del desempeño institucional.</t>
  </si>
  <si>
    <t>Gestión estratégica del talento humano.
Integridad
Gestión presupuestal y eficiencia del gasto público.</t>
  </si>
  <si>
    <t>8. Trabajo decente y crecimiento económico.
16. Paz, justicia e instituciones sólidas.</t>
  </si>
  <si>
    <t>Propósito 5
Logro de ciudad: 30</t>
  </si>
  <si>
    <t>Gestión presupuestal y eficiencia del gasto público.</t>
  </si>
  <si>
    <t>Fortalecimiento organizacional y simplificación de procesos.</t>
  </si>
  <si>
    <t>Defensa jurídica.</t>
  </si>
  <si>
    <t>Propósito 1
Logro de ciudad: 3
Propósito 3
Logro de ciudad: 23
Propósito 5
Logros de ciudad: 27 - 30</t>
  </si>
  <si>
    <t>Servicio al ciudadano
Participación Ciudadana en la Gestión Pública
Racionalización de trámites</t>
  </si>
  <si>
    <t>11. Ciudades y comunidades sostenibles.
16. Paz, justicia e instituciones sólidas.</t>
  </si>
  <si>
    <t>Seguimiento y evaluación del desempeño institucional.
Control Interno.</t>
  </si>
  <si>
    <t>Realizar seguimiento a los componentes objeto de austeridad.</t>
  </si>
  <si>
    <t>Número de acciones adelantadas con relación al plan de austeridad para la vigencia</t>
  </si>
  <si>
    <t>Número de acciones programadas para realizar con relación al plan de austeridad para la vigencia</t>
  </si>
  <si>
    <t>En cumplimiento con el Decreto 492 de 2019 los informes se deben realizar cada semestre.</t>
  </si>
  <si>
    <t>Gestión estratégica del talento humano.
Integridad
Gestión del conocimiento y la innovación.</t>
  </si>
  <si>
    <t>PLAN DE ACCIÓN INSTITUCIONAL 2022
CAPITAL - SISTEMA DE COMUNICACIÓN PÚBLICA</t>
  </si>
  <si>
    <t>Versiones del plan de acción institucional 2022</t>
  </si>
  <si>
    <t>01 - (31 de enero)</t>
  </si>
  <si>
    <t>5. Igualdad de Género.
10. Reducción de las desigualdades.
11. Ciudades y comunidades sostenibles.
16. Paz, justicia e instituciones sólidas.
17. Alianzas para lograr los objetivos.</t>
  </si>
  <si>
    <t>Planeación estratégica.
Seguimiento y evaluación del desempeño institucional
Participación ciudadana en la gestión pública.</t>
  </si>
  <si>
    <t>FUENTE:</t>
  </si>
  <si>
    <t>Página web de la Organización de las naciones Unidas - ONU</t>
  </si>
  <si>
    <t>https://www.un.org/sustainabledevelopment/es/objetivos-de-desarrollo-sostenible/</t>
  </si>
  <si>
    <t>https://www.fundacionseres.org/Repositorio%20Archivos/ODS,%20empresas%20y%20valor%20compartido.pdf</t>
  </si>
  <si>
    <t>Objetivo de desarrollo</t>
  </si>
  <si>
    <t>Síntesis</t>
  </si>
  <si>
    <t>1. Poner fin a la pobreza en todas sus formas y en todo el mundo.</t>
  </si>
  <si>
    <t>I) En una década, la pobreza se ha reducido a la mitad, pero una de 8 personas seguía viviendo en la pobreza extrema en 2012. 
II) De entre los trabajadores pobres, los jóvenes están en mayor riesgo de pobreza extrema. 
III) Casi una de cada cinco personas recibe algún tipo de beneficio social en los países de bajos ingresos.</t>
  </si>
  <si>
    <t>2. Poner fin al hambre, lograr la seguridad alimentaria y la mejora de la nutrición y promover la agricultura sostenible</t>
  </si>
  <si>
    <t>I) Más de 790 millones de personas pasan hambre. 
II) Uno de cada cuatro niños menores de 5 años padece desnutrición crónica o retraso del crecimiento, y la proporción de niños con sobrepeso ha aumentado un 20%. 
III) Desde el año 2000, ha disminuido la ayuda a la agricultura.</t>
  </si>
  <si>
    <t>3. Garantizar una vida sana y promover el bienestar de todos a todas las edades.</t>
  </si>
  <si>
    <t>I) Las tasas de mortalidad materna, neonatal e infantil siguen siendo inaceptablemente altas.
II) La incidencia de enfermedades trasmisibles ha disminuido pero millones de personas se infectan cada año. 
III) Aumentan las muertes por enfermedades cardiovasculares y cáncer.
IV) Las muertes por accidentes de tráfico aumentan en países de ingresos bajos y medianos.</t>
  </si>
  <si>
    <t>4. Garantizar una educación inclusiva y equitativa de calidad y promover oportunidades de aprendizaje permanente para todos.</t>
  </si>
  <si>
    <t>I) Acceso desigual a la educación. 
II) Se debería garantizar el acceso a nueva formación durante toda la vida.</t>
  </si>
  <si>
    <t>5. Lograr la igualdad de género y empoderar a todas las mujeres y las niñas.</t>
  </si>
  <si>
    <t>I) Disminuyen las tasas de matrimonio infantil. 
II) Se siguen practicando la mutilación genital. 
III) Sigue existiendo mucha desigualdad en el reparto de tareas no remuneradas. 
IV) Las mujeres siguen infrarrepresentadas en los parlamentos nacionales.</t>
  </si>
  <si>
    <t>6. Garantizar la disponibilidad y la gestión sostenible del agua y el saneamiento para todos.</t>
  </si>
  <si>
    <t>I) Aumenta el estrés por falta de agua. 
II) Todavía el 100 % de las fuentes de agua no se administran de manera segura. 
III) Un tercio de la población mundial no tiene estructuras de saneamiento. 
IV) Los planes de gestión del agua son una realidad en la mayoría de países.</t>
  </si>
  <si>
    <t>7. Garantizar el acceso a una energía asequible, fi able, sostenible y moderna para todos.</t>
  </si>
  <si>
    <t>I) Todavía 1.100 millones de personas no tienen acceso a electricidad. 
II) El 40% de la población emplea combustibles insalubres para cocinar. 
III) Aumenta el empleo de energía renovable. 
IV) Se disocia el crecimiento del consumo eléctrico, pero no sufi cientemente rápido.</t>
  </si>
  <si>
    <t>8. Promover el crecimiento económico sostenido inclusivo y sostenible, el empleo pleno y productivo y el trabajo decente para todos.</t>
  </si>
  <si>
    <t>I) Hay que crecer más para llegar al objetivo del 7% del PIB en los países menos desarrollados. 
II) Las diferencias en productividad siguen siendo muy grandes. 
III) Las mujeres tienen más probabilidad de estar desempleadas. 
IV) 2.000 millones de personas siguen sin acceso a servicios financieros.</t>
  </si>
  <si>
    <t>9. Construir infraestructuras resilientes, promover la industrialización inclusiva y sostenible, y fomentar la innovación.</t>
  </si>
  <si>
    <t>I) El potencial de manufactura es una gran oportunidad de crecimiento. 
II) Disminuyen las emisiones de dióxido de carbono por unidad de valor. 
III) El gasto en I+D aumenta, pero desigualmente. 
IV) El acceso a internet sigue siendo bajo en zonas rurales.</t>
  </si>
  <si>
    <t>10. Reducir la desigualdad en los países y entre ellos.</t>
  </si>
  <si>
    <t>I) Algunos países recortan la desigualdad de ingresos. 
II) Disminuye la contribución laboral al PIB. 
III) Disminuyen las barreras arancelarias. 
IV) Disminuyen los costos de envío de remesas.</t>
  </si>
  <si>
    <t>11. Lograr que las ciudades y los asentamientos humanos sean inclusivos, seguros, resilientes y sostenibles.</t>
  </si>
  <si>
    <t>I) Un tercio de la población urbana de países en desarrollo vive en zonas marginales. 
II) Gran parte del crecimiento urbano es descontrolado. 
III) La contaminación de muchas zonas urbanas es peligrosamente alto. 
IV) Aumentan las políticas de desarrollo urbano.</t>
  </si>
  <si>
    <t>12. Garantizar modalidades de consumo y producción sostenibles.</t>
  </si>
  <si>
    <t>I) Aumenta el uso de materias primas. 
II) El consumo de recursos per cápita disminuye en los países desarrollados y crece en los países en desarrollo. 
III) Aumentan los acuerdos internacionales en medio ambiente y desechos peligrosos.</t>
  </si>
  <si>
    <t>13. Adoptar medidas urgentes para combatir el cambio climático y sus efectos.</t>
  </si>
  <si>
    <t>I) El Acuerdo de París sienta unas buenas bases para el desarrollo sostenible. 
II) Un 70% de los países presentó planes de adaptación al cambio climático en París. 
III) Crece la frecuencia e intensidad de los desastres naturales, afectando a más personas. 
IV) 83 países cuentan con estrategias de gestión de desastres.</t>
  </si>
  <si>
    <t>14. Conservar y utilizar sosteniblemente los océanos, los mares y los recursos marinos para el desarrollo sostenible.</t>
  </si>
  <si>
    <t>I) Se frena la disminución de poblaciones sostenibles de peces. 
II) Se han cuadriplicado las zonas marinas y costeras protegidas desde el 2000. 
III) Importantes ecosistemas marinos están en alto riesgo de eutrofización (exceso de nutrientes causante de la disminución de oxígeno).</t>
  </si>
  <si>
    <t>15. Proteger, restablecer y promover el uso sostenible de los ecosistemas terrestres, gestionar sosteniblemente los bosques, luchar contra la desertificación, detener e invertir la degradación de las tierras y detener la pérdida de biodiversidad.</t>
  </si>
  <si>
    <t xml:space="preserve">I) La pérdida neta de bosques se ha reducido a la mitad. 
II) Aumentan las áreas protegidas para zonas clave de biodiversidad. 
III) La supervivencia de las especies está cada vez más amenazada. 
IV) El tráfico ilegal de especies y caza furtiva sigue siendo un problema importante. </t>
  </si>
  <si>
    <t>16. Promover sociedades pacíficas e inclusivas para el desarrollo sostenible, facilitar el acceso a la justicia para todos y construir a todos los niveles instituciones eficaces e inclusivas que rindan cuentas.</t>
  </si>
  <si>
    <t>I) Hay muchas diferencias en las tasas de homicidios entre regiones. 
II) Los niños, en su mayoría niñas, son el 30% de las víctimas de trata. 
III) El 30% de los encarcelados a nivel mundial lo están sin sentencia. 
IV) Uno de cada cuatro niños que nace no está inscrito en ningún registro.</t>
  </si>
  <si>
    <t>17. Fortalecer los medios de implementación y revitalizar la Alianza Mundial para el Desarrollo Sostenible.</t>
  </si>
  <si>
    <t>I) Crece la Ayuda Oficial al Desarrollo (AOD). 
II) La carga de la deuda internacional disminuye. 
III) La mayor parte de la población de los países en desarrollo no tiene acceso a internet de alta velocidad. 
IV) Aumenta la contribución a la exportación de los países en desarrollo. 
V) Los aranceles de ropa y textiles siguen siendo muy altos. 
VI) Los recursos estadísticos nacionales necesitan actualización en muchos países. 
VII) No todos los países tienen censos de población y vivienda. 
VIII) El registro de defunciones aún no es universal.</t>
  </si>
  <si>
    <t>Fuente:</t>
  </si>
  <si>
    <t>Plan distrital de desarrollo. Acuerdo 761 de 2020</t>
  </si>
  <si>
    <t>https://bogota.gov.co/sites/default/files/acuerdo-761-de-2020-pdd.pdf</t>
  </si>
  <si>
    <t>¿Aplica?</t>
  </si>
  <si>
    <t>Propósito 1</t>
  </si>
  <si>
    <t>Hacer un nuevo contrato social con igualdad de oportunidades para la inclusión social, productiva y política.</t>
  </si>
  <si>
    <t>Si</t>
  </si>
  <si>
    <t>Logros de ciudad</t>
  </si>
  <si>
    <t>1 Rediseñar el esquema de subsidios y contribuciones de Bogotá para garantizar un ingreso mínimo por hogar, que reduzca el peso de los factores que afectan la equidad del ingreso de los hogares.</t>
  </si>
  <si>
    <t>No</t>
  </si>
  <si>
    <t>2 Reducir la pobreza monetaria, multidimensional y la feminización de la pobreza.</t>
  </si>
  <si>
    <t>3 Implementar el sistema distrital de cuidado y la estrategia de transversalización y territorialización de los enfoques de género y diferencial para garantizar la igualdad de género, los derechos de las mujeres y el desarrollo de capacidades de la ciudadanía en el nivel distrital y local.</t>
  </si>
  <si>
    <t>4 Completar la implementación de un modelo de salud pública con enfoque poblacional - diferencial, de género, participativo, resolutivo y territorial que aporte a la modificación de los determinantes sociales de la salud.</t>
  </si>
  <si>
    <t>5 Cerrar las brechas digitales, de cobertura, calidad y competencias a lo largo del ciclo de la formación integral, desde la primera infancia hasta la educación superior y continua para la vida.</t>
  </si>
  <si>
    <t xml:space="preserve">6 Disminuir el porcentaje de jóvenes que ni estudian ni trabajan con énfasis en jóvenes de bajos ingresos y vulnerables. </t>
  </si>
  <si>
    <t xml:space="preserve">7 Aumentar la inclusión productiva y el acceso a las economías de aglomeración con emprendimiento y empleabilidad con enfoque poblacional - diferencial, territorial y de género. </t>
  </si>
  <si>
    <t>8 Aumentar el acceso a vivienda digna, espacio público y equipamientos de la población vulnerable en suelo urbano y rural.</t>
  </si>
  <si>
    <t>9 Promover la participación, la transformación cultural, deportiva, recreativa, patrimonial y artística que propicien espacios de encuentro, tejido social y reconocimiento del otro.</t>
  </si>
  <si>
    <t>10 Apropiar el territorio rural desde su diversidad étnica y cultural como parte de Bogotá - Región.</t>
  </si>
  <si>
    <t>11 Promover aglomeraciones productivas y sectores de alto impacto con visión de largo plazo en Bogotá - Región.</t>
  </si>
  <si>
    <t>12 Incrementar la oferta de actividades y la infraestructura para el uso y disfrute del tiempo libre, con enfoque de género, diferencial, e integración territorial.</t>
  </si>
  <si>
    <t>Propósito 2</t>
  </si>
  <si>
    <t>Cambiar nuestros hábitos de vida para reverdecer a Bogotá y adaptarnos y mitigar la crisis climática.</t>
  </si>
  <si>
    <t>13 Formular y ejecutar estrategias concertadas de adaptación y mitigación de la crisis climática teniendo como marco la justicia ambiental.</t>
  </si>
  <si>
    <t>14 Implementar estrategias de mantenimiento, recuperación, rehabilitación o restauración de la estructura ecológica principal y demás áreas de interés ambiental en la Bogotá - Región.</t>
  </si>
  <si>
    <t>15 Intervenir integralmente áreas estratégicas de Bogotá teniendo en cuenta las dinámicas patrimoniales, ambientales, sociales y culturales.</t>
  </si>
  <si>
    <t>16 Aumentar la oferta de espacio público y áreas verdes de Bogotá promoviendo su uso, goce y disfrute con acceso universal para la ciudadanía.</t>
  </si>
  <si>
    <t>17 Reconocer y proteger todas las formas de vida, en particular la fauna urbana.</t>
  </si>
  <si>
    <t>18 Reducir la contaminación ambiental atmosférica, visual y auditiva y el impacto en morbilidad y mortalidad por esos factores.</t>
  </si>
  <si>
    <t>19 Cuidar y proteger el agua, el Río Bogotá, el sistema de páramos y el sistema hídrico de la ciudad y mejorar la prestación de los servicios públicos.</t>
  </si>
  <si>
    <t>20 Aumentar la separación en la fuente, reciclaje, reutilización y la adecuada disposición final de los residuos de la ciudad.</t>
  </si>
  <si>
    <t>Propósito 3</t>
  </si>
  <si>
    <t>Inspirar confianza y legitimidad para vivir sin miedo y ser epicentro de cultura ciudadana, paz y reconciliación.</t>
  </si>
  <si>
    <t xml:space="preserve">21 Posicionar a Bogotá – Región como el epicentro de paz y reconciliación del país, incluyendo un PDET rural en Sumapaz y un PDET urbano en el borde suroccidental en límites con el municipio de Soacha. </t>
  </si>
  <si>
    <t xml:space="preserve">22 Reducir la aceptación cultural e institucional del machismo y las violencias contra las mujeres, y garantizar el acceso efectivo a la justicia. </t>
  </si>
  <si>
    <t xml:space="preserve">23 Fomentar la autorregulación, regulación mutua, la concertación y el diálogo social generando confianza y convivencia entre la ciudadanía y entre esta y las instituciones. </t>
  </si>
  <si>
    <t xml:space="preserve">24 Disminuir la ilegalidad y la conflictividad en el uso y ordenamiento del espacio público, privado y en el medio ambiente rural y urbano. </t>
  </si>
  <si>
    <t>25 Reducir los mercados criminales, los delitos de alto impacto y hechos violentos con énfasis en los que afectan a mujeres, peatones, biciusuarios y usuarios del transporte público.</t>
  </si>
  <si>
    <t>Propósito 4</t>
  </si>
  <si>
    <t>Hacer de Bogotá - Región un modelo de movilidad multimodal, incluyente y sostenible</t>
  </si>
  <si>
    <t>26 Mejorar la experiencia de viaje a través de los componentes de tiempo, calidad y costo, con enfoque de género, diferencial, territorial y regional, teniendo como eje estructurador la red de metro regional, el sistema integrado de transporte público y la red de ciclorutas.</t>
  </si>
  <si>
    <t>Propósito 5</t>
  </si>
  <si>
    <t>Construir Bogotá - Región con gobierno abierto, transparente y ciudadanía consciente.</t>
  </si>
  <si>
    <t xml:space="preserve">27 Posicionar al Gobierno Abierto de Bogotá – GABO – como una nueva forma de gobernanza que reduce el riesgo de corrupción e incrementa el control ciudadano del gobierno. </t>
  </si>
  <si>
    <t xml:space="preserve">28 Promover procesos de integración y ordenamiento territorial en la Bogotá - Región sostenibles social, económica, ambiental e institucionalmente. </t>
  </si>
  <si>
    <t xml:space="preserve">29 Posicionar globalmente a Bogotá como territorio inteligente (Smart City). </t>
  </si>
  <si>
    <t>30 Incrementar la efectividad de la gestión pública distrital y local.</t>
  </si>
  <si>
    <t>Manual Operativo del Modelo Integrado de Planeación y Gestión - MIPG Versión 03. Diciembre de 2019</t>
  </si>
  <si>
    <t>DIMENSIÓN</t>
  </si>
  <si>
    <t>POLÍTICA</t>
  </si>
  <si>
    <t>Talento Humano</t>
  </si>
  <si>
    <t>Gestión Estratégica del Talento Humano</t>
  </si>
  <si>
    <t>Integridad</t>
  </si>
  <si>
    <t>Direccionamiento Estratégico y Planeación</t>
  </si>
  <si>
    <t>Planeación institucional</t>
  </si>
  <si>
    <t>Gestión Presupuestal y Eficiencia del Gasto Público</t>
  </si>
  <si>
    <t>Gestión con valores para resultados</t>
  </si>
  <si>
    <t>Fortalecimiento organizacional y simplificación de procesos</t>
  </si>
  <si>
    <t>Gobierno Digital</t>
  </si>
  <si>
    <t>Seguridad Digital</t>
  </si>
  <si>
    <t>Defensa Jurídica</t>
  </si>
  <si>
    <t>Mejora normativa</t>
  </si>
  <si>
    <t>Servicio al ciudadano</t>
  </si>
  <si>
    <t>Racionalización de trámites</t>
  </si>
  <si>
    <t>Participación Ciudadana en la Gestión Pública</t>
  </si>
  <si>
    <t>Evaluación de Resultados</t>
  </si>
  <si>
    <t>Seguimiento y evaluación del desempeño institucional</t>
  </si>
  <si>
    <t>Información y Comunicación</t>
  </si>
  <si>
    <t>Gestión Documental</t>
  </si>
  <si>
    <t>Transparencia, acceso a la información pública y lucha contra la corrupción</t>
  </si>
  <si>
    <t>Gestión de la Información Estadística</t>
  </si>
  <si>
    <t>Gestión del Conocimiento y la Innovación</t>
  </si>
  <si>
    <t>Control Interno</t>
  </si>
  <si>
    <t>PLAN DE T.I.</t>
  </si>
  <si>
    <t xml:space="preserve">Objetivo:    </t>
  </si>
  <si>
    <t>Establecer la planificación estratégica de las tecnologías de la información de Capital, para el período comprendido entre el 2021 y 2024, acordes con las necesidades de la Entidad y los lineamientos de la Política de Gobierno Digital, a partir de la planeación estratégica apalancada en las tecnologías de la información y la implementación de políticas de gestión y desempeño institucional que contribuya al logro de los objetivos institucionales, apoyando todas las actividades y proyectos de Capital.</t>
  </si>
  <si>
    <t>Versión del plan:</t>
  </si>
  <si>
    <t>Fecha de Aprobación:</t>
  </si>
  <si>
    <t>Plan de actividades</t>
  </si>
  <si>
    <t>No.</t>
  </si>
  <si>
    <t>Actividad a desarrollar</t>
  </si>
  <si>
    <t>Responsable</t>
  </si>
  <si>
    <t>Indicador y/o producto esperado</t>
  </si>
  <si>
    <t>Meta programada</t>
  </si>
  <si>
    <t>Cronograma</t>
  </si>
  <si>
    <t>Ponderación</t>
  </si>
  <si>
    <t>INICIO</t>
  </si>
  <si>
    <t>FIN</t>
  </si>
  <si>
    <t>Monitoreo del protocolo IPV6</t>
  </si>
  <si>
    <t>Sistemas</t>
  </si>
  <si>
    <t>Informes mensuales de monitoreo</t>
  </si>
  <si>
    <t>Data center con replicación implementado</t>
  </si>
  <si>
    <t>Adquisición e implementación del robot de backup LTO8 en el data center principal</t>
  </si>
  <si>
    <t>Robot de backup LTO8 implementado</t>
  </si>
  <si>
    <t>Adquisición e implementación del sistema de seguridad perimetral firewall para alta disponibilidad</t>
  </si>
  <si>
    <t>Firewall del alta disponibilidad adquirido e implementado</t>
  </si>
  <si>
    <t>Desarrollar y mejora de los módulos administrativos el marco del sistema de gestión empresarial</t>
  </si>
  <si>
    <r>
      <rPr>
        <b/>
        <sz val="10"/>
        <color theme="1"/>
        <rFont val="Arial"/>
        <family val="2"/>
      </rPr>
      <t xml:space="preserve">Nota: </t>
    </r>
    <r>
      <rPr>
        <sz val="10"/>
        <color theme="1"/>
        <rFont val="Arial"/>
        <family val="2"/>
      </rPr>
      <t>Tanto las actividades como las fechas de este plan pueden variar en cualquier momento debido a necesidades, costos y/o presupuesto. El seguimiento se realizará de acuerdo al cronograma del presente plan.</t>
    </r>
  </si>
  <si>
    <t>Control de Modificaciones realizadas al Plan</t>
  </si>
  <si>
    <t>Versión</t>
  </si>
  <si>
    <t>Descripción del ajuste realizado</t>
  </si>
  <si>
    <t>Fecha</t>
  </si>
  <si>
    <t>Actualización de las actividades y demás campos para la vigencia 2022.</t>
  </si>
  <si>
    <t>Documentar políticas, procedimientos, lineamientos, instructivos, etc. Asociados al MSPI y Gobierno Digital.</t>
  </si>
  <si>
    <t>Documentos publicados en la intranet de la entidad</t>
  </si>
  <si>
    <t>Estrategias implementadas del SGSI.</t>
  </si>
  <si>
    <t>Implementar controles de seguridad en la plataforma tecnológica de la entidad</t>
  </si>
  <si>
    <t>Controles implementados en la plataforma tecnológica</t>
  </si>
  <si>
    <t>Alistamiento para la certificación en ISO 27001 de un proceso de la entidad.</t>
  </si>
  <si>
    <t xml:space="preserve">Documento de gestión </t>
  </si>
  <si>
    <t>Seguimiento</t>
  </si>
  <si>
    <t>Matriz de riesgos de seguridad digital</t>
  </si>
  <si>
    <t>PLAN INSTITUCIONAL DE ARCHIVOS - PINAR</t>
  </si>
  <si>
    <t>Fecha de Aprobación</t>
  </si>
  <si>
    <t xml:space="preserve">Transferencias Secundarias </t>
  </si>
  <si>
    <t xml:space="preserve">Entrega de transferencias secundarias por parte de Canal Capital al Archivo de Bogotá. </t>
  </si>
  <si>
    <t>Reporte de actividades y avances de acuerdo con lo definido en el Plan Institucional de Archivos - PINAR</t>
  </si>
  <si>
    <t>Actualización de las TRD</t>
  </si>
  <si>
    <t xml:space="preserve">Aprobación de TRD </t>
  </si>
  <si>
    <t xml:space="preserve">Sistema de Gestión Documental </t>
  </si>
  <si>
    <t xml:space="preserve">Implementación y ejecución del SGDEA. </t>
  </si>
  <si>
    <t>PLAN DE CAPACITACIONES</t>
  </si>
  <si>
    <t>Atender las necesidades de capacitación para el fortalecimiento de las competencias del personal de Canal Capital, con el propósito de afrontar los retos que conllevan a la mejora individual e institucional.</t>
  </si>
  <si>
    <t>Capacitaciones en temas técnicos (áreas específicas del canal)</t>
  </si>
  <si>
    <t>Recursos Humanos</t>
  </si>
  <si>
    <t>Capacitaciones realizadas / Capacitaciones planeadas</t>
  </si>
  <si>
    <t>Reporte de actividades y avances de acuerdo con lo definido en el cronograma del Plan Institucional de Capacitaciones</t>
  </si>
  <si>
    <t>Capacitaciones en conocimientos generales (aplica para todas las áreas del canal).</t>
  </si>
  <si>
    <r>
      <rPr>
        <b/>
        <sz val="10"/>
        <rFont val="Arial"/>
        <family val="2"/>
      </rPr>
      <t xml:space="preserve">Nota: </t>
    </r>
    <r>
      <rPr>
        <sz val="10"/>
        <rFont val="Arial"/>
        <family val="2"/>
      </rPr>
      <t>Tanto las actividades como las fechas de este plan pueden variar en cualquier momento debido a necesidades, costos y/o presupuesto. El seguimiento se realizará de acuerdo al cronograma del presente plan.</t>
    </r>
  </si>
  <si>
    <t>PLAN DE BIENESTAR E INCENTIVOS</t>
  </si>
  <si>
    <t>Fortalecer las actuaciones de la Entidad a través de la formulación y desarrollo de procesos y programas que fomenten un ambiente de trabajo positivo, generando labores eficientes y productivas dentro de la Entidad.</t>
  </si>
  <si>
    <t>ACTIVIDADES DE CLIMA Y CULTURA ORGANIZACIONAL</t>
  </si>
  <si>
    <t>Actividades realizadas/ actividades programadas</t>
  </si>
  <si>
    <t>Reporte de actividades y avances de acuerdo con lo definido en el Plan de Bienestar e Incentivos.</t>
  </si>
  <si>
    <t>ACTIVIDADES DEPORTIVAS</t>
  </si>
  <si>
    <t>ACTIVIDADES RECREATIVAS</t>
  </si>
  <si>
    <t>ACTIVIDADES CULTURALES</t>
  </si>
  <si>
    <t>ACTIVIDADES PREVENCIÓN EN SALUD</t>
  </si>
  <si>
    <t>PLAN ESTRATÉGICO DE RECURSOS HUMANOS</t>
  </si>
  <si>
    <t>Implementar un proceso de selección de personal para el personal de planta del canal.</t>
  </si>
  <si>
    <t>% de implementación de proceso</t>
  </si>
  <si>
    <t>Reporte de actividades y avances de acuerdo con lo definido en el Plan Estratégico de Recursos Humanos.</t>
  </si>
  <si>
    <t>Actualización documental del sistema de gestión de seguridad y salud en el trabajo e integración en el sistema de gestión de la empresa en un 100%.</t>
  </si>
  <si>
    <t>% de cumplimiento de los estándares mínimos del sistema de gestión de seguridad y salud en el trabajo con respecto a la Resolución 0312 de 2019</t>
  </si>
  <si>
    <t>Actualización normativa del área de Recursos Humanos</t>
  </si>
  <si>
    <t>% de actualización frente al cronograma</t>
  </si>
  <si>
    <t>PLAN DE SEGURIDAD Y SALUD EN EL TRABAJO</t>
  </si>
  <si>
    <t>Cumplir  la normatividad aplicable a seguridad y salud en el trabajo y atender las observaciones provenientes de auditorias y planes de mejoramiento.</t>
  </si>
  <si>
    <t>Cumplimiento de requisitos legales referente a SST - Resolución 0312 -2019</t>
  </si>
  <si>
    <t>Profesional SST</t>
  </si>
  <si>
    <t>Numero de requisitos cumplidos / Numero de requisitos establecidos en la Resolución</t>
  </si>
  <si>
    <t>Reporte de actividades y avances de acuerdo con lo definido en el Plan de trabajo del Sistema de Seguridad y Salud en el Trabajo - SG-SST.</t>
  </si>
  <si>
    <t>Cumplimiento en plan de trabajo de seguridad y salud en el trabajo</t>
  </si>
  <si>
    <t>Numero de capacitaciones ejecutadas/ Numero de capacitaciones planeadas</t>
  </si>
  <si>
    <t>Ejecución de las actividades de reinversión de la ARL</t>
  </si>
  <si>
    <t>Numero de horas ejecutadas/ Numero de horas asignadas</t>
  </si>
  <si>
    <t>Reporte de actividades y avances de acuerdo con lo definido en el Plan de trabajo del Subsistema de Seguridad y Salud en el Trabajo - SG-SST.</t>
  </si>
  <si>
    <t>Porcentaje de avance de la Estrategia Capital Social y relaciones públicas</t>
  </si>
  <si>
    <t xml:space="preserve">Porcentaje de avance de la formulación y ejecución de la Estrategia Capital Social y relaciones públicas. </t>
  </si>
  <si>
    <t xml:space="preserve">Porcentaje total de avance  planeada para 2022 para la  formulación y ejecución de la Estrategia Capital Social y relaciones públicas.  </t>
  </si>
  <si>
    <t>1. Los resultados serán calificados de acuerdo al estado de avance, como se describe a continuación:
*Ejecutado: corresponde a las acciones que se han realizado al 100% durante el periodo de reporte
*En Ejecución: corresponde a las acciones que se iniciaron en el periodo de reporte y aun se encuentran en curso para su ejecución.
*Por iniciar su gestión: corresponde a las acciones que, de acuerdo con la Estrategia Capital Social y relaciones públicas, aun no deben iniciar.
2. Los porcentajes de cada trimestre corresponderán al avance alcanzado de acuerdo con Estrategia Capital Social y relaciones públicas establecidas para la vigencia.
3. Al final de la vigencia, la sumatoria del resultado de cada trimestre corresponderá a la meta establecida, es decir 100 %. Los resultados parciales (cada trimestre) serán definidos de acuerdo Estrategia Capital Social y relaciones públicas.
4. Los rangos de tolerancia establecidos solo aplicarán para el resultado final del indicador con corte a 31 de diciembre de 2022, por cuanto el porcentaje de avance de cada trimestre puede variar de acuerdo a las acciones definidas en  la Estrategia Capital Social y relaciones públicas.</t>
  </si>
  <si>
    <t>Da cuenta del avance en las ventas a través de suscripción de contratos, adiciones contractuales, ofertas comerciales (comunicación pública, ATL, BTL, producción audiovisual, transmisiones audiovisuales, estrategias 360o) y recaudos de pauta digital en plataformas y redes sociales de Capital.</t>
  </si>
  <si>
    <t>&lt;20%</t>
  </si>
  <si>
    <t>* Diseñar la Estrategia Capital Social y relaciones públicas  de Capital.
* Ejecutar la Estrategia Capital Social y relaciones públicas  de Capital.
* Suscripción de contratos y ejecución según Estrategia Capital Social y relaciones públicas de Capital.</t>
  </si>
  <si>
    <t>Porcentaje de cumplimiento de la meta de ventas para el 2022.</t>
  </si>
  <si>
    <t>Elaborar, socializar e implementar el Plan Institucional de Archivos (PINAR) con el propósito de facilitar la planeación estratégica de la función archivística y articularla con los demás planes y proyectos estratégicos asociados al Modelo Integrado de Planeación y Gestión (MIPG) previstos por Canal Capital.</t>
  </si>
  <si>
    <t>Plan de Fortalecimiento Institucional - Modelo Integrado de Planeación y Gestión - MIPG</t>
  </si>
  <si>
    <t>Objetivo</t>
  </si>
  <si>
    <t>Gestionar el 100% de las acciones definidas por la entidad para la armonización de productos y requisitos del SIG con las dimensiones y políticas del MIPG para Capital.</t>
  </si>
  <si>
    <t>Fecha de publicación</t>
  </si>
  <si>
    <t>Política operativa asociada</t>
  </si>
  <si>
    <t>Realizar los ejercicios de reporte de avances en el FURAG, de acuerdo con los lineamientos que se definan para ello.</t>
  </si>
  <si>
    <t>Planeación - Líderes de procesos</t>
  </si>
  <si>
    <t>Consolidar el plan de fortalecimiento y realizar seguimientos mensuales</t>
  </si>
  <si>
    <t>Un plan de fortalecimiento consolidado
Seguimientos mensuales realizados.</t>
  </si>
  <si>
    <t>Definir e implementar las actividades asociadas a la dimensión 01 - "Talento Humano" y sus políticas operativas</t>
  </si>
  <si>
    <t>Planeación - Líder de política (según circular 06 de 2019)</t>
  </si>
  <si>
    <t>Porcentaje de avance en la implementación de actividades asociadas a la política.</t>
  </si>
  <si>
    <t>Definir e implementar las actividades asociadas a la dimensión 02 - "Direccionamiento estratégico y planeación "y sus políticas operativas</t>
  </si>
  <si>
    <t>Definir e implementar las actividades asociadas a la dimensión 03 - "Gestión con valores para el resultado" y sus políticas operativas.</t>
  </si>
  <si>
    <t>Definir e implementar las actividades asociadas a la dimensión 04 - "Evaluación de resultados" y sus políticas operativas</t>
  </si>
  <si>
    <t>Definir e implementar las actividades asociadas a la dimensión 05 - "Información y comunicación" y sus políticas operativas</t>
  </si>
  <si>
    <t>Definir e implementar las actividades asociadas a la dimensión 06 - "Gestión del conocimiento y la innovación "y sus políticas operativas</t>
  </si>
  <si>
    <t>Definir e implementar las actividades asociadas a la dimensión 07 - "Control Interno "y sus políticas operativas</t>
  </si>
  <si>
    <t>Control Interno - Líder de política (según circular 06 de 2019)</t>
  </si>
  <si>
    <t>FURAG reportado
Línea base a partir del reporte de la vigencia 2021.</t>
  </si>
  <si>
    <t>Plan de Fortalecimiento Institucional - PFI (Anexo 1)</t>
  </si>
  <si>
    <t>Plan Estratégico de Tecnologías de la Información - PETI 2022 (Anexo 2)</t>
  </si>
  <si>
    <t>PLAN SEGURIDAD Y PRIVACIDAD DE LA INFORMACIÓN</t>
  </si>
  <si>
    <t>PLAN TRATAMIENTO DE RIESGOS DE SEGURIDAD Y PRIVACIDAD DE LA INFORMACIÓN</t>
  </si>
  <si>
    <t>Plan Institucional de Archivos - PINAR (Anexo 5)</t>
  </si>
  <si>
    <t>Plan Institucional de Capacitación - PIC (Anexo 6)</t>
  </si>
  <si>
    <t xml:space="preserve"> Plan del Subsistema de Gestión de Seguridad y Salud en el Trabajo, SG-SST (Anexo 9)</t>
  </si>
  <si>
    <t>Plan de bienestar e incentivos - PBI (Anexo 8)</t>
  </si>
  <si>
    <t>Plan estratégico de Recursos Humanos - PERH (Anexo 7)</t>
  </si>
  <si>
    <t>Plan de Seguridad y Privacidad de la Información 2022 - PSPI (Anexo 3)</t>
  </si>
  <si>
    <t>Plan de tratamiento de riesgos de seguridad y privacidad de la información 2022 - PTRSI (Anexo 4)</t>
  </si>
  <si>
    <t>Estrategia</t>
  </si>
  <si>
    <t>Esta acción se llevará a cabo en colaboración con el área de sistemas de la Subdirección Administrativa.</t>
  </si>
  <si>
    <t xml:space="preserve">Dar cumplimiento al 100% de los compromisos de planeación en la presentación de informes o reportes asignados al área  </t>
  </si>
  <si>
    <t>1. Publicar y socializar el cronograma de informes de segunda línea de defensa (20%). 
2. Llevar a cabo los seguimientos programados según las temáticas definidas a cargo de planeación (60%). 
3. Revisar y analizar posibles mejoras a partir de los seguimientos a través del Plan de Acción Institucional (20%).</t>
  </si>
  <si>
    <t>Promover a Capital entre potenciales clientes / aliados y directivos del sector público, como una empresa idónea para el desarrollo de estrategias de comunicación y relaciones públicas, así mismo gestionar una estrategia de negocios bajo un modelo de "Capital Social".</t>
  </si>
  <si>
    <t>Con base en la Estrategia Capital Social y relaciones públicas 2022 se realizará el monitoreo de los resultados del indicador.
Los resultados parciales mensualmente definidos en la estratégica, serán sumados trimestralmente para obtener los resultados de este reporte. El resultado obtenido en diciembre de 2022 corresponderá a la sumatoria de los resultados trimestrales reportados.</t>
  </si>
  <si>
    <t>Los valores registrados en las metas parciales pueden verse afectados por aspectos tales como:
1. Cambios en las prioridades presupuestales de los clientes.
2.Orden de austeridad en el gasto de los clientes distritales.
3. Restricciones de Ley, por las garantías en los procesos electorales.
4. Restricciones para participar en procesos licitatorios cuando exigen requisitos de indicadores financieros, que Capital no está en capacidad de cumplir.
5. Efectos colaterales a las medidas para la contención de la pandemia asociadas a COVID 19.
6. Implementación de nuevas prácticas o tecnologías implementadas por Capital o los clientes para la suscripción del contrato
Algunos de estos serán claves al momento del monitoreo y reporte, así como de la necesidad de ajuste a lo largo de la vigencia.</t>
  </si>
  <si>
    <t>Realizar llamados públicos  en búsqueda de invitar al sector audiovisual local para Cocrear (a partir de un detonante creativo generado por Capital) proyectos audiovisuales que deberán ser ejecutados bajo la supervisión de Capital.</t>
  </si>
  <si>
    <t>Porcentaje programado para 2022 de actividades de rediseño en las plataformas a intervenir (página web y canal de YouTube)</t>
  </si>
  <si>
    <t>Para ejecutar de manera adecuada las actividades descritas, dependerá de los recursos que se destinen para tal fin y de contar con el personal idóneo para realizarlas.</t>
  </si>
  <si>
    <t>Se pretende cuidar y proteger el patrimonio de la entidad realizando revisiones física periódicas.</t>
  </si>
  <si>
    <t xml:space="preserve">
Se pretende dar cumplimiento como mínimo del 90% de las actividades establecidas en el plan estratégico de recursos humanos para la vigencia 2022 partiendo de los avances realizados en las vigencias anteriores y la consecución de los objetivos establecidos </t>
  </si>
  <si>
    <t>se pretende dar cumplimiento en el 100% en lo relacionado con el seguimiento en la implementación del plan de austeridad y sus componentes</t>
  </si>
  <si>
    <t>Formulación del plan de Austeridad 20%
Socialización del plan de austeridad 10%
Realizar informes 70%</t>
  </si>
  <si>
    <t xml:space="preserve">Lograr mínimo el 85% del total de cuentas tramitadas en 5 días. </t>
  </si>
  <si>
    <t>Cumplimiento de los tiempos establecidos para el recaudo, generando una cartera dinámica</t>
  </si>
  <si>
    <t xml:space="preserve">La información acá reportada es el recaudo bruto es decir incluye los descuentos hechos por los clientes, dado que si se hiciera sin esta información no sería comparable. </t>
  </si>
  <si>
    <t xml:space="preserve">Dar a conocer a los colaboradores las diferentes etapas de los procedimientos financieros y temas de interés. </t>
  </si>
  <si>
    <t>Realizar 4 capacitaciones en el transcurso de la vigencia, orientados a evitar daños antijurídicos</t>
  </si>
  <si>
    <t>Cumplimiento de las actividades que se establecidas en materia de gestión del riesgo.</t>
  </si>
  <si>
    <t xml:space="preserve">Los resultados de la auditoría corresponderán a las evaluaciones diligenciadas y remitidas por parte de los líderes de los procesos evaluados. </t>
  </si>
  <si>
    <t>Creación del plan estratégico y plan de acción institucional de la vigencia 2022, que contiene las acciones propuestas por los líderes y responsables de los procesos orientados al cumplimiento de los objetivos estratégicos. Esta versión se encuentra sujeta a revisión permanente por parte de la Alta Dirección y de los líderes y responsables de los procesos de la entidad en atención a las posibles modificaciones que puedan presentarse o en los objetivos propuestos por las áreas. Así mismo, en cumplimiento de lo establecido mediante Decreto número 612 de 2018 "Por el cual se fijan las directrices para la integración de los planes institucionales y estratégicos al plan de acción por parte de las entidades del estado", se incorporan acciones de medición y seguimiento de los planes allí definidos, exceptuando los siguientes planes que no son aplicables para esta entidad: Plan Anual de Vacantes, Plan de Previsión de Recursos Humanos y Plan de Incentivos Institucionales. Lo anterior, teniendo en cuenta la naturaleza de Canal Capital como empresa industrial y comercial del estado, que la entidad no tiene régimen de carrera administrativa  y que además la planta está compuesta por trabajadores oficiales.</t>
  </si>
  <si>
    <t>Data center con replicación tier 2 en la sede principal</t>
  </si>
  <si>
    <t>Módulos administrativos implementados del ERP</t>
  </si>
  <si>
    <t>Implementar el plan de sensibilización del SGSI.</t>
  </si>
  <si>
    <t>Implementación de la matriz de riesgos de seguridad digital</t>
  </si>
  <si>
    <r>
      <t xml:space="preserve">1. Con base en la disponibilidad presupuestal establecida en el plan de adquisiciones aprobado para la Dirección Operativa en la vigencia, elaborar los llamados públicos (documentos técnicos y precontractuales), de acuerdo con los lineamientos establecidos para la contratación en Capital
2. Publicación de condiciones de participación, llamados a cotizar o presentación de propuestas de acuerdo con el procedimiento que determine el manual de contratación de Capital para efectuar los llamados públicos
3. Contratación de proyectos como consecuencia de llamados públicos que garanticen la meta de porcentaje presupuestal
</t>
    </r>
    <r>
      <rPr>
        <b/>
        <sz val="10"/>
        <rFont val="Arial"/>
        <family val="2"/>
      </rPr>
      <t>Nota 1:</t>
    </r>
    <r>
      <rPr>
        <sz val="10"/>
        <rFont val="Arial"/>
        <family val="2"/>
      </rPr>
      <t xml:space="preserve"> La persona designada por la Dirección Operativa para la consolidación y reporte de este indicador será el contratista que asesora los procesos que pertenecen a dicha instancia.
</t>
    </r>
    <r>
      <rPr>
        <b/>
        <sz val="10"/>
        <rFont val="Arial"/>
        <family val="2"/>
      </rPr>
      <t>Nota 2:</t>
    </r>
    <r>
      <rPr>
        <sz val="10"/>
        <rFont val="Arial"/>
        <family val="2"/>
      </rPr>
      <t xml:space="preserve"> El Director Operativo, los equipos de producción, equipo financiero y apoyo administrativo de la Dirección Operativa o de la coordinación de producción o programación, según aplique y de acuerdo con la etapa de desarrollo del indicador, serán los responsables de producir y comunicar el dato o información a suministrar a planeación al momento de realizar la medición, análisis y reporte del indicador.</t>
    </r>
  </si>
  <si>
    <t>1. Elaboración de las condiciones técnicas y precontractuales del proyecto, según aplique
2. Contratación de recursos para la ejecución del proyecto, según aplique
3. Producción del proyecto, según aplique
4. Circulación del proyecto, según aplique
Nota 1: La persona designada por la Dirección Operativa para la consolidación y reporte de este indicador será el contratista que asesora los procesos que pertenecen a dicha instancia.
Nota 2: El Director Operativo, los equipos de producción, equipo financiero y apoyo administrativo de la Dirección Operativa o de la coordinación de producción, según aplique y de acuerdo con la etapa de desarrollo del indicador, serán los responsables de producir y comunicar el dato o información a suministrar a planeación al momento de realizar la medición, análisis y reporte del indicador.</t>
  </si>
  <si>
    <t>1. Definir plan de trabajo interno para el rediseño de la página web y el correspondiente a la fortalecimiento del canal de YouTube respecto a los recursos y decisiones administrativas de Capital
2. Ejecutar plan de trabajo de intervención de las plataformas a optimizar
3. Realizar las etapas técnicas concernientes a la producción de las plataformas.
Nota 1: La persona designada por la Dirección Operativa para la consolidación y reporte de este indicador será el contratista que asesora los procesos que pertenecen a dicha instancia.
Nota 2: El equipo de producción digital, equipo financiero y apoyo administrativo de la Dirección Operativa o de la coordinación de producción o programación, según aplique y de acuerdo con la etapa de desarrollo del indicador, serán los responsables de producir y comunicar el dato o información a suministrar a planeación al momento de realizar la medición, análisis y reporte del indicador.</t>
  </si>
  <si>
    <t>Emitir programación infantil y adolescente en la pantalla principal de Capital, de tal manera que entre el 20 % y el 30 % de los contenidos que están en pantalla entre las 6:00 y las 24:00 correspondan a este tipo de programación.</t>
  </si>
  <si>
    <t>9. Promover el relacionamiento con la ciudadanía y grupos poblacionales, a través de diferentes mecanismos, plataformas y herramientas.</t>
  </si>
  <si>
    <t>2 - (17 de marzo)</t>
  </si>
  <si>
    <t>5. Igualdad de Género.
10. Reducción de las desigualdades.
11. Ciudades y comunidades sostenibles.
17. Alianzas para lograr los objetivos.</t>
  </si>
  <si>
    <t>1.9.1</t>
  </si>
  <si>
    <t>Capital plural</t>
  </si>
  <si>
    <t>Desarrollar un plan de acción interno y externo para la transversalización de las políticas públicas poblacionales y de medios comunitarios, en las prácticas de gestión y misionales propias de Capital.</t>
  </si>
  <si>
    <t>Gestión de compromisos poblacionales y de medios comunitarios.</t>
  </si>
  <si>
    <t>Medir las gestiones adelantadas para el cumplimiento de compromisos sobre políticas públicas poblacionales y medios comunitarios.
Se parte de la atención a los compromisos sobre 6 grupos étnicos, 7 grupos sociales, y medios comunitarios.</t>
  </si>
  <si>
    <t>Actividades de gestión adelantadas sobre compromisos poblacionales y de medios comunitarios</t>
  </si>
  <si>
    <t>Compromisos adquiridos para grupos poblacionales y de medios comunitarios.</t>
  </si>
  <si>
    <t>Atender el 100% de los compromisos adquiridos por parte de Capital en el marco de las políticas públicas poblacionales y medios comunitarios.</t>
  </si>
  <si>
    <t>Menos de 70%</t>
  </si>
  <si>
    <t>71% - 80%</t>
  </si>
  <si>
    <t>81% - 99%</t>
  </si>
  <si>
    <t>• Gestionar la generación de contenidos por medio del desarrollo colectivo de proyectos en conjunto con los grupos poblacionales y gestión de recursos sostenibles.
* Apoyar la visibilización de las prácticas, liderazgos y productos de comunicación de los grupo poblacionales y medios comunitarios en las plataformas digitales, señal abierta y en los entornos sonoros.
* Acompañar el fortalecimiento de capacidades del equipo humano de capital en derechos humanos desde una perspectiva plural.
* Promover la transformación e implementación de procesos y procedimientos en el sistema de gestión para la transversalización de los enfoques de política pública orientados a las poblaciones y a la comunicación comunitaria.</t>
  </si>
  <si>
    <t>Podrán reportarse acciones e iniciativas adicionales que se deriven del accionar estratégico de la entidad y que aportan a la visibilización y gestiones de los compromisos definidos.</t>
  </si>
  <si>
    <t>1.2.2</t>
  </si>
  <si>
    <t>Conocer y caracterizar las audiencias de Capital, para contar con información que permita desarrollar productos y contenidos enfocados al cliente final.</t>
  </si>
  <si>
    <t>Audiencias caracterizadas</t>
  </si>
  <si>
    <t>Proyectos desarrollados a través de la estrategia inbound</t>
  </si>
  <si>
    <t>Capital pretende identificar, a través de este indicador, la caracterización de nuestras audiencias para de esa manera producir y circular contenido de valor para cada una de ellas y sus necesidades. Asimismo, Capital podrá entregar contenido uno a uno con cada ciudadano o ciudadana interesados en la entidad.</t>
  </si>
  <si>
    <t>Número de leads convertidos</t>
  </si>
  <si>
    <t>Número de visitantes a las plataformas de Capital</t>
  </si>
  <si>
    <t>Con este indicador, Capital quiere segmentar e identificar los intereses de la ciudadanía en cada uno de los proyectos que tiene la entidad y el estado de avance de los mismos.</t>
  </si>
  <si>
    <t xml:space="preserve">Porcentaje de avance en los proyectos </t>
  </si>
  <si>
    <t>Número de proyectos a adelantar en la vigencia</t>
  </si>
  <si>
    <t>Lograr una tasa de conversión de 0.01% de visitantes a los contenidos de Capital</t>
  </si>
  <si>
    <t>&lt;0.0052%</t>
  </si>
  <si>
    <t>1. Diseñar formularios para el registro de datos de las audiencias de Capital.
2. Desarrollar landing pages con contenido atractivo para promover el intercambio de datos.
3. Implementar planes de pauta digital segmentada para cada uno de nuestros proyectos con el fin de finalizar visitantes y convertirlos en leads y leads calificados (sujeto a disponibilidad de recursos).</t>
  </si>
  <si>
    <t xml:space="preserve">Lograr el 95% de avance en la ejecución de los proyectos de Capital </t>
  </si>
  <si>
    <t>&lt;40%</t>
  </si>
  <si>
    <t>40% - 70%</t>
  </si>
  <si>
    <t>70% - 94%</t>
  </si>
  <si>
    <t>1. Adelantar 4 proyectos de inbound marketing para las áreas de Eureka, Comunicaciones y Proyectos estratégicos.
2. Semanalmente se adelantan comités de inbound marketing para analizar el avance en la implementación de los proyectos.
3. Trimestralmente se consolida y reporta el avance en los 4 proyectos.</t>
  </si>
  <si>
    <t>Conocimiento de audiencias a través de la estrategia inbound (caracterización de audiencias)</t>
  </si>
  <si>
    <t>Conocimiento de audiencias a través de la estrategia inbound (desarrollo de proyectos)</t>
  </si>
  <si>
    <t>Estrategia de marketing, Capital Social y relaciones públicas (avance en la estrategia).</t>
  </si>
  <si>
    <t>Estrategia de marketing, Capital Social y relaciones públicas (cumplimiento de ventas)</t>
  </si>
  <si>
    <t>02 - Actualización del plan de acción con la inclusión de los siguientes proyectos / planes, para su medición en la vigencia: 1.9.1 - "Capital Plural" y 1.2.1 y 1.2.2 - "Conocimiento de audiencias a través de la estrategia inbound". Se realiza la revisión a los indicadores comerciales 4.4.1 y 4.8.2 - "Estrategia de marketing, Capital Social y relaciones públicas", y se adelanta ajuste en la meta propuesta de acuerdo a lo solicitado por el área. Se revisa el indicador 3.7.3 "Plan Estratégico de Tecnologías de la Información - PETI 2022" y se ajusta en cuanto a su responsabilidad compartida entre las áreas de sistemas y la coordinación técnica. Se actualiza a su versión 1 el anexo 01 - Plan de fortalecimiento institucional, de acuerdo con las actividades concertadas con las diferentes áreas de la entidad. Finalmente, se incluye la revisión de forma y ajustes menores en la redacción y descripción en general de los indicadores.</t>
  </si>
  <si>
    <t>1 - Se formula el documento a partir de las actividades pendientes por finalizar el cumplimiento del Plan de Fortalecimiento Institucional 2021 así como con el análisis realizado por las áreas de la entidad frente a las actividades identificadas en la matriz de recomendaciones del FURAG.</t>
  </si>
  <si>
    <t>3.1</t>
  </si>
  <si>
    <t xml:space="preserve">Gestión estratégica del talento humano </t>
  </si>
  <si>
    <t>Implementar programas de desvinculación asistida en la entidad.</t>
  </si>
  <si>
    <t>Talento humano</t>
  </si>
  <si>
    <t>Programa de Desvinculación asistida</t>
  </si>
  <si>
    <t>3.2</t>
  </si>
  <si>
    <t>Gestionar lo relacionado con la ampliación gradual de la planta de personal de la entidad en concordancia con el cumplimiento de los objetivos institucionales</t>
  </si>
  <si>
    <t>proyecto de ampliación de planta radicado en el DASCD</t>
  </si>
  <si>
    <t>3.3</t>
  </si>
  <si>
    <t>Gestionar la implementación de los lineamientos antisoborno y relacionados con temas de integridad contenidos en la Política Integral de Transparencia, Acceso a la Información, Lucha contra la Corrupción y Gestión Antisoborno.</t>
  </si>
  <si>
    <t>Lineamientos antisoborno</t>
  </si>
  <si>
    <t>3.4</t>
  </si>
  <si>
    <t>Implementar canales de consulta y orientación para el manejo de conflictos de interés</t>
  </si>
  <si>
    <t>Canal de consulta implementado</t>
  </si>
  <si>
    <t>4.1</t>
  </si>
  <si>
    <t xml:space="preserve">Planeación estratégica </t>
  </si>
  <si>
    <t>Revisar y actualizar la política de planeación institucional teniendo en cuenta los cambios en el contexto estratégico y el diagnóstico de capacidades y entornos.</t>
  </si>
  <si>
    <t>Planeación</t>
  </si>
  <si>
    <t>Una (1) política revisada y actualizada durante la vigencia</t>
  </si>
  <si>
    <t>4.2</t>
  </si>
  <si>
    <t>Revisar y actualizar (si aplica) el manual de implementación del MIPG en Capital.</t>
  </si>
  <si>
    <t>Un Manual revisado y actualizado (si aplica)</t>
  </si>
  <si>
    <t>4.3</t>
  </si>
  <si>
    <t>Revisar las matrices de riesgos de acuerdo con la metodología vigente.</t>
  </si>
  <si>
    <t>Matrices de gestión de riesgo revisadas y actualizadas/Total de procesos de la entidad</t>
  </si>
  <si>
    <t>5.1</t>
  </si>
  <si>
    <t>Actualizar en lo pertinente el Modelo de Operación por Procesos y alinear al mismo la información de los procesos institucionales.</t>
  </si>
  <si>
    <t>Información de procesos actualizada/Total de procesos de la entidad</t>
  </si>
  <si>
    <t>5.2</t>
  </si>
  <si>
    <t>Participación ciudadana en la gestión pública</t>
  </si>
  <si>
    <t xml:space="preserve">Implementar la Política Institucional de Participación Ciudadana de acuerdo con la programación y los lineamientos para la vigencia 2022. </t>
  </si>
  <si>
    <t xml:space="preserve">Planeación </t>
  </si>
  <si>
    <t>Matrices de seguimiento diligenciadas</t>
  </si>
  <si>
    <t>5.3</t>
  </si>
  <si>
    <t xml:space="preserve">Realizar la revisión y actualización de la caracterización de los procesos de la entidad </t>
  </si>
  <si>
    <t>Número de caracterizaciones de proceso actualizadas/Total de procesos de la entidad</t>
  </si>
  <si>
    <t>Racionalización de Trámites</t>
  </si>
  <si>
    <t>Documentar la política institucional de racionalización de trámites</t>
  </si>
  <si>
    <t>Planeación
Servicio al ciudadano</t>
  </si>
  <si>
    <t>Una (1) política documentada</t>
  </si>
  <si>
    <t xml:space="preserve">Servicio al ciudadano </t>
  </si>
  <si>
    <t xml:space="preserve">Gestionar mejoras de software para la atención a la ciudadanía </t>
  </si>
  <si>
    <t>Servicio al ciudadano
Sistemas</t>
  </si>
  <si>
    <t>Articulación del sistema Bogotá Te Escucha con el sistema de Correspondencia</t>
  </si>
  <si>
    <t>Desarrollar una estrategia para fortalecer los sistemas de medición de satisfacción de los ciudadanos y su seguimiento.</t>
  </si>
  <si>
    <t xml:space="preserve">Una estrategia diseñada e implementada </t>
  </si>
  <si>
    <t>Gestionar capacitaciones para el personal de atención al ciudadano y otros colaboradores en asuntos de atención preferencial con enfoque diferencial.</t>
  </si>
  <si>
    <t>Servicio al ciudadano
Talento Humano</t>
  </si>
  <si>
    <t>Dos (2) capacitaciones realizadas</t>
  </si>
  <si>
    <t>Gestionar la adopción de lineamientos, políticas y normas para la atención diferencial a población en condición de discapacidad o grupos poblacionales/étnicos.</t>
  </si>
  <si>
    <t xml:space="preserve">Mejoras diseñadas e implementadas en  la atención diferencial a población en condición de discapacidad o grupos poblacionales/étnico </t>
  </si>
  <si>
    <t xml:space="preserve">Adoptar y aplicar los lineamientos de la guía de lenguaje claro a los documentos internos de la entidad. </t>
  </si>
  <si>
    <t>100% del lineamiento implementado</t>
  </si>
  <si>
    <t>Revisar e implementar las mejoras de accesibilidad y los lineamientos de MINTIC para el portal web de Capital.</t>
  </si>
  <si>
    <t>Equipo Digital</t>
  </si>
  <si>
    <t>Actualmente Capital cuenta con dos páginas: Una, canalcapital.gov.co destinada a los temas oficiales y conexioncapital.co, enfocada en el tráfico de noticias, especiales web, estrenos de series, podcast y demás. Como parte del proyecto del 2022 del equipo digital de Capital está la fase final de desarrollo de una página nueva que unificará las dos existentes y con este fin, poder llevar a nuestras audiencias a un mismo lugar donde se encuentren todos los temas de interés. 
En ese mismo sentido implementaremos las mejoras en temas de accesibilidad como: 
-Botón de Accesibilidad en el menú con las opciones:
1. Zona de relevo - Lenguaje de señas.
2. Contraste de color.
3. Tamaño de letra.
4. Lupa.</t>
  </si>
  <si>
    <t>Realizar la medición a la gestión institucional de la información contemplada en los portales de datos abiertos del caso.</t>
  </si>
  <si>
    <t>Reportes trimestrales  de seguimiento sobre el uso externo que le dan a los set de datos abiertos.</t>
  </si>
  <si>
    <t>Llevar a cabo el monitoreo de la exposición al riesgo específicamente en lo relacionado con tecnologías nuevas y emergentes.</t>
  </si>
  <si>
    <t>Monitoreos e informes de los riesgos asociados a la plataforma tecnológica del  canal</t>
  </si>
  <si>
    <t>6.1</t>
  </si>
  <si>
    <t xml:space="preserve">Seguimiento y evaluación del desempeño institucional </t>
  </si>
  <si>
    <t>Presentar balances periódicos ante la alta dirección sobre el estado de avance de la gestión institucional.</t>
  </si>
  <si>
    <t>Número de balances periódicos presentados/Total de sesiones ordinarias CIGD adelantadas</t>
  </si>
  <si>
    <t>6.2</t>
  </si>
  <si>
    <t xml:space="preserve">Realizar un ejercicio de autoevaluación institucional </t>
  </si>
  <si>
    <t>Un (1) ejercicio de autoevaluación realizado en la vigencia</t>
  </si>
  <si>
    <t>7.1</t>
  </si>
  <si>
    <t xml:space="preserve">Transparencia, acceso a la información y lucha contra la corrupción </t>
  </si>
  <si>
    <t xml:space="preserve">Actualizar el normograma y publicarlo en la página web para consulta ciudadana. </t>
  </si>
  <si>
    <t>Planeación 
Coordinación Jurídica</t>
  </si>
  <si>
    <t xml:space="preserve">Normograma actualizado y publicado en página web. </t>
  </si>
  <si>
    <t>7.2</t>
  </si>
  <si>
    <t>Formular el plan de implementación de la Política de Transparencia, Acceso a la Información, lucha contra la corrupción y gestión antisoborno</t>
  </si>
  <si>
    <t>Un (1) plan de implementación diseñado para la política</t>
  </si>
  <si>
    <t>7.3</t>
  </si>
  <si>
    <t>Actualizar las TRD teniendo en cuenta los cambios en el modelo de operación del canal.</t>
  </si>
  <si>
    <t xml:space="preserve">Gestión Documental </t>
  </si>
  <si>
    <t>Numero de actividades ejecutadas/Numero de actividades programadas</t>
  </si>
  <si>
    <t xml:space="preserve">Implementar las fases del sistema el SGDEA (Sistema de Gestión de Documentos Electrónicos de Archivo). </t>
  </si>
  <si>
    <t>Numero de fases ejecutadas/Numero de fases programadas</t>
  </si>
  <si>
    <t>8.1</t>
  </si>
  <si>
    <t xml:space="preserve">Gestión del conocimiento y la innovación </t>
  </si>
  <si>
    <t xml:space="preserve">Diseñar el Plan de Implementación de la Política y avanzar en la implementación de acuerdo con las capacidades institucionales y recursos disponibles durante la vigencia. </t>
  </si>
  <si>
    <t>8.2</t>
  </si>
  <si>
    <t>Implementar y analizar resultados de la herramienta de lecciones aprendidas en proyectos y procesos institucionales.</t>
  </si>
  <si>
    <t>Cinco (5) lecciones aprendidas documentadas</t>
  </si>
  <si>
    <t>8.3</t>
  </si>
  <si>
    <t xml:space="preserve">Participar en los espacios de capacitación y socialización de herramientas, lineamientos y/o conocimientos relacionados con la Gestión del Conocimiento y la Innovación convocados por entidades distritales rectoras en la materia. </t>
  </si>
  <si>
    <t>Número de participaciones en espacios de capacitación y socialización/Invitaciones recibidas</t>
  </si>
  <si>
    <t>8.4</t>
  </si>
  <si>
    <t xml:space="preserve">Diseñar e implementar el Plan de Capacitaciones de acuerdo con las necesidades de conocimiento identificadas al interior de la entidad.  </t>
  </si>
  <si>
    <t>Plan de capacitación</t>
  </si>
  <si>
    <t>9.1</t>
  </si>
  <si>
    <t xml:space="preserve">Control Interno </t>
  </si>
  <si>
    <t>Realizar el monitoreo a los riesgos institucionales atendiendo a los tiempos definidos por la segunda línea de defensa.</t>
  </si>
  <si>
    <t>Número de monitoreos adelantados/Número de monitoreos definidos en el calendario de segunda línea de defensa</t>
  </si>
  <si>
    <t>9.2</t>
  </si>
  <si>
    <t>Revisar y actualizar la política institucional de administración del riesgo teniendo en cuenta los cambios en el contexto estratégico y el diagnóstico de capacidades y entornos</t>
  </si>
  <si>
    <t>9.3</t>
  </si>
  <si>
    <t xml:space="preserve">Realizar mínimo una capacitación asociada a la gestión institucional del riesgo. </t>
  </si>
  <si>
    <t>Una (1) capacitación asociada a la gestión institucional del riesgo</t>
  </si>
  <si>
    <t>9.4</t>
  </si>
  <si>
    <t xml:space="preserve">Documentar mapa de aseguramiento según los lineamientos de la circular 003 de 2020 </t>
  </si>
  <si>
    <t>Control Interno
Planeación</t>
  </si>
  <si>
    <t>Mapa de Aseguramiento documentado</t>
  </si>
  <si>
    <t>9.5</t>
  </si>
  <si>
    <t xml:space="preserve">Formular lineamientos orientados a complementar la gestión del riesgo desde el enfoque de corrupción de forma complementaria a las directrices definidas desde la segunda línea de defensa </t>
  </si>
  <si>
    <t>Documento de recomendaciones que permitan el fortalecimiento en la gestión de los riesgos de corrupción</t>
  </si>
  <si>
    <t>9.6</t>
  </si>
  <si>
    <t>Realizar seguimiento a la gestión de riesgos de corrupción de la entidad y monitorear el progreso del tratamiento de la línea de denuncia.</t>
  </si>
  <si>
    <t xml:space="preserve">Soporte de los seguimientos realizados </t>
  </si>
  <si>
    <t>9.7</t>
  </si>
  <si>
    <t xml:space="preserve">Llevar a cabo seguimientos a la implementación de la política de administración del riesgo de la entidad en la vigencia 2022. </t>
  </si>
  <si>
    <t xml:space="preserve">Realizado dos seguimientos a la implementación de la política de administración de riesgos- </t>
  </si>
  <si>
    <t>1.2.3</t>
  </si>
  <si>
    <t>1.3.4</t>
  </si>
  <si>
    <t>1.1.5</t>
  </si>
  <si>
    <t>HOJA DE VIDA DEL INDICADOR</t>
  </si>
  <si>
    <t>CÓDIGO: EPLE-FT-017</t>
  </si>
  <si>
    <t>RESPONSABLE: PLANEACIÓN</t>
  </si>
  <si>
    <t>ÁREA RESPONSABLE</t>
  </si>
  <si>
    <t>CÓDIGO</t>
  </si>
  <si>
    <t>PROYECTO / PLAN</t>
  </si>
  <si>
    <t>LÍDER ESTRATÉGICO</t>
  </si>
  <si>
    <t>RESPONSABLE(S) DE LA MEDICIÓN</t>
  </si>
  <si>
    <t>1. ALINEACIÓN ESTRATÉGICA</t>
  </si>
  <si>
    <t>Correspondencia ODS</t>
  </si>
  <si>
    <t>Correspondencia PDD</t>
  </si>
  <si>
    <t>Correspondencia MIPG</t>
  </si>
  <si>
    <t>2. INFORMACIÓN DEL INDICADOR</t>
  </si>
  <si>
    <t>Tipo de indicador</t>
  </si>
  <si>
    <t>Actividades de gestión</t>
  </si>
  <si>
    <t>Periodicidad de reporte</t>
  </si>
  <si>
    <t>3. REPORTE DE INFORMACIÓN</t>
  </si>
  <si>
    <t>INDICADOR</t>
  </si>
  <si>
    <t>Enero</t>
  </si>
  <si>
    <t>Febrero</t>
  </si>
  <si>
    <t>Marzo</t>
  </si>
  <si>
    <t>Abril</t>
  </si>
  <si>
    <t>Mayo</t>
  </si>
  <si>
    <t>Junio</t>
  </si>
  <si>
    <t>Julio</t>
  </si>
  <si>
    <t>Agosto</t>
  </si>
  <si>
    <t>Septiembre</t>
  </si>
  <si>
    <t>Octubre</t>
  </si>
  <si>
    <t>Noviembre</t>
  </si>
  <si>
    <t>Diciembre</t>
  </si>
  <si>
    <t>RESULTADO</t>
  </si>
  <si>
    <t>4. ANÁLISIS DE RESULTADOS</t>
  </si>
  <si>
    <t>El análisis de resultados en la presente sección debe ser consecuente con los avance obtenidos en el período de seguimiento para el indicador reportado, teniendo en cuenta las actividades de gestión descritas para el mismo.</t>
  </si>
  <si>
    <t>SEGUIMIENTO 1</t>
  </si>
  <si>
    <t>SEGUIMIENTO 2</t>
  </si>
  <si>
    <t>SEGUIMIENTO 3</t>
  </si>
  <si>
    <t>SEGUIMIENTO 4</t>
  </si>
  <si>
    <t>ÁREA</t>
  </si>
  <si>
    <t>Comunicaciones</t>
  </si>
  <si>
    <t>Proyectos_Estratégicos</t>
  </si>
  <si>
    <t>Digital</t>
  </si>
  <si>
    <t>Programación</t>
  </si>
  <si>
    <t>Técnica</t>
  </si>
  <si>
    <t>Talento_Humano</t>
  </si>
  <si>
    <t>Gestión_Documental</t>
  </si>
  <si>
    <t>Servicios_Administrativos</t>
  </si>
  <si>
    <t>Gestión_Ambiental</t>
  </si>
  <si>
    <t>Subdirección_Administrativa</t>
  </si>
  <si>
    <t>Subdirección_Financiera</t>
  </si>
  <si>
    <t>Secretaría_General</t>
  </si>
  <si>
    <t>Servicio_Ciudadano</t>
  </si>
  <si>
    <t>Control_Interno</t>
  </si>
  <si>
    <t>Gerencia</t>
  </si>
  <si>
    <t>Producción</t>
  </si>
  <si>
    <t>Objetivo(s) del proyecto, plan o estrategia</t>
  </si>
  <si>
    <t>Nombre del indicador</t>
  </si>
  <si>
    <t>VERSIÓN: 6</t>
  </si>
  <si>
    <t>Meta</t>
  </si>
  <si>
    <t>FECHA: 01/04/2022</t>
  </si>
  <si>
    <t>Mar</t>
  </si>
  <si>
    <t>Abr</t>
  </si>
  <si>
    <t>May</t>
  </si>
  <si>
    <t>Jun</t>
  </si>
  <si>
    <t>Jul</t>
  </si>
  <si>
    <t>Ago</t>
  </si>
  <si>
    <t>Sep</t>
  </si>
  <si>
    <t>Oct</t>
  </si>
  <si>
    <t>Nov</t>
  </si>
  <si>
    <t>Dic</t>
  </si>
  <si>
    <t>Estado</t>
  </si>
  <si>
    <t>RESULTADOS</t>
  </si>
  <si>
    <t>Sin iniciar</t>
  </si>
  <si>
    <t>-</t>
  </si>
  <si>
    <r>
      <rPr>
        <b/>
        <sz val="10"/>
        <color theme="1"/>
        <rFont val="Arial"/>
        <family val="2"/>
      </rPr>
      <t xml:space="preserve">Dirección Operativa </t>
    </r>
    <r>
      <rPr>
        <sz val="10"/>
        <color theme="1"/>
        <rFont val="Arial"/>
        <family val="2"/>
      </rPr>
      <t xml:space="preserve">
(Coordinación de Producción, Contenidos ciudadanos,  Digital, Coordinación de Programación y Coordinación Técnica)</t>
    </r>
  </si>
  <si>
    <r>
      <rPr>
        <b/>
        <sz val="10"/>
        <color theme="1"/>
        <rFont val="Arial"/>
        <family val="2"/>
      </rPr>
      <t>Secretaría General</t>
    </r>
    <r>
      <rPr>
        <sz val="10"/>
        <color theme="1"/>
        <rFont val="Arial"/>
        <family val="2"/>
      </rPr>
      <t xml:space="preserve">
(Coordinación Jurídica y Atención Al Ciudadano)</t>
    </r>
  </si>
  <si>
    <r>
      <rPr>
        <b/>
        <sz val="10"/>
        <color theme="1"/>
        <rFont val="Arial"/>
        <family val="2"/>
      </rPr>
      <t xml:space="preserve">Subdirección Administrativa </t>
    </r>
    <r>
      <rPr>
        <sz val="10"/>
        <color theme="1"/>
        <rFont val="Arial"/>
        <family val="2"/>
      </rPr>
      <t xml:space="preserve">
(Talento Humano, Sistemas, Servicios Administrativos, Gestión Documental y Gestión Ambiental)</t>
    </r>
  </si>
  <si>
    <r>
      <rPr>
        <b/>
        <sz val="10"/>
        <color theme="1"/>
        <rFont val="Arial"/>
        <family val="2"/>
      </rPr>
      <t>Subdirección Financiera</t>
    </r>
    <r>
      <rPr>
        <sz val="10"/>
        <color theme="1"/>
        <rFont val="Arial"/>
        <family val="2"/>
      </rPr>
      <t xml:space="preserve">
(Presupuesto, Tesorería, Contabilidad, Facturación)</t>
    </r>
  </si>
  <si>
    <t>#</t>
  </si>
  <si>
    <t>%</t>
  </si>
  <si>
    <t># * Pond</t>
  </si>
  <si>
    <t>Alerta - Sin avance</t>
  </si>
  <si>
    <t>Total</t>
  </si>
  <si>
    <t>Valor</t>
  </si>
  <si>
    <t>Avance ponderado para el tercer trimestre</t>
  </si>
  <si>
    <t>Antes</t>
  </si>
  <si>
    <t>Puntero</t>
  </si>
  <si>
    <t>Después</t>
  </si>
  <si>
    <r>
      <rPr>
        <b/>
        <sz val="10"/>
        <color theme="1"/>
        <rFont val="Arial"/>
        <family val="2"/>
      </rPr>
      <t xml:space="preserve">Gerencia </t>
    </r>
    <r>
      <rPr>
        <sz val="10"/>
        <color theme="1"/>
        <rFont val="Arial"/>
        <family val="2"/>
      </rPr>
      <t xml:space="preserve">
(Gerencia, Planeación, Prensa y Comunicaciones, proyectos estratégicos)</t>
    </r>
  </si>
  <si>
    <t>Estrategias</t>
  </si>
  <si>
    <t>Muy Satisfactorio</t>
  </si>
  <si>
    <t>Valoración</t>
  </si>
  <si>
    <t>Desempeño</t>
  </si>
  <si>
    <t>OE-1</t>
  </si>
  <si>
    <t>OE-2</t>
  </si>
  <si>
    <t>OE-3</t>
  </si>
  <si>
    <t>OE-4</t>
  </si>
  <si>
    <t>OE-5</t>
  </si>
  <si>
    <t>Muy satisfactorio (Superior a 90%)</t>
  </si>
  <si>
    <t>Satisfactorio (entre 60% y 90%)</t>
  </si>
  <si>
    <t>Aceptable (entre 30% y 60%)</t>
  </si>
  <si>
    <t>Alerta (Inferior al 30%)</t>
  </si>
  <si>
    <t xml:space="preserve">Valor en pesos de la venta cuatrimetral (BTL, ATL, Digital, pauta canal, transmisiones, proyecto audiovisual y recaudo pauta digital)
</t>
  </si>
  <si>
    <t>0%
La línea base en cero ya que este indicador no fue medido en la vigencia 2021 y la dinámica de 2020 fue atípica para ser tenida en cuenta como línea base.</t>
  </si>
  <si>
    <t>3 - (07 de julio)</t>
  </si>
  <si>
    <r>
      <t>03 - Actualización del plan de acción, con la revisión y ajustes solicitados por el área de proyectos estratégicos a los indicadores 4.8.2 "Estrategia de marketing, Capital Social y relaciones públicas (cumplimiento de ventas)" y 4.4.1 "Estrategia de marketing, Capital Social y relaciones públicas (avance en la estrategia)"</t>
    </r>
    <r>
      <rPr>
        <sz val="10"/>
        <color rgb="FFFF0000"/>
        <rFont val="Arial"/>
        <family val="2"/>
      </rPr>
      <t xml:space="preserve"> </t>
    </r>
    <r>
      <rPr>
        <sz val="10"/>
        <color theme="1"/>
        <rFont val="Arial"/>
        <family val="2"/>
      </rPr>
      <t>solicitado por correo electrónico d</t>
    </r>
    <r>
      <rPr>
        <sz val="10"/>
        <rFont val="Arial"/>
        <family val="2"/>
      </rPr>
      <t xml:space="preserve">e fecha 17 de junio. </t>
    </r>
    <r>
      <rPr>
        <sz val="10"/>
        <color theme="1"/>
        <rFont val="Arial"/>
        <family val="2"/>
      </rPr>
      <t xml:space="preserve">Adicionalmente, se hacen ajustes menores de redacción y fortalecimiento a la descripción en general de los indicadores, así como los ajustes pertinentes en los responsables de medición, de acuerdo con las denominaciones definidas </t>
    </r>
    <r>
      <rPr>
        <sz val="10"/>
        <rFont val="Arial"/>
        <family val="2"/>
      </rPr>
      <t xml:space="preserve">por Resolución interna 050 </t>
    </r>
    <r>
      <rPr>
        <sz val="10"/>
        <color theme="1"/>
        <rFont val="Arial"/>
        <family val="2"/>
      </rPr>
      <t>de 2022, para funcionarios de la planta.</t>
    </r>
  </si>
  <si>
    <t>Sin iniciar / Sin reporte</t>
  </si>
  <si>
    <t>&lt; 15 %</t>
  </si>
  <si>
    <t>15 % al 19.9 %</t>
  </si>
  <si>
    <t>20 % al 30 %</t>
  </si>
  <si>
    <t>entre 31 % y 40 %</t>
  </si>
  <si>
    <t xml:space="preserve">Estrategia de cocreación de contenidos con la ciudadanía </t>
  </si>
  <si>
    <t xml:space="preserve">Gestionar una estrategia que incluya la participación activa de la ciudadania infantil en el diseño, producción y/o circulación del contenidos de Capital y de Eureka </t>
  </si>
  <si>
    <t>Porcentaje de avance de la estrategia que incluya la participación activa de la ciudadanía infantil en alguna o varias etapas definidas para su ejecución</t>
  </si>
  <si>
    <t>Garantizar la puesta en marcha de un proyecto audiovisual que incluya la participación activa de la ciudadanía. Este indicador  tendrá un avance conforme las siguientes etapas según corresponda:
Etapa de diseñado: hará referencia a la estructuración de la propuesta técnica que podría tener el proyecto audiovisual de cocreación.
Etapa de producción: hará referencia a la contratación de los elementos que se requieran para la producción del proyecto audiovisual de cocreación.
Etapa circulación: hará referencia a la puesta en pantalla del contenido audiovisual de cocreación, puede incluir el preestreno de al menos un capítulo en el caso de proyectos series.
Estrategia de cocreación o retroalimentación: Generación eureka
Nota: Las etapas a realizar dependerán de la disponibilidad de recursos y viabilidad jurídica y contractual</t>
  </si>
  <si>
    <t>Porcentaje de avance en la ejecución del proyecto que incluya participación ciudadana infantil</t>
  </si>
  <si>
    <t>Porcentaje total planeado de ejecución del proyecto audiovisual que incluyen la participación activa de la ciudadanía infantil</t>
  </si>
  <si>
    <t>Lograr el cumplimiento al 100% para la  ejecución del proyecto audiovisual que incluya la participación activa de la ciudadanía infantil</t>
  </si>
  <si>
    <t>5 Semestral</t>
  </si>
  <si>
    <t>Dirección Operativa</t>
  </si>
  <si>
    <t>(Gerencia, Planeación, Prensa y Comunicaciones, Proyectos Estratégicos).</t>
  </si>
  <si>
    <t>(Producción, Contenidos ciudadanos,  Digital, Programación y Técnica).</t>
  </si>
  <si>
    <t>Secretaría General</t>
  </si>
  <si>
    <t>Subdirección Administrativa</t>
  </si>
  <si>
    <t>(Talento Humano, Sistemas, Servicios Administrativos, Gestión Documental y Gestión Ambiental).</t>
  </si>
  <si>
    <t>Subdirección Financiera</t>
  </si>
  <si>
    <t>(Presupuesto, Tesorería, Contabilidad, Facturación).</t>
  </si>
  <si>
    <t>Gerencia General</t>
  </si>
  <si>
    <t>Liderazgo estratégico</t>
  </si>
  <si>
    <t>(Jurídica y Atención Al Ciudadano).</t>
  </si>
  <si>
    <t xml:space="preserve">04 - Actualización del plan de acción de acuerdo con las observaciones remitidas por las áreas en la ventana de ajustes habilitada en la última semana de septiembre. Los cambios realizados son los siguientes: Indicador 1.3.4 - Ajustes relacionados a la denominación del proceso en la descripción del indicador y las actividades de gestión (columnas L y X), así como en la denominación del cargo (columna AB). Indicador 4.4.1 - Se ajusta la redacción en la información de las actividades de gestión (columna X). Indicador 4.8.2 - Se ajusta el contenido de la Descripción de la meta (columna S), teniendo en cuenta que los resultados alcanzados a lo largo del año han sido superiores respecto a la proyección realizada al inicio de la vigencia. Indicadores 5.5.19 y 5.5.22 - Se ajusta la información de la columna observaciones (Z). Indicador 5.5.21 - Se ajusta la redacción sobre el denominador del indicador (columna N). Indicadores 5.6.24 y 5.6.25 - Se ajusta la redacción en la información de las actividades de gestión (columna X), así como en la denominación del cargo (columna AB). Indicador 5.5.27 - Se ajusta la fórmula para la medición de los resultados del inicados (Columnas M y N), así como los rangos de tolerancia (Columnas T, U y V). Indicador 2.9.1 - Se elimina la medición del indicador en el plan de acción institucional por solicitud del área de comunicaciónes, teniendo en cuenta que este ítem era parte de un ejercicio previo que se tenía con la Secretaría pero que ya no está vigente. </t>
  </si>
  <si>
    <r>
      <t xml:space="preserve">La estrategia estará dividida en tres componentes, a continuación se describen las actividades definidas para cada uno de ellos:
</t>
    </r>
    <r>
      <rPr>
        <b/>
        <sz val="10"/>
        <color theme="1"/>
        <rFont val="Arial"/>
        <family val="2"/>
      </rPr>
      <t>Para el componente de Mejoramiento de los productos y servicios misionales:</t>
    </r>
    <r>
      <rPr>
        <sz val="10"/>
        <color theme="1"/>
        <rFont val="Arial"/>
        <family val="2"/>
      </rPr>
      <t xml:space="preserve">
1.  Organizar los procesos del área y del equipo </t>
    </r>
    <r>
      <rPr>
        <b/>
        <sz val="10"/>
        <color theme="1"/>
        <rFont val="Arial"/>
        <family val="2"/>
      </rPr>
      <t xml:space="preserve">
</t>
    </r>
    <r>
      <rPr>
        <sz val="10"/>
        <color theme="1"/>
        <rFont val="Arial"/>
        <family val="2"/>
      </rPr>
      <t xml:space="preserve">
</t>
    </r>
    <r>
      <rPr>
        <b/>
        <sz val="10"/>
        <color theme="1"/>
        <rFont val="Arial"/>
        <family val="2"/>
      </rPr>
      <t>Para el componente "Desarrollo de un modelo de negocio llamado "CAPITAL SOCIAL"</t>
    </r>
    <r>
      <rPr>
        <sz val="10"/>
        <color theme="1"/>
        <rFont val="Arial"/>
        <family val="2"/>
      </rPr>
      <t xml:space="preserve">
1. Estructuración del modelo de negocio.
2. Comercializadores.
3. Campaña de posicionamiento.
4. Inbound marketing.
5. Producción de comerciales CaSo.
6. Seguimiento de pauta CaSo.
7. Evaluación, divulgación del modelo y planeación 2023.
</t>
    </r>
    <r>
      <rPr>
        <b/>
        <sz val="10"/>
        <color theme="1"/>
        <rFont val="Arial"/>
        <family val="2"/>
      </rPr>
      <t>Para el componente "Estrategia de relaciones públicas con Directivas de entidades públicas"</t>
    </r>
    <r>
      <rPr>
        <sz val="10"/>
        <color theme="1"/>
        <rFont val="Arial"/>
        <family val="2"/>
      </rPr>
      <t xml:space="preserve">
1. Acercamiento a las entidades (Transmilenio, ERU, Movilidad, Metro, Desarrollo Económico e Integración social)
2. Activación de transmisiones y estrategias de promoción
3. Balance de la estrategia y planeación para 2023.</t>
    </r>
  </si>
  <si>
    <t>Medir la participación de la programación infantil y adolescente en la pantalla principal de Capital, en cumplimiento del objeto del proceso de Diseño y ejecución de la estrategía de circulación de contenidos y el desarrollo de las actividades descritas en el procedimiento "MDCC-PD-002 GESTIÓN DE PROGRAMACIÓN PARA EL SERVICIO DE TELEVISIÓN", en cuanto se refiere a la programación mensual.</t>
  </si>
  <si>
    <t>1. Cumplimiento del objeto del proceso de Diseño y ejecución de la estrategía de circulación de contenidos "Ofrecer a las audiencias una programación de contenidos de calidad que planteen la transformación de la sociedad hacia un modelo participativo e incluyente" desarrollar las actividades descritas en el procedimiento de " MDCC-PD-002 GESTIÓN DE PROGRAMACIÓN PARA EL SERVICIO DE TELEVISIÓN en cuanto se refiere a la programación mensual.</t>
  </si>
  <si>
    <t>Este indicador se determina con los Ingresos percibidos, producto de las Ventas gestionadas por el área de proyectos estratégicos.</t>
  </si>
  <si>
    <t>Total servicios facturados al cierre del trimestre acumulado * 100</t>
  </si>
  <si>
    <t xml:space="preserve">La Subdirección Financiera programo en promedio una pieza comunicativa mensual donde se informa temas de interés a todo el personal vinculado a la Entidad. </t>
  </si>
  <si>
    <t>1. Ingresar y mantener actualizada la información relativa a los procesos disciplinarios.
2. Hacer seguimiento a la información reportada en el sistema distrital de información disciplinaria frente a los expedientes disciplinarios.
3. Revisar y actualizar los procedimientos internos asociados con los procesos disciplinarios.</t>
  </si>
  <si>
    <t>1. Convocar a los supervisores y apoyos a la supervisión a las capacitaciones en asuntos relacionados con la política de prevención de daño antijurídico.</t>
  </si>
  <si>
    <t>Número de solicitudes respondidas durante el periodo</t>
  </si>
  <si>
    <t>Número de solicitudes recibidas durante el periodo</t>
  </si>
  <si>
    <t xml:space="preserve"> &lt;70%</t>
  </si>
  <si>
    <t>Entre el 70% - 79%</t>
  </si>
  <si>
    <t>Entre el 80% - 99%</t>
  </si>
  <si>
    <t>4 - (10 de octubre)</t>
  </si>
  <si>
    <t>Sin reporte</t>
  </si>
  <si>
    <t>Valor en pesos de las ventas proyectadas de Capital para la vigencia (BTL, ATL, Digital, pauta canal, transmisiones, proyecto audiovisual y recaudo pauta digital)</t>
  </si>
  <si>
    <t>$13.300.000.000)</t>
  </si>
  <si>
    <r>
      <t xml:space="preserve">Este indicador se plantea con base en el cumplimiento de la meta de ventas establecida por Capital, para la vigencia 2022, a partir de un análisis histórico del comportamiento de las ventas, entre 2020 y 2021.
Este análisis también arroja que las ventas tienen un mejor comportamiento durante el segundo semestre que en el primer semestre de cada vigencia.
El valor reportado corresponderá a la gestión de contratos (suscritos) con los clientes durante la vigencia 2022, en el numerador se ingresará el valor de los contratos suscritos en el periodo de reporte sumado al valor reportado en los cuatrimestres anteriores (esto aplica para el 2do y 3er cuatrimestre) 
</t>
    </r>
    <r>
      <rPr>
        <b/>
        <sz val="10"/>
        <rFont val="Arial"/>
        <family val="2"/>
      </rPr>
      <t>Nota 1</t>
    </r>
    <r>
      <rPr>
        <sz val="10"/>
        <rFont val="Arial"/>
        <family val="2"/>
      </rPr>
      <t xml:space="preserve">: este resultado incluye el valor recaudado por pauta digital.
</t>
    </r>
    <r>
      <rPr>
        <b/>
        <sz val="10"/>
        <rFont val="Arial"/>
        <family val="2"/>
      </rPr>
      <t>Nota 2</t>
    </r>
    <r>
      <rPr>
        <sz val="10"/>
        <rFont val="Arial"/>
        <family val="2"/>
      </rPr>
      <t xml:space="preserve">: el valor de la meta anual y los rangos de tolerancia establecidos en la columna T, U, V y W de este archivo, corresponden a la meta anual y no a las esperadas para cada cuatrimestre ya que al ser un indicador creciente el resultado irá aumentando hasta alcanzar el 100%.
</t>
    </r>
    <r>
      <rPr>
        <b/>
        <sz val="10"/>
        <rFont val="Arial"/>
        <family val="2"/>
      </rPr>
      <t>Nota 3:</t>
    </r>
    <r>
      <rPr>
        <sz val="10"/>
        <rFont val="Arial"/>
        <family val="2"/>
      </rPr>
      <t xml:space="preserve"> Los valores que se registrarán incluyen IVA, para efectos de validación de datos respecto al control de los contratos suscritos con los clientes.</t>
    </r>
  </si>
  <si>
    <t>40% -89,9%</t>
  </si>
  <si>
    <t>90 -100%</t>
  </si>
  <si>
    <t>Tabla - Análisis de desempeño por Objetivo Estratégico</t>
  </si>
  <si>
    <t>Tabla - Análisis de desempeño por liderazgo estratégico</t>
  </si>
  <si>
    <t>Tabla - Análisis de desempeño por Estrategias</t>
  </si>
  <si>
    <t>Tabla - Análisis de desempeño por Proceso</t>
  </si>
  <si>
    <t>Proceso</t>
  </si>
  <si>
    <t>Gestión de negocios y proyectos estratégicos.</t>
  </si>
  <si>
    <t>Planeación estratégica.</t>
  </si>
  <si>
    <t>Gestión de las comunicaciones.</t>
  </si>
  <si>
    <t>Producción de Contenidos.</t>
  </si>
  <si>
    <t>Diseño y ejecución de la estrategia de circulación de contenidos.</t>
  </si>
  <si>
    <t>Gestión técnica de la realización y circulación de contenidos.</t>
  </si>
  <si>
    <t>Gestión digital para la creación, circulación y optimización de contenidos.</t>
  </si>
  <si>
    <t>Gestión del talento humano.</t>
  </si>
  <si>
    <t>Gestión de recursos administrativos.</t>
  </si>
  <si>
    <t>Gestión financiera y facturación.</t>
  </si>
  <si>
    <t>Gestión jurídica, contractual y control disciplinario.</t>
  </si>
  <si>
    <t>Servicio al ciudadano.</t>
  </si>
  <si>
    <t>Control, seguimiento y evaluación.</t>
  </si>
  <si>
    <t>Proceso relacionado</t>
  </si>
  <si>
    <t>Proyecto de inversión</t>
  </si>
  <si>
    <t>Objetivo general</t>
  </si>
  <si>
    <t>Objetivo específico</t>
  </si>
  <si>
    <t>Programado</t>
  </si>
  <si>
    <t>Ejecutado</t>
  </si>
  <si>
    <t>Cumplimiento</t>
  </si>
  <si>
    <t>Logros físicos por meta</t>
  </si>
  <si>
    <t>7505 - Fortalecimiento de la creación y cocreación de contenidos multiplataforma en ciudadanía, cultura y educación</t>
  </si>
  <si>
    <t>Fortalecer la creación y cocreación de contenidos multiplataforma en ciudadanía, cultura y educación, que respondan a la demanda de las audiencias en múltiples formatos de Bogotá Región</t>
  </si>
  <si>
    <t>Incentivar la participación del sector audiovisual local en la co-creación de contenidos que hacen parte de la oferta de contenidos de Capital.</t>
  </si>
  <si>
    <t>Implementar 4 estrategias de producción de contenido convergente.</t>
  </si>
  <si>
    <t>Desarrollar 4 estrategias de cocreación de contenido convergente.</t>
  </si>
  <si>
    <t xml:space="preserve">Fortalecer la infraestructura tecnológica de Canal Capital para estar acorde con la demanda de contenidos que se requieren para alimentar las diversas plataformas de emisión audiovisual. </t>
  </si>
  <si>
    <t>Diseñar 1 plan de renovación tecnológica para la creación y cocreación de contenidos multiplataforma</t>
  </si>
  <si>
    <t>Implementar 1 plan de renovación tecnológica para la creación y cocreación de contenidos multiplataforma</t>
  </si>
  <si>
    <t>7511 - Fortalecimiento de la capacidad administrativa y tecnológica para la gestión institucional de Capital.</t>
  </si>
  <si>
    <t>Incrementar la eficiencia de los modelos administrativos y sistemas de información de Capital, fortaleciendo la capacidad institucional.</t>
  </si>
  <si>
    <t>Fortalecer la capacidad de gestión de la entidad con la implementación de un modelo integrado de Planeación y Gestión Institucional, articulado con los diferentes planes, programas y proyectos desarrollados por la entidad en el marco de su misión institucional, en procura de una gestión eficiente y transparente.</t>
  </si>
  <si>
    <t>Incrementar en 12,00 puntos porcentuales el índice de desarrollo institucional</t>
  </si>
  <si>
    <t>Implementar al 95% las dimensiones y políticas asociadas al MIPG, medidas a través del FURAG.</t>
  </si>
  <si>
    <t>Implementar el 90,00 % de actividades asociadas al plan de fortalecimiento institucional, para cada vigencia</t>
  </si>
  <si>
    <t>Incrementar la capacidad tecnológica de la entidad  a través de la implementación de una estrategia que garantice la disponibilidad y operación de servicios tecnológicos que soportan los procesos institucionales, de acuerdo con los lineamientos establecidos en el PETI para tal fin.</t>
  </si>
  <si>
    <t>Implementar el 100% de actividades asociadas al Plan de renovación tecnológica para el fortalecimiento de los servicios de la entidad, en el marco del Plan Estratégico de Tecnologías de la Información - PETI.</t>
  </si>
  <si>
    <t>Implementar el 100% del plan de trabajo requerido para la certificación ISO 27001 en seguridad de la información de Capital</t>
  </si>
  <si>
    <t>FINALIZADA</t>
  </si>
  <si>
    <t>Desarrollar 100 % de la estrategia anual para la circulación de contenido convergente Hace referencia a la adquisición de licencias para la circulación de contenido convergente</t>
  </si>
  <si>
    <t>Gestionar 100 % del desembolso a los proyectos para estimular la producción artística y cultural El desembolso está sujeto al monto de recursos asignados en el marco del convenio interadministrativo con Cultura.</t>
  </si>
  <si>
    <t>FINALIZADA POR CUMPLIMIENTO</t>
  </si>
  <si>
    <t>CÓD.</t>
  </si>
  <si>
    <t>Fuente</t>
  </si>
  <si>
    <t>Meta 2023</t>
  </si>
  <si>
    <t>Responsable de la medición</t>
  </si>
  <si>
    <t>Reportes 2023</t>
  </si>
  <si>
    <t>Seguimiento (S1)</t>
  </si>
  <si>
    <t>Seguimiento (S2)</t>
  </si>
  <si>
    <t>Ene.</t>
  </si>
  <si>
    <t>Feb.</t>
  </si>
  <si>
    <t>T1: Durante el primer trimestre del año se avanzó en la revisión y actualización de la Política Institucional de Gestión del Conocimiento e Innovación Pública donde se contiene el diligenciamiento de la herramienta de lecciones aprendidas. Sin embargo, no se programaron lecciones aprendidas para diligenciar durante el periodo en mención. A partir del segundo trimestre del año se comenzará el diligenciamiento de las mismas. 
T2: Durante el segundo trimestre del año se adelantó la definición inicial de los asuntos sobre los cuales se adelantará la documentación de lecciones aprendidas desde el área de planeación, teniendo en cuenta que los proyectos y actividades objeto de dicho ejercicio se encuentran aún en desarrollo; por lo que se espera llegar a una fase superior de avance de los mismos durante los dos trimestres restantes para la documentación de las lecciones aprendidas definidas para el año. Entre estas actividades se determinaron las siguientes: * Asesoramiento en la gestión de los procesos desde el rol de segunda línea en planeación. * Ejercicios de innovación - aproximación a la medición de los índices. Así se pondera la definición de la temática como un 10% de avance y el restante 90% en la documentación de cada una de las lecciones aprendidas proyectadas.</t>
  </si>
  <si>
    <t>T3: Se alcanzó el 100% de los reportes en el marco del cronograma de informes de segunda línea de defensa, específicamente en los relacionado con el seguimiento a la ejecución de los proyectos de inversión de la entidad tanto a través del aplicativo SEGPLAN como a través del sistema SPI, el seguimiento mensual al Plan de Fortalecimiento Institucional y el seguimiento al reporte de políticas públicas y de la ejecución de recursos FUTIC. De manera paralela y a la luz de un ejercicio de gestión más amplio se llevó a cabo la revisión y actualización de los riesgos de corrupción y de gestión, así como el proceso de monitoreo de riesgos, la autoevaluación institucional y se dio cierre a las actividades establecidas en el marco de la senda de la integridad 2023.  
T4: Se cumplió con el 100% de los reportes establecidos en el cronograma de informes de segunda línea de defensa a cargo de planeación, dichos reportes se asocian con el seguimiento en SEGPLAN y SPI, al seguimiento en diferentes modalidades a la ejecución de recursos FUTIC, la actualización del Programa de Transparencia y Ética Pública, la apertura de la última ventana de actualización del Plan de Acción Institucional y el seguimiento con corte al 31-10-2023. la gestión de información correspondiente con el seguimiento a las diferentes políticas públicas poblacionales sobre las cuales la entidad tiene participación, así como el seguimiento a la gestión del Plan de Fortalecimiento Institucional y el cierre para las vigencias 2023 del proyecto de empresas de la veeduría.</t>
  </si>
  <si>
    <t>T1: La elaboración del Plan Anual de Adquisiciones para la presente vigencia se realizó en su totalidad por medio de la herramienta ERP del Canal, el cual tomó como base el PAA 2022 en ejecución, este PAA fue preparado por cada una de las áreas y se revisó y consolidó desde Planeación. En cuanto a la ejecución 2023, se tiene un porcentaje de avance moderado debido a que se adelantó la contratación para 4 meses en gran parte de Operativa, así como para la parte administrativa, también se encuentra pendiente la contratación por convocatorias, que dará inicio a partir del segundo trimestre. Respecto a la gestión desde Planeación, se realizaron actualizaciones en el PAA de acuerdo con ajustes solicitados en Comité de Contratación y solicitudes de las áreas, lo que llevó a 23 ajustes en SECOP.
T2: La ejecución contractual del periodo presenta un comportamiento bastante positivo, debido especialmente a la adjudicación de convocatorias de administraciones delegadas, la adquisición de infraestructura para técnica y a los contratos de operadores logísticos y otros que tiene que ver con proyectos estratégicos. También se realizó la contratación de las licencias de correos electrónicos, La adición al contrato de la planta temporal, también al final del periodo se concentra la contratación de adiciones a los contratistas del canal en las diferentes áreas. Desde Planeación, se gestionaron ajustes al Plan Anual de Adquisiciones de acuerdo con las solicitudes de las áreas, por motivos de ajustes en códigos unspsc, cambios de valor, de objeto y contratistas, también por ajustes de valores por liberaciones y anulaciones, con lo que en el trimestre se adelantaron 19 ajustes en SECOP, acumulando en lo corrido de la vigencia 42 versiones.</t>
  </si>
  <si>
    <t xml:space="preserve">T1: Durante el primer trimestre del año se llevó a cabo la revisión y actualización de la Política Institucional de Participación Ciudadana (PIPC) de manera conjunta con las áreas que cuentan con compromisos y acciones en el instrumento. Igualmente, se llevó a cabo el primer seguimiento a la implementación de las acciones logrando un resultado del 100% en los avances programados para el primer trimestre del año. 
T2: Durante el segundo trimestre del año se llevó a cabo la revisión y actualización de la Política Institucional de Participación Ciudadana (PIPC) de manera conjunta con las áreas que cuentan con compromisos y acciones en el instrumento. Igualmente, se llevó a cabo el primer seguimiento a la implementación de las acciones logrando un resultado del 100% en los avances programados para el segundo trimestre del año. </t>
  </si>
  <si>
    <t xml:space="preserve">T3: Durante el tercer trimestre se llevó a cabo, por parte de las áreas participantes en el Plan de Implementación de la Política Institucional de Participación Ciudadana, la implementación de las acciones definidas de acuerdo con su grado de avance establecido para el periodo. Según los reportes recibidos, se cumplió a cabalidad con los avances programados para el periodo, por lo que se espera la culminación satisfactoria de todas las acciones durante el último trimestre del año. 
T4: Durante el cuarto trimestre se llevó a cabo, por parte de las áreas participantes en el Plan de Implementación de la Política Institucional de Participación Ciudadana, la implementación de las acciones definidas de acuerdo con su grado de avance establecido para el periodo. A la fecha del reporte, se continúa a la espera de la totalidad de los reportes necesarios, teniendo en cuenta que el cierre del instrumento se dio el 31 de diciembre y las áreas se encuentran en proceso de consolidación de información de cierre de vigencia. </t>
  </si>
  <si>
    <t>T1: Para el cumplimiento de este objetivo, durante el mes de enero, se elaboró un (1) comunicado, en febrero dos(2) y en marzo se elaboraron seis (6) comunicados de prensa,  sobre las diferentes noticias de Capital y eureka y se realizaron acciones de ‘free press’ para lograr la publicación de esta información en los diferentes medios de comunicación nacional.
T2: Para el cumplimiento de este objetivo, durante el mes de abril se elaboraron dos (2) comunicado, en mayo durante el mes de mayo se elaboraron dos (2) comunicados de prensa, un libreto para la Secretaría de Cultura y un documento con bullets para la misma entidad sobre las diferentes noticias de Capital y eureka y durante el mes de junio se elaboraron 5 comunicados de prensa, correspondientes a los eventos más importantes para el Sistema.</t>
  </si>
  <si>
    <t>T3: En el periodo informado se trabajó en la creación de piezas de cifras de audiencias para compartir con los colaboradores de Capital de los eventos Hip Hop al Parque y Festival Gabo. Se realizaron ajustes en la campaña de la Política Integral de Transparencia.
T4: Durante este mes no se completaron todas las solicitudes porque varias llegaron sobre el tiempo de publicación y no entraban dentro de los tiempos establecidos para la publicación a tiempo. En la mayoría de las solicitudes no atendidas corresponden a las entradas de la Secretaría General de la Alcaldía.</t>
  </si>
  <si>
    <t>T1: Se establecieron tres alianzas resultado de la revisión del Comité de Alianzas y del proceso administrativo: Idartes, Filbo y Bogoshorts.
T2: Se establecieron cinco alianzas resultado de la revisión del Comité de Alianzas: Juegos Parapanamericanos, Foro Mundial de Ciudades y Territorios de paz, Women Deliver, Festival Gabo, BAM.</t>
  </si>
  <si>
    <t>T1: Los datos reportados hacen parte del informe entregado trimestralmente a la Comisión de Regulación de Comunicaciones (CRC). La información permite concluir que en el primer trimestre de 2023 se realizó un aporte del 27 % de contenido infantil y adolescente respecto a la parrilla de programación del periodo, que se mide entre 6:00 a.m. y 12:00 p.m. Las cifras alcanzadas se encuentran dentro del rango de meta propuesta clasificada como "satisfactoria". Se mantuvo la estrategia de la franja de Eureka en Capital en cuanto a la intensidad horaria de los contenidos infantiles y juveniles teniendo en cuenta periodos vacacionales y estudiantiles, principalmente en enero.
T2: Los datos reportados hacen parte del informe entregado trimestralmente a la Comisión de Regulación de Comunicaciones (CRC). La información permite concluir que en el segundo trimestre de 2023 se realizó un aporte del 20% de contenido infantil y adolescente respecto a la parrilla de programación del periodo, que se mide entre 6:00 a.m. y 12:00 p.m. Las cifras alcanzadas se encuentran dentro del rango de meta propuesta clasificada como "satisfactoria". Se mantuvo la estrategia de la franja de Eureka en Capital en cuanto a la intensidad horaria de los contenidos infantiles y juveniles teniendo en cuenta periodos vacacionales y estudiantiles, principalmente en abril y junio.</t>
  </si>
  <si>
    <t>T3: Los datos reportados hacen parte del informe entregado trimestralmente a la Comisión de Regulación de Comunicaciones (CRC). La información permite concluir que en el tercer trimestre de 2023 se realizó un aporte del 22,93% de contenido infantil y adolescente respecto a la parrilla de programación del periodo, que se mide entre 6:00 a.m. y 12:00 p.m. Las cifras alcanzadas se encuentran dentro del rango de meta propuesta clasificada como "satisfactoria". Se mantuvo la estrategia de la franja de Eureka en Capital en cuanto a la intensidad horaria de los contenidos infantiles y juveniles.	
T4: Los datos reportados hacen parte del informe entregado trimestralmente a la Comisión de Regulación de Comunicaciones (CRC). La información permite concluir que en el tercer cuarto de 2023 se realizó un aporte del 26,11% de contenido infantil y adolescente respecto a la parrilla de programación del periodo, que se mide entre 6:00 a.m. y 12:00 p.m. Las cifras alcanzadas se encuentran dentro del rango de meta propuesta clasificada como "satisfactoria". Se mantuvo la estrategia de la franja de Eureka en Capital en cuanto a la intensidad horaria de los contenidos infantiles y juveniles, periodos vacacionales de octubre y diciembre y estrenos de contenidos juveniles.</t>
  </si>
  <si>
    <t>T1: En el 1er trimestre de 2023 la Estrategia de cocreación de contenidos, que incluye la participación activa de la ciudadanía infantil en alguna o varias etapas definidas para su ejecución, tuvo avance en la etapa denominada "diseño" la cual hace referencia a la estructuración de la propuesta técnica que podría tener el proyecto audiovisual de cocreación, alcanzando el siguiente resultado: 1. Romper estereotipos 25% de avance: se realizó elaboración de los estudios previos 
2. Rompiendo moldes 25 % de avance: se realizó elaboración de los estudios previos. 3. Feminismos y nuevas masculinidades 25 % de avance: se realizó elaboración de los estudios previos. 4. Animalxs 25 % de avance: se realizó elaboración de los estudios previos y se perfeccionó contrato. Así mismo se obtiene avance del proyecto Generación eureka 25 % de avance por cuanto se realizó la etapa de llamado de participación. Con base en la información descrita se obtiene un resultado promedio del 25 % de avance de la estrategia de cocreación de contenidos infantiles para el periodo de medición en coherencia con la meta definida para la vigencia. El resultado del trimestre corresponde a 100% permitiendo concluir que el resultado alcanzado es "satisfactorio". Nota: esta medición será progresiva a lo largo del año hasta alcanzar el 100 % total acumulado de cumplimiento.
T2: En el 2do trimestre de 2023 la Estrategia de cocreación de contenidos, que incluye la participación activa de la ciudadanía infantil en alguna o varias etapas definidas para su ejecución, tuvo avance en las etapas denominadas "diseño" y "producción", las cuales hace referencia a la "estructuración de la propuesta técnica" y a la "contratación de los elementos requeridos para la producción". Los resultados alcanzando en el trimestre son los siguientes: 1. Romper estereotipos 25 % de avance acumulado: Se recibieron las propuestas por parte de los oferentes y la convocatoria CP-02-2023 el lote 1 Romper Estereotipos quedó desierto, por lo anterior el equipo realizó nuevamente a la elaboración de los estudios previos para la convocatoria CP-03-2023. 2. Rompiendo moldes 50 % de avance acumulado: Se recibieron las propuestas por parte de los oferentes y se realizó la adjudicación a través del contrato 298 de 2023. 3. Feminismos y nuevas masculinidades 50 % de avance acumulado: Se recibieron las propuestas por parte de los oferentes y se realizó la adjudicación a través del contrato 299 de 2023. 4. Animalxs 50 % de avance acumulado: se avanzó en el diseño de la propuesta creativa (anexo 1- formulación creativa) y propuesta operativa (anexo 12- formulación operativa). Así mismo, se obtuvo un avance acumulado del 50 % en el proyecto Generación eureka, por cuanto se realizaron seis (6) talleres. Con base en la información descrita, se obtiene un avance promedio acumulado del 45 % en la estrategia de cocreación de contenidos infantiles para el periodo de medición, en coherencia con la meta definida para la vigencia. Como novedad se presentó un reproceso en el proyecto "Romper estereotipos" el cual, pese a haber avanzado en el primer trimestre, nuevamente debido iniciar la elaboración de estudios previos. Nota: esta medición será progresiva a lo largo del año hasta alcanzar el 100 % total acumulado de cumplimiento.</t>
  </si>
  <si>
    <t>T1: Durante el 1er trimestre de 2023, el equipo digital realizó la intervención para la optimización de 59 contenidos circulados a través de la red social - YouTube de Capital, respecto a los 60 contenidos programados para el periodo de reporte, no se presentan anomalías en el desarrollo de la actividad logrando el 98% de su realización. Nota: durante el mes de enero y febrero NO se realizó la actividad debido a la indisponibilidad de talento humano para su realización, es importante también resaltar que este indicador NO tiene una meta creciente, constante o decreciente, ya que se programa la intervención de acuerdo con la disponibilidad de talento humano y con base en el flujo y volumen de trabajo del trimestre.
Nota: se realizó el ajuste en el valor inicialmente reportado en el denominado el cual fue de 58 contenidos, lo anterior en atención a lo expresado por Control Interno en el memorando 758 de 2023 y por recomendación del equipo de Planeación. Con base en este ajuste el resultado final paso de ser 100 % a ser 98%. este cambio se efectuó para el reporte del 3er trimestre.
T2: Durante el 2do trimestre de 2023, el equipo digital realizó la intervención para la optimización de 83 contenidos circulados a través de la red social - YouTube de Capital, respecto a los 85 contenidos programados para el periodo de reporte, no se presentan anomalías en el desarrollo de la actividad logrando el 98% de su realización. Los resultados obtenidos de la medición permiten concluir que se ha alcanzado la meta del trimestre, y que los valores obtenidos, ubican en el indicador en el rango denominado "satisfactorio". No se presentaron anomalía en el desarrollo de la actividad base para le medición del indicador.
Nota: se realizó el ajuste en el valor inicialmente reportado en el denominado el cual fue de 58 contenidos, lo anterior en atención a lo expresado por Control Interno en el memorando 758 de 2023 y por recomendación del equipo de Planeación. Con base en este ajuste el resultado final paso de ser 100 % a ser 98%. este cambio se efectuó para el reporte del 3er trimestre.</t>
  </si>
  <si>
    <t>T1: Durante el 1er trimestre de 2023, el equipo digital recibió nueve (9) requerimientos de soporte a las necesidades de circulación y/o promoción en redes sociales y sitios web enviados por los diferentes equipos de la entidad; de estos nueve requerimientos se establecieron para la entrega siete (7) con corte al 31 de marzo, sin embargo y de acuerdo con la recomendación de Planeación, se incluyen todas la solicitudes recibidas en el trimestre en el valor del denominador. Con base en el ajuste realizado en el denominador el resultado obtenido para este trimestre corresponde 78%, estando este dentro del rango de cumplimiento satisfactorio.
Nota: no se tiene una meta creciente, constante o decreciente, ya que los requerimientos se atenden de acuerdo con la demanda de soporte solicitado por las diferentes áreas de la Entidad.
Nota: se realizó el ajuste en el valor inicialmente reportado en el denominado el cual fue de 9 desarrollos, lo anterior en atención a lo expresado por Control Interno en el memorando 758 de 2023 y por recomendación del equipo de Planeación. Inicialmente se excluyeron 2 desarrollos de la muestra total por cuanto el cierre a la solicitud, de acuerdo con la complejidad y los tiempos de respuesta, superaban el periodo de reporte como se ilustra a continuación: "de estos nueve requerimientos se establecieron para la entrega siete (7) con corte al 31 de marzo, por lo anterior se excluye del reporte aquellas solicitudes que se establecieron para la entrega en el mes de abril, las cuales serán incluidas en el reporte del siguiente trimestre." Las razones para excluir del reporte estos dos requerimientos se argumentan en que la solicitud cuenta con un nivel de intervención superior el cual no puede ser resuelto en poco tiempo o debido a que se entregó en la última semana de marzo. Los dos requerimientos fueron suministrados en el mes de marzo y se acordó, desde el diseño de la propuesta la entrega para el mes de abril. Esta entrega posterior al cierre del trimestre no corresponde a un error de programación o de gestión por parte del equipo digital"
T2: Durante el 2do trimestre de 2023, el equipo digital recibió siete (7) requerimientos de soporte a las necesidades de circulación y/o promoción en redes sociales y sitios web enviados por los diferentes equipos de la entidad los cuales fueron atendidos de acuerdo con lo programado, así mismo, se dio respuesta y cierre, a los dos (2) requerimientos allegados en el 1er trimestre y que de acuerdo con lo establecido en el plan de trabajo, se desarrollarían en el segundo trimestre, este ajuste en la medición se realizó como sugerencia del equipo de Planeación. Los resultados obtenidos de la medición permiten concluir que se ha alcanzado la meta del trimestre, y que los valores obtenidos, ubican en el indicador en el rango denominado "muy satisfactorio". No se presentaron anomalía en el desarrollo de la actividad base para le medición del indicador.
Nota: se realizó el ajuste en el valor inicialmente reportado en el denominado el cual fue de 9 desarrollos, lo anterior en atención a lo expresado por Control Interno en el memorando 758 de 2023 y por recomendación del equipo de Planeación. Inicialmente se incluyeron 2 desarrollos a la muestra total que fueron recibidas en el 1er trimestre pero que fueron atendendidas en su totalidad en el mes de abril, como se expresa a continuación: "De estos nueve (9) requerimientos, siete (7) fueron solicitados y entregados a lo largo del trimestre y dos (2) provienen del trimestre anterior cuya entrega programada se efectúo durante el 2do trimestre del 2023".</t>
  </si>
  <si>
    <t xml:space="preserve">T3: Durante el 3er trimestre de 2023, el equipo digital recibió veinticuatro (24) requerimientos de soporte a las necesidades de circulación y/o promoción en redes sociales y sitios web enviados por los diferentes equipos de la entidad los cuales fueron atendidos de acuerdo con lo programado, así mismo, se dio respuesta y cierre, a un (1) requerimiento allegados en el 2do trimestre y que de acuerdo con lo establecido en el plan de trabajo, se desarrollarían entre el segundo y tercer trimestre, este ajuste en la medición se realizó como sugerencia del equipo de Planeación. Los resultados obtenidos de la medición permiten concluir que se ha alcanzado la meta del trimestre, y que los valores obtenidos, ubican en el indicador en el rango denominado "muy satisfactorio". No se presentaron anomalía en el desarrollo de la actividad base para le medición del indicador.
T4: Durante el 4to trimestre de 2023, el equipo digital recibió trece (13) requerimientos de soporte a las necesidades de circulación y/o promoción en redes sociales y sitios web enviados por los diferentes equipos de la entidad los cuales fueron atendidos de acuerdo con lo programado. Los resultados obtenidos de la medición permiten concluir que se ha alcanzado la meta del trimestre, y que los valores obtenidos, ubican en el indicador en el rango denominado "satisfactorio". No se presentaron anomalía en el desarrollo de la actividad base para le medición del indicador. A lo largo de la vigencia el equipo digital ha logrado alcanzar el resultado esperado para 2023. </t>
  </si>
  <si>
    <t>T3: Para el tercer trimestre del 2023 para la emisión de contenidos se presentaron fallas por errores operativos, de otra parte es importante mencionar que se presentó una afectación en el transporte de señal, servicio (enlace de dos (2) fibras ópticas entre Canal Capital y RTVC) suministrado por ETB; esta falla se presentó según reportes iniciales por el mismo operador debido a las obras que se realizan en Bogotá y al vandalismo sobre los cables de fibra óptica de su infraestructura, aunque la falla se generó durante varios días se implementaron planes de contingencia que con el acompañamiento de RTVC se logró minimizar el impacto de esta afectación sobre la emisión de contenidos. Lo anterior permite concluir que la continuidad del servicio para el tercer trimestre de 2023 fue de 99,87%, el indicador se ha cumplido conforme se ha establecido y permite ubicar el resultado en el rango denominado como "satisfactorio". Las fallas presentadas no afectaron el resultado total de la medición y que fueron implementadas las acciones correspondientes para la mitigación de las mismas.
T4: Para el cuarto trimestre del 2023 el comportamiento de indicador fue estable por cuanto se obtienen los siguientes resultados: Para el  mes de octubre se presentó falla operativa los días: ● 14 de octubre: 1 minuto ● 20 de octubre: 10 segundos =0.16 minutos Para el mes de noviembre se presentó falla operativa los días: ● 14 de noviembre: 15 segundos =0.25 minutos ● 15 de noviembre: 16 minutos ● 16 de noviembre: 10 segundos=0.16 minutos Para el mes de diciembre se presentó falla operativa los días: ● 10 de diciembre: 1 minuto. Lo anterior permite concluir que la continuidad del servicio para en el cuatro trimestre fue de 99.98 %, el indicador se ha cumplido conforme se ha establecido y permite ubicar el resultado en el rango denominado como "satisfactorio". Las fallas presentadas no afectaron el resultado total de la medición y que fueron implementadas las acciones correspondientes para la mitigación de las mismas.</t>
  </si>
  <si>
    <t>T1: Durante el periodo objeto  de reporte, se adelantaron actividades como: Remisión de reporte Austeridad 2022-II a la Secretaría Distrital de Cultura, Recreación y Deporte, mesas de trabajo con la Oficina de Control Interno para la socialización de la propuesta del Plan 2023, formulación y aprobación del Plan 2023, creación del mismo para consulta dentro de la Intranet de la entidad y sus respectivas socializaciones con los colaboradores de Canal Capital, así como el envío del documento final a la Secretaría Distrital de Cultura, Recreación y Deporte. Lo anterior nos arroja un cumplimiento del 100% de las actividades propuestas para este punto.
T2 Durante el periodo objeto  de reporte, se adelantaron actividades como: Socializaciones con los colaboradores de Canal Capital (2 en total para el trimestre) y el reporte de cumplimiento y ejecución del Plan de Austeridad a la Oficina de Control Interno. Lo anterior nos arroja un cumplimiento del 100% de las actividades propuestas para este punto.</t>
  </si>
  <si>
    <t>T3: Durante el periodo objeto  de reporte, se adelantaron actividades como: La remisión del informe semestral de avances del Plan de Austeridad a la Secretaría Distrital de Cultura, Recreación y Deporte según lo ordenado en el Decreto Distrital 492 de 2019, socialización con los colaboradores de Canal Capital (1 en total para el trimestre) y el reporte de cumplimiento y ejecución del Plan de Austeridad a la Oficina de Control Interno. Esto nos indica un cumplimiento del 100% de las actividades propuestas para este punto.
T4: Durante el periodo objeto  de reporte, se adelantaron actividades como: Socialización con los colaboradores de Canal Capital (1 en total para el trimestre), Informe Plan de Austeridad . 2021 - 2023 (Memorando 577 de 2023), Proyecto Austeridad 2024 (Memorando 577 de 2023) y el reporte de cumplimiento y ejecución del Plan de Austeridad a la Oficina de Control Interno  Esto nos indica un cumplimiento del 100% de las actividades propuestas para este punto.</t>
  </si>
  <si>
    <t>T1: Actividad No. 1 - Durante el primer trimestre de 2023 se realizó la primera toma física de inventarios a los bienes catalogados como consumo controlado de la entidad.
T2: Durante el segundo trimestre de 2023, no se adelantaron actividades programadas dado que se programó para el tercer trimestre de la vigencia, la toma física completa.</t>
  </si>
  <si>
    <t>T3: Para el tercer trimestre del año, del plan de acción del PIGA se adelantaron 17 acciones de 17 programadas de acuerdo con el cronograma general, lo cual representa un avance del 29%. Dicho avance se relaciona con el desarrollo de diferentes actividades tales como: la semana de la bicicleta, capacitaciones generales en diferentes temáticas ambientales, análisis de consumo de recursos, difusión de información ambiental en el correo institucional y el desarrollo de actividades de inspección a las diferentes instalaciones de la entidad. Así, se concluye que se cumplieron la totalidad de actividades programadas y se avanzó en la gestión de acciones a desarrollar en el siguiente periodo.
T4: Para el cuarto trimestre del año, el plan de acción PIGA 2023 presentó una ejecución del 93,75% con 15 actividades ejecutadas de las 16 actividades programadas para el periodo, las acciones ejecutadas corresponden con la finalización de los informes de consumos de agua y energía, las inspecciones a las instalaciones de la entidad en sus dos sedes, las capacitaciones finales en materia de residuos y plásticos de un solo uso así como en la actualización de los instrumentos de consumo sostenible. La acción con rezago relacionada con la entrega de los residuos peligrosos será gestionada en el primer bimestre de la vigencia 2024.</t>
  </si>
  <si>
    <t>T1: Durante el periodo del reporte se realizaron las siguientes actividades: * Se realizó desarrollo, actualización, implementación y ajustes a los módulos para el ERP y ERPC de Canal Capital, especialmente los módulos de: financiera, proveedores, radicación, gestión documental, soporte y Bogotá te escucha.
* Se adelantaron reuniones y capacitaciones en el marco de la implementación de los módulos del ERP. * Se realizó ventana de mantenimiento correctivo para realizar reinicio de controladora del equipo catalyst 01 del nodo Museo por falla al acceder al modo de configuración, lo cual puede ocasionar falla general sobre el equipo sobre los enlaces. 
T2: Durante el periodo del reporte se realizaron las siguientes actividades: *Se realizó desarrollo, actualización, implementación y ajustes a los módulos para el ERP y ERPC de Canal Capital entre el mes, a los módulos de: financiera, proveedores, radicación, gestión documental, soporte y Bogotá te Escucha. *Se adelantaron reuniones y capacitaciones en el marco de la implementación de los módulos del ERP. *Se realizó el proceso de migración de las cargas que actualmente tienen en equipos de potencia TYCO con una vida útil de más de 15 años en operación a nuevas plantas rectificadoras previendo fallas que afecten la operación del sitio y sin contar con disponibilidad de energía. *Se realizó la actualización del Firmware, antecedentes y capacitación para la actualización del firmware equipo firewall 401e.</t>
  </si>
  <si>
    <t>T3: Durante el periodo objeto de reporte, se realizaron las siguientes actividades:
* Desarrollo, actualización, implementación y ajustes a los módulos para el ERP y ERPC de Canal Capital, a los módulos de financiera, proveedores, radicación, gestión documental, soporte y Bogotá te Escucha. * Actividades de propagación de segmentos de red entre la sede principal (sede 1 El dorado) y secundaria (sede 2 Chapinero) * Se realiza el enrutamiento de VLAN entre las sedes de la avenida el dorado y la sede calle 69, con el fin de realizar la replicación de la infraestructura crítica como es la granja de servidores. * Presentación del estado de seguridad desde la consola centralizada de antivirus bitdefender que protege los equipos finales y servidores de la entidad. 
T4: Durante el periodo objeto de reporte, se realizaron las siguientes actividades:
* Desarrollo, actualización, implementación, ajustes y capacitación a los usuarios funcionales en el uso y manejo de los módulos para el ERP y ERPC de Canal Capital, a los módulos de control interno, modulo de elecciones, modulo de contratos. * Actividades de implementación y pruebas de replicación del plan de recuperación de desastres DRP entre las sedes avenida el dorado y calle 69.  * Se realizan actividades de aseguramiento y continuidad del centro de datos, de la granja de servidores de las sedes de la entidad.</t>
  </si>
  <si>
    <t>T3: Se adelantaron las actividades que a continuación se describen: * Presentación de la actualización de la Política de Seguridad y Privacidad de la Información en su versión 6, para llevar a cabo la aprobación del documento. * Se realizaron mesas de trabajo con las áreas de la entidad, para llevar a cabo el proceso de actualización del inventario y clasificación de los activos de información. * Capacitación sobre aspectos importantes y recomendaciones en seguridad de la información, se realizaron piezas informativas sobre recomendaciones en temas de seguridad de la información. * Actualización y gestión para la publicación del MANUAL DEL SISTEMA DE GESTIÓN DE SEGURIDAD DE LA INFORMACIÓN- SGSI en su versión 3.
T4: Se adelantaron las actividades que a continuación se describen: *Presentación de la actualización de la Política de Seguridad y Privacidad de la Información en su versión 6, para llevar a cabo la aprobación del documento. *Se finalizó el proceso de actualización del inventario y clasificación de los activos de información y este fue publicado en datos abiertos de la página web de la entidad. *Se realizó socialización de avance de la implementación del MSPI ante el CIGD. *Se realizó socialización de tips de seguridad de la información a través del boletín informativo. *Se gestionó y participó en auditoría externa de seguridad de la información realizada por el Kreston.</t>
  </si>
  <si>
    <t>T3: Para el tercer trimestre de 2023, se tenían programadas diecinueve (19) actividades, que se adelantaron en su totalidad- Con ello, se evidencia un cumplimiento del 100% de lo programado, adicionalmente se realizaron tres actividades (3) adicionales en el marco de este Plan.
T4: Para el tercer trimestre de 2023, se tenían programadas veintidós (22) actividades, que se adelantaron en su totalidad- Con ello, se evidencia un cumplimiento del 100% de lo programado, adicionalmente se realizo una actividad (1) adicionales en el marco de este Plan.</t>
  </si>
  <si>
    <t>T3: Se realizó la actualización de la documentación del SG-SST: Manual SG-SST y procedimientos relacionados. Se realizaron las siguientes actividades: Actualización del perfil sociodemográfico, reuniones ordinarias del COPASST y del Comité de convivencia laboral. Se realizaron actividades de capacitación enfocadas en pausas activas y manejo de emergencias.
T4: Se realizaron las actividades establecidas en el plan de trabajo anual, el cual fue ajustado en el mes de septiembre en conjunto con el COPASST incluyendo  actividades del plan de mejoramiento, se adelantaron las reuniones de los comités, actualización de la matriz legal, actualización del perfil sociodemográfico, se participó en el simulacro distrital de emergencias y se adelantaron las mediciones de indicadores y reportes de medición dentro de la plataforma SIDEAP - SST en línea.</t>
  </si>
  <si>
    <t>T1: Se adelantó la implementación de una serie de actividades al interior de la entidad con el fin de incentivar el conocimiento del Código de Integridad de Canal Capital, de las cuales se destaca lo siguiente: (i) Primera reunión de gestores de integridad vigentes; (ii) Actividad día del genero incentivando la igualdad de condiciones con un detalle el cual tiene impresos los valores institucionales y (iii) divulgación de los valores en los canales de comunicación interna como: Boletines internos y comunicado actividades de bienestar y capacitación. 
T2: Se implementó una serie de actividades al interior de la entidad, con el fin de incentivar el conocimiento del Código de Integridad de Canal Capital, de las cuales se destaca lo siguiente: (i) Primera capacitación de gestores de integridad vigentes "Socialización de integridad", realizada el día 28 de junio de 2023; (ii) Socialización de las gestoras de integridad vigentes en los canales de comunicación interna; (iii) divulgación de los valores en los canales de comunicación interna como: Boletines internos y comunicado actividades de bienestar y capacitación; (iv) Campaña de divulgación de los valores institucionales donde participan los directivos los cuales aparecen con un valor y citando una frase de cómo lo aplican; y (v) generación del ABC política de transparencia y código de integridad.</t>
  </si>
  <si>
    <t xml:space="preserve">T1: Durante el primer trimestre de la vigencia 2023, se evidenció que los pago dentro de los 5 días después de su radicación en la Subdirección Financiera, supera el 85% generando un indicador favorable dentro del ciclo de pagos, siendo este un indicador satisfactorio.
T2: Durante el segundo trimestre de la vigencia 2023, se evidenció que los pagos dentro de los 5 días después de su radicación en la Subdirección Financiera, supera el 95% generando un indicador favorable dentro del ciclo de pagos, siendo este un indicador favorable. </t>
  </si>
  <si>
    <t xml:space="preserve">T1: Como muestra el indicador Capital cuenta con la liquidez y capacidad para cumplir sus obligaciones financieras, deudas o pasivos a corto plazo. 
T2: Como muestra el indicador Capital cuenta con la liquidez y capacidad para cumplir sus obligaciones financieras, deudas o pasivos a corto plazo. </t>
  </si>
  <si>
    <t>T3: Como muestra el indicador Capital cuenta con la liquidez y capacidad para cumplir sus obligaciones financieras, deudas o pasivos a corto plazo. 
T4: Al corte preliminar del mes de diciembre de 2023 Canal Capital tiene un déficit acumulado de $42.362 millones, que equivale al 69% de los aportes sociales del Canal, por lo cual se sugiere especial atención dado que el déficit acumulado ha ido disminuyendo de manera considerable el patrimonio neto.</t>
  </si>
  <si>
    <t>T1: Durante el primer trimestre de 2023, se determinó que en tres (3) procesos contractuales adelantados con los proveedores DIECISEIS 9 FILMS, RENTOKIL INITIAL Y ENERGY MSI, cuyos contratos se identifican con los números  173-2023; 189-2023 y 190-2023. 
T2: Durante el 2do trimestre de 2023, se determinó que los siguientes procesos contractuales requieren de la aplicación de la "ficha de compras sostenibles": 1. Contrato No. 262-2023 UNIVERSAL DE LIMPIEZA. 2. Contrato No. 289-2023 INVERSIONES RAHMAN SAS. 3. Contrato No. 242-2023 TRANSPORTES ALEX LTDA. 4. Contrato No. 297 PULSE TECHNOLOGIES SAS. 5. Contrato No. 274-2023 VIDEOELEC SA. 6. Contrato No. 300-2023 Q PARTS. 7. Contrato No. 291-2023 DIECISEIS 9 FILMS SAS. 8. Contrato No. 327-2023 TAKTIKOS  SAS. La aplicación de la ficha se realizó sin anomalías o dificultades, por lo anterior se concluye que durante el trimestre se implementaron buenas prácticas de compras sostenibles de acuerdo con las necesidades identificadas y procesos a los que les aplicaba, alcanzando el 100% de cumplimiento.</t>
  </si>
  <si>
    <t>T3: Durante el 3er trimestre de 2023, se determinó que el proceso contractual relacionado con "DETALGRAF SA" requiere de la aplicación de la "ficha de compras sostenibles", el cual corresponde al "CONTRATO PERSONA JURÍDICA NO. 3420-DETALGRAF SA" y fue suscrito el 11 de agosto de 2023 con objeto correspondió a : "Proveer los insumos propios de papelería y elementos de oficina necesarios para las instalaciones de Canal Capital." La aplicación de la ficha se realizó sin anomalías o dificultades, por lo anterior se concluye que durante el trimestre se implementaron buenas prácticas de compras sostenibles de acuerdo con las necesidades identificadas y procesos a los que les aplicaba, alcanzando el 100% de cumplimiento.
T4: Durante el 4to trimestre de 2023, se determinó que los procesos contractuales relacionados con "QPARTS" y "ADTEL" requieren de la aplicación de la "ficha de compras sostenibles". La aplicación de la ficha se realizó sin anomalías o dificultades, por lo anterior se concluye que durante el trimestre se implementaron buenas prácticas de compras sostenibles de acuerdo con las necesidades identificadas y procesos a los que les aplicaba, alcanzando el 100% de cumplimiento.</t>
  </si>
  <si>
    <t>S2: Durante el periodo de reporte se realizaron dos espacios de transferencia de información orientadas a fortalecer los conocimientos en materia de contrato realidad, estas fueron efectuadas en las siguientes fechas:
1. Septiembre 5 de 2023
2. Diciembre 21 de 2023</t>
  </si>
  <si>
    <t>T1: Para este periodo se atendieron 115 peticiones de las cuales 112 peticiones se atendieron en los tiempos de Ley, este dato se toma del cuadro de control y seguimiento de PQRS que maneja el área en el enlace: https://docs.google.com/spreadsheets/d/1SecII1cML00WcWWdFqhuuhwmqNicunii/edit?usp=sharing&amp;ouid=110494843013416532841&amp;rtpof=true&amp;sd=true. De acuerdo a los resultados obtenidos podemos observar que 3 peticiones de las 115 recibidas en el periodo se respondieron fuera de los tiempos de Ley dado que las áreas no contaban con la información inmediata para su respuesta.
T2: Para este periodo se atendieron 98 peticiones de las cuales 96 peticiones se atendieron en los tiempos de Ley, este dato se toma del cuadro de control y seguimiento de PQRS que maneja el área en el enlace: https://docs.google.com/spreadsheets/d/1SecII1cML00WcWWdFqhuuhwmqNicunii/edit?usp=sharing&amp;ouid=110494843013416532841&amp;rtpof=true&amp;sd=true. De acuerdo a los resultados obtenidos podemos observar que 1 petición de las 98 recibidas en el periodo se respondió fuera de los tiempos de Ley teniendo en cuenta que para una de estas se solicito ampliación de la información lo que aumentó los tiempos de respuesta en el sistema generando una diferencia en los tiempos en el cuadro de control que se usa como insumo para el presente reporte y el análisis realizado para los datos reportados.</t>
  </si>
  <si>
    <t>T3: Para este periodo se atendieron 132 peticiones de las cuales 131 peticiones se atendieron en los tiempos de Ley, este dato se toma del cuadro de control y seguimiento de PQRS que maneja el área en el enlace: https://docs.google.com/spreadsheets/d/1SecII1cML00WcWWdFqhuuhwmqNicunii/edit?usp=sharing&amp;ouid=110494843013416532841&amp;rtpof=true&amp;sd=true.  De acuerdo a los resultados obtenidos podemos observar que 1 petición de las 132 recibidas en el periodo se respondió fuera de los tiempos de Ley en el sistema Bogotá te escucha, dado que el área encargada a pesar de haber enviado la respuesta al usuario dentro de los tiempos la copió al área de Atención al Ciudadano después de la fecha.
T4:  Para este periodo se atendieron 89  peticiones  las cuales fueron atendidas en los tiempos de Ley, este dato se toma del cuadro de control y seguimiento de PQRS que maneja el área en el enlace:
https://docs.google.com/spreadsheets/d/1SecII1cML00WcWWdFqhuuhwmqNicunii/edit?usp=sharing&amp;ouid=110494843013416532841&amp;rtpof=true&amp;sd=true
De acuerdo a los resultados obtenidos podemos observar que ninguna  petición de las 89  recibidas en el periodo se respondió fuera de los tiempos de Ley en el sistema Bogotá te escucha.</t>
  </si>
  <si>
    <t xml:space="preserve">C1: El resultado obtenido obedece a las mesas de trabajo adelantadas con las áreas que cuentan con acciones para seguimiento en el plan de mejoramiento, ajustes a fechas de finalización, así como terminación de actividades programadas por parte de los responsables del reporte de la información. Si bien se genera alerta para el primer corte, se cuenta con programación de mesas de trabajo y seguimiento a las acciones con rezago para el segundo corte. </t>
  </si>
  <si>
    <t xml:space="preserve">C1: El resultado es el reflejo del avance en la ejecución de actividades en el marco de la transparencia y ética pública formuladas por los diferentes procesos de Capital, así como del acompañamiento efectuado por la Oficina de Control Interno a lo largo del primer cuatrimestre. Para el primer corte se genera alerta de incumplimiento por lo que se reforzarán las mesas de trabajo y acompañamientos a las áreas. </t>
  </si>
  <si>
    <t xml:space="preserve">S1: El seguimiento adelantado a la gestión del riesgo de Capital, arrojó como resultado que la política alcanza un nivel de ejecución del 83% y que las actividades de control consolidadas en el mapa de riesgos avanzaron en un 41%; si bien a la fecha no se generan alarmas, se emitieron recomendaciones en el informe para ajustes en la identificación de riesgos y controles dentro del segundo semestre de la vigencia. </t>
  </si>
  <si>
    <t xml:space="preserve">S2: El resultado obtenido obedece a la actualización al mapa de riesgos institucionales. La finalización de las nuevas acciones de control es en agosto de 2024. Con la actualización, se perdió la continuidad reportada en el primer semestre de 2023. Para el 2024, se establece en el plan de fomento de la cultura del autocontrol mesas de trabajo con las áreas y acompañamiento en materia de gestión de riesgos. </t>
  </si>
  <si>
    <t>T3: Para el presente corte no se adelantaron modificaciones al Plan Anual de Auditoría, ya que no se evidenció la necesidad, así como tampoco se recibieron solicitudes de ajuste por parte de la Alta Dirección.
T4: En el cuarto trimestre, 22 de noviembre, se modifico el plan anual de auditoria debido:  Formulación del plan de auditoría 2024: Lo anterior con el fin de dar cumplimiento a lo señalado en el parágrafo 2 del artículo 27 del Decreto Distrital 221 de 2023, que reza: El Plan Anual de Auditoría de la vigencia será aprobado en el mes de diciembre de la vigencia inmediatamente anterior. Evaluación del Mapa de aseguramiento: Durante el año se habían programado dos evaluaciones al Mapa de aseguramiento vigente, como resultado de la primera evaluación se determinó la necesidad de revisar la estructura y forma del mapa de aseguramiento teniendo en cuenta que se evidenciaron fallas importantes en el mismo, proceso que a la fecha no ha concluido por parte del área de Planeación, razón por la cual este seguimiento no daría elementos adicionales a los ya presentados en la evaluación del primer semestre.</t>
  </si>
  <si>
    <t xml:space="preserve">C1: Para el primer cuatrimestre no se cuenta con resultados de evaluación de las auditorías teniendo en cuenta que fueron otorgados plazos para la presentación de información, así como de respuesta a los informes preliminares. </t>
  </si>
  <si>
    <t>Desarrollar y dar cumplimiento a las acciones concertadas con las diferentes comunidades y poblaciones involucradas, para la transversalización de las políticas públicas poblacionales, étnicas y de medios comunitarios, en las prácticas de gestión y misionales propias de Capital.</t>
  </si>
  <si>
    <t>Compromisos gestionados sobre políticas públicas poblacionales, étnicas y de medios comunitarios</t>
  </si>
  <si>
    <t>Medir las gestiones adelantadas para el cumplimiento de compromisos sobre políticas públicas poblacionales, étnicas y de medios comunitarios.</t>
  </si>
  <si>
    <t>Actividades de gestión adelantadas sobre compromisos poblacionales, étnicos y de medios comunitarios</t>
  </si>
  <si>
    <t>Compromisos adquiridos para grupos poblacionales, étnicos y de medios comunitarios.</t>
  </si>
  <si>
    <t>Matrices de reporte sobre las gestiones adelantadas para la atención de las políticas públicas étnicas y poblacionales</t>
  </si>
  <si>
    <t>Atender el 100% de los compromisos adquiridos por parte de Capital en el marco de las políticas públicas poblacionales, étnicas y de medios comunitarios.</t>
  </si>
  <si>
    <t>• Gestionar la generación de contenidos, por medio del desarrollo colectivo de proyectos, en conjunto con los grupos poblacionales, étnicos y de medios comunitarios.
* Apoyar la visibilización de las prácticas, liderazgos y productos de comunicación de los grupo poblacionales, étnicos y medios comunitarios en las plataformas digitales, señal abierta y en los entornos sonoros.
* Acompañar el fortalecimiento de capacidades del equipo humano de capital en derechos humanos desde una perspectiva plural.</t>
  </si>
  <si>
    <t>Asesor poblacional y de medios comunitarios.</t>
  </si>
  <si>
    <t>Lecciones aprendidas consolidadas sobre mejores prácticas en la gestión institucional.</t>
  </si>
  <si>
    <t>Medir la cantidad de lecciones aprendidas que se consolidan en la herramienta.
El registro de lecciones aprendidas tiene como objetivo generar memoria institucional clara y útil para la entidad sobre la ejecución de proyectos y la implementación de mejores prácticas asociadas a la gestión institucional.</t>
  </si>
  <si>
    <t>Porcentaje de avance en la documentación de lecciones aprendidas.</t>
  </si>
  <si>
    <t>Información de gestión de las áreas para la documentación de lecciones aprendidas.</t>
  </si>
  <si>
    <t>Adelantar la documentación de dos (2) experiencias al interior de la entidad que puedan ser catalogadas como lecciones aprendidas, de acuerdo con las gestiones adelantadas en la vigencia 2023.</t>
  </si>
  <si>
    <t>Asesora de Planeación - Profesional de Apoyo de Planeación.</t>
  </si>
  <si>
    <t>Porcentaje de cumplimiento del Plan de Fortalecimiento Institucional (PFI).</t>
  </si>
  <si>
    <t>Realizar seguimientos sobre los avances mensuales a los resultados del Plan de Fortalecimiento Institucional - PFI, con el fin de cumplir los requisitos de mantenimiento y mejora continua del Modelo Integrado de Planeación y Gestión - MIPG.</t>
  </si>
  <si>
    <t>Porcentaje de avances del Plan de Fortalecimiento Institucional (PFI) para el mes.</t>
  </si>
  <si>
    <t>Porcentaje de avances programado en el Plan de Fortalecimiento Institucional (PFI) para el mes.</t>
  </si>
  <si>
    <t>Reportes de avances del plan de Fortalecimiento Institucional - PFI, remitido por las áreas encargadas de las acciones.</t>
  </si>
  <si>
    <t>Lograr como mínimo el cumplimiento del 90% de los compromisos establecidos en el Plan de Fortalecimiento Institucional - PFI para el mantenimiento y mejora continua del Modelo Integrado de Planeación y Gestión en la vigencia 2023.</t>
  </si>
  <si>
    <t>1. Mensualmente adelantar seguimiento a los resultados del Plan de Fortalecimiento Institucional (PFI).
2. Trimestralmente consolidar el avance para el reporte a proyectos de inversión en SEGPLAN.</t>
  </si>
  <si>
    <t>Porcentaje del cumplimiento del cronograma de informes de segunda línea de defensa a cargo de planeación.</t>
  </si>
  <si>
    <t>Con este indicador se pretende medir la oportunidad en los reportes de información respecto a la planeación establecida para el seguimiento a las diferentes temáticas de planeación, permitiendo generar alertas tempranas a posibles incumplimientos.</t>
  </si>
  <si>
    <t>Seguimiento al cronograma de informes de segunda línea de defensa a cargo de planeación</t>
  </si>
  <si>
    <t>Dar cumplimiento al 100% de los compromisos de planeación en la presentación de informes o reportes asignados al área, de acuerdo con el cronograma de informes de segunda línea de defensa a cargo de planeación.</t>
  </si>
  <si>
    <t>1. Publicar y socializar el cronograma de informes de segunda línea de defensa. 
2. Llevar a cabo los seguimientos programados según las temáticas definidas a cargo de planeación. 
3. Revisar y analizar posibles mejoras a partir de los seguimientos a través del Plan de Acción Institucional.</t>
  </si>
  <si>
    <t>Porcentaje de cumplimiento del Plan Anual de Adquisiciones - PAA.</t>
  </si>
  <si>
    <t>Recursos ejecutados del Plan Anual de Adquisiciones - PAA de la vigencia.</t>
  </si>
  <si>
    <t>Total de recursos programados en el Plan Anual de Adquisiciones - PAA para la vigencia.</t>
  </si>
  <si>
    <t>Plan Anual de Adquisiciones - PAA de la vigencia.</t>
  </si>
  <si>
    <t>1. Elaboración del Plan Anual de Adquisiciones - PAA de acuerdo con el presupuesto. 
2. Actualizar el Plan Anual de Adquisiciones - PAA de acuerdo con los reportes del BOGDATA.
3. Actualizaciones del Plan Anual de Adquisiciones PAA según solicitudes generadas por la diferentes áreas.</t>
  </si>
  <si>
    <t>Asesora de planeación -Profesional de Planeación.</t>
  </si>
  <si>
    <t>1.9.2</t>
  </si>
  <si>
    <t>Política Institucional de Participación Ciudadana (PIPC)</t>
  </si>
  <si>
    <t>Desarrollar y dar cumplimiento a las estrategias y acciones definidas en la Política Institucional de Participación Ciudadana con el fin de propender por la participación incidente en la gestión pública que adelanta Capital.</t>
  </si>
  <si>
    <t>Acciones gestionadas y/o implementadas oportunamente, sobre acciones definidas en el Plan de Implementación de la PIPC.</t>
  </si>
  <si>
    <t xml:space="preserve">Medir el grado de avance satisfactorio en la implementación de las estrategias y acciones definidas en la Política Institucional de Participación Ciudadana (PIPC) y monitoreadas periódicamente en el Plan de Implementación de la misma. </t>
  </si>
  <si>
    <t>Acciones gestionadas y/o implementadas oportunamente de la Política Institucional de Participación Ciudadana -  PIPC</t>
  </si>
  <si>
    <t>Acciones definidas en el Plan de Implementación de la Política Institucional de Participación Ciudadana -  PIPC</t>
  </si>
  <si>
    <t>Reportes trimestrales al Plan de Implementación de la PIPC por parte de las áreas con acciones en el instrumento</t>
  </si>
  <si>
    <t>Gestionar y/o implementar el 100% de las estrategias y acciones definidas en la Política Institucional de Participación Ciudadana.</t>
  </si>
  <si>
    <t>* Realizar revisiones periódicas, de manera conjunta con las áreas, de las estrategias y actividades definidas en la política con el fin de realizar cambios oportunos en caso de ser necesarios.
* Monitorear trimestralmente, de manera conjunta con las áreas, el grado de avance de las diferentes estrategias y actividades con el fin de establecer rutas de cumplimiento efectivo para las mismas.
* Acompañar a las áreas en lo requerido para la correcta y efectiva implementación de las actividades definidas en la Política Institucional de Participación Ciudadana.</t>
  </si>
  <si>
    <t xml:space="preserve">La información relacionada al presente indicador se obtiene directamente de lo reportado por las áreas que cuentan con acciones en la PIPC. Si bien el área de Planeación cuenta con participación en algunas acciones, en ningún caso la implementación del 100% de las mismas corresponde a una responsabilidad directa de dicha dependencia. </t>
  </si>
  <si>
    <t>2.4.1</t>
  </si>
  <si>
    <t>Gestión de marca y comunicaciones.</t>
  </si>
  <si>
    <t>Plan de Comunicaciones
(Estrategia de Comunicación Externa)</t>
  </si>
  <si>
    <t>Convertir a Capital en referente para los medios de comunicación con relación a los temas de cultura, educación e información en Bogotá. Con este se busca generar posicionamiento de Capital a través de la visibilización del contenido de la parrilla de programación, el talento y voceros designados.</t>
  </si>
  <si>
    <t>Publicaciones de free press gestionadas</t>
  </si>
  <si>
    <t>Publicaciones positivas de Capital, en diferentes medios de comunicación (digitales, impresos, radiales o televisivos) logradas por la gestión de free press.</t>
  </si>
  <si>
    <t>Número de comunicados y/o boletines que se desarrollen, de acuerdo con las necesidades del Sistema.
Rastreo (monitoreo) en medios de comunicación, internet, etc.U10</t>
  </si>
  <si>
    <t>Lograr 360 impactos positivos en diferentes medios de comunicación.</t>
  </si>
  <si>
    <t>1. Recopilación de la información
2. Redacción de artículos
3. Aprobación del producto
4. Envío a medios
5. Seguimiento
6. Materialización de la publicación y/o entrevista
7. Elaboración del informe de gestión de free press</t>
  </si>
  <si>
    <t>Asesor de Mercadeo y Comunicaciones con el apoyo del Profesional Especializado del área</t>
  </si>
  <si>
    <t>3.7.1</t>
  </si>
  <si>
    <t>Plan de Comunicaciones
(Estrategia de Comunicación Interna)</t>
  </si>
  <si>
    <t>Definir en la estrategia una campaña de largo aliento (un año) que permita apropiarse de los canales digitales y la importancia de la comunicación interna como vía oficial de la información clave del Sistema.
Consolidar el papel de Oficina Asesora de Comunicaciones para apoyar estratégicamente las solicitudes de las distintas áreas de Capital.
Analizar, potenciar y crear, si es necesario y se cuenta con los recursos para ello, canales de comunicación interna de doble vía que generen y compartan mensajes integrales, de pertenencia y de marca.</t>
  </si>
  <si>
    <t>Solicitudes recibidas de comunicaciones internas gestionadas</t>
  </si>
  <si>
    <t>Realizar la gestión oportuna de los requerimientos y necesidades de comunicación interna que tengan las áreas transversales del Sistema.</t>
  </si>
  <si>
    <t>Número de solicitudes de comunicaciones internas recibidas.</t>
  </si>
  <si>
    <t>Correos con las solicitudes de las distintas áreas del Sistema.</t>
  </si>
  <si>
    <t>A. SOLICITUDES DE COMUNICACIÓN
1. Diligenciar constantemente el cuadro de solicitudes recibidas, marcando el canal y la tipología de la solicitud.
2. Poner la solicitud en tráfico y diseñar la pieza
3. Aprobación por parte del área
4. Publicación y socialización
B. MEDICIÓN
1. . Encuesta semestral que mida canal y comunicación:
- Aplicación de la encuesta
- Análisis de medios
- Intervención - mejora</t>
  </si>
  <si>
    <t>5.7.5</t>
  </si>
  <si>
    <t>Plan de Comunicaciones
(Estrategia de Comunicación Interna / Enfoque Cultura Organizacional)</t>
  </si>
  <si>
    <t>Trabajar, principalmente, con las áreas de Talento Humano y Gerencia General para fortalecer la Cultura y Clima Organizacional y fomentar el sentido de pertenencia.</t>
  </si>
  <si>
    <t>Comunicaciones internas gestionadas para el fortalecimiento de la Cultura y el Clima Organizacional y el sentido de pertenencia.</t>
  </si>
  <si>
    <t>Número de solicitudes desarrolladas</t>
  </si>
  <si>
    <t>Número de solicitudes recibidas</t>
  </si>
  <si>
    <t>Correos con las solicitudes de Comunicación Interna acerca de la Cultura Organizacional y el sentido de pertenencia.</t>
  </si>
  <si>
    <t>Se espera cumplir con el 90% de las solicitudes de comunicaciones internas recibidas acerca de Cultura Organizacional y el sentido de pertenencia.</t>
  </si>
  <si>
    <t>1. Diligenciar constantemente el cuadro de solicitudes recibidas, marcando el canal y la tipología de la solicitud.
2. Definición de acciones con R.R H.H. y/o Gerencia General
3. Recopilación de la información
4. Diseño de la pieza gráfica
5. Publicación y socialización</t>
  </si>
  <si>
    <t>2.8.3</t>
  </si>
  <si>
    <t>Territorio Capital: Plan de posicionamiento de marca</t>
  </si>
  <si>
    <t>Posicionar a Capital y sus submarcas a partir de diferentes instrumentos y/o estrategias (a través de alianzas).</t>
  </si>
  <si>
    <t>Posicionamiento de marca alcanzado mediante alianzas</t>
  </si>
  <si>
    <t>Dentro del espectro de alianzas que puede entablar Capital, este indicador se refiere específicamente a aquellas que sirvan para visibilizar y posicionar la marca en diferentes escenarios y grupos de interés, de forma que sea evidente el beneficio reputacional para Capital. En este sentido el presente indicador hace referencia exclusiva a las Alianzas de Resultados y Marca, diferenciándolas de posibles Alianzas establecidas con otros propósitos (institucionales y editoriales) ya que estas últimas obedecen, principalmente, a aspectos misionales de Capital.</t>
  </si>
  <si>
    <t>Alianzas que propician posicionamiento de marca</t>
  </si>
  <si>
    <t>Total de alianzas establecidas</t>
  </si>
  <si>
    <t>Soportes (visuales, documentales, etc.) que den cuenta de alianzas que propicien posicionamiento de marca.</t>
  </si>
  <si>
    <t>Lograr que al menos el 60% del total de las alianzas establecidas durante la vigencia, contribuyan al posicionamiento estratégico y visibilización de la marca Capital y/o sus submarcas.</t>
  </si>
  <si>
    <t>40-50%</t>
  </si>
  <si>
    <t>60-80%</t>
  </si>
  <si>
    <t>&gt;80%</t>
  </si>
  <si>
    <t xml:space="preserve">1. Diseño de modelo encuesta de percepción de marca Capital y sus submarcas
2. Aplicación de encuesta en grupos de interés y aliados recurrentes
3. Caracterización de aliados y grupos de interés
4. Priorización de alianzas estratégicas para posicionamiento de marca Capital
5. Ejecución de alianzas estratégicas a lo largo de la vigencia
</t>
  </si>
  <si>
    <t>Los rangos de tolerancia establecidos solo aplicarán para el resultado final del indicador con corte a 31 de diciembre de 2023, por cuanto el porcentaje de avance de cada trimestre puede variar de acuerdo al cronograma de trabajo establecido.</t>
  </si>
  <si>
    <t>Gerencia general</t>
  </si>
  <si>
    <t>Líder de marca / Project manager equipo mercadeo</t>
  </si>
  <si>
    <t>2.4.4</t>
  </si>
  <si>
    <t>Territorio Capital: Estrategia de apropiación del territorio</t>
  </si>
  <si>
    <t>Alcanzar a la población de territorios localizados de la Bogotá región para propiciar una mayor apropiación de la marca Capital.</t>
  </si>
  <si>
    <t>Localidades y/o municipios alcanzados</t>
  </si>
  <si>
    <t>Se refiere al número de localidades del Distrito Capital y/o municipios de la región metropolitana cuya población se busca alcanzar con actividades ATL-BTL que permitan la difusión de la marca Capital.</t>
  </si>
  <si>
    <t>Total de localidades y/o municipios de la Bogotá región</t>
  </si>
  <si>
    <t>Constancias visuales, sonoras, escritas y/o testimoniales que den cuenta del alcance de Capital en localidades y/o municipios de la Bogotá región.</t>
  </si>
  <si>
    <t>Lograr que, a través de sus actividades en territorio, Capital logre alcanzar población perteneciente al menos al 50% de las localidades y/o municipios de la Bogotá región.</t>
  </si>
  <si>
    <t>50-70%</t>
  </si>
  <si>
    <t>1. Diseño de modelo encuesta de percepción de marca Capital y sus submarcas
2. Aplicación de encuesta en muestras poblacionales localizadas
3. Análisis sociodemográfico de audiencias Capital en relación con su ubicación en Bogotá región
4. Planeación cronograma actividades en territorios localizados
5. Ejecución actividades en territorio</t>
  </si>
  <si>
    <t>Los rangos de tolerancia establecidos solo aplicarán para el resultado final del indicador con corte a 31 de diciembre de 2023, por cuanto el porcentaje de avance de cada trimestre puede variar de acuerdo al cronograma de trabajo establecido y disponibilidad de recursos y equipo técnico y humano.</t>
  </si>
  <si>
    <t>Territorio Capital: Conocimiento de audiencias a través de la estrategia inbound (Caracterización de audiencias)</t>
  </si>
  <si>
    <t>Conocer y caracterizar las audiencias digitales de Capital, para contar con información que permita desarrollar productos y contenidos enfocados al cliente final.</t>
  </si>
  <si>
    <t>Visitantes convertidos en leads</t>
  </si>
  <si>
    <t xml:space="preserve">A través de este indicador Capital pretende incrementar el número de visitantes convertidos en leads, buscando obtener información útil para el desarrollo de contenidos más adecuados para los segmentos de audiencias. Asimismo, Capital podrá entregar información uno a uno a los ciudadanos y ciudadanas interesados en la entidad o sus contenidos. </t>
  </si>
  <si>
    <t>Número de visitantes a las plataformas</t>
  </si>
  <si>
    <t>Datos registrados en plataforma de seguimiento</t>
  </si>
  <si>
    <t>0,02%</t>
  </si>
  <si>
    <t>Lograr al menos una tasa de conversión de 0.02% de visitantes a los contenidos de Capital.</t>
  </si>
  <si>
    <t>0,008%</t>
  </si>
  <si>
    <t>0,01%</t>
  </si>
  <si>
    <t>&gt;0,02%</t>
  </si>
  <si>
    <t>1. Diseñar formularios para el registro de datos de las audiencias de Capital.
2. Desarrollar landing pages con contenido atractivo para promover el intercambio de datos.
3. Implementar planes de pauta digital segmentada para cada uno de los proyectos inbound, con el fin de finalizar visitantes y convertirlos en leads y leads calificados (sujeto a disponibilidad de recursos).</t>
  </si>
  <si>
    <t>Audiencias (Profesional Inbound)</t>
  </si>
  <si>
    <t>Estrategia de nuevos derroteros, visibilidad y Capital Social 2.0</t>
  </si>
  <si>
    <t>Desarrollar líneas de negocios que permitan aprovechar las oportunidades de gestión de ingresos, a partir de la capacidad instalada, iniciativas emergentes y nuevos socios, así como visibilizar a Capital como socio para la ejecución de estrategias de comunicación pública.</t>
  </si>
  <si>
    <t>Porcentaje de avance de la "Estrategia de nuevos derroteros, visibilidad y Capital Social 2.0"</t>
  </si>
  <si>
    <t>Reportar los avances en la ejecución de la estrategia y sus posibles variaciones, en contraste con la formulación inicial.</t>
  </si>
  <si>
    <t>Porcentaje total de avance  planeado para 2023 de la "Estrategia de nuevos derroteros, visibilidad y Capital Social 2.0"</t>
  </si>
  <si>
    <t>Porcentaje %</t>
  </si>
  <si>
    <t>Matriz de seguimiento a la ejecución de la estrategia</t>
  </si>
  <si>
    <t>95-100%</t>
  </si>
  <si>
    <t>1. Los resultados serán calificados de acuerdo al estado de avance, como se describe a continuación:
*Ejecutado: corresponde a las acciones que se han realizado al 100% durante el periodo de reporte
*En Ejecución: corresponde a las acciones que se iniciaron en el periodo de reporte y aun se encuentran en curso para su ejecución.
*Por iniciar su gestión: corresponde a las acciones que, de acuerdo con la Estrategia de nuevos derroteros, visibilidad y Capital Social 2.0, aun no deben iniciar.
2. Los porcentajes de cada trimestre corresponderán al avance alcanzado de acuerdo con Estrategia de nuevos derroteros, visibilidad y Capital Social 2.0 establecidas para la vigencia.
3. Al final de la vigencia, la sumatoria del resultado de cada trimestre corresponderá a la meta establecida, es decir 100 %. Los resultados parciales (cada trimestre) serán definidos de acuerdo con la Estrategia de nuevos derroteros, visibilidad y Capital Social 2.0.
4. Los rangos de tolerancia establecidos solo aplicarán para el resultado final del indicador con corte a 31 de diciembre de 2023, por cuanto el porcentaje de avance de cada trimestre puede variar de acuerdo a las acciones definidas en  la Estrategia de nuevos derroteros, visibilidad y Capital Social 2.0.</t>
  </si>
  <si>
    <t>70 % - 94,9 %</t>
  </si>
  <si>
    <t>La estrategia estará dividida en dos (2) componentes, así:
1. Seguimiento a nuevos derroteros
2. Seguimiento a Capital social
Cada uno de los componentes cuenta con subtemas que amplían la descripción de las acciones a realizar.</t>
  </si>
  <si>
    <t>NA.</t>
  </si>
  <si>
    <t>Profesional de ventas y mercadeo y equipo de Proyectos estratégicos según corresponda.</t>
  </si>
  <si>
    <t>Estrategia de nuevos derroteros, visibilidad y Capital Social 2.0 (cumplimiento de ventas)</t>
  </si>
  <si>
    <t>Porcentaje de cumplimiento de la meta de ventas para el 2023.</t>
  </si>
  <si>
    <t>Da cuenta del porcentaje de avance en las ventas a través de suscripción de contratos, adiciones contractuales, ofertas comerciales (comunicación pública, ATL, BTL, producción audiovisual, transmisiones audiovisuales, estrategias 360o), nuevos derroteros y recaudos de pauta digital en plataformas y redes sociales de Capital.</t>
  </si>
  <si>
    <t xml:space="preserve">(Valor acumulado en pesos de la venta al cierre cuatrimestral (BTL, ATL, Digital, pauta canal, transmisiones, proyecto audiovisual y recaudo pauta digital))/
</t>
  </si>
  <si>
    <t>(Valor en pesos de las ventas proyectadas de Capital para la vigencia (BTL, ATL, Digital, pauta canal, transmisiones, proyecto audiovisual y recaudo pauta digital))
*100%</t>
  </si>
  <si>
    <t>Registro de ventas</t>
  </si>
  <si>
    <t xml:space="preserve">Este indicador se plantea con base en el cumplimiento de la meta de ventas establecida por Capital, para la vigencia 2023, a partir de un análisis histórico del comportamiento de las ventas, entre 2020 y 2022.
Este análisis también arroja que las ventas tienen un mejor comportamiento durante el segundo semestre que en el primer semestre de cada vigencia.
El valor reportado corresponderá a la gestión de contratos (suscritos) con los clientes durante la vigencia 2023, en el numerador se ingresará el valor de los contratos suscritos en el periodo de reporte sumado al valor reportado en los cuatrimestres anteriores (esto aplica para el 2do y 3er cuatrimestre).
Meta en pesos corresponde a un valor de $ 7.200.000.000 el cual equivale al 100 %
Nota 1: este resultado incluye el valor recaudado por pauta digital.
Nota 2: el valor de la meta anual y los rangos de tolerancia establecidos en la columna V,  W, X y Y de este archivo, corresponden a la meta anual y no a las esperadas para cada cuatrimestre ya que al ser un indicador creciente el resultado irá aumentando hasta alcanzar el 100%.
Nota 3: Los valores que se registrarán incluyen IVA, para efectos de validación de datos respecto al control de los contratos suscritos con los clientes.
Nota 4: en cuanto a Ofertas Comerciales - OC se ingresará valor efectivo de venta al cliente y no el valor ofrecido.
Nota 5: Los valores reportados de ventas están sujetos a variaciones ocasionadas por la no ejecución y liberación de saldos en contratos interadministrativos no ejecutados en su totalidad por decisiones tomadas por el cliente y fuera del alcance y/o previsión por parte del Canal. </t>
  </si>
  <si>
    <t>* Diseñar la Estrategia de nuevos derroteros, visibilidad y Capital Social 2.0
* Ejecutar la Estrategia de nuevos derroteros, visibilidad y Capital Social 2.0
* Suscripción de contratos y ejecución según Estrategia de nuevos derroteros, visibilidad y Capital Social 2.0</t>
  </si>
  <si>
    <t>Los valores registrados en las metas parciales pueden verse afectados por aspectos tales como:
1. Cambios en las prioridades presupuestales de los clientes.
2.Orden de austeridad en el gasto de los clientes distritales.
3. Restricciones de Ley, por las garantías en los procesos electorales.
4. Restricciones para participar en procesos licitatorios cuando exigen requisitos de indicadores financieros, que Capital no está en capacidad de cumplir.
5. Efectos colaterales por el precio del dólar, la inflación y la desaceleración económica.
6. Implementación de nuevas políticas, prácticas o tecnologías implementadas por Capital o los clientes para la suscripción del contrato.
Algunos de estos serán claves al momento del monitoreo y reporte, así como de la necesidad de ajuste a lo largo de la vigencia.</t>
  </si>
  <si>
    <t>2.1.5</t>
  </si>
  <si>
    <t>Herramienta interna del equipo financiero de la dirección operativa</t>
  </si>
  <si>
    <t>Rango entre 20 % al 30 %</t>
  </si>
  <si>
    <t>Se realizará la medición teniendo en cuenta el intervalo de cumplimiento entre 20 % al 30 % del presupuesto total asignado a la Dirección Operativa, asignado a los llamados públicos.</t>
  </si>
  <si>
    <t>&lt;  18,9 %</t>
  </si>
  <si>
    <t>18 % al 19,9 %</t>
  </si>
  <si>
    <t>Entre 31 % y 40 %</t>
  </si>
  <si>
    <t>1. Con base en la disponibilidad presupuestal establecida en el plan de adquisiciones aprobado para la Dirección Operativa en la vigencia, elaborar los llamados públicos (documentos técnicos y precontractuales), de acuerdo con los lineamientos establecidos para la contratación en Capital
2. Publicación de condiciones de participación, llamados a cotizar o presentación de propuestas de acuerdo con el procedimiento que determine el manual de contratación de Capital para efectuar los llamados públicos
3. Contratación de proyectos como consecuencia de llamados públicos que garanticen la meta de porcentaje presupuestal
Nota 1: La persona designada por la Dirección Operativa para la consolidación y reporte de este indicador será el contratista que asesora los procesos que pertenecen a dicha instancia.
Nota 2: El Director Operativo, los equipos de producción, equipo financiero y apoyo administrativo de la Dirección Operativa o de la coordinación de producción o programación, según aplique y de acuerdo con la etapa de desarrollo del indicador, serán los responsables de producir y comunicar el dato o información a suministrar a planeación al momento de realizar la medición, análisis y reporte del indicador.</t>
  </si>
  <si>
    <t>Contratista de apoyo financiero de la dirección operativa</t>
  </si>
  <si>
    <t>Programación infantil y adolescentes emitida en la pantalla principal de Capital</t>
  </si>
  <si>
    <t>Medir la participación de la programación infantil y adolescente en la pantalla principal de Capital, en cumplimiento del objeto del proceso de Diseño y ejecución de la estrategia de circulación de contenidos y el desarrollo de las actividades descritas en el procedimiento "MDCC-PD-002 GESTIÓN DE PROGRAMACIÓN PARA EL SERVICIO DE TELEVISIÓN", en cuanto se refiere a la programación mensual.</t>
  </si>
  <si>
    <t>(Promedio de horas de contenido infantil emitidas en el trimestre + promedio de horas de contenido para adolescente emitidas en el trimestre) /</t>
  </si>
  <si>
    <t>(Promedio de horas totales emitidos en el trimestre) *100 %</t>
  </si>
  <si>
    <t>Herramienta interna del equipo programación de la dirección operativa</t>
  </si>
  <si>
    <t>Emitir programación infantil y adolescente en la pantalla principal de Capital, de tal manera que entre el 20 % y el 30 % de los contenidos que están en pantalla entre las 6:00 y las 24:00 correspondan a este tipo de programación.
"La herramienta interna empleada por el equipo de programación para la consolidación de los datos requeridos para este reporte, tiene como base el instrumento creado por MinTIC para el reporte trimestral de la parrilla para la CRC, a continuación se describen los datos que la conforman según la fórmula del indicador:
1. Información del numerador - Promedio de horas de contenido infantil emitidas en el trimestre + promedio de horas de contenido para adolescente emitidas en el trimestre:
* En la columna denominada "fecha" se seleccionan los tres meses (uno por uno) alcance de la medición del trimestre
* En la columna denominada "E" se filtran la información de los contenidos infantiles y de los contenidos adolescentes uno por uno y por cada mes 
* Se toma de la columna denominada "duración", mes por mes y por cada contenido (infantil y adolescente)
* Se promedian los valores de los tres (3) resultados obtenidos de los contenidos infantiles y los tres (3) resultados de los contenidos adolescentes 
* Se suman los dos resultados obtenidos
2. Información del denominador - Promedio de horas totales emitidos en el trimestre, para la consolidación de la información se realizan los siguientes pasos:
* En la columna denominada "fecha" se seleccionan los tres meses (uno por uno) alcance de la medición del trimestre
* Se suman los valores de la columna denominada "duración", mes por mes
* El valor obtenido en la sumatoria de cada mes se promedian, es decir se suman y se dividen por tres (3) 
Finalmente se divide el resultado obtenido del numerados y del denominador y se multiplica por 100 %"</t>
  </si>
  <si>
    <t>1. Cumplimiento del objeto del proceso de Diseño y ejecución de la estrategia de circulación de contenidos "Ofrecer a las audiencias una programación de contenidos de calidad que planteen la transformación de la sociedad hacia un modelo participativo e incluyente" desarrollar las actividades descritas en el procedimiento de " MDCC-PD-002 GESTIÓN DE PROGRAMACIÓN PARA EL SERVICIO DE TELEVISIÓN en cuanto se refiere a la programación mensual.</t>
  </si>
  <si>
    <t>Profesional especializado grado 3 de Programación.</t>
  </si>
  <si>
    <t xml:space="preserve">Gestionar una estrategia que incluya la participación activa de la ciudadanía infantil en el diseño, producción y/o circulación del contenidos de Capital y de Eureka </t>
  </si>
  <si>
    <t>Herramienta interna del equipo CCE de la dirección operativa</t>
  </si>
  <si>
    <t>Nota aclaratorias: 
1. Los porcentajes de cada trimestre corresponden al avance alcanzado de acuerdo con el cronograma y disposiciones administrativas para la consecución del proyecto. 
2. Al final de la vigencia la sumatoria del resultado de cada trimestre corresponderá a la meta establecida, es decir 100 %.
3. Los rangos de tolerancia establecidos solo aplicarán para el resultado final del indicador con corte a 31 de diciembre de 2023, por cuanto el porcentaje de avance de cada trimestre puede variar de acuerdo a las condiciones del proyecto.</t>
  </si>
  <si>
    <t xml:space="preserve">Contratista que asesora los procesos de la Dirección operativa </t>
  </si>
  <si>
    <t>3.3.2</t>
  </si>
  <si>
    <t xml:space="preserve">Optimización del canal de YouTube de Capital </t>
  </si>
  <si>
    <t>Realizar acciones que potencialicen los recursos digitales internos disponibles por Capital para la circulación y visibilización de los contenidos en plataformas o redes sociales.</t>
  </si>
  <si>
    <t>Contenidos optimizados en la red social – YouTube</t>
  </si>
  <si>
    <t>Hace referencia a las acciones de intervención realizadas por el equipo digital de la Dirección Operativa para la optimización de los contenidos circulados a través de la red social - YouTube de Capital.</t>
  </si>
  <si>
    <t xml:space="preserve">((Total de intervenciones realizadas en YouTube para el trimestre) / </t>
  </si>
  <si>
    <t>(Total de intervenciones programadas para red social en el trimestre) *
100%</t>
  </si>
  <si>
    <t>Herramienta interna del equipo digital de la dirección operativa</t>
  </si>
  <si>
    <t>NA</t>
  </si>
  <si>
    <t>95% al 100 %</t>
  </si>
  <si>
    <t>Lograr la optimización de los contenidos del canal de YouTube de Capital conforme haya sido definido por el equipo digital, de acuerdo con la disponibilidad de talento humano y flujos de trabajo.</t>
  </si>
  <si>
    <t>95 - 100%</t>
  </si>
  <si>
    <t>Ejecutar la intervención de las red social a optimizar de acuerdo con la disponibilidad de talento humano y de acuerdo con el flujo y volumen de trabajo del trimestre.</t>
  </si>
  <si>
    <t>El resultado esperado de la medición no es posible clasificarlo en ninguna de las siguientes categorías o escalas:
1 Creciente: El resultado tiende a crecer en el tiempo
2 Constante: Se espera un valor o rango de resultado estable en el tiempo
3 Decreciente: El resultado tiende a decrecer en el tiempo
Lo anterior debido a que, de acuerdo con la disponibilidad de talento humano contratado y recursos tecnológico disponible, será posible, por parte del equipo digital establecer un línea de intervención la cual podrá fluctuar de acuerdo con el flujo y volumen de trabajo. Esto hace que en un trimestre la intervención de la red social no sea ni constante, ni creciente ni decreciente, solo se será de acuerdo con las condiciones contractuales y disponibilidad de recursos.
Sin embargo, se espera que el resultado obtenido se enmarcan entre el rango satisfactorio y esta sea la constante</t>
  </si>
  <si>
    <t>Contratista designado para coordinar las actividades del equipo digital y/o Contratista designado como coordinador de proyectos digitales.</t>
  </si>
  <si>
    <t>3.3.3</t>
  </si>
  <si>
    <t xml:space="preserve">Desarrollos propios digitales como soporte a las diferentes líneas de producción del Canal para la promoción y circulación en redes sociales y sitios web </t>
  </si>
  <si>
    <t>Diseñar y ejecutar alternativas de producción y visibilización de los contenidos audiovisuales para las diferentes líneas de producción, y de esta manera optimizar el uso de los recursos internos disponibles en el Canal.</t>
  </si>
  <si>
    <t xml:space="preserve">Desarrollos  propios generados por el equipo digital para la promoción y circulación en redes sociales y sitios web </t>
  </si>
  <si>
    <t>Este indicador permite cuantificar las acciones realizadas por el equipo digital de la Dirección Operativa, como soporte en las necesidades de circulación y promoción, en redes sociales y sitios web, de los contenidos generados por las diferentes líneas de producción del Canal.
Específicamente el equipo digital, con base en los brief remitidos  diseña y produce desarrollos propios en respuesta a las necesidades internas de los equipos de la Dirección Operativa e instancias estratégicas, según corresponda.</t>
  </si>
  <si>
    <t xml:space="preserve">N° de desarrollos propios realizados en el trimestre como soporte en las necesidades de circulación y promoción, en redes sociales y sitios web / </t>
  </si>
  <si>
    <t>N° Total de desarrollos solicitados o brief remitidos al equipo digital en el trimestre, como soporte a las necesidades de circulación y promoción, en redes sociales y sitios web * 100%</t>
  </si>
  <si>
    <t>70% al 100 %</t>
  </si>
  <si>
    <t>Diseñar y producir desarrollos propios de acuerdo con las necesidades de los equipos solicitantes, respecto al soporte de circulación y promoción en redes sociales y sitios web, de tal manera que entre el 70 % y 100 % de los requerimientos recibidos, sean atendidos en oportunidad.
Se excluirá de la medición aquellas solicitudes que no atiendan las recomendaciones establecidas respecto a:
1. Oportunidad en el envío del brief o solicitud oportuna de la necesidad
3. Claridad, completitud y suficiencia de la información enviada para el diseño y ejecución del desarrollo digital. 
2. Disponibilidad de recursos (humanos, tecnológicos y tiempo) para la generación y revisión de propuestas. 
En caso de que, al revisar la información enviada por el solicitante, el equipo digital asignado a esta actividad, identifiquen inconsistencias, faltantes en la información o tenga dudas, este debe solicitar aclaración de la información al solicitante hasta que se resuelvan, esto se puede realizar a través de correo electrónico (cuando requieran mayor descripción y por ende la edición nuevamente del brief) o verbalmente (cuando sean dudas).
Se tendrá en cuenta para el reporte, aquellos diseños solicitados en el trimestre y que hayan sido resueltos al 100% en el mismo periodo, aquellos requerimientos allegados finalizado el trimestre o que por su complejidad requieran de mayor tiempo para su respuesta, serán reportados en el trimestre en el que se finalice el desarrollo y se realice la entrega al solicitante.</t>
  </si>
  <si>
    <t>&lt; 49,9 %</t>
  </si>
  <si>
    <t>50 % - 69,9 %</t>
  </si>
  <si>
    <t>70 - 100%</t>
  </si>
  <si>
    <t>1. Recibir la solicitud o brief por parte del equipo de producción o instancia estrategia que tiene la necesidad, con soportes y anexos requeridos.
2. Realizar el análisis de la necesidad y evaluar viabilidad y completitud del requerimiento
3. Diseñar y producción desarrollos propios en respuesta a las necesidades expresadas por los equipos como soporte de circulación y promoción en redes sociales y sitios web</t>
  </si>
  <si>
    <t>El resultado esperado de la medición no es posible clasificarlo en ninguna de las siguientes categorías o escalas:
1 Creciente: El resultado tiende a crecer en el tiempo
2 Constante: Se espera un valor o rango de resultado estable en el tiempo
3 Decreciente: El resultado tiende a decrecer en el tiempo
Lo anterior debido a que, el número de solicitudes allegadas al equipo digital por parte de los diferentes equipos de producción o instancias estratégicas, puede fluctuar y no depende de este equipo que esta cumpla con la condición constante, ni creciente, ni decreciente.
Sin embargo, se espera que el resultado obtenido se enmarcan entre el rango satisfactorio y esta sea la constante</t>
  </si>
  <si>
    <t>2.6.6</t>
  </si>
  <si>
    <t>Gestión técnica para la producción, realización, emisión y circulación de contenidos.</t>
  </si>
  <si>
    <t>Medición de la señal fuera del aire</t>
  </si>
  <si>
    <t>Garantizar la calidad y continuidad de la señal emitida del Canal, evaluando y monitoreando el correcto funcionamiento de los equipos técnicos que intervienen en la cadena de emisión.</t>
  </si>
  <si>
    <t>Tiempo de señal fuera del aire</t>
  </si>
  <si>
    <t>Evaluar los tiempos de disponibilidad de la señal emitida, por medio de la verificación - validación de la continuidad y calidad de la misma.
El indicador mide el porcentaje de fallas que se presentan durante el periodo de medición y por ende permitirá determinar la continuidad en la prestación del servicio. 
Este corresponde al tiempo en que el Canal garantiza la emisión de señal antes del proceso para la radiodifusión (TDT).</t>
  </si>
  <si>
    <t>1. Realizar diariamente el monitoreo de la señal de aire a través de los diferentes puntos de retorno, haciendo consolidación de datos diarios de las fallas identificadas en el formato "MECN-FT-048 Registro Monitoreo de novedades en la Señal de Aire - pestaña registro monitoreo señal fuera del aire". En aquellos periodos en los que no se presente fallas no se hará registro alguno en esta pestaña del formato. 
2. Con base en la información reportada en el punto anterior, realizar mensualmente el diligenciamiento del formato "MECN-FT-048 Registro Monitoreo de novedades en la Señal de Aire  - pestaña registro mensual señal fuera del aire" indicando el consolidado de fallas presentadas en el mes. Cuando no se presenten fallas, esto se indicará  en el resultado.</t>
  </si>
  <si>
    <t>1. El reporte se realizará a planeación de manera trimestral, sin embargo los datos serán reflejados en el reporte por cada uno de los meses.</t>
  </si>
  <si>
    <t>Profesional especializado grado 3 del área Técnica</t>
  </si>
  <si>
    <t>Plan de Austeridad del Gasto Público</t>
  </si>
  <si>
    <t>Implementar el Plan de Austeridad del Gasto Público en el gasto para la vigencia 2023</t>
  </si>
  <si>
    <t>Cumplimiento del Plan de Austeridad del Gasto Público</t>
  </si>
  <si>
    <t>Realizar seguimiento a los componentes objeto de austeridad durante la vigencia 2023.</t>
  </si>
  <si>
    <t>Número de acciones adelantadas para realizar con relación al Plan de Austeridad del Gasto Público para la vigencia</t>
  </si>
  <si>
    <t>Número de acciones programadas para realizar con relación al Plan de Austeridad del Gasto Público para la vigencia</t>
  </si>
  <si>
    <t xml:space="preserve">Porcentaje (%) </t>
  </si>
  <si>
    <t>Actividades y reportes relacionados con el Plan de Austeridad del Gasto Público</t>
  </si>
  <si>
    <t>N/A</t>
  </si>
  <si>
    <t>Se pretende cumplir el 100% de las actividades relacionadas con el seguimiento en la implementación del Plan de Austeridad del Gasto Público y de los componentes fijados como objeto de austeridad para 2023</t>
  </si>
  <si>
    <t>61%-75%</t>
  </si>
  <si>
    <t>75%-89%</t>
  </si>
  <si>
    <t>Formulación del Plan de Austeridad del Gasto Público 20%
Socialización del plan de austeridad 15%
Realizar informes 65%</t>
  </si>
  <si>
    <t>Atendiendo a lo fijado en el Decreto Distrital 492 de 2019, los informes de austeridad se deben realizar cada semestre y enviar a la SCRD, para su correspondientes revisión, compilación y posterior envío al Concejo de Bogotá para lo pertinente</t>
  </si>
  <si>
    <t>Profesional - Subdirección Administrativa</t>
  </si>
  <si>
    <t>Plan de fortalecimiento a la gestión Administrativa y Operativa de Servicios Administrativos</t>
  </si>
  <si>
    <t>Garantizar las condiciones adecuadas en la infraestructura física de Canal Capital en sus dos sedes.</t>
  </si>
  <si>
    <t>Cumplimiento en los mantenimientos preventivos y/o correctivos así como adecuaciones locativas en la vigencia 2023.</t>
  </si>
  <si>
    <t>Se espera medir el avance en el cumplimiento de actividades programadas en aras de mantener adecuadamente la infraestructura física del canal en sus dos sedes</t>
  </si>
  <si>
    <t>Numero de mantenimientos o adecuaciones ejecutadas</t>
  </si>
  <si>
    <t>Numero de mantenimientos o adecuaciones programadas</t>
  </si>
  <si>
    <t>Resultado de los mantenimientos preventivos y/o correctivos realizados a la infraestructura física de la entidad durante la vigencia</t>
  </si>
  <si>
    <t>Se pretende mantener en adecuadas condiciones de infraestructura física las instalaciones de la entidad en sus dos sedes, garantizando espacios idóneos para los funcionarios, contratistas y visitantes de la misma.</t>
  </si>
  <si>
    <t>1. Adecuación física al IN/OUT de Canal Capital sede Calle 26 (40%).
2. Brigada general de pintura en toda la sede Calle 26 de Canal Capital e instalación de iluminación exterior en la sede Calle 69 (20%).
3. Mantenimientos, adecuaciones y/o reparaciones correctivas en ambas sedes de Canal Capital (10%).
4. Mantenimientos locativos preventivos en ambas sedes de Canal Capital (30%).</t>
  </si>
  <si>
    <t>Técnico grado 2 de Servicios Administrativos</t>
  </si>
  <si>
    <t>5.5.8</t>
  </si>
  <si>
    <t>Preservar el patrimonio de bienes muebles y equipos de Canal Capital con el fin de evitar detrimentos patrimoniales a la entidad</t>
  </si>
  <si>
    <t>Cumplimiento de los cronogramas propuestos para Tomas Físicas de Inventarios en la vigencia 2023.</t>
  </si>
  <si>
    <t>Se espera medir el avance en el cumplimiento de actividades programadas en aras de prevenir la pérdida de bienes muebles y equipos de Canal Capital</t>
  </si>
  <si>
    <t>Numero de tomas físicas ejecutadas</t>
  </si>
  <si>
    <t>Numero de tomas físicas programadas</t>
  </si>
  <si>
    <t>Inventario actualizado de Consumo Controlado e Inventario actualizado de Propiedad, Planta y Equipo</t>
  </si>
  <si>
    <t>Se busca controlar y salvaguardar el patrimonio de bienes muebles y equipos propiedad de Canal Capital.</t>
  </si>
  <si>
    <t>1. Realizar dos tomas físicas de inventarios a los bienes catalogados como consumo controlado propiedad de Canal Capital (30%).
2. Realizar una toma física de inventarios aleatoria a los bienes catalogados como Propiedad, Planta y Equipo - PPyE de Canal Capital (20%).
3. Realizar la toma física de inventarios completa a los bienes catalogados como Propiedad, Planta y Equipo - PPyE de Canal Capital (50%).</t>
  </si>
  <si>
    <t>Plan Institucional de Gestión Ambiental - PIGA</t>
  </si>
  <si>
    <t>Llevar a cabo las acciones programadas en el plan de acción PIGA para cada vigencia con relación a los siguientes programas: 
* Ahorro y uso eficiente del agua
* Ahorro y uso eficiente de la energía 
* Gestión integral de residuos 
* Consumo sostenible
*Implementación de prácticas sostenible</t>
  </si>
  <si>
    <t xml:space="preserve">Con el indicador planteado se espera llevar el seguimiento de la implementación de las acciones establecidas en el Plan de Acción PIGA para cada vigencia en coherencia con la concertación para el periodo 2021-2024 </t>
  </si>
  <si>
    <t>Informe de seguimiento al Plan de Acción PIGA de la Secretaría Distrital de Ambiente 
Herramienta interna de medición a la implementación del PIGA 
Cronograma de informes de segunda línea de defensa</t>
  </si>
  <si>
    <t>71% - 91%</t>
  </si>
  <si>
    <t>&gt;92%</t>
  </si>
  <si>
    <t>Formulación del Plan de Acción anual PIGA (5%)
Ejecución de las actividades programadas (80%)
Seguimiento semestral del Plan de Acción para informes ante la SDA. (15%)</t>
  </si>
  <si>
    <t xml:space="preserve">La información de línea base corresponde con el cierre de las acciones del Plan de Acción PIGA respecto a la formulación inicial y teniendo en cuenta los ajustes adelantados al Plan de Acción PIGA durante la vigencia 2022. </t>
  </si>
  <si>
    <t>Planeación - Profesional de apoyo de Planeación (referente ambiental)</t>
  </si>
  <si>
    <t>Plan Estratégico de Tecnologías de la Información - PETI 2023 (Anexo 2)</t>
  </si>
  <si>
    <t>Continuar con la planificación estratégica de las tecnologías de la información de Capital, para el período 2023, acorde con las necesidades de la Entidad y los lineamientos de la Política de Gobierno Digital y Seguridad Digital a partir de la planeación estratégica apalancada en las tecnologías de la información y la implementación, seguimiento y mejora de políticas de gestión y desempeño institucional que contribuya al logro de los objetivos institucionales, apoyando todas las actividades y proyectos de Capital.</t>
  </si>
  <si>
    <t>Cumplimiento de actividades de la hoja de ruta del Plan Estratégico de Tecnologías de la Información - PETI 2023.</t>
  </si>
  <si>
    <t>Realizar el seguimiento al cumplimiento de las actividades programadas en la hoja de ruta del Plan Estratégico de tecnologías de la información - PETI</t>
  </si>
  <si>
    <t>Hoja de Ruta del PETI
Plan de Trabajo del Área 2023</t>
  </si>
  <si>
    <t>1. Planificación (20%)
2. Ejecución (80%)
3. Seguimiento al cumplimiento
4. Análisis y mejora</t>
  </si>
  <si>
    <t>Profesional especializado de Sistemas</t>
  </si>
  <si>
    <t>Plan de Seguridad y Privacidad de la Información 2023 - PSPI (Anexo 3)</t>
  </si>
  <si>
    <t xml:space="preserve">Fortalecer e innovar la plataforma tecnológica de la Entidad (Hardware y Software), manteniendo un esquema de alta disponibilidad y seguridad. </t>
  </si>
  <si>
    <t>Cumplimiento de actividades del Plan de seguridad y privacidad de la información 2023.</t>
  </si>
  <si>
    <t>Plan de Seguridad y Privacidad de la Información 2023
Plan de Trabajo del Área 2023</t>
  </si>
  <si>
    <t>3.7.6</t>
  </si>
  <si>
    <t>Plan de tratamiento de riesgos de seguridad y privacidad de la información 2023 -  PTRSI (Anexo 4)</t>
  </si>
  <si>
    <t xml:space="preserve">Fortalecer la gestión y tratamiento de riesgos de seguridad digital en la plataforma tecnológica de la Entidad (Hardware y Software), manteniendo un esquema de alta disponibilidad y seguridad. </t>
  </si>
  <si>
    <t>Cumplimiento de actividades del Plan de tratamiento de riesgos de seguridad y privacidad de la información 2023.</t>
  </si>
  <si>
    <t>Plan de Tratamiento de Riesgos de Seguridad de la Información 2023
Plan de Trabajo del Área 2023</t>
  </si>
  <si>
    <t>5.6.10</t>
  </si>
  <si>
    <t>Cumplimiento de lo establecido en el Plan Institucional de Archivos PINAR para la vigencia 2023</t>
  </si>
  <si>
    <t>En relación a lo definido en el PINAR se pretende ejecutar las actividades en cumplimiento de los cronogramas establecidos.</t>
  </si>
  <si>
    <t xml:space="preserve">Plan Institucional de Archivos - PINAR </t>
  </si>
  <si>
    <t xml:space="preserve">Se pretende dar cumplimiento como mínimo al 90% de las actividades establecidas en el plan de acción PINAR para la vigencia 2023 atendiendo la capacidad operativa y financiera así como los cambios establecidos en el contexto interno y externo de la organización. </t>
  </si>
  <si>
    <t xml:space="preserve">1. Implementación Tablas de Retención Documental actualizadas. (35%)
2. Implementación y ejecución del módulo de gestión documental - ERP. (35%)
3. Ejecución del Programa de Transferencias Secundarias .(30%)
4. Ejecución Plan de Capacitaciones </t>
  </si>
  <si>
    <t xml:space="preserve">Profesional de Gestión Documental </t>
  </si>
  <si>
    <t>Realizar el seguimiento al cumplimiento de las acciones definidas en el Plan Institucional de Capacitación de la vigencia 2023.</t>
  </si>
  <si>
    <t>Número de acciones ejecutadas en el período del Plan Institucional de Capacitación</t>
  </si>
  <si>
    <t xml:space="preserve">Número de acciones programadas en el período del Plan Institucional de Capacitación </t>
  </si>
  <si>
    <t>Evidencias de la ejecución del plan</t>
  </si>
  <si>
    <t>Se pretende dar cumplimiento al 100% de las actividades establecidas en el Plan de Capacitación Institucional - PIC para la vigencia 2023, atendiendo las necesidades de los diferentes grupos de trabajo de la entidad, las ofertas institucionales y el cumplimiento normativo cuando se requiera.</t>
  </si>
  <si>
    <t>Profesional Especializado de Recursos Humanos</t>
  </si>
  <si>
    <t>Realizar seguimiento al cumplimiento de las acciones definidas en el Plan Estratégico de Recursos Humanos de la vigencia 2023.</t>
  </si>
  <si>
    <t>Número de acciones ejecutadas en el período del Plan Estratégico de Recursos Humanos</t>
  </si>
  <si>
    <t>Número de acciones programadas en el período del Plan Estratégico de Recursos Humanos</t>
  </si>
  <si>
    <t xml:space="preserve">Se pretende dar cumplimiento como mínimo al 90% de las actividades establecidas en el Plan Estratégico de Recursos Humanos para la vigencia 2023, partiendo de los avances realizados en las vigencias anteriores y la consecución de los objetivos establecidos </t>
  </si>
  <si>
    <t>Realizar el seguimiento al cumplimiento de las acciones definidas en el Plan de Bienestar e incentivos de la vigencia 2023.</t>
  </si>
  <si>
    <t>Número de acciones ejecutadas en el período del Plan de Bienestar e incentivos</t>
  </si>
  <si>
    <t xml:space="preserve">Número de acciones programadas en el período del Plan de Bienestar e incentivos </t>
  </si>
  <si>
    <t>Se pretende dar cumplimiento al 90% de las actividades establecidas en el Plan de Bienestar e Incentivos vigencia 2023, identificando las actividades que generan mayor impacto sobre los colaboradores de la entidad y que la evolución de la situación posterior a la emergencia sanitaria permita desarrollar.</t>
  </si>
  <si>
    <t>Realizar el seguimiento al cumplimiento de las acciones definidas en el Plan de Seguridad y Salud en el trabajo de la vigencia 2023.</t>
  </si>
  <si>
    <t>Número de acciones ejecutadas en el período del Plan de Seguridad y Salud en el trabajo</t>
  </si>
  <si>
    <t>Número de acciones programadas en el período del Plan de Seguridad y Salud en el trabajo</t>
  </si>
  <si>
    <t>Se pretende mantener como mínimo el 90% de avance en la implementación del SGSST, con el mantenimiento de acciones adelantadas en vigencias anteriores y el cumplimiento del plan de trabajo proyectado en la vigencia 2023.</t>
  </si>
  <si>
    <t>1. Formulación del Plan de reinversión con ARL (15%)
2. Formulación del Plan de trabajo SST  (15%) 
3. Ejecución de las actividades programadas (50%)
4. Seguimiento al plan de trabajo. (20%)</t>
  </si>
  <si>
    <t>Realizar el seguimiento al cumplimiento de las acciones definidas en el Plan de integridad de la vigencia 2023.</t>
  </si>
  <si>
    <t xml:space="preserve">Número de acciones ejecutadas en el período del  Plan de integridad </t>
  </si>
  <si>
    <t xml:space="preserve">Número de acciones programadas en el período del  Plan de integridad </t>
  </si>
  <si>
    <t>Se pretende dar cumplimiento al 100% de las actividades establecidas en el Plan de Integridad vigencia 2023, identificando la apropiación del plan y las actividades que generan mayor impacto sobre los colaboradores de la entidad.</t>
  </si>
  <si>
    <t>5.5.16</t>
  </si>
  <si>
    <t xml:space="preserve">Gastos Financiados por Recursos Propios </t>
  </si>
  <si>
    <t>Ejecución Presupuestal sistema BogData</t>
  </si>
  <si>
    <t>Comparar el ingreso frente al gasto financiado con recursos propios y generar alertas.</t>
  </si>
  <si>
    <t xml:space="preserve">El resultado del indicador el igual o mayor a 100% no obstante el comportamiento histórico se ha evidenciado que el resultado en los períodos intermedios se encuentra por debajo de la meta. </t>
  </si>
  <si>
    <t>Profesional de Presupuesto</t>
  </si>
  <si>
    <t xml:space="preserve">Ordenes de Pago liquidadas en el sistema Ordpago. </t>
  </si>
  <si>
    <t xml:space="preserve">Liquidar ordenes de pago y diligenciar matriz de control  </t>
  </si>
  <si>
    <t xml:space="preserve">Este indicador mide el tiempo empleado para el pago a las personas naturales, sin embargo, por temas tributarios o documental se podría presentar una desviación en los días de trámite.  </t>
  </si>
  <si>
    <t>Subdirector Financiero</t>
  </si>
  <si>
    <t xml:space="preserve">Recaudo de la facturación de Ventas </t>
  </si>
  <si>
    <t>Seguimiento flujo de caja.</t>
  </si>
  <si>
    <t>Este indicador se determina con los Ingresos percibidos, producto de las Ventas de servicios.</t>
  </si>
  <si>
    <t xml:space="preserve">Profesional de Tesorería </t>
  </si>
  <si>
    <t>¿Cómo estamos?</t>
  </si>
  <si>
    <t>Presentar el Estado de Situación financiera de la empresa en el periodo correspondiente.</t>
  </si>
  <si>
    <t>Activo Corriente</t>
  </si>
  <si>
    <t xml:space="preserve">Pasivo Corriente </t>
  </si>
  <si>
    <t xml:space="preserve">Estados contables mensuales </t>
  </si>
  <si>
    <t>≥ 1,5</t>
  </si>
  <si>
    <t>Lograr mantener el indicador en un resultado igual o mayor a 1,5</t>
  </si>
  <si>
    <t>≤ 1</t>
  </si>
  <si>
    <t>Para que este indicador sea aceptable deber ser superior a 1,5.</t>
  </si>
  <si>
    <t>Profesional de Contabilidad</t>
  </si>
  <si>
    <t>Cumplimiento de los tiempos establecidos para el recaudo.</t>
  </si>
  <si>
    <t>Total servicios facturados</t>
  </si>
  <si>
    <t>Lograr al cierre del trimestre un recaudo igual o superior al 70% con respecto a lo facturado en el mismo período.</t>
  </si>
  <si>
    <t>&gt; 65%</t>
  </si>
  <si>
    <t xml:space="preserve">Profesional de Facturación y Cartera </t>
  </si>
  <si>
    <t xml:space="preserve">Todas las áreas de la Subdirección </t>
  </si>
  <si>
    <t>&gt;12</t>
  </si>
  <si>
    <t>5.6.22</t>
  </si>
  <si>
    <t>Gestión jurídica y contractual.</t>
  </si>
  <si>
    <t>Buenas prácticas para compras sostenible</t>
  </si>
  <si>
    <t>Monitorear la inclusión de condiciones técnicas y jurídicas en el estudio previo, dirigidas a la búsqueda de buenas prácticas para compras sostenibles, contenidas en las "fichas de compras sostenibles", por parte las diferentes dependencias de la entidad a las que aplique y de acuerdo con los procesos de contratación de bienes y servicios requeridos.</t>
  </si>
  <si>
    <t>Buenas prácticas implementadas con relación a compras sostenibles</t>
  </si>
  <si>
    <t>Incorporar los requerimientos dirigidos a las buenas prácticas de compras sostenibles, que permitan a las áreas de entidad hacer un seguimiento adecuado del cumplimiento de la normatividad vigente en materia de compras sostenibles, según aplique.</t>
  </si>
  <si>
    <t>(Número de procesos de contratación que implementaron la ficha de compras sostenibles) /</t>
  </si>
  <si>
    <t>(Número de procesos de contratación que requieren la aplicación de la fichas de compras sostenibles) * 100%</t>
  </si>
  <si>
    <t>SECOP</t>
  </si>
  <si>
    <t>95 % - 99.9%</t>
  </si>
  <si>
    <t>El resultado de esta medición permite monitorear aquellos procesos de contratación susceptibles de aplicar buenas prácticas de compras sostenibles. 
Los datos tenidos en cuenta para la medición corresponden a:
Numerador: consolida el número de procesos de contratación finalizados en el trimestre, en el que se incluyó la ficha de compras sostenibles en los documentos precontractuales.
Denominador: consolida el número de procesos que, luego del análisis realizado entre el área solicitante y el equipo de contratación, es susceptible de implementar para la contratación la ficha de compras sostenibles. 
Notas:
* Aquellos procesos de contratación que no se perfeccionen durante el periodo de reporte, serán tenidos en cuenta para ser incluidos en la suma del numerador en el reporte del siguiente trimestre. 
* Será decisión del equipo de contratación incluir este dato en el denominador siempre que se haya efectuado el análisis con el área solicitante de incluir la ficha de compras sostenibles. 
* En los casos en que la solicitud del proceso de contratación, se radique en el área jurídica en los últimos tres (3) días hábiles del último mes del trimestre (marzo, junio, septiembre y diciembre) estos datos serán tenidos en cuenta para el reporte del siguiente trimestre.</t>
  </si>
  <si>
    <t>&lt; = 75 %</t>
  </si>
  <si>
    <t>75 % a &lt; = 94.9%</t>
  </si>
  <si>
    <t>95 % a 99,9 %</t>
  </si>
  <si>
    <t>1. Revisar con las áreas la aplicación de las fichas de compras sostenibles (parcial o total), para efectos de determinar los factores a ser tenidos en cuenta para contratar los bienes y servicios.
2. Garantizar que se incluyan en los documentos precontractuales y contractuales los factores de sostenibilidad dispuestos en las fichas de compras sostenibles.</t>
  </si>
  <si>
    <t>Ninguna</t>
  </si>
  <si>
    <t>Contratista que presta servicios como asesor de Contratación y  Jefe oficina jurídica</t>
  </si>
  <si>
    <t>Control Disciplinario Interno.</t>
  </si>
  <si>
    <t>Gestión y trámite de procesos disciplinarios en cada una de las etapas procesales.</t>
  </si>
  <si>
    <t>Gestionar los procesos vigentes en las actuaciones correspondientes según la etapa procesal en que se encuentre de conformidad con la normatividad aplicable.</t>
  </si>
  <si>
    <t>Gestión y trámite de procesos disciplinarios</t>
  </si>
  <si>
    <t>Esta medición permite realizar trazabilidad del avance que tiene un proceso disciplinario de acuerdo con la etapa en la que se encuentra, desde su radicación hasta el cierre.
Las etapas que se tendrán en cuenta para la medición de los datos base para el reporte del indicador son los siguientes:
1. Evaluación de mérito: Es la etapa en la cual se valora y verifican los hechos que sustentan la queja formulada y las pruebas existentes al respecto, a fin de decidir si es procedente ordenar la apertura de indagación previa dentro de la actuación disciplinaria.
2. Indagación: Es la etapa que procede en caso de duda sobre la identificación o individualización del posible autor de una falta disciplinaria.
3. Investigación: Es la etapa en la cual se investigan con rigor los hechos y circunstancias que demuestren la existencia de falta disciplinaria y la responsabilidad del investigado y los que tiendan a demostrar su inexistencia o lo eximan de responsabilidad.
4. Archivo: Es la terminación del proceso disciplinario.
5. Inhibitorio: Es la decisión que se surte cuando la información de los hechos o la queja formulada son manifiestamente temerarios o se refieren a hechos disciplinariamente irrelevantes, de imposible ocurrencia o que sean presentados de manera absolutamente inconcreta o difusa, o cuando la acción no puede iniciarse.</t>
  </si>
  <si>
    <t>(Número de procesos disciplinarios en curso de acuerdo con la etapa procesal en la que se encuentra) /</t>
  </si>
  <si>
    <t>(Número total de procesos disciplinarios en curso) * 100 %</t>
  </si>
  <si>
    <t xml:space="preserve">Repositorio interno de los procesos disciplinario (carpeta drive) </t>
  </si>
  <si>
    <t>95 % - 99,9 %</t>
  </si>
  <si>
    <t>Da cuenta del monitoreo realizado a los procesos disciplinarios de la entidad, de tal forma que se pueda evidenciar al avance de conformidad a la etapa en la que se encuentra. 
Se espera que, durante el trimestre de análisis, se evidencien los resultados de la gestión realizada por el equipo de control interno disciplinario para el desarrollo de la actividad. Sin embargo, cabe anotar que, en caso de no reportar avance alguno, no indica que no se esté haciendo el seguimiento correspondiente, pues cada actuación tiene un término señalado en la ley.
En el numerador se incluirá el número de procesos que se encuentre en cada etapa del proceso disciplinario de acuerdo con la normatividad que le aplique. 
En el denominador se incluirá la sumatoria de los procesos que se encuentran en curso durante el trimestre.
Nota: Aquellas quejas recibidas en la entidad posteriores al horario de recepción habitual del último día de corte de la medición, será tenido en cuenta para el día hábil del mes siguiente, y por lo tanto será incluido en el reporte trimestral siguiente.</t>
  </si>
  <si>
    <t xml:space="preserve">1. Recibir la queja o el traslado de la autoridad competente
2. Asignar el consecutivo interno con el fin de identificar el proceso disciplinario
3. Analizar los hechos y la información contenida en el proceso
4. Desarrollar las actividades de la etapa procesal según corresponda y con base en la  normatividad que aplique según el caso. </t>
  </si>
  <si>
    <t>Control Disciplinario Interno</t>
  </si>
  <si>
    <t>Profesional Especializada Grado 2 de jurídica y
Jefe de la oficina de control interno disciplinario</t>
  </si>
  <si>
    <t>Defensa jurídica</t>
  </si>
  <si>
    <t>Capacitación a funcionarios y trabajadores oficiales respecto del ejercicio de la supervisión, a efectos de evitar la imposición de condenas por la configuración del contrato realidad</t>
  </si>
  <si>
    <t>Capacitar a supervisores en el ejercicio de sus funciones, en aras de evitar la configuración del contrato realidad.</t>
  </si>
  <si>
    <t>Funcionarios capacitados en el ejercicio de la supervisión en aras de evitar la configuración del contrato realidad.</t>
  </si>
  <si>
    <t>Suministrar información a funcionarios y trabajadores respecto del ejercicio de sus funciones como supervisores de contratos con personas naturales, a efectos de conocer el alcance de las mismas de cara a evitar la configuración de contratos realidad.
Para la medición de este indicador se tendrá en consideración que la expresión "transferencias de información" hará referencia a los espacios de: capacitaciones, socializaciones, comunicados internos, talleres y cualquier espacio de transferencia de conocimiento a que haya lugar</t>
  </si>
  <si>
    <t>(Número de espacios de transferencia de información realizados para los supervisores de contrato)  /</t>
  </si>
  <si>
    <t>(Número de espacios de transferencia de información programados para los supervisores de contrato) * 100%</t>
  </si>
  <si>
    <t>Soportes de capacitación de la Secretaría General</t>
  </si>
  <si>
    <t>Realizar 2 capacitaciones (1 cada semestre) en el transcurso de la vigencia, con el fin de que funcionarios y trabajadores identifiquen el alcance de sus funciones como supervisores a efectos de evitar a futuro condenas por la configuración de un contrato realidad.
El valor final corresponderá a la sumatoria del avance obtenido en cada semestre, es decir que para el 1 er semestre del año se alcanzará un 50 % de avance y en el segundo semestre el 50 % restante.
Nota: los rangos de tolerancia establecidos en la columna V,  W, X y Y de este archivo, corresponden a la meta anual con corte a 31 de diciembre de 2023 y no a la esperada para el 1er semestre, ya que al ser un indicador creciente el resultado irá aumentando hasta alcanzar el 100%.</t>
  </si>
  <si>
    <t>1. Establecer alianzas con la Secretaria Distrital Jurídica para coordinar su apoyo para la formación.
2. Convocar a capacitación  a supervisores y sus apoyos a la supervisión respecto del ejercicio de sus funciones como supervisores, en razón a la imposición de condenas por contrato realidad.</t>
  </si>
  <si>
    <t>Profesional Especializada Grado 2 de jurídica</t>
  </si>
  <si>
    <t>Seguimiento a la Política Institucional de Servicio a la Ciudadanía</t>
  </si>
  <si>
    <t>Cumplimiento de las acciones formuladas en el plan de mejoramiento de la autoevaluación en el modelo de seguimiento y medición a la prestación del servicio de la Política Institucional de Servicio a la Ciudadanía.</t>
  </si>
  <si>
    <t>Realizar el seguimiento al cumplimiento de las actividades de mejora propuestas a partir de la autoevaluación realizada en el modelo de seguimiento y medición a la prestación del servicio de la Política Institucional de Servicio a la Ciudadanía.</t>
  </si>
  <si>
    <t>Porcentaje de avances de las acciones formuladas a partir de la autoevaluación realizada en el modelo de seguimiento y medición a la prestación del servicio de la Política Institucional de Servicio a la Ciudadanía.</t>
  </si>
  <si>
    <t>Porcentaje de cumplimiento programado de las  acciones formuladas a partir de la autoevaluación realizada en el modelo de seguimiento y medición a la prestación del servicio de la Política Institucional de Servicio a la Ciudadanía.</t>
  </si>
  <si>
    <t>Formato de autoevaluación del modelo de seguimiento y medición a la prestación del servicio</t>
  </si>
  <si>
    <t>Dar cumplimiento al 100% de las acciones de mejora establecidas a partir de la autoevaluación realizada en el modelo de seguimiento y medición a la prestación del servicio de la Política Institucional de Servicio a la Ciudadanía., para la vigencia 2023.</t>
  </si>
  <si>
    <t>1. Diligenciamiento del formato de autoevaluación y formulación de acciones de mejora (20%) 
2.  Seguimiento al cumplimiento de las actividades propuestas. (80%)</t>
  </si>
  <si>
    <t>Auxiliar de Atención al Ciudadano</t>
  </si>
  <si>
    <t>Atender los diferentes requerimientos de la ciudadanía de manera oportuna, con el apoyo del área competente para satisfacer sus necesidades.</t>
  </si>
  <si>
    <t>Porcentaje de peticiones atendidas en los tiempos de Ley dentro del periodo.</t>
  </si>
  <si>
    <t>Hacer la medición de las peticiones atendidas de manera oportuna dentro del periodo de reporte con el fin de garantizar el ejercicio de derechos de la ciudadanía.</t>
  </si>
  <si>
    <t>Número de peticiones atendidas en los tiempos de Ley en el mes</t>
  </si>
  <si>
    <t>Número de peticiones atendidas en el mes</t>
  </si>
  <si>
    <t>Formato  AAUT-FT-008 SEGUIMIENTO Y CONTROL DE PQRS</t>
  </si>
  <si>
    <t>Gestionar el 100% de las PQRS recibidas en la entidad en los tiempos de Ley.</t>
  </si>
  <si>
    <t>Tramitar la totalidad de las PQRS recibidas en la entidad y hacer seguimiento mensual al cumplimiento de las mismas, verificando que su respuesta se haya dado dentro los tiempos de Ley.</t>
  </si>
  <si>
    <t xml:space="preserve">Plan Anual de Auditoría - Aseguramiento y consulta. </t>
  </si>
  <si>
    <t>Actividades de aseguramiento y consultoría.</t>
  </si>
  <si>
    <t>Plan Anual de Auditoría</t>
  </si>
  <si>
    <t>Lograr un nivel de cumplimiento cercano al 97% de las actividades programadas en el Plan Anual de Auditorías, conforme a la normatividad vigente aplicable.</t>
  </si>
  <si>
    <t>&gt;97%</t>
  </si>
  <si>
    <t>Contratista profesional de la Oficina de Control Interno</t>
  </si>
  <si>
    <t>Plan de mejoramiento por procesos.</t>
  </si>
  <si>
    <t>Asegurar el mejoramiento continuo de los procesos.</t>
  </si>
  <si>
    <t xml:space="preserve">Acciones del plan de mejoramiento por procesos con avance en su cumplimiento. </t>
  </si>
  <si>
    <t xml:space="preserve">Sumatoria del porcentaje de avance de las acciones del Plan de Mejoramiento por procesos </t>
  </si>
  <si>
    <t>Total de acciones programadas  del Plan de Mejoramiento por procesos a la fecha de reporte del PAI.</t>
  </si>
  <si>
    <t>Porcentaje</t>
  </si>
  <si>
    <t>Plan de Mejoramiento por Procesos</t>
  </si>
  <si>
    <t>Realizar seguimiento al avance de las acciones formuladas en el Plan de Mejoramiento por procesos.</t>
  </si>
  <si>
    <t>La información registrada dependerá del avance en el cumplimiento a lo formulado en el Plan por las áreas responsables.</t>
  </si>
  <si>
    <t>Programa de Transparencia y Ética Pública - PTEP</t>
  </si>
  <si>
    <t>Asegurar la transparencia al interior de la entidad y fomentar la participación ciudadana.</t>
  </si>
  <si>
    <t>Actividades del Programa de Transparencia y Ética Pública - PTEP (PTEP) con avance en su cumplimiento.</t>
  </si>
  <si>
    <t>Monitorear el cumplimiento de las actividades formuladas en el Programa de Transparencia y Ética Pública - PTEP</t>
  </si>
  <si>
    <t>Sumatoria del porcentaje de avance de las acciones en el Programa de Transparencia y Ética Pública - PTEP</t>
  </si>
  <si>
    <t>Total de acciones formuladas en el año en el Programa de Transparencia y Ética Pública - PTEP</t>
  </si>
  <si>
    <t>Lograr un nivel de avance del 75% en el cumplimiento de las acciones formuladas en el Programa de Transparencia y Ética Pública - PTEP</t>
  </si>
  <si>
    <t>&lt;60%</t>
  </si>
  <si>
    <t>61% - 70%</t>
  </si>
  <si>
    <t>71% - 74%</t>
  </si>
  <si>
    <t>&gt;75%</t>
  </si>
  <si>
    <t>Realizar seguimiento al avance de las actividades que se establezcan anualmente en el Programa de Transparencia y Ética Pública - PTEP.</t>
  </si>
  <si>
    <t>La información registrada dependerá del avance en el cumplimiento a lo formulado en el Programa de Transparencia y Ética Pública - PTEP por las áreas responsables.</t>
  </si>
  <si>
    <t>Gestión de Riesgos.</t>
  </si>
  <si>
    <t>Proporcionar los lineamientos que permitan gestionar de manera adecuada los riesgos que puedan afectar el logro de los objetivos institucionales.</t>
  </si>
  <si>
    <t>Componentes de la gestión del riesgo con avance en su cumplimiento.</t>
  </si>
  <si>
    <t xml:space="preserve">Sumatoria del porcentaje de avance en el cumplimiento de los componentes de gestión del riesgo. </t>
  </si>
  <si>
    <t>Número de componentes de la gestión del riesgo (2)</t>
  </si>
  <si>
    <t>Informe de gestión del riesgo
Mapa de riesgos de gestión</t>
  </si>
  <si>
    <t xml:space="preserve">Lograr un nivel de avance del 75% en el cumplimiento de las acciones con seguimiento de la Política de Administración de riesgo y de los mapas de riesgo institucional. </t>
  </si>
  <si>
    <t>Realizar seguimiento a los componentes de la Gestión del riesgo (Política de administración de riesgos y Mapa de riesgos por procesos).</t>
  </si>
  <si>
    <t>El informe incluye el seguimiento a la Política de Administración de Riesgos y Mapas de riesgos de gestión.</t>
  </si>
  <si>
    <t>Plan Anual de Auditoría modificado durante la vigencia.</t>
  </si>
  <si>
    <t>Formulación del Plan Anual con una modificaciones a lo largo de la vigencia.</t>
  </si>
  <si>
    <t>Realizar el seguimiento al Plan Anual de Auditoría y presentación y aprobación de modificación en el Comité Institucional de Coordinación de Control Interno.</t>
  </si>
  <si>
    <t xml:space="preserve">Procesos con mejoras  resultado de las Auditorías Internas </t>
  </si>
  <si>
    <t>Evaluación de auditoría</t>
  </si>
  <si>
    <t>4</t>
  </si>
  <si>
    <t xml:space="preserve">Realizar la consolidación de los resultados de las evaluaciones de auditorías. </t>
  </si>
  <si>
    <t/>
  </si>
  <si>
    <t>Anexo 1 - MATRIZ DE SEGUIMIENTO AL PLAN DE ACCIÓN INSTITUCIONAL
CAPITAL - SISTEMA DE COMUNICACIÓN PÚBLICA
Corte: 31 de diciembre de 2023
Fecha de informe: 26 de enero de 2024</t>
  </si>
  <si>
    <t>Sector</t>
  </si>
  <si>
    <t>Entidad</t>
  </si>
  <si>
    <t>Proyecto de Inversión</t>
  </si>
  <si>
    <t>Objetivo de Desarrollo Sostenible -ODS-</t>
  </si>
  <si>
    <t>Medición</t>
  </si>
  <si>
    <t>SEGUIMIENTO (A 30 de junio de 2023)</t>
  </si>
  <si>
    <t>SEGUIMIENTO II (A 31 de diciembre de 2023)</t>
  </si>
  <si>
    <t>Nombre</t>
  </si>
  <si>
    <t>Meta ODS</t>
  </si>
  <si>
    <t>Fórmula</t>
  </si>
  <si>
    <t>Correlación entre la meta ODS y el proyecto de inversión</t>
  </si>
  <si>
    <t>OBSERVACIONES</t>
  </si>
  <si>
    <t>Seguimiento I (cuantitativo)</t>
  </si>
  <si>
    <t>Descripción
(Análisis Cualitativo)</t>
  </si>
  <si>
    <t>Evidencias</t>
  </si>
  <si>
    <t>Seguimiento II (cuantitativo)</t>
  </si>
  <si>
    <t>(Carpeta ODS)</t>
  </si>
  <si>
    <t>Cultura, recreación y deporte</t>
  </si>
  <si>
    <t>Canal Capital</t>
  </si>
  <si>
    <t>Fortalecimiento de la creación y cocreación de contenidos multiplataforma en ciudadanía, cultura y educación</t>
  </si>
  <si>
    <t>Igualdad de Género</t>
  </si>
  <si>
    <t>5.1 Poner fin a todas las formas de discriminación contra todas las mujeres y las niñas en todo el mundo</t>
  </si>
  <si>
    <t>Cumplimiento de los compromisos institucionales en el marco de la Política Pública de Mujeres y Equidad de Género, y la Política Pública de Actividades Sexuales Pagadas</t>
  </si>
  <si>
    <t>No. de compromisos gestionados / No. de compromisos acordados</t>
  </si>
  <si>
    <t>Capital participa de manera activa, a nivel de entidad corresponsable, en la implementación de las estrategias definidas a nivel distrital lideradas por la Secretaría Distrital de la Mujer, que tienen como fin aportar a la lucha contra el machismo, la discriminación de género, las prácticas sexistas, entre otros. Asimismo contribuye a la no estigmatización y a la promoción de la no violencia contra mujeres y niñas.</t>
  </si>
  <si>
    <t>La meta y los productos esperados varían de acuerdo a las acciones definidas desde la Secretaría Distrital de la Mujer para el la ETG y el PIOEG.</t>
  </si>
  <si>
    <t>7505-ODS05.01</t>
  </si>
  <si>
    <t>5.2 Eliminar todas las formas de violencia contra todas las mujeres y las niñas en los ámbitos público y privado, incluidas la trata y la explotación sexual y otros tipos de explotación</t>
  </si>
  <si>
    <r>
      <t xml:space="preserve">Emisión de contenidos audiovisuales </t>
    </r>
    <r>
      <rPr>
        <b/>
        <u/>
        <sz val="9"/>
        <rFont val="Arial"/>
        <family val="2"/>
      </rPr>
      <t>enfocados a mujer y equidad de género</t>
    </r>
    <r>
      <rPr>
        <sz val="9"/>
        <rFont val="Arial"/>
        <family val="2"/>
      </rPr>
      <t xml:space="preserve"> a través de la señal abierta y TDT  de Capital </t>
    </r>
  </si>
  <si>
    <t>((# total horas emitidas en el semestre de contenidos producidos con recursos FUTIC asociados a mujer y equidad de género) / 
(total horas emitidos en el semestre por la señal abierta y TDT de contenidos producidos con recursos FUTIC ))
 x 100</t>
  </si>
  <si>
    <t>Desde la línea editorial de Capital se promueve constantemente la producción y divulgación de contenidos con enfoque de género, los cuales buscan, entre otras cosas, visibilizar el papel de la mujer en la sociedad, concientizar acerca de las brechas existentes entre hombres y mujeres; fomentar la no violencia contra las mujeres, la erradicación de la discriminación y el machisimo y cualquier otra práctica violenta contra las mujeres.</t>
  </si>
  <si>
    <t>2 % a 10 %</t>
  </si>
  <si>
    <t>Los datos base para el reporte del indicador tendrán en cuenta las siguientes consideraciones:
1. Se realizará reporte por programa no por Capítulos
2. La medición se realizará de manera semestral
3. La expresión "equidad de género" incluirá los contenidos relacionados con temas LGTBI
4. Este reporte sólo tendrá en cuenta contenidos producidos con recursos FUTIC que sean incluidos en la parrilla de programación de la vigencia, sin importar en que año se haya realizado la producción.
5. Que la base el denominador se tomará por 24 horas
6. Se tendrán en cuenta contenidos emitidos a través de la señal principal, no incluye TDT.</t>
  </si>
  <si>
    <t>7505-ODS05.02</t>
  </si>
  <si>
    <t>Se reportan las emisiones de contenidos producidos con recursos FUTIC asociados a mujer y equidad de género tales como:
* Animalx
* Al borde del knock out
* La poderosas
* Cuatro vientos
* Roma, entre otros producidos 
En meses como marzo se amplió la oferta en contenidos sobre mujeres y hacia junio los contenidos LGTBI.
El total de horas emitidas en el semestre de contenidos producidos con recursos FUTIC asociados a mujer y equidad de género corresponde a 165
Y el total de horas emitidos en el semestre por la señal abierta y TDT de contenidos producidos con recursos FUTIC corresponde a 4395
El resultado de esta relación matemática es de 4 %, valor que se encuentra entre el rango de cumplimiento del indicador</t>
  </si>
  <si>
    <t>Listado en PDF de contenidos o programas sobre mujer y equidad de género - semestre 1 2023</t>
  </si>
  <si>
    <t>Se reportan las emisiones de contenidos producidos con recursos FUTIC asociados a mujer y equidad de género tales como: * Animalxs * Conectados * Médulas, sanando de raíz * Puesta en rosa * Toma la decisión * La poderosas * Cuatro vientos * Soy.
En todos los meses se mantuvo la oferta en contenidos sobre mujeres y LGTBI. El total de horas emitidas en el semestre de contenidos producidos con recursos FUTIC asociados a mujer y equidad de género corresponde a 136. Y el total de horas emitidos en el semestre por la señal abierta y TDT de contenidos producidos con recursos FUTIC corresponde a 4.494. El resultado de esta relación matemática es de 3 %, valor que se encuentra entre el rango de cumplimiento del indicador. Con base en lo anterior, se concluye que durante la vigencia el indicador se ha cumplido, por cuanto los resultados obtenidos se encuentran dentro del rango de meta establecido.</t>
  </si>
  <si>
    <t>Listado en PDF de contenidos o programas sobre mujer y equidad de género - semestre 2 2023</t>
  </si>
  <si>
    <t>Reducción de desigualdades</t>
  </si>
  <si>
    <t>10.2 De aquí a 2030, potenciar y promover la inclusión social, económica y política de todas las personas, independientemente de su edad, sexo, discapacidad, raza, etnia, origen, religión o situación económica u otra condición</t>
  </si>
  <si>
    <t>Cumplimiento de acciones afirmativas concertadas con los pueblos étnicos con enfoque étnico diferencial</t>
  </si>
  <si>
    <t>No. de acciones afirmativas gestionadas / No. de acciones afirmativas concertadas</t>
  </si>
  <si>
    <t>En el marco del cumplimiento del artículo 66 del Plan Distrital de Desarrollo, Capital cuenta con acciones afirmativas concertadas con diferentes comunidades étnicas presentes en la ciudad (Afrocolombianos, Palenqueros, Raizales, Indígenas y Gitanos). En el marco de la implementación de dichas acciones, se busca fomentar la no discriminación de estas poblaciones, así como resaltar y difundir sus prácticas culturales y ancestrales desde un enfoque participativo donde los representantes de las comunidades tienen incidencia en la definición de los contenidos que el Canal produce y/o difunde.</t>
  </si>
  <si>
    <t>La base del reporte parte de seis (6) acciones afirmativas implementadas de manera anual.</t>
  </si>
  <si>
    <t>7505-ODS10.02</t>
  </si>
  <si>
    <t>Matrices de seguimiento a compromisos con los pueblos étnicos con enfoque étnico diferencial</t>
  </si>
  <si>
    <t>Acción por el clima</t>
  </si>
  <si>
    <t>13.3 Mejorar la educación, la sensibilización y la capacidad humana e institucional respecto de la mitigación del cambio climático, la adaptación a él, la reducción de sus efectos y la alerta temprana</t>
  </si>
  <si>
    <r>
      <t xml:space="preserve">Emisión de contenidos audiovisuales con </t>
    </r>
    <r>
      <rPr>
        <b/>
        <u/>
        <sz val="9"/>
        <rFont val="Arial"/>
        <family val="2"/>
      </rPr>
      <t>enfoque ambiental</t>
    </r>
    <r>
      <rPr>
        <sz val="9"/>
        <rFont val="Arial"/>
        <family val="2"/>
      </rPr>
      <t xml:space="preserve">  a través de la señal abierta y TDT Capital </t>
    </r>
  </si>
  <si>
    <t>((# total horas emitidas en el semestre de contenidos producidos con recursos FUTIC con enfoque de ambiental emitidos en el trimestre) / (total horas emitidos en el trimestre por la señal abierta y TDT de contenidos producidos con recursos FUTIC ))
 x 100</t>
  </si>
  <si>
    <t>Para el cumplimiento de los compromisos con el cuidado del medio ambiente y los recursos naturales, desde la línea editorial de Capital se promueve constantemente la producción y divulgación a través de la señal abierta y TDT de contenidos orientados a la pedagogía en asuntos de sostenibilidad ambiental hacia niños, niñas, adolescentes y público en general, para el cuidado de los ecosistemas y diversidad de espacios rurales y urbanos de la Bogotá Región.</t>
  </si>
  <si>
    <t>1 % a 4 %</t>
  </si>
  <si>
    <t>7505-ODS13.03</t>
  </si>
  <si>
    <t>Listado en PDF de contenidos o programas cuidado del medio ambiente y los recursos naturales - semestre 1 2023</t>
  </si>
  <si>
    <t>Se reportan las emisiones de contenidos producidos con recursos FUTIC con enfoque de ambiental emitidos en el trimestre tales como: * Agentes E.C.O. * Bogotá comensal * Consensos mínimos * Pisando fuerte * Bioagradable * 10 años para cambiar el mundo * Reinventarse * Lomas
En diciembre se estreno el proyecto Lomas, que desarrolla historias de personas que habitan los Cerros de Bogotá. El total horas emitidas en el semestre de contenidos producidos con recursos FUTIC con enfoque de ambiente emitidos en el trimestre corresponde a 111. Y el total de horas emitidas en el trimestre por la señal abierta y TDT de contenidos producidos con recursos FUTIC corresponde a 4.494. El resultado de esta relación matemática es de 2,47 %, valor que se encuentra entre el rango de cumplimiento del indicador. Con base en lo anterior, se concluye que durante la vigencia el indicador se ha cumplido, por cuanto los resultados obtenidos se encuentran dentro del rango de meta establecido.</t>
  </si>
  <si>
    <t>Listado en PDF de contenidos o programas cuidado del medio ambiente y los recursos naturales - semestre 2 2023</t>
  </si>
  <si>
    <t>Promover sociedades pacíficas e inclusivas para el desarrollo sostenible, facilitar el acceso a la justicia para todos y construir a todos los niveles instituciones eficaces e inclusivas que rindan cuentas</t>
  </si>
  <si>
    <t>16.10. Garantizar el acceso público a la información y proteger las libertades fundamentales, de conformidad con las leyes nacionales y los acuerdos internacionales</t>
  </si>
  <si>
    <t>Contenidos de actualidad de acceso público producidos y difundidos (proyectos de actualidad)</t>
  </si>
  <si>
    <t>((# total horas emitidas en el semestre de contenidos de actualidad producidos con recursos FUTIC, emitidos en el trimestre) / (total horas emitidos en el semestre por la señal abierta y TDT de contenidos producidos con recursos FUTIC ))
 x 100</t>
  </si>
  <si>
    <t>Capital cuenta con una línea de contenidos dedicada a la difusión de información de interés público que busca ser oportuna, confiable y veraz. Adicional a los contenidos de actualidad, el Canal, desde su franja de opinión, las transmisiones culturales, deportivas y académicas, propende por el sano debate, la exposición de ideas diversas, democratización de la cultura y el aporte a la construcción de una ciudadanía protagonista, participante y cocreadora.</t>
  </si>
  <si>
    <t>3 % a 10 %</t>
  </si>
  <si>
    <t>Se tendrá en cuenta información asociada a las transmisiones culturales y deportivas</t>
  </si>
  <si>
    <t>7505-ODS16.10</t>
  </si>
  <si>
    <t>Listado en PDF de contenidos o programas contenidos dedicada a la difusión de información de interés público y los contenidos de actualidad - semestre 1 2023</t>
  </si>
  <si>
    <r>
      <t xml:space="preserve">Se reportan las emisiones de contenidos de actualidad producidos con recursos FUTIC, emitidos en el trimestre tales como: * </t>
    </r>
    <r>
      <rPr>
        <b/>
        <u/>
        <sz val="9"/>
        <rFont val="Arial"/>
        <family val="2"/>
      </rPr>
      <t>Actualidad</t>
    </r>
    <r>
      <rPr>
        <sz val="9"/>
        <rFont val="Arial"/>
        <family val="2"/>
      </rPr>
      <t xml:space="preserve">: Mesa Capital y Ahora. * </t>
    </r>
    <r>
      <rPr>
        <b/>
        <u/>
        <sz val="9"/>
        <rFont val="Arial"/>
        <family val="2"/>
      </rPr>
      <t>Transmisiones culturales, deportivas y académicas</t>
    </r>
    <r>
      <rPr>
        <sz val="9"/>
        <rFont val="Arial"/>
        <family val="2"/>
      </rPr>
      <t>: Eventos al Parque, Festival Gabo, El país de la belleza, entre otros.  El total horas emitidas en el semestre de contenidos de actualidad producidos con recursos FUTIC emitidos en el trimestre corresponde a 464. El total de horas emitidas en el semestre por la señal abierta y TDT de contenidos producidos con recursos FUTIC corresponde a 4.494. El resultado de esta relación matemática es de 10 %, valor que se encuentra entre el rango de cumplimiento del indicador. Con base en lo anterior, se concluye que durante la vigencia el indicador se ha cumplido, por cuanto los resultados obtenidos se encuentran dentro del rango de meta establecido.</t>
    </r>
  </si>
  <si>
    <t>Listado en PDF de contenidos o programas contenidos dedicada a la difusión de información de interés público y los contenidos de actualidad - semestre 2 2023</t>
  </si>
  <si>
    <t>Fortalecimiento de la capacidad administrativa y tecnológica para la gestión institucional de Capital</t>
  </si>
  <si>
    <t>Cumplimiento en las medidas institucionales orientadas a la mitigación del cambio climático, en el marco del Plan Institucional de Gestión Ambiental - PIGA.</t>
  </si>
  <si>
    <t>Porcentaje de cumplimiento de actividades ejecutadas en el PIGA orientadas a la prevención y mitigación de impactos de cambio climático / 100% de actividades programadas en el PIGA orientadas a la prevención y mitigación de impactos de cambio climático</t>
  </si>
  <si>
    <t>Los aportes en el cumplimiento de medidas en este Objetivo que pueden surgir de iniciativas desde la capacidad institucional de Capital para ser parte de la solución, estableciendo compromisos en su Plan Institucional de Gestión Ambiental - PIGA, a través de mecanismos como:
• La mejora de su eficiencia energética.
• La reducción de la huella de carbono y la reducción de emisiones
* La promoción y fortalecimiento de prácticas de movilidad sostenible.
• Las medidas de preparación para adaptarse al cambio climático y la resiliencia en las operaciones y las comunidades.</t>
  </si>
  <si>
    <t>7511-ODS13.03</t>
  </si>
  <si>
    <t xml:space="preserve">El avance para el segundo semestre alienado con el cumplimiento del ODS "acción por el clima", está asociado con el desarrollo de actividades de capacitación en materia de hábitat, espacio público y movilidad, programa de consumo sostenible, huella ecológica, plásticos de un solo uso, producción sostenible y gestión de residuos, de forma paralela se promovió la difusión de piezas gráficas asociadas con la gestión ambiental a nivel general, así como la actualización de documentos estratégicos para promover la reducción de la emisión de gases de efecto invernadero: guía para la elaboración de compras sostenibles y fichas de compras sostenibles. </t>
  </si>
  <si>
    <t>Piezas gráficas sobre diferentes temáticas ambientales 
Soportes de capacitaciones en materia de gestión ambiental
Documentos de consumo sostenible actualizados 
Modificación de resolución de compras sostenibles (borrador)</t>
  </si>
  <si>
    <t>16.6. Crear a todos los niveles instituciones entidades eficaces y transparentes que rindan cuentas</t>
  </si>
  <si>
    <t>Cumplimiento y avances en el Plan de Fortalecimiento Institucional - PFI</t>
  </si>
  <si>
    <t>Porcentaje de cumplimiento en las acciones definidas en el PFI / Metas esperada de cumplimiento del PFI en la vigencia.</t>
  </si>
  <si>
    <t xml:space="preserve">Desde su gestión institucional, Capital propende por ser una empresa pública transparente y eficiente que desde el desarrollo de sus funciones misionales aporte a la construcción de ciudad. En vista de ello, el Canal acoge los principios de transparencia de la gestión pública, realiza seguimiento a sus planes y estrategias, administra eficientemente los recursos públicos y rinde cuentas a la ciudadanía. </t>
  </si>
  <si>
    <t>7511-ODS16.06</t>
  </si>
  <si>
    <t>Reportes mensuales del Plan de fortalecimiento - PFI.</t>
  </si>
  <si>
    <t>El resultado reportado corresponde con los datos de cierre de la medición al Plan de Fortalecimiento Institucional - PFI de la vigencia 2023, que hace evidente el compromiso de los diferentes equipos de trabajo respecto a las acciones planificadas para la sostenibilidad y mejoramiento en las dimensiones y políticas relacionadas con el Modelo Integrado de Planeación y Gestión.
Esta medición, junto con el crecimiento en los resultados de la medición al Formulario Único de Registro de Avances a la Gestión - FURAG en la vigencia reflejan el interés de la institución en su fortalecimiento administrativo y el compromiso con la eficiencia, transparencia, apertura a la ciudadanía, rendición de cuentas, entre otros pilares que constituyen el ODS en mención y definen el punto de partida para la identificación de nuevas acciones a adelantar en la vigencia 2024.</t>
  </si>
  <si>
    <t>Cumplimiento a los parámetros de publicación de información en página web a través del Índice de Transparencia y Acceso a la Información Pública - ITA.</t>
  </si>
  <si>
    <t>Número de parámetros cumplidos o aprobados en el Índice de Transparencia y Acceso a la Información Pública - ITA. / Total de parámetros requeridos en el Índice de Transparencia y Acceso a la Información Pública - ITA.</t>
  </si>
  <si>
    <t>Como entidad del orden territorial, Capital da cumplimiento a los requerimientos de la ley de transparencia y derecho de acceso a la información pública, como estrategia proactiva de rendición de cuentas. A través de este mecanismo se cuenta con la información disponible para ejercicios de consulta y veeduría ciudadana y de grupos de valor, aportando de esta manera con la meta de este ODS.</t>
  </si>
  <si>
    <t>7511-ODS16.10</t>
  </si>
  <si>
    <t>El resultado descrito corresponde con el último seguimiento a los contenidos publicados en el botón de transparencia de la sede electrónica institucional. La Matriz ITA fue diligenciada en el último trimestre de la vigencia 2022 según lo requerido en la Directiva 014 de 2022 de la Procuraduría General de la Nación. Dicho instrumento facilita el chequeo de información en la sede electrónica, en cumplimiento a la Ley 1474 de 2011, Ley 1712 de 2014, Resolución 1519 de 2020, Decreto 1081 de 2015 y demás normatividad asociada a la transparencia activa.
Del total de 226 requerimientos de información, la entidad ha dado cumplimiento a 214, teniendo pendientes 11 y 1 que no aplica.
En la vigencia 2023 se ha avanzado en la actualización del lineamiento para la publicación de información en la sede electrónica, la actualización a la política de transparencia y la formulación del instrumento de monitoreo a la publicación de información, instrumentos con los que se contribuye al fortalecimiento de las dinámicas institucionales de la transparencia activa.</t>
  </si>
  <si>
    <t>* Matriz ITA
* Certificados de cargue de información en el aplicativo de la procuraduría.
* Lineamiento de transparencia activa.
* Política de transparencia
* Matriz de monitoreo</t>
  </si>
  <si>
    <t>Directiva  011 de 2023 de la Procuraduría General de la Nación</t>
  </si>
  <si>
    <t>Anexo 2 – RESULTADOS PROYECTOS DE INVERSIÓN
CAPITAL - SISTEMA DE COMUNICACIÓN PÚBLICA
Corte: 31 de diciembre de 2023
Fecha de informe: 26 de enero de 2024</t>
  </si>
  <si>
    <t>Anexo 3 - MATRIZ DE ALINEACIÓN ODS - PROYECTOS DE INVERSIÓN
CAPITAL - SISTEMA DE COMUNICACIÓN PÚBLICA
Corte: 31 de diciembre de 2023
Fecha de informe: 26 de enero de 2024</t>
  </si>
  <si>
    <t>T1: Gestionamos concreción de acciones en la primera etapa, es decir aquella relacionada con la participación de las personas de los sectores sociales y grupo étnicos implicados. Apoyamos la visibilización del Jizca Chía Zue del Cabildo Indígena Muisca de Bosa. Vinculamos a una persona con experiencia de vida transfemenina con pertenencia étnica afro llanera al equipo de asesoras de la Gerencia en temas poblacionales. Reuniones de concertación de acciones con grupos étnicos y de sectores sociales con las entidades coordinadoras de política. Implementación de los PIAA y de los planes de acción de política pública.
T2: Adelantamos acciones de visibilización del mes de marzo (derechos de las mujeres), abril (rrom), mayo (afrocolombianidad), junio (sectores sociales lgbti) por medio del programa La Pata que le Falta a la mesa, y apoyo de Ahora. Gestionamos y articulamos acciones con la Secretaría Distrital de Cultura, Recreación y Deportes para el diseño y de la invitación pública de comunicación étnica. Implementación de los PIAA y de los planes de acción de política pública de los once pueblos y sectores sociales sobre los cuales se cuenta con compromisos.</t>
  </si>
  <si>
    <t>T3: Adelantamos acciones de visibilización del mes de julio (pueblo rrom), agosto (pueblos indígenas), y septiembre (pueblo palenquero). por medio del programa La Pata que le Falta a la mesa, y apoyo de Ahora. Continuamos la gestión y articulación de acciones con la Secretaría Distrital de Cultura, Recreación y Deportes para el diseño y de la invitación pública de comunicación étnica, se lanzó y socializó. Implementación de los PIAA y de los planes de acción de política pública de los once pueblos y sectores sociales sobre los cuales se cuenta con compromisos.
T4: Adelantamos acciones de visibilización del mes de octubre (Pueblo Raizal), noviembre (Pueblos Indígenas), y diciembre (LGBTIQ+). por medio del programa La Pata que le Falta a la mesa, y apoyo de Ahora. Continuamos la gestión y articulación de acciones con la Secretaría Distrital de Cultura, Recreación y Deportes para el diseño y de la invitación pública de comunicación étnica, se emitió la resolución, se otorgó el recurso y se hizo el cierre de todo el proceso de convocatoria. Apoyamos la visibilización del lanzamiento de la Política Pública de Comunicación Comunitaria liderada por el IDPAC. Integramos el Plan Decenal de Cultura del Cabildo Indígena Muisca de Bosa. Implementación de los PIAA y de los planes de acción de política pública de los once pueblos y sectores sociales sobre los cuales se cuenta con compromisos.</t>
  </si>
  <si>
    <t>T3: Durante el tercer trimestre del año se llevó a cabo la documentación de una (1) lección aprendida relacionada con la aplicación de enfoques de innovación en el diligenciamiento y atención de índices y mediciones institucionales de corte distrital y nacional. Por medio de la misma, se pretende seguir aportando a la incorporación y apropiación de enfoques y prácticas de innovación en el desarrollo de la gestión institucional. Adicionalmente, se logró un avance en la documentación de la segunda lección aprendida programada como meta para la vigencia, relacionada con el asesoramiento en la gestión de los procesos desde el rol de segunda línea en planeación.
T4: Durante el cuarto trimestre del año se culminó la documentación de la lección aprendida correspondiente a "Fomento de la cultura de la gestión del riesgo desde Planeación a través de la identificación del esquema de líneas de defensa." teniendo en cuenta los principales elementos de acción y gestión frente a los compromisos en materia de gestión del riesgo teniendo en cuenta el esquema de líneas de defensa y sus niveles de responsabilidad frente al tema. Adicionalmente, se documentó la lección aprendida "Implementación de herramientas colaborativas para el mejoramiento de los reportes de informes trimestrales MinTIC." la cual responde a documentación de dinámicas positivas en la construcción de informes y gestión conjunta de la información necesaria para el relacionamiento de la entidad con MinTIC a nivel de recursos.</t>
  </si>
  <si>
    <t>T1: Durante el primer trimestre del año se llevó a cabo la formulación del PFI 2023 de acuerdo a las necesidades identificadas en la implementación y fortalecimiento del MIPG. Este proceso se llevó a cabo de manera articulada con las áreas participantes en las diferentes dimensiones que conforman el modelo. Asimismo, se avanzó en la implementación y seguimiento de las acciones que cuentan con programación para los meses de febrero y marzo, logrando un grado de avance acumulado del 4.97% para el cierre del primer trimestre del año. 
T2: En el segundo trimestre del año se dio continuidad a la medición de avances mensuales del Plan de Fortalecimiento Institucional - PFI 2023 de acuerdo con las acciones concertadas con las áreas, para la implementación del MIPG y mejora de los resultados en el FURAG, que para finales del trimestre inició su medición. Respecto a los resultados del PFI, al cierre del trimestre el avance acumulado correspondió con el 36,37% respecto al 40,12% programado (cumplimiento al 90,65%). El resultado acumulado y del período presentan un rezago menor teniendo en cuenta que hay algunas acciones con avance menor de lo esperado frente a la programación; no obstante, son diferencias menores que no comprometen el cumplimiento de los compromisos acordados en el plan.</t>
  </si>
  <si>
    <t>T3: En el tercer trimestre del año se dio continuidad a la medición de avances mensuales del Plan de Fortalecimiento Institucional - PFI 2023 de acuerdo con las acciones concertadas con las áreas, para la implementación del MIPG y mejora de los resultados en el FURAG, del cual se continúa a la espera de la publicación de resultados por parte de Función Pública. Respecto a los resultados del PFI, al cierre del trimestre el avance acumulado fue del 66.47%, frente al 69.13% programado, un cumplimiento cercano al 100%, lo que exhibe un buen grado de cumplimiento y un avance importante en las acciones programadas. Pese a las diferencias menores que se presentan, no se considera que las mismas comprometan el cumplimiento de compromisos y la implementación de las acciones. 
T4: En el cuarto trimestre del año se dio continuidad a la medición de avances mensuales del Plan de Fortalecimiento Institucional - PFI 2023 de acuerdo con las acciones concertadas con las áreas, para la implementación del MIPG y mejora de los resultados en el FURAG, el cual tuvo un crecimiento de 1.1 puntos, manteniendo una tendencia de crecimiento y mejorando el desempeño de la mayoría de políticas operativas que conforman el modelo. Respecto a los resultados del PFI, a cierre de trimestre muestra un cumplimento acumulado total del 98,61%, superando la meta trazada de cumplimiento al 90% del instrumento. La implementación del PFI finaliza con un total del 27 acciones terminadas al 100%, dos acciones con rezagos menores y solamente una acción con rezagos importantes; estas últimas priorizadas para su inclusión en el PFI de la vigencia 2024.</t>
  </si>
  <si>
    <t xml:space="preserve">T1: En el primer trimestre del año se dio cumplimiento al 100% de los compromisos a cargo de planeación en materia de reporte de información y gestión de relación de resultados en el marco de la segunda línea de defensa del Modelo Integrado de Planeación y Gestión, en este sentido se aclara que los avances corresponden con el reporte al cumplimiento de los proyectos de inversión, la gestión de la información de cumplimiento de metas, los seguimientos a los recursos FUTIC, los reporte de información asociados con el relacionamiento de los grupos de valor y balance generales de cierre de la vigencia 2022.
T2: En lo corrido del segundo trimestre del año se dio cumplimiento al 100% de los compromisos a cargo de planeación en materia del reporte de la información y la gestión de resultados en el marco de la segunda línea de defensa del Modelo Integrado de Planeación y Gestión, los avances corresponden al reporte de avance de los proyectos de inversión, el monitoreo de riesgo, el seguimiento a los recursos FUTIC, los reportes de información asociados con el relacionamiento de los grupos de valor y la medición del desempeño institucional tanto en el PFI como en el FURAG. </t>
  </si>
  <si>
    <t>T3: La ejecución del periodo reportado fue bastante buena gracias a que se contrataron convocatorias pendientes, el plan de seguros, el servicio de vigilancia y la empresa de servicios temporales para el personal en misión, se continuó con las adiciones presupuestales del personal tanto en la parte misional como en la administrativa. Se realizó el desembolso de Cocrea y otros contratos por parte de proyectos estratégicos, que mejoraron el comportamiento del indicador. En cuanto a la gestión del PAA por parte de Planeación. en el periodo se realizaron actualizaciones por motivos de ajustes en códigos unspsc, cambios de valor, de objeto y contratistas, también por ajustes de valores por liberaciones y anulaciones, lo anterior da cuenta de 17 nuevas versiones en el PAA del Secop.
T4: La ejecución del periodo reportado se destaca por la ejecución de recursos adicionales provenientes del Futic donde se contrataron el MOOC, y licencias de uso, se realizaron contrataciones y adiciones del personal tanto en la parte misional como en la administrativa, también se firmaron contratos por parte de proyectos estratégicos, por otra parte, se realizaron los ajustes de cierre, con liberaciones de saldos sin utilizar. Por parte de Planeación. en el periodo se realizaron actualizaciones por motivos de ajustes de acuerdo con lo explicado anteriormente como son, cambios de valor, de objeto y contratistas, lo mismo que ajustes de valores por liberaciones y anulaciones, lo anterior da cuenta de 10 nuevas versiones en el PAA del Secop.</t>
  </si>
  <si>
    <t>T3: Para el cumplimiento de este objetivo, durante el mes de julio se elaboraron más de seis (6) comunicados de prensa sobre las diferentes noticias de Capital y eureka, como por ejemplo: El Festival Gabo regresa a Bogotá, Capital lo transmite, El hip hop se vivirá en todo el país, Yo te adopto llega a las pantallas de Eureka tu canal y El Bogotá Audiovisual Market - BAM regresa con Capital, entre otros.  Se realizaron acciones de free press para lograr la publicación de esta información en los diferentes medios de comunicación locales, comunitarios y nacionales. Adicionalmente, continuó la actualización de las bases de datos de los periodistas distritales y nacionales que cubren información relacionada con televisión, cultura y entretenimiento.
T4: Para este último trimestre se adelantaron boletines de lanzamientos y cubrimientos o transmisiones en las pantallas de Capital como la Copa Nottingham, el lanzamiento de No me etiquetes, Rock al Parque y la serie El cine y sus protagonistas, entre otros.  También se logró publicar una columna de opinión de la gerente en El Tiempo.</t>
  </si>
  <si>
    <t>T1: En el periodo informado se difundieron los productos comunicacionales de la campaña relacionada con la guía sobre el Documento Técnico de personas que ofrecen Actividades Sexuales Pagadas ASP. Se llevaron a cabo acciones para dar a conocer las nominaciones de Capital en los Premios India Catalina. Se difundieron piezas relacionadas con el torneo de fútbol Conmebol Sub 17 2023. Se llevaron a cabo acciones internas para el diligenciamiento de la encuesta de percepción del área a colaboradores y servidores de la entidad. Se desarrollaron piezas para la campaña relacionada con la difusión del Documento Técnico de personas que ofrecen Actividades Sexuales Pagadas ASP.  Se trabajó en articulación con representantes del Equipo de Planeación para adelantar acciones de comunicación para lograr que los servidores diligencien una encuesta de movilidad.
T2: Las cuatro solicitudes que no se atendieron se debió al cambio de profesional responsable de las comunicaciones internas; hubo un lapso donde no había quién pudiera desarrollar los requerimientos.  También, porque algunas solicitudes llegan muy encima de la fecha y el tráfico no da para responder a tiempo.</t>
  </si>
  <si>
    <t>T1: Se trabajó en campaña de difundir y posicionar los valores de Capital entre servidores y colaboradores, atendiendo la solicitud de Recursos Humanos. Se ajustó la línea editorial de los Boletines internos con la generación de títulos que lograran despertar el interés en servidores y colaboradores. Se llevaron a cabo acciones internas para el diligenciamiento de la encuesta de percepción del área a colaboradores y servidores de la entidad.
T2: Algunas de las acciones desarrolladas fueron: Se hizo presencia en la Feria Internacional del Libro de Bogotá y se generaron contenidos especiales relacionados con la programación de la feria. Se diseñaron piezas para Control Interno en el marco de la campaña de fomento de la cultura de autocontrol. Se trabajó en una nueva sección del boletín interno titulada “Glosario Capital”. Se difundieron campañas en sinergia con la Red Distrital de Comunicaciones Internas.</t>
  </si>
  <si>
    <t>T3: Se difundió la Semana de la Salud 2023; también, se desarrolló la campaña de difusión para el Diálogo Ciudadano sobre Talento Humano que se llevó a cabo el 6 de septiembre.  Se diseñó el Manual de Reinducción para el segundo semestre del 2023, la actualización del Protocolo Interno de Situaciones de Acoso Sexual y Laboral.  Se realizó un concurso con los colaboradores internos para ir a Smart films en el Centro Comercial Bima.
T4: Estuvimos realizando varias piezas durante este periodo para cierres de gestión. En este periodo se logró avanzar en otras de las solicitudes internas del área de Marca y Comunicaciones, como la presentación del área.</t>
  </si>
  <si>
    <t>T3: Se establecieron quince alianzas como resultado de revisión en Comité editorial y atención a solicitudes radicadas por correspondencia: BAM, Origen Fest, Idartes (Hip Hop al Parque y Jazz al Parque), Bogoshorts, Festival de Verano, Festival de Derechos Humanos, FAICP, Carrera de la mujer, Festival de Cine de Infancia y adolescencia, Premio de Derechos Humanos, Festival de Música Sacra, BOMM, Convención Internacional de Emergencia Climática, Hackatón Distrital, Smart films.
T4: Se atendieron veinte alianzas como resultado de revisión en Comité editorial y respuesta a solicitudes radicadas por correspondencia: Festival de Música Sacra, Smart films, Bogotá International Film Festival -BIFF, Concierto de Katie James, Cinemateca (Lanzamiento serie El cine y sus protagonistas), IDRD (Expoactiva y Ciclovía nocturna), Bogoshorts, Asociación Colombiana de documentalistas Alados (Lanzamiento de la revista la pesadilla de Nanook), Jóvenes a la U, Idartes (Rock al Parque), Juegos Deportivos Nacionales y Juegos Deportivos Paranacionales, FAICP, Artbo, Obra de teatro Vuela Vuela, Universidad Nacional (Repartura teatro León de Greiff- Obra La resurrección de la Fe), Octagonal Femenino Copa Nottingham, Torneo Olaya Amistad del Sur, Torneo Hexagonal del Suroriente.</t>
  </si>
  <si>
    <t>T1: El equipo de investigación, análisis de audiencias y mercados centro sus esfuerzos para la caracterización de audiencias en este primer trimestre del año en la creación de una encuesta que permitiera conocer las características del público objetivo, En Capital sistema de comunicación pública desarrollamos y difundimos contenidos de calidad a través de múltiples ventanas. Conociendo la opinión de la audiencia podemos mejorar para seguir representando los diferentes proyectos de vida, culturas y visiones de mundo. 
T2: La presencia de marca estuvo acompañando la ejecución de las alianzas estratégicas que se desarrollaron en escenarios o espacio público de las siguientes localidades: Santa Fe, Teusaquillo, Barrios Unidos, Chapinero, Suba, Tunjuelito, San Cristóbal, Kennedy y Engativá.  Adicionalmente se cubre el municipio de Tocancipá, donde se cubren las carreras que se desarrollan en el autódromo. También se hizo una encuesta de caracterización interna que permitió ubicar a nuestros colaboradores en el territorio.  Esa misma se replicará en conjunto con el Observatorio de Cultura para tener un mapeo de la localidad de Bosa por lo que maneja todos los estratos y tiene una actividad cultural significativa.</t>
  </si>
  <si>
    <t xml:space="preserve">T3: La presencia de marca estuvo acompañando la ejecución de las alianzas estratégicas que se desarrollaron en escenarios o espacio público de las siguientes localidades: Santa Fe, Teusaquillo, Barrios Unidos, Chapinero, Suba, Tunjuelito, Kennedy, Puente Aranda, Sumapaz, La Candelaria, Mártires, Usaquén y Fontibón. Adicionalmente se cubre el municipio de Tocancipá, donde se cubren las carreras que se desarrollan en el autódromo. 
T4: La presencia de marca estuvo acompañando la ejecución de las alianzas estratégicas que se desarrollaron en escenarios o espacio público de las siguientes localidades: Santa Fe, Teusaquillo, Barrios Unidos, Chapinero, La Candelaria, Usaquén, Fontibón, Bosa, Rafael Uribe Uribe y San Cristóbal. Adicionalmente se cubre el municipio de Tocancipá, donde se cubren las carreras que se desarrollan en el autódromo. </t>
  </si>
  <si>
    <t>T1: Los esfuerzos de inbound para este primer trimestre del año se centraron en realizar la definición y consolidación de información clave para la posterior definición de estrategias de marketing inbound: En una primera actividad se validó con el área jurídica la definición y aprobación de la política de tratamiento de datos vigente que diera soporte legar a la captación y uso de información de público a través de las diferentes plataformas del canal. Posteriormente se establecieron los parámetros mínimos legales que deben contener los disclaimers de aceptación de términos y condiciones de los formularios del canal, esto con el propósito de avalar el uso legítimo de los datos del público para el despliegue de acciones de Email marketing. En una segunda actividad se definieron y parametrizaron los perfiles de públicos objetivos de cada submarca del canal y los objetivos específicos e intenciones de comunicación de cada una para utilizarlos como insumo en la creación de planes estratégicos de captación. En una tercera actividad, junto al equipo de RD station se revisó la información de las acciones desarrolladas en la plataforma durante el 2022 con el propósito de establecer optimizaciones posibles en los diferentes activos digitales del canal y así poder establecer acciones que permitan mejorar la conversión de nuestros formularios. En una cuarta actividad se acompañó a los equipos de las diferentes submarca en la creación, publicación y difusión de Landings Pages, formularios y correos electrónicos en la plataforma Rd station según la necesidad de cada una de ellas. Actualmente nos encontramos en el proceso de agendamiento de espacios de capacitación donde los equipos puedan resolver dudas y profundizar en los conocimientos y manejo de la herramienta.
T2: Los esfuerzos de inbound marketing para el segundo semestre del año se centraron en la capacitación y acompañamiento de los diferentes equipos del canal para el uso optimo e la herramienta RD station en sus estrategias de promoción inbound. En una primera actividad  se programaron espacios de capacitación y acompañamiento entre RD y los diferentes equipos del canal, con el propósito de despejar dudas y optimizar procesos. En una segunda actividad se realizó la migración de a la versión G4 de Google analytics, esto con el propósito de no perder la información que nos brinda esta herramienta. En una cuarta actividad se acompañó a los equipos de las diferentes submarca en la creación, publicación y difusión de Landings Pages, formularios y correos electrónicos en la plataforma Rd station según la necesidad de cada una de ellas.
En este momento nos encontramos en proceso de reestructuración de bases de datos para poder iniciar la implementación de envío de correos personalizados. También se busca iniciar con las diferentes submarcas estrategias de promoción desde nuestros activos digitales que nos ayuden a mejorar el trafico a nuestros contenidos y la conversión de los mismos.</t>
  </si>
  <si>
    <t>T3: Los esfuerzos de inbound marketing para el tercer trimestre del año se centraron en la validación conjunta de los diferentes equipos del canal para el uso optimo e la herramienta RD station en sus estrategias de promoción inbound. En una primera actividad  Se realizaron reuniones estratégicas con los diferentes equipos para definir que acciones, dentro de nuestros recursos y alcances, podríamos desarrollar para llegar a nuevos públicos. En una segunda actividad se realizó revisión y reestructuración de las más de 7000 registros actuales del canal para poder parametrizar el uso de dicha información. En una tercera actividad se acompañó a los equipos de las diferentes submarca en la creación, publicación y difusión de Landings Pages, formularios y correos electrónicos en la plataforma Rd station según la necesidad de cada una de ellas. En una cuarta actividad se adelantaron todos los procesos de validación y documentación para la renovación del contrato de Rd para el 2024 En una quinta actividad se acompañó en los procesos de capacitación a los apoyos de audiencias y a la nueva agente de cuenta de RD para el canal. También se busca iniciar con las diferentes submarcas estrategias de promoción desde nuestros activos digitales que nos ayuden a mejorar el trafico a nuestros contenidos y la conversión de los mismos.
T4: Los esfuerzos de inbound marketing del cuarto trimestre se enfocaron en mantener las actividades recurrentes de los diversos equipos, así como en llevar a cabo el proceso administrativo de contratación de la herramienta para el año 2024. La primera actividad consistió en revisar los registros cargados en la plataforma RD station. Se realizaron varios intentos de reestructurar la base de datos para garantizar la limpieza de la información y eliminar campos vacíos. Sin embargo, a pesar de los esfuerzos, el equipo de audiencias y el equipo de RD no pudieron realizar cambios en los campos de la base existente, ya que la plataforma no permite la eliminación de campos ya creados. Por lo tanto, el proceso de reestructuración se consideró finalizado sin lograr los resultados esperados. La segunda actividad abordó el proceso administrativo de contratación de los servicios de la plataforma RD Station para el periodo 2024. Se decidió renovar el mismo plan de 10,000 registros, ya que no se anticipa que las actividades en la plataforma superen este límite antes de la entrada de la nueva administración. Se espera definir la estrategia de inbound para el próximo año durante ese período. En cuanto a la tercera actividad, durante las presentaciones mensuales de audiencias, se compartieron los resultados de los envíos realizados por los diferentes equipos. Se destacó la importancia del compromiso de cada equipo en el mantenimiento y construcción de sus bases para mejorar los porcentajes de conversión y apertura. Se fomentó la colaboración y se subrayó la necesidad de un esfuerzo conjunto para alcanzar los objetivos establecidos. La cuarta actividad consistió en realizar el cambio de dominio de la pagina web del canal en la cuenta de RD, lo que implico realizar un duplicado de cada landing page activa del canal para que los respectivos equipos pudieran recircularlas y desactivar las Landings anteriores que ya no funcionarían adecuadamente.</t>
  </si>
  <si>
    <t>T1: En lo corrido del 1er trimestre de 2023 la "Estrategia de nuevos derroteros, visibilidad y Capital Social 2.0" ha tenido un avance del 15,71% . Esta estrategia se ha desarrollo sin anomalías, a continuación se describe el avance alcanzado por cada componente: 1. Nuevos derroteros: 8,87 % 2. Capital Social: 22,55 % Con base en esta información se concluye que se ha alcanzado un resultado satisfactorio con base en a la estrategia diseñada por el equipo de Proyectos estratégicos.
Nota 1: Los resultados de esta medición serán acumulados a lo largo del año hasta alcanzar el 98 % total de cumplimiento para la vigencia.
Nota 2: se ha realizado un ajuste del reporte inicial emitido, en atención las recomendaciones dadas por control interno en el marco de la auditoria interna realizada en el primer trimestre de 2023. Los cuales se describen a continuación: 1. Se incluyeron dos decimales a todos los valores del reporte 2. Se cambio el denominador dejando la línea base de 98,00 % 3. Se realizó el ajuste al soporte, en el cual se incluyeron 2 decimales a las cifras finales.
T2: Para el 2do trimestre de 2023, la "Estrategia de nuevos derroteros, visibilidad y Capital Social 2.0" ha tenido un avance de 27,48 % para un acumulado total de 43,18 %. A continuación se describe el avance alcanzado por cada componente: 1. Nuevos derroteros: 35,55 % en el trimestre para un acumulado de 44,42 % 2. Capital Social: 19,40 % en el trimestre para un acumulado de 41,95 %. Con base en esta información se concluye que se ha alcanzado un resultado satisfactorio respecto a la estrategia diseñada por el equipo de Proyectos estratégicos.
Nota 1: Los resultados de esta medición serán acumulados a lo largo del año hasta alcanzar el 98 % total de cumplimiento para la vigencia.
Nota 2: La herramienta diseñada para el reporte ha tenido algunas modificaciones las cuales se describen a continuación: 1. En el componente 1: *  Se eliminó la actividad cuatro (4) denominada "1.4 Balance estrategia para nuevos derroteros", esta fue incluida como seguimiento a las tres (3) actividades que permanecieron. * Se cambio el nombre de la actividad 1 de "1.1 Estrategia con entidades distritales, nacionales y territoriales" a "1.1 Estrategia con entidades distritales, nacionales, territoriales y otros clientes potenciales"  * Se eliminó la actividad asociada al ítem 1.1.2: "Revisión de # de contratos de la estrategia con entidades" * Se eliminó la actividad asociada al ítem 1.1.3: "Tercer seguimiento de la estrategia entidades nacionales de acuerdo a la proyección de la estrategia de ventas* * Se eliminaron las actividades asociadas al ítem 1.2.2: "Proceso contractual de acuerdo al manual de contratación de Capital" y "Presentación de la propuesta o cotización al cliente", "Revisión de # de contratos derivados de la estrategia con operadores logísticos" * Se eliminó la actividad asociada al ítem 1.2.3:Tercer seguimiento de la estrategia entidades nacionales de acuerdo a la proyección de la estrategia de ventas* * Se eliminó la actividad asociada al ítem 1.3.2 "Fase 1: Mapeo de posibles ventas nacionales e internacionales" * Se eliminó la actividad asociada al ítem 1.3.3 "Realizar tercer seguimiento de la estrategia a los seis meses de su implementación" 2. En el componente 2 *Se ajustó nombre de la actividad 2  de "Comercializadores" a "Aliados y comercializadores" y se completaron las frases de las actividad 2.2 y 2.3 * Se eliminaron las actividades asociadas al ítem 1: "Primer seguimiento", "Segundo seguimiento" y "Tercer seguimiento" * Se eliminaron las actividades asociadas al ítem 2: "Búsqueda de nuevos comercializadores para Capital Social", "Seguimiento a la gestión comercial (por comercializador, por tipo y cantidad de clientes)" * Se eliminaron las actividades asociadas al ítem 4: "Estrategia para visibilizar las experiencias de los comerciantes" y se hicieron algunos ajustes en la redacción de algunas actividades * Se eliminaron las actividades asociadas al ítem 6: "Revisión aforo disponible (seguimiento propio y programación" y "Entrega informe de audiencias a comercializadores" * Se actualizaron algunas fechas.</t>
  </si>
  <si>
    <t>T3: Para el 3er trimestre de 2023, la "Estrategia de nuevos derroteros, visibilidad y Capital Social 2.0" ha tenido un avance de 35,65 % para un acumulado total de 78,84 %. A continuación se describe el avance alcanzado por cada componente: 1. Nuevos derroteros: 40,73 % en el trimestre para un acumulado de 85,15 % 2. Capital Social: 30,57 % en el trimestre para un acumulado de 72,52 %. Con base en esta información se concluye que se ha alcanzado un resultado satisfactorio respecto a la estrategia diseñada por el equipo de Proyectos estratégicos.
Nota 1: Los resultados de esta medición serán acumulados a lo largo del año hasta alcanzar el 98 % total de cumplimiento para la vigencia.
Nota 2: La herramienta diseñada para el reporte ha tenido algunas modificaciones las cuales se describen a continuación: 1. En el componente "SEGUIMIENTO NUEVOS DERROTEROS", en la actividad "1.1.2 Activación de la estrategia con entidades distritales, territoriales y nacionales" se realizó el cambio de la tarea, el cual inicialmente era "actualización de notas, artículos, producciones y/o reels en el landing PE sobre las acciones que se realicen en el marco de esta estrategia (visibilización PE)", se reemplazó por el siguiente texto " Diseño y divulgación de notas o artículos en la página web de la entidad sobre las acciones que se realicen en el marco de la estrategia". Este cambio obedece al cambio del medio empleado para la divulgación. 2. En el componente "SEGUIMIENTO A CAPITAL SOCIAL"  en la ACTIVIDAD - TAREA "Inbound Marketing CaSo 2.0" se realizó  el cambio la actividad 3.6 "Inclusión de Capital Social en el landing de Proyectos Estratégicos" por el siguiente texto "Inclusión de los avances de capital social en la landing"
T4: Para el 4to trimestre de 2023, la "Estrategia de nuevos derroteros, visibilidad y Capital Social 2.0" ha tenido un avance de 20,72 % para un acumulado total de 99,56 %. A continuación se describe el avance alcanzado por cada componente: 1. Nuevos derroteros: 14,85 % en el trimestre para un acumulado de 100 % 2. Capital Social: 26,60 % en el trimestre para un acumulado de 99,12 %. Con base en esta información se concluye que se ha alcanzado un resultado satisfactorio respecto a la estrategia diseñada por el equipo de Proyectos estratégicos.
Nota 1: Los resultados de esta medición serán acumulados a lo largo del año hasta alcanzar el 98 % total de cumplimiento para la vigencia.</t>
  </si>
  <si>
    <t>C1: Este indicador de medición cuatrimestral ha tenido un desempeño satisfactorio como se describe a continuación: Análisis del numerador: En el periodo comprendido entre enero y abril de 2023 se ha tenido un avance en las ventas a través de suscripción de contratos, adiciones contractuales, Ofertas Comerciales - OC (comunicación pública, ATL, BTL, producción audiovisual, transmisiones audiovisuales, estrategias 360o) y recaudos de pauta digital en plataformas y redes sociales de Capital como se describe a continuación: Enero: La Huella Vna Comunicaciones SAS, Central Unitaria de Trabajadores de Colombia – CUT, Secretaría General Alcaldía Mayor de Bogotá, Facebook, Google. Febrero: Vespasiano, Maval-Vivemax, Sintonizar-Transmilenio, La Huella Vna Comunicaciones SAS, Universal Mccann Servicios de Medios Limitada. Marzo: Federación Nacional de Departamentos, Laboratorios Naturtech S.A.S, CANAL TRECE, Orquesta Filarmónica de Bogotá -OFB, Mood Digital SAS, Gran Américas Fontibón, Fundación Js Motorsport, Google. Abril: Secretaría General Alcaldía Mayor de Bogotá, Facebook, Google
El valor alcanzado de ventas para el cuatrimestre fue de $1.698.792.471. Nota: Tres (3) de los ítems reportados fueron denominados como "NO SE HA REPORTADO EJECUCIÓN", lo anterior debido a que a la fecha no se han tenido requerimientos por parte del cliente y por ende no se cuenta con un valor efectivo de venta.
Análisis del denominador: El 70% del valor en pesos de las ventas proyectadas de Capital para la vigencia corresponde a $ 7.200.000.000. Análisis del resultado: Como resultado de la relación matemática se infiere que el indicador para el cuatrimestre tuvo un avance del 24 %. Los resultados de esta medición serán acumulados a lo largo del año hasta alcanzar el 100 % de cumplimiento. Por lo anterior se concluye se ha logrado avanzar de manera creciente en el logro del objetivo propuesto. Nota 1: en cuanto a Ofertas Comerciales - OC se ingresará valor efectivo de venta al cliente y no el valor ofrecido. Nota 2: Los valores reportados de ventas están sujetos a variaciones ocasionadas por la no ejecución y liberación de saldos en contratos interadministrativos no ejecutados en su totalidad por decisiones tomadas por el cliente y fuera del alcance y/o previsión por parte del Canal.</t>
  </si>
  <si>
    <t>C2:Durante el cuatrimestre se lograron ventas por valor de $5.697.961.177 correspondiente al 79,14 % siendo este un desempeño clasificado en la categoría de "Muy satisfactorio". El valor acumulado con corte a 31 de agosto corresponde $ 7396753648 para un avance corresponde al 102,73 %, a continuación la descripción de la cifras: Análisis del numerador: En el periodo comprendido entre enero y abril de 2023 se ha tenido un avance en las ventas a través de suscripción de contratos, adiciones contractuales, Ofertas Comerciales - OC (comunicación pública, ATL, BTL, producción audiovisual, transmisiones audiovisuales, estrategias 360o) y recaudos de pauta digital en plataformas y redes sociales de Capital como se describe a continuación: Mayo: Laboratorios Naturtech S.A.S, La Huella Vna Comunicaciones Sas, Taxis Ya Sa, Oral Advanced, Autódromos Sa, Sintonizar, Secretaría De Cultura Recreación Y Deporte - Scrd, Federación Colombiana De Motociclismo, Teleantioquia. Junio: Xperiencia Agencia De Medios Sas, La Huella Vna Comunicaciones Sas, Corporación Parque Nacional Chicamocha, Data Inteligente Sas, Secretaría De Educación, Google, Fundación Js Motorsport, Secretaría General De La Alcaldía, Secretaría De Cultura Recreación Y Deporte - Scrd, Instituto Distrital Para La Protección De La Niñez Y La Juventud - Idipron, Instituto Distrital De La Participación Y Acción Comunal - Idpac, Dieciséis 9 Films Sas. Julio: Eu Mepego - Chapimix - El Rincón De Las Delicias, Data Inteligente Sas, Real Media Communication, Century Media, Google Agosto: Somos Bogotá - Usme S.A.S, La Huella Vna Comunicaciones Sas Y Xperiencia Agencia De Medios SAS. Los contratos O.C. 004012023 COT. No 201/2022 - 23, OC 015032023 COT. 0732023 - Finaliza 30 julio 2023, ALCANCE O.C 013032023 COT. No 065/2023, OC 016032023 COT. 0852023 y OC 021032023 COT. 0832023 fueron suscritos en el 1er cuatrimestre periodo en el que estuvieron inactivos, durante el 2do cuatrimestre se activaron, por esta razón se relacionan los valores en este reporte. El valor alcanzado de ventas para el cuatrimestre fue de $5.697.961.177. Nota: Cinco (5) de los ítems reportados fueron denominados como "NO SE HA REPORTADO EJECUCIÓN", lo anterior debido a que a la fecha no se han tenido requerimientos por parte del cliente y por ende no se cuenta con un valor efectivo de venta. Análisis del denominador: El 70% del valor en pesos de las ventas proyectadas de Capital para la vigencia corresponde a $ 7.200.000.000, con base en el análisis realizado en conjunto con el equipo de Planeación, este valor debe ser ajustado por cuanto la meta se ha cumplido y superado en un 2,73%. Se ha solicitado a Planeación la proyección y notificación de la nueva meta para ser notificada en la segunda semana de diciembre conforme se reactiven las ventas (posterior a la ley de garantías) y se pueda estimar la dinámica comercial tomando como base la gestión del mes de noviembre. Análisis del resultado: Como resultado de la relación matemática se infiere que el indicador para el cuatrimestre tuvo un avance del 79,14 % y un total acumulado de los dos cuatrimestre de 102,73%. Se ha cumplido la meta definida para la vigencia lo que representa un ajuste de la hoja de vida del indicador. Por lo anterior se concluye se ha logrado avanzar de manera creciente en el logro del objetivo propuesto por la labor realizada por el equipo del proceso.
C3: El valor de ventas realizados en el cuatrimestre de $ 546.375.891 se justifica así: 1. Adiciones de contratos que fueron firmados durante los meses de noviembre y diciembre de 2023 atendiendo las necesidades de ampliación expresadas por los Clientes. 2. Los contratos nuevos suscritos corresponden a ventas realizadas posterior a la finalización de la ley de garantías: 3. Respecto a las ofertas comerciales que se ejecutaron durante el 3er cuatrimestre de 2023 4. Liberación de contratos</t>
  </si>
  <si>
    <t>T1: Para el primer trimestre de 2023 se obtuvo como resultado de la medición del indicador un 24 % estando en el rango de calificación "aceptable", lo anterior debido a que el presupuesto asignado a llamados públicos para el periodo de reporte corresponde a $1.835.499.999 según Plan Anual de Adquisiciones - PAA. De los cuatro (4) valores incluidos en el Plan Anual de Adquisiciones - PAA, tres (3) se encuentran en la etapa denomina como "diseñado" la cual hace referencia a la incorporación del presupuesto establecido en el PAA aprobado para la Dirección Operativa en la vigencia y un (1) valor se encuentra en la etapa denominada como "compromiso" la cual hace referencia a "los contratos suscritos con el sector audiovisual local" (contrato 201 de 2023). Con base en lo anterior y de acuerdo con el análisis realizado, se determinó que el presupuesto asignado a llamados públicos para 2023 ha disminuido respecto vigencias anteriores debido a la dinámica actual del distrito, por lo que la Dirección Operativa ha tomado la decisión de ajustar los rangos de cumplimiento del indicador para lo que resta de la vigencia. Esta información se enviará al equipo de planeación a lo largo del mes abril. Nota: El resultado de este indicador, a lo largo de la vigencia, se espera sea estable en cuanto a los valores reportados, es decir estos debería se similares o iguales, la condición que podría ocasionar una variación en el reporte de cada trimestrales esta asociado al estado en que se encuentra el presupuesto, ya sea diseñado, apropiado o comprometido, según corresponda o por que el valor asignado en el PAA y el comprometido difiera. Así mismo es posible que se presenten ajustes en la medida en que le sea suministrado un nuevo presupuesto a la entidad y que por decisión general este se asigne a los llamados públicos.
T2: Para el segundo trimestre de 2023 se obtuvo como resultado de la medición del indicador un 25 % de cumplimiento, estando en el rango de calificación "satisfactorio", lo anterior debido a que el presupuesto asignado a llamados públicos para el periodo de reporte corresponde a $1.835.499.999, según Plan Anual de Adquisiciones - PAA, este valor no tuvo modificaciones respecto al trimestre anterior y logró avance respecto a las etapas definidas (diseñado, apropiado y comprometido). De los cuatro (4) valores incluidos en el Plan Anual de Adquisiciones - PAA, a continuación se describe en que etapa se encuentra cada uno de acuerdo a la gestión realizada en el trimestre: * Uno (1) se encuentra en la etapa denomina como "apropiado", la cual hará referencia a la etapa precontractual realizada para efectuar los llamados públicos de cocreación con sector audiovisual local, esto debido a que la convocatoria CP-02-2023, el lote 1 Romper Estereotipos, quedó desierta. * Dos (2) valores se encuentran en la etapa denominada como "compromiso", la cual hace referencia a "los contratos suscritos con el sector audiovisual local", durante el trimestre se perfeccionaron los contratos 298 de 2023 y 299 de 2023. * Uno (1) de los valores se encuentra ya en ejecución del contrato, por cuanto este fue suscrito en el trimestre anterior. El denominador tuvo una disminución respecto al trimestre anterior, sin embargo, esto no afectó el rango de cumplimiento establecido. Nota: El resultado de este indicador, a lo largo de la vigencia, se espera sea estable en cuanto a los valores reportados, es decir estos debería se similares o iguales, la condición que podría ocasionar una variación en el reporte de cada trimestrales esta asociado al estado en que se encuentra el presupuesto, ya sea diseñado, apropiado o comprometido, según corresponda o por que el valor asignado en el PAA y el comprometido difiera. Así mismo es posible que se presenten ajustes en la medida en que le sea suministrado un nuevo presupuesto a la entidad y que por decisión Gerencial éste se asigne a los llamados públicos.</t>
  </si>
  <si>
    <t>T3: Para el tercer trimestre de 2023 se obtuvo como resultado de la medición del indicador un 22,53 % de cumplimiento, estando en el rango de calificación "satisfactorio", lo anterior debido a que el presupuesto asignado a llamados públicos para el periodo de reporte corresponde a $1.835.434.166, según Plan Anual de Adquisiciones - PAA, este valor no tuvo modificaciones respecto al trimestre anterior y logró avance respecto a las etapas definidas (diseñado, apropiado y comprometido). Respecto al denominador se presentó un aumento en el presupuesto base debido a que fueron asignados recursos que inicialmente pertenecían a otras áreas como proyectos estratégicos. Se adjunta resolución 107 de 2023, sobre traslados presupuestales por parte del área financiera. De los cuatro (4) valores incluidos en el Plan Anual de Adquisiciones - PAA, a continuación se describe en que etapa se encuentra cada uno de acuerdo a la gestión realizada en el trimestre: * El proyecto "Romper estereotipos-NO ME ETIQUETES" avanzó durante el 3er trimestre en la etapa denominada como "compromiso", la cual hace referencia a "los contratos suscritos con el sector audiovisual local", en este periodo se alcanzó el perfeccionamiento del contrato 363 de 2023 suscrito con PUNTA MULATA PRODUCCIONES SAS. * El contrato 299 de 2023 suscrito en el 2do trimestre con la ECHANDO GLOBOS SAS se encuentra en ejecución del contrato * El contrato 298 de 2023 suscrito en el 2do trimestre con la UNIÓN TEMPORAL GUOQUIFENOS se encuentra en ejecución del contrato * El contrato 201 de 2023 suscrito en el 1er trimestre con DIECISÉIS 9 FILMS SAS se encuentra en ejecución del contrato. Tanto el numerador como el denominador tuvieron una disminución respecto al trimestre anterior, sin embargo, esto no afectó el rango de cumplimiento establecido.
Nota 1: El resultado de este indicador, a lo largo de la vigencia, se espera sea estable en cuanto a los valores reportados, es decir estos debería se similares o iguales, la condición que podría ocasionar una variación en el reporte de cada trimestrales esta asociado al estado en que se encuentra el presupuesto, ya sea diseñado, apropiado o comprometido, según corresponda o por que el valor asignado en el PAA y el comprometido difiera. Así mismo es posible que se presenten ajustes en la medida en que le sea suministrado un nuevo presupuesto a la entidad y que por decisión Gerencial éste se asigne a los llamados públicos.
Nota 2: se dio alcance al reporte inicial realizado ya que el presupuesto base fue modificado (aumentado) según resolución emitida en el mes de Julio por parte del área financiera. Este ajuste ocasionó una modificación del resultado inicialmente reportado de 25% cumplimiento por uno del 22,53%.
T4: Para este periodo de reporte no se presentan cambios con relación a las cifras presentadas en el trimestre anterior. 1. El denominador no tuvo ajustes por parte del área financiera y se mantuvo en $8.146.612.199. 2. El numerador permanece estable por cuanto la adjudicación de los contratos se dio en el tercer trimestre por valor de $1.835.434.166.
Con base en lo anterior, se finaliza la vigencia con un 22,53 % de cumplimiento, lo cual representa que, del total del presupuesto asignado para las producciones con recursos FUTIC y Hacienda en 2023, el 22,53 % fue designado a llamados públicos de cocreación con el sector audiovisual local.</t>
  </si>
  <si>
    <t>T3: En el 3er trimestre de 2023 la Estrategia de cocreación de contenidos, que incluye la participación activa de la ciudadanía infantil en alguna o varias etapas definidas para su ejecución, tuvo avance en las etapas denominadas "diseño" y "producción", las cuales hace referencia a la "estructuración de la propuesta técnica" y a la "contratación de los elementos requeridos para la producción". Los resultados alcanzando en el trimestre son los siguientes: 1. Romper estereotipos – no me tiquetes 75 % de avance acumulado:  se recibieron las propuestas, se elaboró informe de evaluación de propuestas, se firmó el contrato 363 de 2023 con el proveedor y se avanzó en el diseño de la propuesta creativa (anexo 1- formulación creativa) y propuesta operativa (anexo 12- formulación operativa). 2. Rompiendo moldes  75 % de avance acumulado: se avanzó en el diseño de la propuesta creativa (anexo 1- formulación creativa) y propuesta operativa (anexo 12- formulación operativa). 3. Feminismos y nuevas masculinidades  75 % de avance acumulado: se avanzó en el diseño de la propuesta creativa (anexo 1- formulación creativa) y propuesta operativa (anexo 12- formulación operativa). 4. Animalxs 75 % de avance acumulado: se realizó la revisión y actualización de la propuesta creativa (anexo 1- formulación creativa) y propuesta operativa (anexo 12- formulación operativa). Así mismo, se obtuvo un avance acumulado del 75 % en el proyecto Generación eureka, por cuanto se realizaron tres (3) talleres (2 virtuales y 1 presencial). Con base en la información descrita, se obtiene un avance promedio acumulado del 75 % en la estrategia de cocreación de contenidos infantiles para el periodo de medición, en coherencia con la meta definida para la vigencia. El reproceso en el proyecto "Romper estereotipos" presentado en el 2do trimestre fue subsanado y todos los proyectos se encuentran en la misma etapa y porcentaje de avance. Nota: esta medición será progresiva a lo largo del año hasta alcanzar el 100 % total acumulado de cumplimiento.
T4: En el 4to trimestre de 2023 la Estrategia de cocreación de contenidos, que incluye la participación activa de la ciudadanía infantil en alguna o varias etapas definidas para su ejecución, tuvo avance en las etapas denominadas "producción" y "circulación", las cuales hacen referencia a la "contratación de los elementos requeridos para la producción" y "puesta en pantalla del contenido audiovisual de cocreación, puede incluir el preestreno de al menos un capítulo en el caso de proyectos series" respectivamente. Los resultados alcanzando en el trimestre son los siguientes: 1. Romper estereotipos – no me tiquetes:  se finalizó la etapa de diseño de la propuesta creativa y la propuesta operativa. Así mismo, se realizó la aprobación de capítulos y la circulación (estreno) en el mes de diciembre. 2. Rompiendo moldes: se finalizó la etapa de diseño de la propuesta creativa y la propuesta operativa. Así mismo, se realizó la aprobación de capítulos y la circulación (estreno) en el mes de diciembre. 3. Feminismos y nuevas masculinidades: se finalizó la etapa de diseño de la propuesta creativa y la propuesta operativa. Así mismo, se realizó aprobación de capítulos y la circulación (estreno) en el mes de noviembre y diciembre. 4. Animalxs: se realizó la revisión y aprobación de capítulos y la circulación (estreno) en el mes de octubre. Con base en la información descrita, se obtiene un avance promedio acumulado del 100 % en la estrategia de cocreación de contenidos infantiles para el periodo de medición, en coherencia con la meta definida para la vigencia. El reproceso en el proyecto "Romper estereotipos" presentado en el 2do trimestre fue subsanado y todos los proyectos se encuentran en la misma etapa y porcentaje de avance.</t>
  </si>
  <si>
    <t>T3: Durante el 3er trimestre de 2023, el equipo digital realizó la intervención para la optimización de 63 contenidos circulados a través de la red social - YouTube de Capital, respecto a los 85 contenidos programados para el periodo de reporte, no se presentan anomalías en el desarrollo de la actividad logrando el 97% de su realización. Los resultados obtenidos de la medición permiten concluir que se ha alcanzado la meta del trimestre, y que los valores obtenidos, ubican en el indicador en el rango denominado "satisfactorio". En el desarrollo de la actividad base para le medición del indicador se presentó como anomalía que el equipo asignado disminuyó en una persona ya que para el trimestre no se contó con un pasante.
T4: Durante el 4to trimestre de 2023, el equipo digital realizó la intervención para la optimización de 70 contenidos circulados a través de la red social - YouTube de Capital, respecto a los 70 contenidos programados para el periodo de reporte, no se presentan anomalías en el desarrollo de la actividad logrando el 97% de su realización. Los resultados obtenidos de la medición permiten concluir que se ha alcanzado la meta del trimestre, y que los valores obtenidos, ubican en el indicador en el rango denominado "satisfactorio". En el desarrollo de la actividad base para le medición del indicador se presentó como anomalía que el equipo asignado disminuyó en una persona ya que para el trimestre no se contó con un pasante. En general se concluye que se ha cumplido la meta conforme los parámetros definidos por el equipo de Digital.</t>
  </si>
  <si>
    <t>T1: Para el primer trimestre del 2023 durante los meses de enero y febrero se reporta el 100% de señal al aire; en el mes de marzo se presentó falla operativa, el día 9 a las 7:20 pm con una duración de 7 minutos, la cual nos permite reportar la continuidad del servicio para este mes por 99.98%. Con base en la información se permite concluir que durante el 1er trimestre del año el indicador se ha cumplido conforme se ha establecido calificándose como "satisfactorio" y que las fallas presentadas no afectaron el resultado total de la medición y que fueron implementadas las acciones correspondientes a la mitigación de las mismas.
T2: Para el segundo trimestre del 2023 el comportamiento de indicador fue estable por cuanto se obtienen los siguientes resultados: 1. Durante el mes de abril se reporta el 100% de señal al aire. 2. Para el mes de mayo se presentaron fallas operativas de señal al aire, los siguientes días: * 1 de mayo: 2 minutos * 4 de mayo: 1 minuto. 3. En el mes de junio se presentaron fallas operativas de señal al aire, los siguientes días: * 3 de junio: 1 minuto. * 10 de junio: 12 minutos. * 25 de junio: 1 minuto. Lo anterior permite concluir que la continuidad del servicio durante el 2do trimestres de 2023 tuvo un resultado en promedio 99.99 %, el indicador se ha cumplido conforme se ha establecido y permite ubicar el resultado en el rango denominado como "satisfactorio". Las fallas presentadas no afectaron el resultado total de la medición y que fueron implementadas las acciones correspondientes para la mitigación de las mismas.</t>
  </si>
  <si>
    <t>T1: Actividad No. 1 - Se realiza la adecuación física al In/Out del canal en la sede calle 26, el cual contemplo arreglar cableado, instalación de muros en DryWall para ayudar a separar el aire frío del aire caliente que se localizan en esa zona, adecuación de iluminación LED y pintura en general. Lo anterior con el fin de cumplir con el 40% del porcentaje planteado. Actividad No. 2 - Se realizó la instalación de iluminación exterior en la sede calle 69, el cual contemplo, instalación de cableado, canaletas y reflectores LED de altos lumens. Actividad No. 3 - Se realizó adecuación de pasamanos en la sede calle 69 para apoyar la movilidad de personas en condición de discapacidad. Así mismo se realizó la adecuación de la oficina de la gerente general en el primer piso del inmueble.
T2: Actividad No. 1 - Se inicia con la brigada de pintura general en la sede calle 26, la cual durante el II Trimestre se adelanto la mitad del canal, en áreas como redacción 1 y 2, masters, pasillos, oficinas de redacción, sala de capacitación, baños, entre otros. Actividad No. 2 - Dentro de múltiples adecuaciones que se han realizado, la mas destacada corresponde a la instalación en la sede calle 69 de todas las conmemoraciones y premios que ha recibido la entidad en los últimos años. Actividad No. 3 - Durante el III trimestre de 2023 se han realizado varios mantenimientos preventivos en aras de que las instalaciones de Capital funcionen de manera adecuada.</t>
  </si>
  <si>
    <t>T3: Actividad No. 1 - Continuamos con la brigada de pintura en la sede calle 26, se completan áreas como servicios administrativos, gestión documental, sistemas, cocina, recursos humanos y pasillos del área administrativa, adicional se inicia con el pintado de los guardaescobas de color negro para la parte operativa, y color caramelo madera para la parte administrativa. Actividad No. 2 - Se realiza la instalación de una tela asfáltica y bronco en la sede calle 69 con el fin de evitar futuras filtraciones en la zona de cafetería y en la subdirección administrativa. Actividad No. 3 - Durante el final del III trimestre, se realiza el pintado de todo el cielo falso del canal en la parte administrativa y el área de Camarógrafos, el cual, contempla limpieza de lámparas, arreglos eléctricos para regular la energía en esta zona y evitar que se fundan las mismas.
T4: Actividad No. 2: Se finalizo la brigada general de pintura a toda la sede calle 26, la cual contempló paredes, techos y guardaescobas. Actividad No. 3: Durante el IV Trimestre de la vigencia se realizaron varias adecuaciones encaminadas al buen funcionamiento del canal en sede calle 26, la mas destacada fue: Arreglo de baldosas en Sala de Redacción No.1 en sede calle 26, la cual contempló, el cambo de baldosas rotas y emboquillado de toda la zona para evitar a futuro que se sigan rompiendo. En sede calle 69 entre lo mas destacado se encuentra el cambio de tejado en la zona trasera del inmueble. Actividad No. 4: Se realizaron múltiples mantenimientos preventivos como: Brigadas de aseo, cambio de luminarias, limpieza de vidrios entre otros.</t>
  </si>
  <si>
    <t>T3: Durante el III trimestre de 2023 se da inicio a la toma física completa de los bienes de propiedad planta y equipo de la entidad.
T4:  Durante el IV trimestre se finalizó la toma física completa de inventarios de bienes de Propiedad, Planta y Equipo del 2023 (Ver Anexo No.1) así como se realizó la toma física integral de bienes de consumo Controlado  (Ver Anexo No.2) y toma física aleatoria de bienes de Propiedad, Planta y Equipo (Ver anexo No. 3)</t>
  </si>
  <si>
    <t>T1: Para el Plan de Acción asociado al PIGA, se adelantaron 9 acciones de 9 programadas de acuerdo con el cronograma general, lo cual representa un avance del 16%. Este se relaciona con la  programación y organización logística de las primeras capacitaciones del año, las inspecciones realizadas a los sistemas de iluminación, abastecimiento de agua y gestión de residuos, a las publicaciones en materia ambiental realizadas en el primer trimestre del año así como al desarrollo de la primera mesa de trabajo con el equipo de consumo sostenible de la entidad. Así, se concluye que se cumplieron la totalidad de actividades programadas y se avanzó en la gestión de acciones a desarrollar en el siguiente periodo.
T2: Para el segundo trimestre del año, del plan de acción del PIGA se adelantaron 16 acciones de 16 programadas de acuerdo con el cronograma general, lo cual representa un avance del 27%. Dicho avance se relaciona con el desarrollo de diferentes actividades tales como: la semana ambiental, capacitaciones generales en diferentes temáticas ambientales, instalación de sistemas ahorradores en puntos faltantes, difusión de información ambiental en el correo institucional y la realización del taller presencial de agricultura urbana realizado con el apoyo del Jardín Botánico de Bogotá.  Así, se concluye que se cumplieron la totalidad de actividades programadas y se avanzó en la gestión de acciones a desarrollar en el siguiente periodo.</t>
  </si>
  <si>
    <t>T1: Durante el periodo objeto de reporte, se ejecutaron las siguientes actividades: * Se realizó el proceso de actualización de las bases de datos con las áreas de Canal para ser registradas ante la Superintendencia de Industria y Comercio (SIC). * Se adelantó la gestión para la publicación y oficialización en la carpeta de calidad del área de sistema los formatos: FORMATO RESTAURACIÓN CONTENIDO y FORMATO CONTROL SOLICITUDES COPIAS DE SEGURIDAD. * Se inició con la actualización de la guía de gestión de incidentes de seguridad de la información, acorde a los lineamientos de la guía de gestión de incidentes del MinTIC.
T2: Para el periodo objeto de reporte, se ejecutaron las siguientes actividades: * Se inició el proceso de actualización de los activos de información para el 2023 con las áreas de la entidad. * Se realizó gestión de vulnerabilidad de FORTINET en la plataforma tecnológica de la entidad. * Se participó en la reunión de gobierno y seguridad digital organizado por la Alta Consejería Distrital de TIC. *Se realizaron capacitaciones de recomendaciones en seguridad de la información y ciberseguridad dirigida a todos los usuarios de la entidad. *Se realizó capacitación uso adecuado Google Drive, Repositorios Locales y Copias de Seguridad al Grupo de Programación. *Se inició con el proceso de actualización de la Política de seguridad y privacidad de la información en su V6.</t>
  </si>
  <si>
    <t>T1: Durante el periodo reportado, se realizaron las siguientes actividades: * Se dio inicio a la actualización de la matriz de riesgos de seguridad digital -Versión 2-, de conformidad con las recomendaciones realizadas por la Oficina de Control Interno. * Se gestionaron correos al proveedor de Xertica con solicitudes de bloqueo de buzones de correo electrónico externos, ya que eran sospechosas. * Se implementaron medidas preventivas en la plataforma tecnológica de la entidad, con el fin de prevenir la materialización de riesgos sobre la información y servicios tecnológicos.
T2: Para el periodo reportado, se adelantaron las siguientes actividades: * Se realizó la actualización de la Matriz de Riesgos de Seguridad Digital -Versión 2-, de conformidad con las recomendaciones realizadas por la Oficina de Control Interno. * Se gestionaron correos al proveedor de Xertica con solicitudes de bloqueo de buzones de correo electrónico externos; dado que eran sospechosas. * Se implementaron medidas preventivas en la plataforma tecnológica de la entidad, con el fin de prevenir la materialización de riesgos sobre la información y servicios tecnológicos.</t>
  </si>
  <si>
    <t xml:space="preserve">T3: Para el periodo reportado, se avanzó en las siguientes actividades:
* Se gestionaron correos al proveedor de Xertica con solicitudes de bloqueo de buzones de correo electrónico externos; dado que eran sospechosas.  * Se implementaron medidas preventivas en la plataforma tecnológica de la entidad, con el fin de prevenir la materialización de riesgos sobre la información y servicios tecnológicos. *Se realizó gestión con el profesional de infraestructura tecnológica para la revisión de recomendaciones acorde al ciberataque de IFX.
T4: Para el periodo reportado, se avanzó en las siguientes actividades:
* Se implementaron medidas preventivas en la plataforma tecnológica de la entidad, con el fin de prevenir la materialización de riesgos sobre la información y servicios tecnológicos, acorde a vulnerables identificadas internamente y externamente reportadas por la ACDTIC. * Se gestionaron correos al proveedor de Xertica con solicitudes de bloqueo de buzones de correo electrónico externos; dado que eran sospechosas. *Se realizó plan de mejoramiento de la ISO 27001, acorde al informe de la auditoria interna realizada al Modelo de Seguridad y Privacidad de la Información-MSPI. </t>
  </si>
  <si>
    <t>T1: Se realizaron las siguientes actividades en el primer trimestre de 2023: 1. Mesas de trabajo adelantadas entre los equipos de trabajo de Sistemas y Gestión Documental encaminadas al desarrollo del modulo de gestión documental ERP. 2. Capacitación a dieciocho (18) equipos de trabajo de la entidad para dar a conocer el Modulo de Gestión Documental. 3. Se realizó la entrega del modulo de gestión documental por parte del área de Sistemas a la Subdirección Administrativa el pasada veinticuatro (24) de marzo de 2023. 4. Se adelantó una capacitación sobre Conservación documental preventiva y correctiva y los principales factores de deterioro.
T2: 1. Capacitación interna Gestión Documental - Almacenamiento de la información - Lineamientos archivísticos el 20 de abril de 2023. 2. Manejo del Ciclo Vital del documento, transferencias Primarias y Socialización procedimiento Entrega de Archivos por Desvinculación  Gestión documental 8 de mayo de 2023. 3. Concepto Técnico del Archivo de Bogotá el 9 de mayo de 2023. 4. Se envió memorando 391 a toda la entidad para que las áreas revisaran el contenido de las Tablas de Retención Documental (TRD) por ajustar. 5. Reuniones con las áreas frente a las TRD.
T3: 1. Se realizaron mesas de trabajo para la parametrización de las TRD en el modulo de gestión documental ERP
2. Se remitieron las TRD vigentes y el listado de series y subseries documentales solicitado para coordinar lo pertinente
3. Acta mesa técnica AGN con respecto a los expedientes electrónicos</t>
  </si>
  <si>
    <t>1. Tras la radicación en el mes de diciembre de 2022 de la solicitud de inicio del trámite de convalidación de las Tablas de Retención Documental (TRD) de la entidad ante el Archivo de Bogotá, el 09 de mayo de 2023 se recibió el primer concepto técnico por parte del Archivo Distrital, en el cual se señalan distintas observaciones y recomendaciones frente a la revisión de todos los documentos remitidos. Desde entonces, el equipo de Gestión Documental ha venido realizando los ajustes solicitados por el Archivo de Bogotá, de manera tal que se organizó una Unidad Compartida en Google Drive: https://drive.google.com/drive/folders/0ACL-Hg_i5KKMUk9PVA en donde constan los documentos y archivos que solicitó Archivo de Bogotá, de conformidad con el artículo 11 y siguientes del Acuerdo 004 de 2019 para poder radicar nuevamente.  Para ello, se han realizado reuniones internas, mesas de trabajo con el Archivo General de la Nación -entidad que facilita de mejor manera la atención para esta clase de consultas- y reuniones con las áreas de la entidad para ajustar las TRD según los requerimientos y necesidades de cada una de estas, todo durante los meses de mayo, junio y julio de 2023, a pesar de que en el mes de mayo uno de los apoyos de Gestión Documental salió de la entidad y de que en el mes de junio se dieron por terminados 2 contratos más del líder y de un apoyo del equipo de trabajo. No obstante lo anterior, se dio continuidad en los meses de junio, julio y agosto (en estos dos últimos meses se reconformó el equipo) para avanzar en los ajustes y reuniones con las áreas. En este orden de ideas, el día 20 de junio del 2023, se envió una solicitud al Archivo de Bogotá para acumular el trámite radicado en diciembre de 2022 junto con las TRD que tendrán origen en los Acuerdos 006 y 007 del 31 de mayo de 2023 a través de los cuales se modificó la estructura orgánica y la planta de Canal Capital. Sin embargo, esta solicitud no fue aceptada por el Archivo a través de oficio recibido el 29 de junio de 2023 y frente a ello el 19 de julio se radicó respuesta la mismo en el que se indica que dentro del menor tiempo posible se radicará la subsanación de las observaciones recibidas en el citado Concepto técnico y que posteriormente y en atención al principio de procedencia de los trámites documentales, se presentará de forma independiente la solicitud de convalidación de las TRD producto de la reciente modificación de la estructura de la entidad. Durante el segundo semestre del año 2023, se realizo el cruce de las tabla de retención vigentes vs las tablas de retención presentadas al Archivo de Bogotá, donde se evidencio la necesidad de la actualización de series y subseries de la entidad de acuerdo a los actos administrativos vigentes de cambios en la estructura orgánico funcional y se continua con dicha actualización y socialización ante las dependencias, para la vigencia siguiente. 2. Implementación ERP: En la vigencia 2023 se adelantaron las capacitaciones correspondientes al módulo de Gestión Documental. Para su implementación del sistema de almacenamiento, se encuentra a la espera de la sesión de la Alta dirección referente a dicho planteamiento. Las evidencias se encuentran en: https://drive.google.com/drive/u/1/search?q=ERP. 3. Transferencias secundarias: Una vez analizado el informe   TÉCNICO DE VISITA PARA TRANSFERENCIA SECUNDARIA DEL FONDO CANAL CAPITAL, AL ARCHIVO GENERAL DE BOGOTÁ D.C. enviado por el Archivo Bogotá referente a la transferencia secundaria, en el cual se pudo concluir que la muestra seleccionadas no cumple con los requisitos y parámetros técnicos necesarios para la transferencia de dichos documentos, por lo anterior se hace necesario el planteamiento de un proyecto de inversión para la aplicación del instrumento archivístico tablas de valoración documental y organización del fondo documental acumulado. Sin embargo, el Grupo de Gestión Documental, en el segundo semestre de la vigencia 2023 inicio el levantamiento del inventario en estado natural de dicho fondo, alcanzando a inventariar 50 cajas fer X200 equivalente a 539 registros, los cuales se evidencian en el siguiente enlace:  https://docs.google.com/spreadsheets/d/1nx61M9fNY5Wje68YWSEKG0SxJwpp82aN/edit#gid=1059678522 4. Se realizaron las capataciones programadas en el Plan Institucional de Capacitaciones para la vigencia 2023, las cuales se evidencian ene l siguiente enlace: https://drive.google.com/drive/u/1/folders/1N0rCbhF8hpx9Jual9_BEfI5kCuSliFU5</t>
  </si>
  <si>
    <t>T1: Para este periodo el área tenía contemplado ejecutar un total de cuatro (4) capacitaciones, de las cuales se realizaron cuatro (4), que estaban distribuidas de la siguiente manera: (i) dos (2) internas o de contrato; (ii) una (1) cualificación de servicio a la ciudadanía y (iii) una (1) capacitación en Innovación pública. Además se realizaron siete (7) capacitaciones adicionales no programadas, las cuales no están incluidas en el PIC y se relacionan en este informe como valor agregado, para un total de once (11) capacitaciones en este primer periodo.
T2: Para este periodo el área tenía contemplado ejecutar un total de catorce (14) capacitaciones, de las cuales se realizaron catorce (14), distribuidas de la siguiente manera: (i) siete (7) internas y (ii) siete (7) por contrato. Además, se realizaron trece (13) capacitaciones adicionales no programadas, las cuales no están incluidas en el PIC y se relacionan en este informe como valor agregado, para un total de veintisiete (27) capacitaciones realizadas en el segundo trimestre de la vigencia.</t>
  </si>
  <si>
    <t>T3: El área contempló la ejecución de dieciséis (16) capacitaciones, de las cuales se realizaron dieciséis (16), distribuidas de la siguiente manera: (i) once (11) internas y (ii) cinco (5) por contrato. Además, se realizaron diez (10) capacitaciones adicionales: cinco (5) no programadas y cinco (5) internas, las cuales no están incluidas en el PIC y se relacionan en este informe como valor agregado, para un total de veintiséis (26) capacitaciones realizadas en el tercer trimestre de la vigencia.
T4: Para este periodo el área tenía contemplado ejecutar un total de catorce (14) capacitaciones, de las cuales se realizaron catorce (14), distribuidas de la siguiente manera: (i) trece (13) internas y (ii) una (1) por contrato. Además, se realizaron nueve (9) capacitaciones adicionales no programadas, las cuales no están incluidas en el PIC y se relacionan en este informe como valor agregado, para un total de veintitrés (23) capacitaciones realizadas en el ultimo trimestre de la vigencia.</t>
  </si>
  <si>
    <t>1. Para el PEHR periodo 2023 se fijaron 2 actividades: La primera, una participación de por lo menos el 80% en las actividades de bienestar y capacitación. Así, a corte del 31 de marzo contábamos con 270 personas contratada, de las cuales 141 asistieron a este tipo de eventos, alcanzando un cumplimiento del 52%. Para el segundo punto, se plantea desarrollar un sistema de medición para los objetivos y desarrollo individual de los funcionarios de la entidad y para ello ya se implementó el formato de seguimiento a objetivos, cumpliendo a un 50% de la acción mientras se obtienen los resultados de la medición.
T2: 1. A corte del 31 de junio contábamos con 374 personas contratadas, de las cuales 285 asistieron a este tipo de eventos, alcanzando un cumplimiento de participación del 76%, teniendo un porcentaje del 95% para la actividad. 2. Se planteó desarrollar un sistema de medición de los objetivos y desarrollo individual de los funcionarios de la entidad y para ello  se implementó el formato de seguimiento a objetivos, cumpliendo a un 50% de la acción mientras se obtienen los resultados de la medición. 3. Se realiza verificación de los procesos del Sistema de Gestión de Seguridad y Salud en el Trabajo, se actualiza el AGTH-PL-004 y se envío a revisión del área de planeación el AGTH-PD-015, contando con un porcentaje de cumplimiento del 75%.</t>
  </si>
  <si>
    <t>T3: 1. A corte del 30 de septiembre, se contaba con  382 personas contratadas y 314 activas, de las cuales 304 asistieron a este tipo de eventos, alcanzando un cumplimiento de participación del 80%; lo cual nos indica un porcentaje del 100% para el cumplimiento de la actividad. 2. Se planteó desarrollar un sistema de medición de los objetivos y desarrollo individual de los funcionarios de la entidad y para ello, se implementó el formato de seguimiento a objetivos. Una vez obtenidos los resultados, se evidencia que no se requiere plan de mejoramiento para ninguno de los funcionarios. Por ende, esta actividad se cumple al 100%. 3. Se realizó la actualización de la documentación del SG-SST Manual y procedimientos.
T4: 1. A corte del 31 de diciembre, se contaba con 387 personas contratadas en las diferentes modalidades durante el 2023 y 219 activas, de las cuales 318 asistieron a este tipo de eventos, alcanzando un cumplimiento de participación del 82,17%; lo cual nos indica un porcentaje del 100% para el cumplimiento de la actividad. (se coloca una actividad pendiente que era mantener el porcentaje de participación en las capacitaciones). 2. Con esta última actividad y manteniendo el porcentaje de cumplimiento se notifica el cumplimiento del plan estratégico de recursos humanos en su totalidad.</t>
  </si>
  <si>
    <t>T1: Para este primer periodo se tenían programadas diez (10) actividades, de las cuales se realizaron un total de diez (10), cumpliendo así con el 100% de lo programado.
T2: Para el segundo trimestre de 2023, se tenía programado un total de diecinueve (19) actividades, las cuales se adelantaron en su totalidad, cumpliendo así con el 100% de lo programado.</t>
  </si>
  <si>
    <t>T1: Mediante la Resolución 219 de 2022  mediante la cual se liquida el Presupuesto de 2023, en donde se incluye lo concerniente a las actividades de seguridad y salud en el trabajo, se definió el plan de reinversión de actividades en conjunto con la ARL (seguros bolívar), se realizaron actividades mensuales de pausas activas y de hábitos de vida saludable y las reuniones mensuales del COPASST y trimestral del CCL.
T2: Se desarrollaron las reuniones programadas para el Comité de Convivencia Laboral - CCL y el COPASST para el periodo del reporte. Por su parte, se realizó el proceso de convocatoria, elección y conformación del CCL 20223-2025 mediante la Resolución 70 de 2023. Se realizó socialización de política y objetivos SST  y capacitaciones en riesgo eléctrico, seguridad en la vía y manejo de sustancias químicas, pausas activas (mensuales) y capacitación a la brigada de emergencias. Finalmente, se indica que se realizó la actualización del Plan de Emergencias.</t>
  </si>
  <si>
    <t>T3: Se realizaron diversas actividades al interior de la entidad, con el fin de fortalecer el conocimiento del Código de Integridad de Canal Capital, a saber: (i) Cualificación "Ética y transparencia, realizada el día 14 de agosto de 2023; (ii) Socialización pieza de protocolo para el manejo de casos de acoso donde se menciona la norma de protección a víctimas y/o denunciantes; (iii) divulgación de los valores en los canales de comunicación interna como: Boletines internos y comunicado actividades de bienestar y capacitación; (iv) generación del ABC de la guía de gestión para los conflictos de interés.
T4: Se realizaron diversas actividades al interior de la entidad, con el fin de fortalecer el conocimiento del Código de Integridad de Canal Capital, a saber: (i) Capacitaciones relacionadas;(Ley de Transparencia, acceso a la información pública, lineamientos antisoborno y anti-cohecho, y canales de denuncia, rendición de cuentas, somos transparencia Capital) (ii) Socialización pieza de protocolo para el manejo de casos de acoso donde se menciona la norma de protección a víctimas y/o denunciantes; (iii) divulgación de los valores en los canales de comunicación interna como: Boletines internos y comunicado actividades de bienestar y capacitación; (iv) generación del ABC de la guía de gestión para los conflictos de interés; (v) Pieza grafica Política integral de transparencia; (vi) Pieza grafica SARLAFT</t>
  </si>
  <si>
    <t>T1: Para el cierre del primer trimestre de 2023, el indicador se encuentra en estado muy satisfactorio ubicado a &gt; 100%, teniendo en cuenta que los ingresos son superiores a los gastos de la entidad para dicho trimestre.
T2: Para el cierre del segundo trimestre de 2023, el indicador es inferior al 100%, teniendo en cuenta que los ingresos son inferiores en 2 puntos porcentuales a los Gastos, ya que por la dinámica de ejecución los gastos se comprometen en su mayoría en el primer semestre de la vigencia y mientras que el ingreso de recursos se dinamiza a partir del segundo semestre de la vigencia, una vez se ha surtido el proceso de negociación y venta de servicios.</t>
  </si>
  <si>
    <t>T3: Con corte a 30 septiembre de 2023, el indicador es inferior al 100%, teniendo en cuenta que los ingresos son inferiores en 13 puntos porcentuales a los Gastos, quedando el indicador en alerta. Se deben reforzar las estrategias de recaudo para lograr realizar un cierre en equilibrio los recaudos propios y los gastos financiados con recursos propios.
T4: Al cierre del mes de diciembre de 2023, el indicador se ubica en un rango inferior al 100%, debido a que el recaudo de ingresos es inferior en 7 puntos porcentuales a los Gastos, debido a que pese a que la facturación de venta de bienes y servicios fue eficiente no se logro recaudar lo que se esperaba por dicho concepto.</t>
  </si>
  <si>
    <t xml:space="preserve">T3: Durante el tercer trimestre de la vigencia 2023 se evidenció que los pagos dentro de los 5 días después de su radicación en la Subdirección Financiera, supera el 87.74% siendo este un indicador favorable en el ciclo de pagos.
T4: Durante el cuarto trimestre de la vigencia 2023 se evidencio que los pagos dentro de los 5 días después de su radicación en la Subdirección Financiera, supera el 78.62% siendo este un indicador satisfactorio en el ciclo de los pagos. Teniendo en cuenta la vigencia 2023 el indicador  anual corresponde al 87.83% siendo este muy satisfactorio en el ciclo de pagos realizado por la Subdirección Financiera. </t>
  </si>
  <si>
    <t>T1: Para este primer trimestre del 2023, evidenciamos una disponibilidad inicial de $8,785 Millones de pesos lo que hace que en el mes de enero se tengan un mayor recurso en el ingreso; Para el mes de Febrero ingresa la suma de $ 3,500 Millones correspondiente a la primera transferencia de aporte ordinario por parte de la Secretaria de Hacienda manteniendo la tendencia del ingreso en aumento; Y para el mes de marzo ingresan los recursos pertenecientes a las Resoluciones suscritas en la vigencia 2023 con el Futic por un valor de $ 12,045 millones de pesos, aumentado el ingreso considerablemente. En relación a los  giros se han mantenido en promedio de $2,514 millones de pesos. Sólo que para el mes  marzo hubo dos giros representativos a  Enel Codensa por valor de $ 2,599 millones de pesos.
T2: Para este segundo trimestre del 2023, contamos con  una disponibilidad de $9,652 Millones de pesos; Teniendo en cuenta que ingresaron por  concepto de aporte ordinario dos transferencias de Secretaria de Hacienda por valor total de $7,000 Millones correspondiente a la segunda y tercera transferencia programada para la vigencia 2023. En relación a los  giros se han mantenido en promedio de $2,235 millones de pesos.</t>
  </si>
  <si>
    <t>Realizar 12 talleres o actividades de capacitación con foco en la televisión pública</t>
  </si>
  <si>
    <t>A diciembre 31 se produjeron los capítulos planeados de AHORA, para este proyecto se realizó emisión diaria del proyecto ancla a través de pantalla abierta, y se continuaron con el boletín web, podcast diario, video YouTube y un especial diario. Se activó la producción y emisión de los contenidos asociados a las elecciones presidenciales con foco en las localidades, Se realizó un cubrimiento amplio que focalizo los contenidos de análisis en el marco de las elecciones regionales del 28 de octubre de 2023. En cuanto a los proyectos Rompiendo moldes, Romper estereotipos y Feminismos y nuevas masculinidades. Se finalizó la etapa de producción y de posproducción. 
Los proyectos No me etiquetes (anteriormente Romper estereotipos), Rompiendo moldes, Divergente (Anteriormente Feminismos y nuevas masculinidades), Rompiendo moldes, Animalxs, se realizaron a través de producción por encargo y las casas productoras cumplieron la ejecución acompañados editorial y operativamente por una dupla de productores de contenido de Capital.
Igualmente se realizaron mesas de trabajo con los supervisores y apoyos a la supervisión para todos los contratos de personas naturales y jurídicas del proyecto a fin de verificar los cumplimientos de los objetivos de cada proyecto en el marco de los manuales de supervisión e interventoría vigentes. Todo de acuerdo con los procedimientos y formatos establecidos por el área jurídica y en coherencia con las metas, objetivos y cronogramas de los proyectos financiados.</t>
  </si>
  <si>
    <t>En lo que corresponde al FURAG, los resultados fueron presentados por Función Pública en la última semana de octubre. Según los mismos, Capital obtuvo un puntaje de Desempeño Institucional de 87.2, representando una mejora de 1.1 respecto a la medición de la vigencia anterior. Con base en lo anterior, la entidad adelantará los análisis pertinentes con el fin de atender las necesidades y oportunidades de mejora presentadas.</t>
  </si>
  <si>
    <t xml:space="preserve">Se realizaron las siguientes actividades:
* Se realizaron actividades de propagación de segmentos de red entre la sede principal (sede 1 El dorado) y secundaria (sede 2 Chapinero):
SEDE 1 VLAN-1 segmento de red  192.168.0.0/23 hasta  SEDE 2 para alcanzar  VLAN-600 segmento de red 172.16.19.0/24
SEDE 1 VLAN-504 segmento de red  172.16.5.0/24 hasta  SEDE 2  para alcanzar VLAN-600 segmento de red 172.16.19.0/24
Propagar el segmento de red 172.16.20.0/24 correspondiente a la VLAN 602 que se adicionará en la SEDE 2 (Chapinero).
* Se realiza el enrutamiento de VLAN entre las sedes de la avenida el dorado y la sede calle 69, con el fin de realizar la replicación de la infraestructura crítica como es la granja de servidores.
* Se realizó reporte de seguridad Informática a equipo Final: se presenta estado de seguridad de equipos finales en resumen equipos administrados, equipos activos, amenazas bloqueadas, puntuación de riesgo de la empresa, además de los cinco tipos principales de amenazas bloqueadas y desglose de amenazas por tipo de endpoint.  
* Se presenta el estado de incidentes, acciones de reparación, detecciones basadas en reglas de políticas, páginas web bloqueadas y técnicas de ataque a la red bloqueadas. 
* Se presenta el estado de los módulos de endpoint, puntuación de riesgo de empresa y detalles de estado de los módulos de endpoint como son: antimalware, control avanzado de amenazas, anti exploit avanzado, cortafuegos.  </t>
  </si>
  <si>
    <t xml:space="preserve">T3: Para este tercer trimestre del 2023, se obtuvo una disponibilidad de $ 9,139 Millones de pesos; Teniendo en cuenta que ingresaron por  concepto de aporte ordinario dos transferencias de Secretaria de Hacienda por valor total de $3,500 Millones correspondiente a la tercera y cuarta transferencia  programada para la vigencia 2023. En relación a los  giros se contó con un promedio de $2,253 millones de pesos.
T4:  En este cuarto trimestre de 2023, se tiene una disponibilidad en promedio de   $7,175,524 millones de pesos; en donde el ingreso mas representativo es la sexta  y última  transferencia de aporte ordinario de la Secretaria de Hacienda, y en lo que tiene que ver con los giros se incrementaron ya que por final de vigencia los pagos de nómina y los pagos a contratistas  tanto de personas naturales como jurídicas son el doble de un periodo diferente. </t>
  </si>
  <si>
    <t>T1: A 31 de marzo de 2023 se obtuvo una gestión de cobro 66% del total de servicios facturados por venta de servicios al cierre del trimestre y realizando la comparación con el total del recaudo de dichos servicios facturados en el primer trimestre de 2023 (cabe indicar que este recaudo es bruto, es decir se incluyen los descuentos que realizaron los clientes), quedado una cartera por recolectar de $626.081.020. Cabe resaltar que el 99% de los recursos pendientes por recaudo corresponden a facturas emitidas en el mes de marzo de 2023.
T2: A 30 de junio de 2023 se obtuvo una gestión de cobro 79% del total de servicios facturados por venta de servicios al cierre del trimestre y realizando la comparación con el total del recaudo de dichos servicios facturados en el segundo trimestre de 2023 (cabe indicar que este recaudo es bruto, es decir se incluyen los descuentos que realizaron los clientes), quedado una cartera por recolectar de $318.954.814. La cifra mas representativa es de $230.000.000 corresponde al contrato 974 de 2022 y el saldo es de los Fondos de Desarrollo Local.</t>
  </si>
  <si>
    <t xml:space="preserve">T3: A 30 de septiembre de 2023 se obtuvo una gestión de cobro 86% del total de servicios facturados por venta de servicios al cierre del trimestre y realizando la comparación con el total del recaudo de dichos servicios facturados en el tercer trimestre de 2023 (cabe indicar que este recaudo es bruto, es decir se incluyen los descuentos que realizaron los clientes), quedado una cartera por recolectar de $211.347.981. 
T4: A 31 de diciembre de 2023 se obtuvo una gestión de cobro 58.9% del total de servicios facturados por venta de servicios al cierre del trimestre y realizando la comparación con el total del recaudo de dichos servicios facturados en el tercer trimestre de 2023 (cabe indicar que este recaudo es bruto, es decir se incluyen los descuentos que realizaron los clientes), quedado una cartera por recolectar de $2.248 millones. </t>
  </si>
  <si>
    <t>T1: De acuerdo al cronograma establecido por la Subdirección, se han realizado las siguiente publicaciones: 1. En el mes de enero se actualizo el Formato de Certificado de Supervisor. 2. En el mes de febrero el área de Radicación publico Tips para radicación de cuentas. 
T2: 3. En el mes de junio se emitió pieza comunicativa del área de Facturación y Cartera "Lo que debes tener presente a la hora de solicitar facturas" 4. El área de Presupuesto emitió pieza comunicativa de Cronograma de Modificaciones Presupuestales.</t>
  </si>
  <si>
    <t>T3: En el mes de septiembre se emitió pieza comunicativa del área de presupuesto de Cronograma de actividades pendientes de anteproyecto de presupuesto vigencia 2024. 
T4: 6. En el mes de octubre se emite pieza comunicativa del área de tesorería recordando que los pagos se pueden realizar desde la página de la entidad a través del botón de pago PSE. 
7. En el mes de noviembre se emite pieza comunicativa del área ed facturación indicando información para tener en cuenta a la hora de facturar. 
8. En el mes de diciembre se emite pieza comunicativa de indicadores financieros. 
9. En el mes de diciembre se emite pieza comunicativa de las fechas de cierre importantes a tener en cuenta.  
10. En el mes de diciembre se emite pieza comunicativa del área de presupuesto sobre los movimientos presupuestales. 
11. En el mes de diciembre se emite pieza comunicativa del área de tesorería de los horarios bancarios para cierre de año vigencia 2023.</t>
  </si>
  <si>
    <t>T1: Se ha llevado a cabo la gestión necesaria, para la expedición de los autos de apertura de indagación previa, los autos de archivo y las actuaciones a que haya lugar, en relación con los procesos disciplinarios de la entidad. Vale la pena mencionar que de los 18 procesos reportados en el denominador, se reportan 11 procesos en el numerador, toda vez que estos corresponden a las siguientes etapas: (i) 6 en apertura de indagación previa y (ii) 5 archivados. Adicional a lo anterior y de manera transversal, se actualizaron en el Sistema de Información Disciplinaria, las actuaciones de cada proceso.  Se hace alcance al reporte del primer trimestre con la siguiente información debido a la reformulación del indicador: Durante el 1er trimestre de 2023 el equipo de control interno disciplinario gestionó y tramitó 18 procesos disciplinarios, valor que corresponde al denominador del indicador. Respecto al numerador del indicador se cuenta con los siguientes resultados: Procesos en etapa de evaluación de mérito: durante el trimestre se dio continuidad a las acciones y gestión pertinente para la evaluación de cinco (5) procesos disciplinarios que se encuentran en curso, estos procesos venían de la gestión realizada en 2022. Procesos en etapa de Indagación:  durante el trimestre se dio continuidad a las acciones y gestión a la indagación de los seis (6) procesos venían de la gestión realizada en 2022 y durante el trimestre se dio continuidad a la gestión. Procesos en etapa de Investigación:  durante el trimestre se dio continuidad a las acciones y gestión pertinente a la  investigación de dos (2) procesos disciplinarios, estos procesos venían de la gestión realizada en 2022 y durante el trimestre se dio continuidad a la gestión. Procesos archivados: Durante el trimestre se realizó el archivo de cinco (5) procesos disciplinarios, estos procesos venían de la gestión realizada en 2022, la gestión realizada en el trimestre permitió el archivo. Procesos en decisión inhibitoria: Durante el trimestre no se realizaron proceso en etapa de decisión inhibitoria por lo que el valor indicador es de cero (0) Lo anterior permite concluir que el resultado de la gestión y trámite de los procesos disciplinarios se encuentra en el rango de cumplimiento satisfactorio, por cuanto el valor obtenido es de 100,00%. Durante el trimestre no se presentaron anomalías en el desarrollo de la actividad del proceso.
T2: Durante el 2do trimestre de 2023 el equipo de Control Interno Disciplinario gestionó y tramitó 15 procesos disciplinarios, valor que corresponde al denominador del indicador. Respecto al numerador del indicador se cuenta con los siguientes resultados: Procesos en etapa de evaluación de mérito: se dio continuidad a las acciones pertinente para la evaluación de cinco (5) procesos que venían del 1er trimestre de 2023 y se dio inicio a dos (2) procesos disciplinarios que ingresaron en el trimestre, para un total de siete (7) procesos en esta etapa. El equipo del proceso ha realizado las acciones pertinentes para continuar el desarrollo de esta etapa. Procesos en etapa de Indagación: se dio continuidad a las acciones pertinente para la indagación de seis (6) procesos. Como resultado de la gestión realizada a los procesos por parte del equipo de Control Interno Disciplinario se logró archivar uno (1) de ellos que venía del 1er trimestre del año. Por lo anterior en esta etapa se encuentra cinco (5) procesos. Procesos en etapa de Investigación: se dio continuidad a las acciones pertinente a la investigación de dos (2) procesos los cuales venían del 1er trimestre. Procesos archivados: Se archivó un (1) proceso que se encontraba en la etapa de indagación. Procesos en decisión inhibitoria: Durante el trimestre no se realizaron proceso en etapa de decisión inhibitoria por lo que el valor del ítem es de cero (0) Lo anterior permite concluir que el resultado de la gestión y trámite de los procesos disciplinarios se encuentra en el rango de cumplimiento satisfactorio, por cuanto el valor obtenido es de 100,00%. Durante el trimestre no se presentaron anomalías en el desarrollo de la actividad del proceso.</t>
  </si>
  <si>
    <t>T3: Durante el 3er trimestre de 2023 el equipo de Control Interno Disciplinario gestionó y tramitó 15 procesos disciplinarios, valor que corresponde al denominador del indicador. Respecto al numerador del indicador se cuenta con los siguientes resultados: Procesos en etapa de evaluación de mérito: : Se están adelantando las acciones pertinentes para la evaluación de radicado el día primero (01) de septiembre (09) de 2023 Procesos en etapa de Indagación: Se adelantaron las acciones pertinentes para la apertura de indagación previa de siete (7) procesos, de los cuales seis (6) se encontraban en evaluación de mérito en el segundo trimestre del 2023 y uno (1) llego en agosto de 2023 Procesos en etapa de Investigación: Se dio continuidad a las acciones pertinentes en etapa de investigación de dos en el proceso CDI-002-2021, Mediante auto de fecha del 18 de julio de 2023, se solicito a la Procuraduría General de la Nación ejercer poder preferente con relación a las diligencias adelantadas bajo el radicado antes mencionado, auto comunicado mediante Oficio No 829 el día 25 de julio del 2023, mediante correo de fecha 19 de septiembre de 2023 se reitera a la Procuraduría General de la Nación, para que ejerza poder preferente respecto al mismo. La Personería Delegada para la Coordinación de Potestad Disciplinaria, realizó visita administrativa el día 19 de septiembre de 2023, con el fin de obtener información, respecto de las investigaciones disciplinarias que se adelantan por la oficina de Control Interno Disciplinario de la Entidad, en el marco de la visita administrativa indicada, la doctora Luz Dary Soto Cardoso, abogada asesora, comisionada de la Personería de Bogotá D.C., solicito de manera verbal, copia del expediente del proceso CDI-002-2021, el cual se remitió mediante Oficio No. 1063 el día 20 de septiembre de 2023, el proceso esta para cierre y traslado para alegatos precalificatorios. El proceso CDI-001-2021, se proyectó fallo el cual se encuentra en revisión para notificar en el cuarto trimestre de la presente vigencia. Procesos archivados: Se archivó cinco (5) proceso que se encontraba en la etapa de indagación previa. Procesos en decisión inhibitoria: Se adelantaron las acciones pertinentes en  el cual se emitió auto de decisión inhibitoria de fecha 29 de septiembre de 2023, el cual se encontraba en evaluación de mérito en el segundo trimestre del 2023: CDI-002-2023. Lo anterior permite concluir que el resultado de la gestión y trámite de los procesos disciplinarios se encuentra en el rango de cumplimiento satisfactorio, por cuanto el valor obtenido es de 100,00%.
T4: Durante el cuarto trimestre (octubre,noviembre,diciembre) de la  vigencia 2023, evidenciando que el equipo de Control Disciplinario Interno gestionó y tramitó 11 procesos disciplinarios, valor que corresponde al denominador del indicador. Respecto al numerador de indicador se cuenta con los siguientes resultados: Procesos archivados: En el cuarto trimestre se archivaron dos (2) procesos que se encontraban en etapa de indagación previa en el tercer trimestre. Procesos en etapa de evaluación de merito: Se están adelantando las acciones pertinentes para la evaluación de un (1) proceso, radicado el  día 20 de noviembre 2023. Procesos en etapa de indagación: Se adelantaron las acciones pertinentes para la apertura de un (1) proceso disciplinario que se encontraba en evaluación de merito en el tercer trimestre del 2023. Y cinco (5) procesos que se encuentran en la etapa de  indagación previa, desde el tercer trimestre del 2023, para un total de seis (6) procesos en indagación previa, para el cuarto trimestre del 2023. Respecto a los procesos en indagación previa se adelantaron las acciones pertinentes para la practica de pruebas decretadas en el cuarto trimestre de la presente vigencia.   Proceso con fallo sancionatorio de primera instancia: En el cuarto trimestre se profirió fallo sancionatorio en un (1) proceso, que se encontraba en investigación disciplinaria en el tercer trimestre, se notificaron los sujetos procesales, mediante resolución 158 del 23 de noviembre de 2023, se hizo efectiva la sanción disciplinaria, se notifica con memorando 1050 del 23 de noviembre de 2023, sanción que se cumplió del 27 de noviembre de 2023 hasta el 26 de diciembre de 2023, se comunicó a la Procuraduría el 15 de diciembre de 2023 bajo radicado E-2023-789325 y a Personería el 29 de diciembre de 2023 con radicado 2023-ER-0429450. Proceso trasladado por poder preferente: El 22 diciembre del 2023 la Personería Distrital informa que mediante auto 127 del 9 de noviembre de 2023 decidió asumir por competencia preferente el trámite del proceso disciplinario CDI-002-2021, el cual se remite mediante oficio 1472 del 29 de diciembre de 2023, radicado con el número 2023-ER-0429452 del 30 de diciembre de 2023. Este proceso se encontraba en investigación disciplinaria en el tercer trimestre.  Así mismo, respecto a este proceso en el  cuarto trimestre, se realizo la aceptación de la renuncia del abogado de la investigada mediante auto de fecha 09 de noviembre 2023 y se comunico a los sujetos procesales el 28 de noviembre de 2023, posteriormente con auto de fecha 06 diciembre 2023 se reconoce personería jurídica al abogado de la investigada y se comunico a los sujetos procesales mediante oficio el día 14 de diciembre de 2023.</t>
  </si>
  <si>
    <t>SI: Durante el semestre se gestionó y realizó un espacio de transferencia de información con relación a contratos realidad, dicho espacio se agendó y realizó el 23 de junio de 2023, dirigido a los supervisores y apoyos a la supervisión que abordaría los temas relacionados con la supervisión de los contratos de prestación de servicios, dando los lineamientos necesarios para que las instrucciones impartidas a los contratistas en cuanto a horarios, directrices específicas, entre otras, no lleguen a inferirse como una subordinación o la posible configuración de un contrato realidad. Para el periodo de reporte se ha alcanzado el 50 % del cumplimiento del indicador, por cuanto se realizó un espacio de transferencia de información, el cumplimiento del indicador ha evolucionado conforme se planeó por parte del equipo jurídico y se ha realizado sin anomalías.</t>
  </si>
  <si>
    <t>T1: Se remitió a las áreas la matriz de autoevaluación para poder formular el Plan de Acción que permita fortalecer las acciones de mejora e implementación de la Política de Servicio a la Ciudadanía, teniendo en cuenta que el de la vigencia pasada se cumplió en su totalidad.
T2: Se definió con las áreas que tuvieron respuestas negativas en la matriz de autoevaluación las acciones de mejora que serán incluidas en el Plan de Mejoramiento de Atención al Ciudadano, el mismo se encuentra en revisión y aprobación por parte de Control Interno.</t>
  </si>
  <si>
    <t>T3: Se formuló y aprobó el Plan de Mejoramiento el mismo se encuentra en ejecución dado que su fecha de ejecución culmina en julio de 2024
T4: Se dio inicio a las actividades formuladas en el plan de mejoramiento así:
1. Se realizó reunión con servicios administrativos en el mes de noviembre donde se acordó esperar el cambio de administración para poder realizar el estudio de reestructuración del canal presencial, de acuerdo a los recursos disponibles.
2. Se envió correo a Sistemas en el mes de septiembre solicitando la verificación para incluir un registro de medición de tiempo de espera y atención en el canal telefónico. En noviembre se volvió a enviar correo recordatorio, sin embargo a la fecha no se ha recibido respuesta del área.</t>
  </si>
  <si>
    <t xml:space="preserve">T1: El resultado obtenido da cuenta del cumplimiento de lo formulado. No se presentan alertas durante el primer trimestre. La actividad pendiente corresponde al reporte de FURAG en atención al cambio de cronograma por parte del Departamento Administrativo de la Función Publica DAFP. 
T2: El resultado es reflejo del seguimiento a la ejecución de las actividades programadas para el trimestre; sin embargo, se identifica que la actividad faltante obedece a los plazos otorgados al proceso de Gestión de negocios y proyectos estratégicos para respuestas de solicitudes de información, así como de respuesta al informe preliminar emitido, en el marco de la auditoría programada. </t>
  </si>
  <si>
    <t>T3: El resultado obtenido en el tercer trimestre da  cuenta del seguimiento a las distintas actividades de la Oficina de Control Interno. Para este seguimiento las tres actividades pendiente en curso es resultado de la carga importante que implica el acompañamiento y seguimiento a la visita de regularidad de la contraloría de Bogotá. 
T4: La actividad relacionada con el segundo Seguimiento Mapa de Aseguramiento fue eliminada del plan anual de auditoria aprobada en el marco del Comité institucional de control interno del 22 de noviembre de 2023. 
Resultado de la vigencia se obtuvo un promedio que se encuentra en el rango de muy satisfactorio, es decir un porcentaje de cumplimiento del 97%</t>
  </si>
  <si>
    <t xml:space="preserve">C2: El resultado obtenido para el segundo cuatrimestre de la vigencia, cuenta con un incremento del 13,55% respecto al primer seguimiento, lo que obedece al cierre de acciones ya terminadas, así como el avance sobre acciones con rezago en su ejecución. Se mantiene la programación de mesas de trabajo para revisión de actividades incumplidas y que no han iniciado. En especial las áreas  de financiera y gestión documental por las dificultades presentadas en el reporte y envío de los soportes. 
C3: El resultado del tercer seguimiento a las acciones formuladas en el plan de mejoramiento obedece a la falta de reporte de las acciones formuladas por parte del área de gestión documental y el área técnica. Se mantiene la programación de mesas de trabajo con las áreas que presentan rezago en la ejecución de lo programado. De igual manera se esta analizando desde la OCI, el inicio de otro tipo de acciones que propendan por el avance en el cumplimiento de las actividades formuladas. </t>
  </si>
  <si>
    <t xml:space="preserve">C2: El resultado del seguimiento con corte a 31 de agosto de 2023 refleja el avance de ejecución de las actividades formuladas en el marco de la transparencia y ética pública de Capital. El comportamiento del indicador para el segundo cuatrimestre se encuentra dentro de lo esperado [20% por corte], alcanzando a la fecha de reporte un incremento del 23.81% de cumplimiento respecto al seguimiento previo. 
C3: El resultado del tercer seguimiento con corte a 31 de diciembre de 2023 reflejó el avance de las acciones formuladas para la vigencia; para las 7 acciones incumplidas se remitió la alerta correspondiente con el fin de analizar las posibles mejoras y reformulación de actividades para la vigencia 2024. Respecto al seguimiento anterior, se logró un incremento del 39.25% y que así vez el indicador se ubicara en el rango de Muy Satisfactorio. </t>
  </si>
  <si>
    <t>T1: Modificación del plan anual de auditorias para retirar la revisión al proceso de comunicaciones y separar la auditoria de gestión antisoborno. Lo anterior de acuerdo con el análisis adelantado al interior de la Oficina de Control Interno 
T2: Para el presente corte no se adelantaron modificaciones al Plan Anual de Auditoría, ya que no se evidenció la necesidad, así como tampoco se recibieron solicitudes de ajuste por parte de la Alta Dirección.</t>
  </si>
  <si>
    <t xml:space="preserve">C2: Con corte a 31 de agosto de 2023 se recibió la calificación de las auditorías adelantadas a la Gestión financiera, Seguridad y Salud en el Trabajo, Atención al ciudadano [Dec. 371-2010] y gestión de negocios y proyectos estratégicos.  
C3: Con corte a 31 de diciembre de 2023, se dio cierre y calificación de las auditorías ejecutadas a los procesos de Producción de contenidos, Gestión antisoborno, lavado de activos y financiación del terrorismo, Decreto 371-2010: Participación Ciudadana y Decreto 371-2010: Gestión Jurídica. </t>
  </si>
  <si>
    <t>Se realizaron las siguientes actividades con relación a las gestiones de preparación para el proceso de certificación ISO 27001:
* Se realizaron con las mesas de trabajo con las áreas para la actualización de los activos de información.
* Se gestionaron correos al proveedor de Xertica con solicitudes de bloqueo de buzones de correo electrónico externos, ya que eran sospechosas. 
* Se realizó la actualización y gestión para la publicación del MANUAL DEL SISTEMA DE GESTIÓN DE SEGURIDAD DE LA INFORMACIÓN- SGSI en su versión 3.
* Se finalizó y publicó en la carpeta de calidad la actualización de la guía de gestión de incidentes de seguridad de la información
* Se gestionaron correos al proveedor de Xertica con solicitudes de bloqueo de buzones de correo electrónico externos, ya que eran sospechosas. 
* Se realizó la actualización y publicación de la matriz de activos de información en el botón de transparencia de la página web de la entidad.</t>
  </si>
  <si>
    <t>Con corte a diciembre 31se produjeron todos capítulos de TCDA, Audiencias Capital, de los 8 cerros de Bogotá, del país de la belleza y de Mesa Capital, con contenidos adicionales por encima de la meta establecida.
Se adelantó la producción y emisión de los contendidos correspondientes al Defensor de las audiencias de acuerdo a los objetivos del mismo.
Se finalizó el proyecto Transmisiones culturales y deportivas, entre ellas: Música sacra, Gala hip hop, De la cancha al estadio, Bogoshorts, pesadilla de Nanook, Danza concierto, Torneo Copa Nottingham, Torneo Amistad Del Sur – Olaya y el Torneo Hexagonal del sur.
Igualmente, se activa toda la estrategia convergente para los proyectos activando la circulación y ampliación del universo narrativo de los proyectos para completar la vigencia 2023.</t>
  </si>
  <si>
    <t>Al corte de diciembre 31 se finalizó con la  verificación técnica y la de circulación de contenidos adquiridos con el fin de fortalecer la programación infantil y juvenil de la señal abierta y del canal Eureka.</t>
  </si>
  <si>
    <t xml:space="preserve">Al corte de la vigencia se cumplió con los desembolsos y las actividades programadas.
Mi Universo Opera: Se  ejecutaron los recursos con la fiducia contratada. 
Planet On: Se firmó el contrato con la fiducia, se hizo el desembolso, se  ejecutaron los recursos. </t>
  </si>
  <si>
    <t xml:space="preserve">Se cumplió con lo establecido en el plan para estas actividades con corte a diciembre 31 de 2023
Componente 1: Finalizado en su totalidad.
Componente 2: Se finalizaron en total las 12 sesiones de los dos talleres planteados (6 sesiones por cada taller).
Componente 3: Se consolidó la información y se produjeron los contenidos para las  publicaciones.  </t>
  </si>
  <si>
    <t>Respecto a la línea de fortalecimiento de la infraestructura, se finalizó la adquisición de los equipos con el recibo a satisfacción, capacitaciones e ingreso a almacén, adicionalmente se certificaron los últimos pagos. El ultimo contrato finalizado concluye su proceso de liquidación</t>
  </si>
  <si>
    <t>Los resultados para el mes de análisis indican un avance de 8.71% sobre el 7.72% planeado, que indica un ligero sobrecumplimiento de lo programado para el mes gracias a las acciones adelantadas desde los diferentes procesos; dicho nivel de desempeño contribuyó al cierre de la brecha de cumplimiento general del plan en lo corrido de la vigencia.
A nivel de gestión general del Plan de Fortalecimiento Institucional, los resultados a la fecha evidencian un avance acumulado final del 98.61%, respecto al 100% programado; indicando que en lo corrido de la vigencia los compromisos del Plan se han venido implementando de manera normal frente a lo planeado; salvo algunas acciones que no se completaron antes de finalizada la vigencia. No obstante, la meta esperada de cumplimiento del 90% en el Plan de Fortalecimiento Institucional fue superada sin inconvenientes.</t>
  </si>
  <si>
    <t>En el año 2023 Capital no se encuentra relacionado en la Política Pública de Mujeres y Equidad de Género, sin embargo desde el año 2020 adelantamos acciones de transversalización del enfoque de género en cumplimiento de Plan Sectorial de Transversalización, poniendo en el centro de la operación del Sistema el enfoque de género, que cuenta entre otras con el cubrimiento de fechas emblemáticas como el 8M y el 25N con una oferta de contenidos audiovisuales, sonoros y digitales, tanto en Capital como en Eureka.
En el año 2023 Capital cuenta con un compromiso en la Política de Actividades Sexuales Pagadas, relacionada con la implementación de una estrategia de visibilización y pedagogía a través de contenidos de comunicación. Por lo anterior, en articulación con la SDM se construyó el documento técnico de la estrategia, y se realizó un especial sobre activistas trabajadoras sexuales cisgénero y transgénero en el marco del programa La Pata que le Falta a la Mesa, así como la generación de contenidos en el marco de Ahora.</t>
  </si>
  <si>
    <t>Matriz de seguimiento PPASP Cultura</t>
  </si>
  <si>
    <t>En el segundo periodo del 2023 Capital Sistema de Comunicaciones Publicas cumplió con los compromisos relacionados a la implementación del enfoque de genero, llevando a cabo hasta octubre tres acciones significativas como parte de su estrategia de cambio cultural, orientada a reducir la estigmatización de las actividades sexuales pagadas. Esta iniciativa, desarrollada con un enfoque de género, se ha coordinado eficazmente con diversas áreas del sistema, destacándose la participación activa de la franja de Mesa Capital, la cual presenta dos programas de televisión de opinión y enfoque de género: "Sin Excepciones" y "La Pata que le Falta a la Mesa".
Programa "Sin Excepciones": Este programa se comprometió con el abordaje de la disminución de prejuicios en torno al trabajo sexual, destacando la diferencia entre explotación sexual, turismo sexual y las actividades sexuales consentidas. Con un alcance de más de 2,400 vistas en YouTube, "Sin Excepciones" ha logrado llegar a una audiencia amplia, desafiando estereotipos y promoviendo una comprensión más informada de las diversas dimensiones de las actividades sexuales pagadas.
Programa "La Pata que le Falta a la Mesa": Este programa se centró en abordar las actividades sexuales pagadas en Bogotá y Colombia, buscando desmitificar y contextualizar estas prácticas en el marco de la realidad local. Con un alcance de más de 1,100 vistas, "La Pata que le Falta a la Mesa" ha contribuido a generar conciencia sobre la diversidad de experiencias en el ámbito de las actividades sexuales pagadas, promoviendo un diálogo abierto y respetuoso.
Participación en "Capital Ahora": En "Capital Ahora", se llevó a cabo la caracterización de las personas dedicadas a las actividades sexuales pagadas, brindando una visión más completa y humanizada de quienes desempeñan este trabajo. Aunque con un alcance de más de 600 vistas, esta participación ha sido crucial para sensibilizar a la audiencia sobre la importancia de eliminar la estigmatización y reducir la violencia hacia quienes realizan estas actividades.
Es importante destacar que en el 2023 Capital no se encontraba relacionada a la Política Publica de Mujeres y Equidad de Genero, sin embargo se adquiero compromisos con la SDM en el marco del Sello de Igualdad por dicha entidad, en la que Capital recibió reconocimiento como una de las entidades que reconoce y esta comprometida con la igualdad de Genero.</t>
  </si>
  <si>
    <t>Matriz seguimiento PPASP Cultura</t>
  </si>
  <si>
    <t>En el año 2023 Capital tiene el compromiso de desarrollar acciones afirmativas para el pueblo rrom, la consultiva afro, el pueblo raizal, el pueblo palenquero, la consultiva indígena, el cabildo indígena muisca de bosa y las autoridades indígenas en bakatá. En el marco de estos compromisos se ha gestionado junto con la SCRD la Invitación Pública para la Comunicación Pública que entrega incentivos para la creación de contenidos de comunicación desde los pueblos étnicos, que a corte del reporte está en revisión para publicación de términos. Así mismo, por medio del programa la pata que le falta a la mesa, un espacio de opinión interétnica que resalta los saberes de los pueblos étnicos que viven en Bogotá.</t>
  </si>
  <si>
    <t>En el año 2023 Capital cumplió con los compromisos asociados a los planes integrales de acciones afirmativas para el pueblo rrom, la consultiva afro, el pueblo raizal, el pueblo palenquero, la consultiva indígena, el cabildo indígena muisca de bosa y las autoridades indígenas en bakatá. En el marco de estos compromisos se ha gestionado junto con la SCRD la Invitación Pública para la Comunicación Pública que entregó incentivos para la creación de contenidos de comunicación desde los pueblos étnicos, que a corte del reporte está en revisión para publicación de términos. Así mismo, se cumplieron los compromisos de visibilización de pueblos étnicos por medio del programa la pata que le falta a la mesa, un espacio de opinión interétnica que resalta los saberes de los pueblos que viven en Bogotá.</t>
  </si>
  <si>
    <t>Se reportan las emisiones de contenidos producidos con recursos FUTIC con enfoque de ambiental emitidos en el trimestre tales como:
* Agentes ECO
* Bioagradable
* 10 años para cambiar el mundo
* Reinventarse, entre otros producidos
En junio se aumentó la oferta de contenidos medio ambientales.
El total horas emitidas en el semestre de contenidos producidos con recursos FUTIC con enfoque de ambiental emitidos en el trimestre corresponde a: 74
Y el total horas emitidos en el trimestre por la señal abierta y TDT de contenidos producidos con recursos FUTIC corresponde a:  4395
El resultado de esta relación matemática es de 2 %, valor que se encuentra entre el rango de cumplimiento del indicador</t>
  </si>
  <si>
    <r>
      <t xml:space="preserve">Se reportan las emisiones de contenidos de actualidad producidos con recursos FUTIC, emitidos en el trimestre tales como:
* </t>
    </r>
    <r>
      <rPr>
        <b/>
        <u/>
        <sz val="9"/>
        <rFont val="Arial"/>
        <family val="2"/>
      </rPr>
      <t>Actualidad</t>
    </r>
    <r>
      <rPr>
        <sz val="9"/>
        <rFont val="Arial"/>
        <family val="2"/>
      </rPr>
      <t xml:space="preserve">: Mesa Capital y Ahora, 
* </t>
    </r>
    <r>
      <rPr>
        <b/>
        <u/>
        <sz val="9"/>
        <rFont val="Arial"/>
        <family val="2"/>
      </rPr>
      <t>Transmisiones culturales, deportivas y académica</t>
    </r>
    <r>
      <rPr>
        <sz val="9"/>
        <rFont val="Arial"/>
        <family val="2"/>
      </rPr>
      <t>s: eventos al parque, conferencias Filbo, juegos parapanamericanos, entre otros. 
El total horas emitidas en el semestre de contenidos de actualidad producidos con recursos FUTIC, emitidos en el trimestre corresponde a: 456
El total horas emitidos en el semestre por la señal abierta y TDT de contenidos producidos con recursos FUTIC corresponde: 4395
El resultado de esta relación matemática es de 10 %, valor que se encuentra entre el rango de cumplimiento del indicador</t>
    </r>
  </si>
  <si>
    <t xml:space="preserve">El avance para el primer semestre está relacionado con el desarrollo de la semana ambiental 2023, la realización de un taller de siembra, las capacitaciones en materia de cambio climático, fuentes no convencionales de energía, gestión de residuos y plásticos de un solo uso, de este ultimo tema se han realizado también socializaciones de piezas gráficas a través del correo electrónico, así como de varios temas de incidencia directa o indirecta en lo relacionado con la gestión del cambio climático. Finalmente se presentó el informe de huella de carbono de la vigencia 2022 en el mes de enero.  </t>
  </si>
  <si>
    <t>Informe de huella de carbono 2022
Soportes de capacitaciones en fuentes no convencionales de energía, cambio climático, residuos sólidos entre otros. 
Piezas gráficas sobre diferentes temáticas ambientales. 
Evidencia taller de siembra</t>
  </si>
  <si>
    <t>Durante el primer trimestre del año se llevó a cabo la formulación del PFI 2023 de acuerdo a las necesidades identificadas en la implementación y fortalecimiento del MIPG. Este proceso se llevó a cabo de manera articulada con las áreas participantes en las diferentes dimensiones que conforman el modelo. Así pues, en el transcurso del semestre se ha dado continuidad a la medición de avances mensuales del Plan de Fortalecimiento Institucional - PFI 2023 de acuerdo con las acciones concertadas con las áreas, para la implementación del MIPG y mejora de los resultados en el FURAG. Respecto a los resultados del PFI, al cierre del primer semestre del año, el avance acumulado correspondió con el 36,37% respecto al 40,12% programado (cumplimiento al 90,65%). El resultado acumulado y del período presentan un rezago menor teniendo en cuenta que hay algunas acciones con avance menor de lo esperado frente a la programación; no obstante, son diferencias menores que no comprometen el cumplimiento de los compromisos acordados en el plan.</t>
  </si>
  <si>
    <t>En el transcurso del segundo semestre, conforme con el lineamiento expedido por parte de la Procuraduría General de la Nación en Directriz 011 - 2023, por medio del cual se define la muestra de entidades del orden territorial sujetas a la medición, Canal Capital no fue incluido en la selección de entidades para el adelantamiento de la medición al Índice de Transparencia y Acceso a la información Pública - ITA.
Sin embargo, desde la entidad se adelantaron ejercicios de monitoreo desde los distintos responsables de publicar la información en la sede electrónica institucional, adelantando las revisiones y actualizaciones correspondientes, en procura de garantizar la transparencia activa y la rendición de cuentas a la ciudadanía a partir de la disposición de información vigente y actualizada sobre los principales asuntos de gestión estratégica, operativa, administrativa y de control de la entidad.
En este sentido, el resultado reportado corresponde aún con el valor de la última medición.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</si>
</sst>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164" formatCode="0.0%"/>
    <numFmt numFmtId="165" formatCode="d/m/yyyy"/>
    <numFmt numFmtId="166" formatCode="0.0000%"/>
    <numFmt numFmtId="167" formatCode="0.000%"/>
  </numFmts>
  <fonts count="62" x14ac:knownFonts="1">
    <font>
      <sz val="11"/>
      <color theme="1"/>
      <name val="Calibri"/>
      <family val="2"/>
      <scheme val="minor"/>
    </font>
    <font>
      <sz val="10"/>
      <color theme="1"/>
      <name val="Arial"/>
      <family val="2"/>
    </font>
    <font>
      <b/>
      <sz val="10"/>
      <color theme="1"/>
      <name val="Arial"/>
      <family val="2"/>
    </font>
    <font>
      <sz val="8"/>
      <name val="Calibri"/>
      <family val="2"/>
      <scheme val="minor"/>
    </font>
    <font>
      <b/>
      <sz val="12"/>
      <color theme="1"/>
      <name val="Arial"/>
      <family val="2"/>
    </font>
    <font>
      <sz val="10"/>
      <color theme="0"/>
      <name val="Arial"/>
      <family val="2"/>
    </font>
    <font>
      <b/>
      <sz val="9"/>
      <color theme="1"/>
      <name val="Arial"/>
      <family val="2"/>
    </font>
    <font>
      <sz val="9"/>
      <color theme="1"/>
      <name val="Arial"/>
      <family val="2"/>
    </font>
    <font>
      <sz val="11"/>
      <color theme="1"/>
      <name val="Calibri"/>
      <family val="2"/>
      <scheme val="minor"/>
    </font>
    <font>
      <sz val="10"/>
      <name val="Arial"/>
      <family val="2"/>
    </font>
    <font>
      <i/>
      <sz val="10"/>
      <color theme="1"/>
      <name val="Arial"/>
      <family val="2"/>
    </font>
    <font>
      <b/>
      <sz val="11"/>
      <color theme="1"/>
      <name val="Calibri"/>
      <family val="2"/>
      <scheme val="minor"/>
    </font>
    <font>
      <u/>
      <sz val="11"/>
      <color theme="10"/>
      <name val="Calibri"/>
      <family val="2"/>
      <scheme val="minor"/>
    </font>
    <font>
      <sz val="11"/>
      <color theme="1"/>
      <name val="Calibri"/>
      <family val="2"/>
    </font>
    <font>
      <sz val="12"/>
      <color theme="1"/>
      <name val="Arial"/>
      <family val="2"/>
    </font>
    <font>
      <b/>
      <i/>
      <sz val="11"/>
      <color theme="1"/>
      <name val="Arial"/>
      <family val="2"/>
    </font>
    <font>
      <sz val="11"/>
      <name val="Calibri"/>
      <family val="2"/>
    </font>
    <font>
      <sz val="11"/>
      <color theme="1"/>
      <name val="Arial"/>
      <family val="2"/>
    </font>
    <font>
      <b/>
      <sz val="11"/>
      <color theme="1"/>
      <name val="Arial"/>
      <family val="2"/>
    </font>
    <font>
      <sz val="11"/>
      <color rgb="FFA5A5A5"/>
      <name val="Arial"/>
      <family val="2"/>
    </font>
    <font>
      <b/>
      <u/>
      <sz val="11"/>
      <color rgb="FFA5A5A5"/>
      <name val="Arial"/>
      <family val="2"/>
    </font>
    <font>
      <b/>
      <u/>
      <sz val="11"/>
      <color theme="1"/>
      <name val="Arial"/>
      <family val="2"/>
    </font>
    <font>
      <i/>
      <sz val="11"/>
      <color theme="1"/>
      <name val="Arial"/>
      <family val="2"/>
    </font>
    <font>
      <b/>
      <i/>
      <sz val="11"/>
      <color rgb="FFA5A5A5"/>
      <name val="Arial"/>
      <family val="2"/>
    </font>
    <font>
      <b/>
      <u/>
      <sz val="12"/>
      <color theme="1"/>
      <name val="Arial"/>
      <family val="2"/>
    </font>
    <font>
      <sz val="10"/>
      <color rgb="FF000000"/>
      <name val="Arial"/>
      <family val="2"/>
    </font>
    <font>
      <b/>
      <i/>
      <sz val="12"/>
      <color theme="1"/>
      <name val="Arial"/>
      <family val="2"/>
    </font>
    <font>
      <sz val="12"/>
      <color rgb="FFA5A5A5"/>
      <name val="Arial"/>
      <family val="2"/>
    </font>
    <font>
      <b/>
      <u/>
      <sz val="12"/>
      <color rgb="FFA5A5A5"/>
      <name val="Arial"/>
      <family val="2"/>
    </font>
    <font>
      <sz val="12"/>
      <name val="Arial"/>
      <family val="2"/>
    </font>
    <font>
      <b/>
      <sz val="12"/>
      <name val="Arial"/>
      <family val="2"/>
    </font>
    <font>
      <b/>
      <i/>
      <sz val="11"/>
      <name val="Arial"/>
      <family val="2"/>
    </font>
    <font>
      <sz val="11"/>
      <name val="Arial"/>
      <family val="2"/>
    </font>
    <font>
      <b/>
      <sz val="11"/>
      <name val="Arial"/>
      <family val="2"/>
    </font>
    <font>
      <sz val="11"/>
      <color theme="0" tint="-0.34998626667073579"/>
      <name val="Arial"/>
      <family val="2"/>
    </font>
    <font>
      <b/>
      <u/>
      <sz val="11"/>
      <color theme="0" tint="-0.34998626667073579"/>
      <name val="Arial"/>
      <family val="2"/>
    </font>
    <font>
      <b/>
      <u/>
      <sz val="11"/>
      <name val="Arial"/>
      <family val="2"/>
    </font>
    <font>
      <i/>
      <sz val="11"/>
      <name val="Arial"/>
      <family val="2"/>
    </font>
    <font>
      <b/>
      <i/>
      <sz val="11"/>
      <color theme="0" tint="-0.34998626667073579"/>
      <name val="Arial"/>
      <family val="2"/>
    </font>
    <font>
      <b/>
      <u/>
      <sz val="12"/>
      <name val="Arial"/>
      <family val="2"/>
    </font>
    <font>
      <b/>
      <sz val="10"/>
      <color indexed="9"/>
      <name val="Arial"/>
      <family val="2"/>
    </font>
    <font>
      <b/>
      <sz val="10"/>
      <name val="Arial"/>
      <family val="2"/>
    </font>
    <font>
      <b/>
      <sz val="9"/>
      <color indexed="81"/>
      <name val="MingLiU_HKSCS"/>
      <family val="1"/>
    </font>
    <font>
      <b/>
      <sz val="9"/>
      <color indexed="81"/>
      <name val="Tahoma"/>
      <family val="2"/>
    </font>
    <font>
      <sz val="9"/>
      <color indexed="81"/>
      <name val="Tahoma"/>
      <family val="2"/>
    </font>
    <font>
      <b/>
      <i/>
      <sz val="10"/>
      <name val="Arial"/>
      <family val="2"/>
    </font>
    <font>
      <i/>
      <sz val="10"/>
      <name val="Arial"/>
      <family val="2"/>
    </font>
    <font>
      <b/>
      <u/>
      <sz val="10"/>
      <name val="Arial"/>
      <family val="2"/>
    </font>
    <font>
      <sz val="10"/>
      <color theme="0" tint="-0.499984740745262"/>
      <name val="Arial"/>
      <family val="2"/>
    </font>
    <font>
      <b/>
      <sz val="8"/>
      <color theme="1"/>
      <name val="Arial"/>
      <family val="2"/>
    </font>
    <font>
      <sz val="8"/>
      <color theme="1"/>
      <name val="Arial"/>
      <family val="2"/>
    </font>
    <font>
      <sz val="10"/>
      <color rgb="FFFF0000"/>
      <name val="Arial"/>
      <family val="2"/>
    </font>
    <font>
      <b/>
      <sz val="11"/>
      <color theme="0"/>
      <name val="Calibri"/>
      <family val="2"/>
      <scheme val="minor"/>
    </font>
    <font>
      <sz val="11"/>
      <color theme="0"/>
      <name val="Calibri"/>
      <family val="2"/>
      <scheme val="minor"/>
    </font>
    <font>
      <b/>
      <sz val="11"/>
      <color rgb="FFFF0000"/>
      <name val="Calibri"/>
      <family val="2"/>
      <scheme val="minor"/>
    </font>
    <font>
      <b/>
      <sz val="11"/>
      <name val="Calibri"/>
      <family val="2"/>
      <scheme val="minor"/>
    </font>
    <font>
      <b/>
      <sz val="10"/>
      <color theme="0"/>
      <name val="Arial"/>
      <family val="2"/>
    </font>
    <font>
      <b/>
      <sz val="8"/>
      <color theme="0"/>
      <name val="Arial"/>
      <family val="2"/>
    </font>
    <font>
      <sz val="8"/>
      <name val="Arial"/>
      <family val="2"/>
    </font>
    <font>
      <sz val="9"/>
      <color rgb="FF000000"/>
      <name val="Arial"/>
      <family val="2"/>
    </font>
    <font>
      <sz val="9"/>
      <name val="Arial"/>
      <family val="2"/>
    </font>
    <font>
      <b/>
      <u/>
      <sz val="9"/>
      <name val="Arial"/>
      <family val="2"/>
    </font>
  </fonts>
  <fills count="28">
    <fill>
      <patternFill patternType="none"/>
    </fill>
    <fill>
      <patternFill patternType="gray125"/>
    </fill>
    <fill>
      <patternFill patternType="solid">
        <fgColor theme="5" tint="0.3999755851924192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theme="0"/>
      </patternFill>
    </fill>
    <fill>
      <patternFill patternType="solid">
        <fgColor rgb="FFF4B083"/>
        <bgColor rgb="FFF4B083"/>
      </patternFill>
    </fill>
    <fill>
      <patternFill patternType="solid">
        <fgColor rgb="FFFFFFFF"/>
        <bgColor rgb="FFFFFFFF"/>
      </patternFill>
    </fill>
    <fill>
      <patternFill patternType="solid">
        <fgColor theme="0"/>
        <bgColor indexed="64"/>
      </patternFill>
    </fill>
    <fill>
      <patternFill patternType="solid">
        <fgColor theme="5"/>
        <bgColor indexed="64"/>
      </patternFill>
    </fill>
    <fill>
      <patternFill patternType="solid">
        <fgColor theme="5" tint="0.39997558519241921"/>
        <bgColor rgb="FF000000"/>
      </patternFill>
    </fill>
    <fill>
      <patternFill patternType="solid">
        <fgColor theme="5" tint="0.39997558519241921"/>
        <bgColor theme="5"/>
      </patternFill>
    </fill>
    <fill>
      <patternFill patternType="solid">
        <fgColor theme="5" tint="0.39997558519241921"/>
        <bgColor rgb="FF7F7F7F"/>
      </patternFill>
    </fill>
    <fill>
      <patternFill patternType="solid">
        <fgColor theme="5" tint="0.39997558519241921"/>
        <bgColor rgb="FF003366"/>
      </patternFill>
    </fill>
    <fill>
      <patternFill patternType="solid">
        <fgColor theme="0" tint="-0.499984740745262"/>
        <bgColor indexed="64"/>
      </patternFill>
    </fill>
    <fill>
      <patternFill patternType="solid">
        <fgColor theme="7" tint="0.39997558519241921"/>
        <bgColor indexed="64"/>
      </patternFill>
    </fill>
    <fill>
      <patternFill patternType="solid">
        <fgColor theme="5" tint="-0.249977111117893"/>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rgb="FF24193F"/>
        <bgColor rgb="FF24193F"/>
      </patternFill>
    </fill>
    <fill>
      <patternFill patternType="solid">
        <fgColor rgb="FF422E76"/>
        <bgColor rgb="FF422E76"/>
      </patternFill>
    </fill>
    <fill>
      <patternFill patternType="solid">
        <fgColor rgb="FF24193F"/>
        <bgColor indexed="64"/>
      </patternFill>
    </fill>
    <fill>
      <patternFill patternType="solid">
        <fgColor theme="9" tint="0.39997558519241921"/>
        <bgColor indexed="64"/>
      </patternFill>
    </fill>
    <fill>
      <patternFill patternType="solid">
        <fgColor rgb="FF422E76"/>
        <bgColor indexed="64"/>
      </patternFill>
    </fill>
  </fills>
  <borders count="1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medium">
        <color rgb="FF000000"/>
      </top>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thin">
        <color rgb="FF000000"/>
      </right>
      <top style="medium">
        <color rgb="FF000000"/>
      </top>
      <bottom/>
      <diagonal/>
    </border>
    <border>
      <left style="thin">
        <color rgb="FF000000"/>
      </left>
      <right style="medium">
        <color indexed="64"/>
      </right>
      <top style="medium">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top style="thin">
        <color indexed="64"/>
      </top>
      <bottom style="medium">
        <color indexed="64"/>
      </bottom>
      <diagonal/>
    </border>
    <border>
      <left style="thin">
        <color rgb="FFBFBFBF"/>
      </left>
      <right style="thin">
        <color rgb="FFBFBFBF"/>
      </right>
      <top style="thin">
        <color rgb="FFBFBFBF"/>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medium">
        <color indexed="64"/>
      </left>
      <right style="thin">
        <color rgb="FFBFBFBF"/>
      </right>
      <top style="medium">
        <color indexed="64"/>
      </top>
      <bottom/>
      <diagonal/>
    </border>
    <border>
      <left style="thin">
        <color rgb="FFBFBFBF"/>
      </left>
      <right style="thin">
        <color rgb="FFBFBFBF"/>
      </right>
      <top style="medium">
        <color indexed="64"/>
      </top>
      <bottom/>
      <diagonal/>
    </border>
    <border>
      <left style="thin">
        <color rgb="FFBFBFBF"/>
      </left>
      <right/>
      <top style="medium">
        <color indexed="64"/>
      </top>
      <bottom/>
      <diagonal/>
    </border>
    <border>
      <left/>
      <right style="thin">
        <color rgb="FFBFBFBF"/>
      </right>
      <top style="medium">
        <color indexed="64"/>
      </top>
      <bottom/>
      <diagonal/>
    </border>
    <border>
      <left style="medium">
        <color indexed="64"/>
      </left>
      <right/>
      <top style="medium">
        <color indexed="64"/>
      </top>
      <bottom style="thin">
        <color rgb="FFBFBFBF"/>
      </bottom>
      <diagonal/>
    </border>
    <border>
      <left/>
      <right/>
      <top style="medium">
        <color indexed="64"/>
      </top>
      <bottom style="thin">
        <color rgb="FFBFBFBF"/>
      </bottom>
      <diagonal/>
    </border>
    <border>
      <left/>
      <right style="medium">
        <color indexed="64"/>
      </right>
      <top style="medium">
        <color indexed="64"/>
      </top>
      <bottom style="thin">
        <color rgb="FFBFBFBF"/>
      </bottom>
      <diagonal/>
    </border>
    <border>
      <left style="medium">
        <color indexed="64"/>
      </left>
      <right style="medium">
        <color indexed="64"/>
      </right>
      <top style="medium">
        <color indexed="64"/>
      </top>
      <bottom/>
      <diagonal/>
    </border>
    <border>
      <left style="thin">
        <color rgb="FFBFBFBF"/>
      </left>
      <right style="medium">
        <color indexed="64"/>
      </right>
      <top style="medium">
        <color indexed="64"/>
      </top>
      <bottom/>
      <diagonal/>
    </border>
    <border>
      <left style="medium">
        <color indexed="64"/>
      </left>
      <right style="thin">
        <color rgb="FFBFBFBF"/>
      </right>
      <top/>
      <bottom style="medium">
        <color indexed="64"/>
      </bottom>
      <diagonal/>
    </border>
    <border>
      <left style="thin">
        <color rgb="FFBFBFBF"/>
      </left>
      <right style="thin">
        <color rgb="FFBFBFBF"/>
      </right>
      <top/>
      <bottom style="medium">
        <color indexed="64"/>
      </bottom>
      <diagonal/>
    </border>
    <border>
      <left style="thin">
        <color rgb="FFBFBFBF"/>
      </left>
      <right/>
      <top/>
      <bottom style="medium">
        <color indexed="64"/>
      </bottom>
      <diagonal/>
    </border>
    <border>
      <left/>
      <right style="thin">
        <color rgb="FFBFBFBF"/>
      </right>
      <top/>
      <bottom style="medium">
        <color indexed="64"/>
      </bottom>
      <diagonal/>
    </border>
    <border>
      <left style="thin">
        <color rgb="FFBFBFBF"/>
      </left>
      <right style="thin">
        <color rgb="FFBFBFBF"/>
      </right>
      <top style="thin">
        <color rgb="FFBFBFBF"/>
      </top>
      <bottom style="medium">
        <color indexed="64"/>
      </bottom>
      <diagonal/>
    </border>
    <border>
      <left style="medium">
        <color indexed="64"/>
      </left>
      <right style="thin">
        <color rgb="FFBFBFBF"/>
      </right>
      <top style="thin">
        <color rgb="FFBFBFBF"/>
      </top>
      <bottom/>
      <diagonal/>
    </border>
    <border>
      <left style="thin">
        <color rgb="FFBFBFBF"/>
      </left>
      <right style="medium">
        <color indexed="64"/>
      </right>
      <top style="thin">
        <color rgb="FFBFBFBF"/>
      </top>
      <bottom/>
      <diagonal/>
    </border>
    <border>
      <left style="medium">
        <color indexed="64"/>
      </left>
      <right style="medium">
        <color indexed="64"/>
      </right>
      <top/>
      <bottom/>
      <diagonal/>
    </border>
    <border>
      <left style="thin">
        <color rgb="FFBFBFBF"/>
      </left>
      <right style="medium">
        <color indexed="64"/>
      </right>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rgb="FFBFBFBF"/>
      </left>
      <right style="thin">
        <color rgb="FFBFBFBF"/>
      </right>
      <top style="thin">
        <color indexed="64"/>
      </top>
      <bottom/>
      <diagonal/>
    </border>
  </borders>
  <cellStyleXfs count="10">
    <xf numFmtId="0" fontId="0" fillId="0" borderId="0"/>
    <xf numFmtId="41" fontId="8" fillId="0" borderId="0" applyFont="0" applyFill="0" applyBorder="0" applyAlignment="0" applyProtection="0"/>
    <xf numFmtId="9" fontId="8" fillId="0" borderId="0" applyFont="0" applyFill="0" applyBorder="0" applyAlignment="0" applyProtection="0"/>
    <xf numFmtId="0" fontId="8" fillId="0" borderId="0"/>
    <xf numFmtId="0" fontId="12" fillId="0" borderId="0" applyNumberFormat="0" applyFill="0" applyBorder="0" applyAlignment="0" applyProtection="0"/>
    <xf numFmtId="0" fontId="13" fillId="0" borderId="0"/>
    <xf numFmtId="0" fontId="25" fillId="0" borderId="0"/>
    <xf numFmtId="9" fontId="25" fillId="0" borderId="0" applyFont="0" applyFill="0" applyBorder="0" applyAlignment="0" applyProtection="0"/>
    <xf numFmtId="0" fontId="9" fillId="0" borderId="0"/>
    <xf numFmtId="9" fontId="9" fillId="0" borderId="0" applyFont="0" applyFill="0" applyBorder="0" applyAlignment="0" applyProtection="0"/>
  </cellStyleXfs>
  <cellXfs count="1063">
    <xf numFmtId="0" fontId="0" fillId="0" borderId="0" xfId="0"/>
    <xf numFmtId="0" fontId="1" fillId="0" borderId="0" xfId="0" applyFont="1"/>
    <xf numFmtId="0" fontId="5" fillId="0" borderId="0" xfId="0" applyFont="1"/>
    <xf numFmtId="0" fontId="1" fillId="0" borderId="0" xfId="0" applyFont="1" applyAlignment="1">
      <alignment horizontal="center"/>
    </xf>
    <xf numFmtId="0" fontId="1" fillId="0" borderId="13" xfId="0" applyFont="1" applyBorder="1" applyAlignment="1">
      <alignment horizontal="center"/>
    </xf>
    <xf numFmtId="0" fontId="7" fillId="0" borderId="0" xfId="0" applyFont="1"/>
    <xf numFmtId="0" fontId="7" fillId="0" borderId="4" xfId="0" applyFont="1" applyBorder="1"/>
    <xf numFmtId="0" fontId="6" fillId="3" borderId="4" xfId="0" applyFont="1" applyFill="1" applyBorder="1" applyAlignment="1">
      <alignment horizontal="center" vertical="center"/>
    </xf>
    <xf numFmtId="0" fontId="6" fillId="0" borderId="4" xfId="0" applyFont="1" applyBorder="1"/>
    <xf numFmtId="0" fontId="1" fillId="0" borderId="5" xfId="0" applyFont="1" applyBorder="1" applyAlignment="1">
      <alignment horizontal="center" vertical="center" wrapText="1"/>
    </xf>
    <xf numFmtId="0" fontId="6" fillId="0" borderId="0" xfId="0" applyFont="1"/>
    <xf numFmtId="0" fontId="7" fillId="3" borderId="4" xfId="0" applyFont="1" applyFill="1" applyBorder="1"/>
    <xf numFmtId="9" fontId="1" fillId="0" borderId="4" xfId="0" applyNumberFormat="1" applyFont="1" applyBorder="1" applyAlignment="1">
      <alignment horizontal="center" vertical="center" wrapText="1"/>
    </xf>
    <xf numFmtId="10" fontId="1" fillId="0" borderId="4" xfId="0" applyNumberFormat="1" applyFont="1" applyBorder="1" applyAlignment="1">
      <alignment horizontal="center" vertical="center" wrapText="1"/>
    </xf>
    <xf numFmtId="9" fontId="9" fillId="0" borderId="4" xfId="0" applyNumberFormat="1" applyFont="1" applyBorder="1" applyAlignment="1">
      <alignment horizontal="center" vertical="center" wrapText="1"/>
    </xf>
    <xf numFmtId="0" fontId="9" fillId="0" borderId="4" xfId="0" applyFont="1" applyBorder="1" applyAlignment="1">
      <alignment horizontal="center" vertical="center" wrapText="1"/>
    </xf>
    <xf numFmtId="9" fontId="1" fillId="0" borderId="5" xfId="0" applyNumberFormat="1" applyFont="1" applyBorder="1" applyAlignment="1">
      <alignment horizontal="center" vertical="center" wrapText="1"/>
    </xf>
    <xf numFmtId="9" fontId="1" fillId="0" borderId="4" xfId="2" applyFont="1" applyFill="1" applyBorder="1" applyAlignment="1">
      <alignment horizontal="center" vertical="center" wrapText="1"/>
    </xf>
    <xf numFmtId="0" fontId="2" fillId="0" borderId="0" xfId="0" applyFont="1" applyAlignment="1">
      <alignment horizontal="center" vertical="center"/>
    </xf>
    <xf numFmtId="164" fontId="1" fillId="0" borderId="4" xfId="2" applyNumberFormat="1"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1" fillId="0" borderId="0" xfId="0" applyFont="1" applyAlignment="1">
      <alignment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1" fillId="0" borderId="4" xfId="1" applyNumberFormat="1" applyFont="1" applyFill="1" applyBorder="1" applyAlignment="1">
      <alignment horizontal="center" vertical="center" wrapText="1"/>
    </xf>
    <xf numFmtId="41" fontId="1" fillId="0" borderId="4" xfId="1" applyFont="1" applyFill="1" applyBorder="1" applyAlignment="1">
      <alignment horizontal="center" vertical="center" wrapText="1"/>
    </xf>
    <xf numFmtId="0" fontId="1" fillId="0" borderId="9"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8" xfId="0" applyFont="1" applyFill="1" applyBorder="1" applyAlignment="1">
      <alignment horizontal="center" vertical="center"/>
    </xf>
    <xf numFmtId="0" fontId="11" fillId="0" borderId="0" xfId="0" applyFont="1"/>
    <xf numFmtId="0" fontId="12" fillId="0" borderId="0" xfId="4"/>
    <xf numFmtId="0" fontId="11" fillId="4" borderId="19" xfId="0" applyFont="1" applyFill="1" applyBorder="1" applyAlignment="1">
      <alignment horizontal="center" vertical="center"/>
    </xf>
    <xf numFmtId="0" fontId="11" fillId="4" borderId="21" xfId="0" applyFont="1" applyFill="1" applyBorder="1" applyAlignment="1">
      <alignment horizontal="center" vertical="center"/>
    </xf>
    <xf numFmtId="0" fontId="0" fillId="0" borderId="0" xfId="0" applyAlignment="1">
      <alignment horizontal="center" vertical="center"/>
    </xf>
    <xf numFmtId="0" fontId="0" fillId="0" borderId="14" xfId="0" applyBorder="1" applyAlignment="1">
      <alignment vertical="center" wrapText="1"/>
    </xf>
    <xf numFmtId="0" fontId="0" fillId="0" borderId="11"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0" xfId="0" applyAlignment="1">
      <alignment vertical="center"/>
    </xf>
    <xf numFmtId="0" fontId="0" fillId="0" borderId="4" xfId="0" applyBorder="1" applyAlignment="1">
      <alignment horizontal="center" vertical="center"/>
    </xf>
    <xf numFmtId="0" fontId="11" fillId="4" borderId="4" xfId="0" applyFont="1" applyFill="1" applyBorder="1" applyAlignment="1">
      <alignment vertical="center"/>
    </xf>
    <xf numFmtId="0" fontId="11" fillId="4" borderId="33" xfId="0" applyFont="1" applyFill="1" applyBorder="1" applyAlignment="1">
      <alignment wrapText="1"/>
    </xf>
    <xf numFmtId="0" fontId="0" fillId="0" borderId="33" xfId="0" applyBorder="1" applyAlignment="1">
      <alignment wrapText="1"/>
    </xf>
    <xf numFmtId="0" fontId="11" fillId="4" borderId="4" xfId="0" applyFont="1" applyFill="1" applyBorder="1"/>
    <xf numFmtId="0" fontId="0" fillId="0" borderId="33" xfId="0" applyBorder="1" applyAlignment="1">
      <alignment vertical="center" wrapText="1"/>
    </xf>
    <xf numFmtId="0" fontId="0" fillId="0" borderId="4" xfId="0" applyBorder="1" applyAlignment="1">
      <alignment horizontal="center" vertical="center" wrapText="1"/>
    </xf>
    <xf numFmtId="0" fontId="0" fillId="0" borderId="0" xfId="0" applyAlignment="1">
      <alignment horizontal="left" vertical="center" wrapText="1"/>
    </xf>
    <xf numFmtId="0" fontId="11" fillId="4" borderId="19" xfId="0" applyFont="1" applyFill="1" applyBorder="1" applyAlignment="1">
      <alignment horizontal="center" vertical="center" wrapText="1"/>
    </xf>
    <xf numFmtId="0" fontId="11" fillId="4" borderId="21" xfId="0" applyFont="1" applyFill="1" applyBorder="1" applyAlignment="1">
      <alignment horizontal="center" vertical="center" wrapText="1"/>
    </xf>
    <xf numFmtId="0" fontId="0" fillId="0" borderId="11" xfId="0" applyBorder="1" applyAlignment="1">
      <alignment horizontal="left" vertical="center" wrapText="1"/>
    </xf>
    <xf numFmtId="0" fontId="0" fillId="0" borderId="7" xfId="0" applyBorder="1" applyAlignment="1">
      <alignment horizontal="left" vertical="center" wrapText="1"/>
    </xf>
    <xf numFmtId="0" fontId="0" fillId="0" borderId="6"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14" fillId="5" borderId="34" xfId="5" applyFont="1" applyFill="1" applyBorder="1" applyAlignment="1">
      <alignment horizontal="center" vertical="center"/>
    </xf>
    <xf numFmtId="0" fontId="4" fillId="5" borderId="34" xfId="5" applyFont="1" applyFill="1" applyBorder="1" applyAlignment="1">
      <alignment horizontal="center" vertical="center"/>
    </xf>
    <xf numFmtId="0" fontId="13" fillId="0" borderId="0" xfId="5"/>
    <xf numFmtId="0" fontId="17" fillId="5" borderId="0" xfId="5" applyFont="1" applyFill="1" applyAlignment="1">
      <alignment vertical="center"/>
    </xf>
    <xf numFmtId="0" fontId="18" fillId="5" borderId="0" xfId="5" applyFont="1" applyFill="1" applyAlignment="1">
      <alignment horizontal="right" vertical="center"/>
    </xf>
    <xf numFmtId="0" fontId="19" fillId="5" borderId="0" xfId="5" applyFont="1" applyFill="1" applyAlignment="1">
      <alignment horizontal="left" vertical="center" wrapText="1"/>
    </xf>
    <xf numFmtId="0" fontId="20" fillId="5" borderId="0" xfId="5" applyFont="1" applyFill="1" applyAlignment="1">
      <alignment horizontal="left" vertical="center" wrapText="1"/>
    </xf>
    <xf numFmtId="0" fontId="21" fillId="5" borderId="0" xfId="5" applyFont="1" applyFill="1" applyAlignment="1">
      <alignment horizontal="left" vertical="center"/>
    </xf>
    <xf numFmtId="0" fontId="17" fillId="5" borderId="0" xfId="5" applyFont="1" applyFill="1" applyAlignment="1">
      <alignment horizontal="right" vertical="center"/>
    </xf>
    <xf numFmtId="0" fontId="18" fillId="5" borderId="0" xfId="5" applyFont="1" applyFill="1" applyAlignment="1">
      <alignment horizontal="center" vertical="center"/>
    </xf>
    <xf numFmtId="0" fontId="23" fillId="5" borderId="0" xfId="5" applyFont="1" applyFill="1" applyAlignment="1">
      <alignment horizontal="left" vertical="center" wrapText="1"/>
    </xf>
    <xf numFmtId="0" fontId="21" fillId="5" borderId="0" xfId="5" applyFont="1" applyFill="1" applyAlignment="1">
      <alignment vertical="center" wrapText="1"/>
    </xf>
    <xf numFmtId="0" fontId="21" fillId="5" borderId="0" xfId="5" applyFont="1" applyFill="1" applyAlignment="1">
      <alignment vertical="center"/>
    </xf>
    <xf numFmtId="0" fontId="24" fillId="5" borderId="35" xfId="5" applyFont="1" applyFill="1" applyBorder="1" applyAlignment="1">
      <alignment vertical="center" wrapText="1"/>
    </xf>
    <xf numFmtId="0" fontId="24" fillId="5" borderId="35" xfId="5" applyFont="1" applyFill="1" applyBorder="1" applyAlignment="1">
      <alignment vertical="center"/>
    </xf>
    <xf numFmtId="0" fontId="2" fillId="6" borderId="48" xfId="5" applyFont="1" applyFill="1" applyBorder="1" applyAlignment="1">
      <alignment horizontal="center" vertical="center" wrapText="1"/>
    </xf>
    <xf numFmtId="0" fontId="2" fillId="6" borderId="49" xfId="5" applyFont="1" applyFill="1" applyBorder="1" applyAlignment="1">
      <alignment horizontal="center" vertical="center" wrapText="1"/>
    </xf>
    <xf numFmtId="10" fontId="2" fillId="6" borderId="51" xfId="5" applyNumberFormat="1" applyFont="1" applyFill="1" applyBorder="1" applyAlignment="1">
      <alignment horizontal="center" vertical="center" wrapText="1"/>
    </xf>
    <xf numFmtId="0" fontId="25" fillId="0" borderId="52" xfId="5" applyFont="1" applyBorder="1" applyAlignment="1">
      <alignment horizontal="center" vertical="center" wrapText="1"/>
    </xf>
    <xf numFmtId="0" fontId="25" fillId="0" borderId="53" xfId="5" applyFont="1" applyBorder="1" applyAlignment="1">
      <alignment horizontal="left" vertical="center" wrapText="1"/>
    </xf>
    <xf numFmtId="0" fontId="25" fillId="0" borderId="53" xfId="5" applyFont="1" applyBorder="1" applyAlignment="1">
      <alignment horizontal="center" vertical="center" wrapText="1"/>
    </xf>
    <xf numFmtId="9" fontId="25" fillId="0" borderId="54" xfId="5" applyNumberFormat="1" applyFont="1" applyBorder="1" applyAlignment="1">
      <alignment horizontal="center" vertical="center" wrapText="1"/>
    </xf>
    <xf numFmtId="165" fontId="25" fillId="0" borderId="55" xfId="5" applyNumberFormat="1" applyFont="1" applyBorder="1" applyAlignment="1">
      <alignment horizontal="center" vertical="center" wrapText="1"/>
    </xf>
    <xf numFmtId="165" fontId="25" fillId="0" borderId="56" xfId="5" applyNumberFormat="1" applyFont="1" applyBorder="1" applyAlignment="1">
      <alignment horizontal="center" vertical="center" wrapText="1"/>
    </xf>
    <xf numFmtId="9" fontId="1" fillId="0" borderId="57" xfId="5" applyNumberFormat="1" applyFont="1" applyBorder="1" applyAlignment="1">
      <alignment horizontal="center" vertical="center" wrapText="1"/>
    </xf>
    <xf numFmtId="0" fontId="25" fillId="0" borderId="58" xfId="5" applyFont="1" applyBorder="1" applyAlignment="1">
      <alignment horizontal="left" vertical="center" wrapText="1"/>
    </xf>
    <xf numFmtId="0" fontId="25" fillId="0" borderId="45" xfId="5" applyFont="1" applyBorder="1" applyAlignment="1">
      <alignment horizontal="center" vertical="center" wrapText="1"/>
    </xf>
    <xf numFmtId="0" fontId="25" fillId="0" borderId="59" xfId="5" applyFont="1" applyBorder="1" applyAlignment="1">
      <alignment horizontal="left" vertical="center" wrapText="1"/>
    </xf>
    <xf numFmtId="0" fontId="25" fillId="0" borderId="59" xfId="5" applyFont="1" applyBorder="1" applyAlignment="1">
      <alignment horizontal="center" vertical="center" wrapText="1"/>
    </xf>
    <xf numFmtId="9" fontId="25" fillId="0" borderId="60" xfId="5" applyNumberFormat="1" applyFont="1" applyBorder="1" applyAlignment="1">
      <alignment horizontal="center" vertical="center" wrapText="1"/>
    </xf>
    <xf numFmtId="165" fontId="25" fillId="0" borderId="48" xfId="5" applyNumberFormat="1" applyFont="1" applyBorder="1" applyAlignment="1">
      <alignment horizontal="center" vertical="center" wrapText="1"/>
    </xf>
    <xf numFmtId="165" fontId="25" fillId="0" borderId="49" xfId="5" applyNumberFormat="1" applyFont="1" applyBorder="1" applyAlignment="1">
      <alignment horizontal="center" vertical="center" wrapText="1"/>
    </xf>
    <xf numFmtId="9" fontId="1" fillId="0" borderId="61" xfId="5" applyNumberFormat="1" applyFont="1" applyBorder="1" applyAlignment="1">
      <alignment horizontal="center" vertical="center" wrapText="1"/>
    </xf>
    <xf numFmtId="0" fontId="25" fillId="5" borderId="0" xfId="5" applyFont="1" applyFill="1" applyAlignment="1">
      <alignment horizontal="center" vertical="center" wrapText="1"/>
    </xf>
    <xf numFmtId="165" fontId="25" fillId="5" borderId="0" xfId="5" applyNumberFormat="1" applyFont="1" applyFill="1" applyAlignment="1">
      <alignment horizontal="center" vertical="center" wrapText="1"/>
    </xf>
    <xf numFmtId="0" fontId="25" fillId="5" borderId="55" xfId="5" applyFont="1" applyFill="1" applyBorder="1" applyAlignment="1">
      <alignment horizontal="center" vertical="center" wrapText="1"/>
    </xf>
    <xf numFmtId="165" fontId="25" fillId="5" borderId="56" xfId="5" applyNumberFormat="1" applyFont="1" applyFill="1" applyBorder="1" applyAlignment="1">
      <alignment horizontal="center" vertical="center" wrapText="1"/>
    </xf>
    <xf numFmtId="0" fontId="25" fillId="5" borderId="54" xfId="5" applyFont="1" applyFill="1" applyBorder="1" applyAlignment="1">
      <alignment horizontal="left" vertical="center" wrapText="1"/>
    </xf>
    <xf numFmtId="0" fontId="25" fillId="5" borderId="64" xfId="5" applyFont="1" applyFill="1" applyBorder="1" applyAlignment="1">
      <alignment horizontal="left" vertical="center" wrapText="1"/>
    </xf>
    <xf numFmtId="0" fontId="25" fillId="5" borderId="56" xfId="5" applyFont="1" applyFill="1" applyBorder="1" applyAlignment="1">
      <alignment horizontal="center" vertical="center" wrapText="1"/>
    </xf>
    <xf numFmtId="0" fontId="25" fillId="5" borderId="48" xfId="5" applyFont="1" applyFill="1" applyBorder="1" applyAlignment="1">
      <alignment horizontal="center" vertical="center" wrapText="1"/>
    </xf>
    <xf numFmtId="0" fontId="25" fillId="5" borderId="60" xfId="5" applyFont="1" applyFill="1" applyBorder="1" applyAlignment="1">
      <alignment horizontal="left" vertical="center" wrapText="1"/>
    </xf>
    <xf numFmtId="0" fontId="25" fillId="5" borderId="65" xfId="5" applyFont="1" applyFill="1" applyBorder="1" applyAlignment="1">
      <alignment horizontal="left" vertical="center" wrapText="1"/>
    </xf>
    <xf numFmtId="0" fontId="25" fillId="5" borderId="49" xfId="5" applyFont="1" applyFill="1" applyBorder="1" applyAlignment="1">
      <alignment horizontal="center" vertical="center" wrapText="1"/>
    </xf>
    <xf numFmtId="0" fontId="25" fillId="5" borderId="0" xfId="5" applyFont="1" applyFill="1" applyAlignment="1">
      <alignment horizontal="left" vertical="center" wrapText="1"/>
    </xf>
    <xf numFmtId="0" fontId="14" fillId="5" borderId="0" xfId="5" applyFont="1" applyFill="1" applyAlignment="1">
      <alignment horizontal="center" vertical="center"/>
    </xf>
    <xf numFmtId="0" fontId="22" fillId="5" borderId="0" xfId="5" applyFont="1" applyFill="1" applyAlignment="1">
      <alignment horizontal="left" vertical="center" wrapText="1"/>
    </xf>
    <xf numFmtId="0" fontId="14" fillId="5" borderId="35" xfId="5" applyFont="1" applyFill="1" applyBorder="1" applyAlignment="1">
      <alignment horizontal="center" vertical="center"/>
    </xf>
    <xf numFmtId="0" fontId="2" fillId="6" borderId="45" xfId="5" applyFont="1" applyFill="1" applyBorder="1" applyAlignment="1">
      <alignment horizontal="center" vertical="center" wrapText="1"/>
    </xf>
    <xf numFmtId="0" fontId="2" fillId="6" borderId="66" xfId="5" applyFont="1" applyFill="1" applyBorder="1" applyAlignment="1">
      <alignment horizontal="center" vertical="center" wrapText="1"/>
    </xf>
    <xf numFmtId="0" fontId="2" fillId="6" borderId="67" xfId="5" applyFont="1" applyFill="1" applyBorder="1" applyAlignment="1">
      <alignment vertical="center" wrapText="1"/>
    </xf>
    <xf numFmtId="0" fontId="25" fillId="0" borderId="58" xfId="5" applyFont="1" applyBorder="1" applyAlignment="1">
      <alignment horizontal="center" vertical="center" wrapText="1"/>
    </xf>
    <xf numFmtId="9" fontId="25" fillId="0" borderId="68" xfId="5" applyNumberFormat="1" applyFont="1" applyBorder="1" applyAlignment="1">
      <alignment horizontal="center" vertical="center" wrapText="1"/>
    </xf>
    <xf numFmtId="165" fontId="25" fillId="0" borderId="52" xfId="5" applyNumberFormat="1" applyFont="1" applyBorder="1" applyAlignment="1">
      <alignment horizontal="center" vertical="center" wrapText="1"/>
    </xf>
    <xf numFmtId="165" fontId="25" fillId="0" borderId="69" xfId="5" applyNumberFormat="1" applyFont="1" applyBorder="1" applyAlignment="1">
      <alignment horizontal="center" vertical="center" wrapText="1"/>
    </xf>
    <xf numFmtId="9" fontId="1" fillId="0" borderId="70" xfId="5" applyNumberFormat="1" applyFont="1" applyBorder="1" applyAlignment="1">
      <alignment horizontal="center" vertical="center" wrapText="1"/>
    </xf>
    <xf numFmtId="0" fontId="25" fillId="0" borderId="55" xfId="5" applyFont="1" applyBorder="1" applyAlignment="1">
      <alignment horizontal="center" vertical="center" wrapText="1"/>
    </xf>
    <xf numFmtId="9" fontId="1" fillId="0" borderId="71" xfId="5" applyNumberFormat="1" applyFont="1" applyBorder="1" applyAlignment="1">
      <alignment horizontal="center" vertical="center" wrapText="1"/>
    </xf>
    <xf numFmtId="9" fontId="1" fillId="0" borderId="72" xfId="5" applyNumberFormat="1" applyFont="1" applyBorder="1" applyAlignment="1">
      <alignment horizontal="center" vertical="center" wrapText="1"/>
    </xf>
    <xf numFmtId="0" fontId="1" fillId="5" borderId="0" xfId="5" applyFont="1" applyFill="1" applyAlignment="1">
      <alignment horizontal="left" vertical="center" wrapText="1"/>
    </xf>
    <xf numFmtId="0" fontId="2" fillId="6" borderId="51" xfId="5" applyFont="1" applyFill="1" applyBorder="1" applyAlignment="1">
      <alignment horizontal="center" vertical="center" wrapText="1"/>
    </xf>
    <xf numFmtId="0" fontId="1" fillId="0" borderId="0" xfId="5" applyFont="1" applyAlignment="1">
      <alignment horizontal="center" vertical="center" wrapText="1"/>
    </xf>
    <xf numFmtId="9" fontId="1" fillId="0" borderId="50" xfId="5" applyNumberFormat="1" applyFont="1" applyBorder="1" applyAlignment="1">
      <alignment horizontal="center" vertical="center" wrapText="1"/>
    </xf>
    <xf numFmtId="0" fontId="14" fillId="0" borderId="0" xfId="5" applyFont="1" applyAlignment="1">
      <alignment horizontal="center" vertical="center"/>
    </xf>
    <xf numFmtId="0" fontId="14" fillId="0" borderId="0" xfId="5" applyFont="1" applyAlignment="1">
      <alignment vertical="center"/>
    </xf>
    <xf numFmtId="0" fontId="14" fillId="0" borderId="0" xfId="5" applyFont="1" applyAlignment="1">
      <alignment vertical="center" wrapText="1"/>
    </xf>
    <xf numFmtId="0" fontId="14" fillId="7" borderId="0" xfId="5" applyFont="1" applyFill="1" applyAlignment="1">
      <alignment vertical="center"/>
    </xf>
    <xf numFmtId="0" fontId="14" fillId="7" borderId="34" xfId="5" applyFont="1" applyFill="1" applyBorder="1" applyAlignment="1">
      <alignment horizontal="center" vertical="center"/>
    </xf>
    <xf numFmtId="0" fontId="4" fillId="7" borderId="34" xfId="5" applyFont="1" applyFill="1" applyBorder="1" applyAlignment="1">
      <alignment horizontal="center" vertical="center"/>
    </xf>
    <xf numFmtId="0" fontId="14" fillId="7" borderId="34" xfId="5" applyFont="1" applyFill="1" applyBorder="1" applyAlignment="1">
      <alignment horizontal="left" vertical="center" wrapText="1"/>
    </xf>
    <xf numFmtId="0" fontId="25" fillId="0" borderId="0" xfId="5" applyFont="1"/>
    <xf numFmtId="0" fontId="14" fillId="7" borderId="0" xfId="5" applyFont="1" applyFill="1" applyAlignment="1">
      <alignment horizontal="center" vertical="center"/>
    </xf>
    <xf numFmtId="0" fontId="4" fillId="7" borderId="0" xfId="5" applyFont="1" applyFill="1" applyAlignment="1">
      <alignment horizontal="right" vertical="center"/>
    </xf>
    <xf numFmtId="0" fontId="27" fillId="7" borderId="0" xfId="5" applyFont="1" applyFill="1" applyAlignment="1">
      <alignment horizontal="left" vertical="center" wrapText="1"/>
    </xf>
    <xf numFmtId="0" fontId="28" fillId="7" borderId="0" xfId="5" applyFont="1" applyFill="1" applyAlignment="1">
      <alignment horizontal="left" vertical="center" wrapText="1"/>
    </xf>
    <xf numFmtId="0" fontId="24" fillId="7" borderId="0" xfId="5" applyFont="1" applyFill="1" applyAlignment="1">
      <alignment horizontal="left" vertical="center"/>
    </xf>
    <xf numFmtId="0" fontId="14" fillId="7" borderId="0" xfId="5" applyFont="1" applyFill="1" applyAlignment="1">
      <alignment horizontal="left" vertical="center" wrapText="1"/>
    </xf>
    <xf numFmtId="0" fontId="18" fillId="7" borderId="0" xfId="5" applyFont="1" applyFill="1" applyAlignment="1">
      <alignment horizontal="right" vertical="center"/>
    </xf>
    <xf numFmtId="0" fontId="17" fillId="7" borderId="0" xfId="5" applyFont="1" applyFill="1" applyAlignment="1">
      <alignment horizontal="right" vertical="center"/>
    </xf>
    <xf numFmtId="0" fontId="18" fillId="7" borderId="0" xfId="5" applyFont="1" applyFill="1" applyAlignment="1">
      <alignment horizontal="center" vertical="center"/>
    </xf>
    <xf numFmtId="0" fontId="17" fillId="7" borderId="0" xfId="5" applyFont="1" applyFill="1" applyAlignment="1">
      <alignment vertical="center"/>
    </xf>
    <xf numFmtId="0" fontId="23" fillId="7" borderId="0" xfId="5" applyFont="1" applyFill="1" applyAlignment="1">
      <alignment horizontal="left" vertical="center" wrapText="1"/>
    </xf>
    <xf numFmtId="0" fontId="17" fillId="7" borderId="0" xfId="5" applyFont="1" applyFill="1" applyAlignment="1">
      <alignment horizontal="left" vertical="center" wrapText="1"/>
    </xf>
    <xf numFmtId="0" fontId="22" fillId="7" borderId="0" xfId="5" applyFont="1" applyFill="1" applyAlignment="1">
      <alignment horizontal="left" vertical="center" wrapText="1"/>
    </xf>
    <xf numFmtId="0" fontId="21" fillId="7" borderId="0" xfId="5" applyFont="1" applyFill="1" applyAlignment="1">
      <alignment vertical="center" wrapText="1"/>
    </xf>
    <xf numFmtId="0" fontId="21" fillId="7" borderId="0" xfId="5" applyFont="1" applyFill="1" applyAlignment="1">
      <alignment vertical="center"/>
    </xf>
    <xf numFmtId="0" fontId="24" fillId="7" borderId="0" xfId="5" applyFont="1" applyFill="1" applyAlignment="1">
      <alignment vertical="center" wrapText="1"/>
    </xf>
    <xf numFmtId="0" fontId="24" fillId="7" borderId="0" xfId="5" applyFont="1" applyFill="1" applyAlignment="1">
      <alignment vertical="center"/>
    </xf>
    <xf numFmtId="0" fontId="1" fillId="7" borderId="0" xfId="5" applyFont="1" applyFill="1" applyAlignment="1">
      <alignment vertical="center"/>
    </xf>
    <xf numFmtId="0" fontId="1" fillId="0" borderId="0" xfId="5" applyFont="1" applyAlignment="1">
      <alignment vertical="center"/>
    </xf>
    <xf numFmtId="0" fontId="1" fillId="0" borderId="52" xfId="5" applyFont="1" applyBorder="1" applyAlignment="1">
      <alignment horizontal="center" vertical="center" wrapText="1"/>
    </xf>
    <xf numFmtId="0" fontId="25" fillId="5" borderId="58" xfId="5" applyFont="1" applyFill="1" applyBorder="1" applyAlignment="1">
      <alignment horizontal="center" vertical="center" wrapText="1"/>
    </xf>
    <xf numFmtId="0" fontId="1" fillId="5" borderId="58" xfId="5" applyFont="1" applyFill="1" applyBorder="1" applyAlignment="1">
      <alignment horizontal="center" vertical="center" wrapText="1"/>
    </xf>
    <xf numFmtId="9" fontId="1" fillId="5" borderId="58" xfId="5" applyNumberFormat="1" applyFont="1" applyFill="1" applyBorder="1" applyAlignment="1">
      <alignment horizontal="center" vertical="center" wrapText="1"/>
    </xf>
    <xf numFmtId="165" fontId="1" fillId="5" borderId="53" xfId="5" applyNumberFormat="1" applyFont="1" applyFill="1" applyBorder="1" applyAlignment="1">
      <alignment horizontal="center" vertical="center" wrapText="1"/>
    </xf>
    <xf numFmtId="0" fontId="1" fillId="5" borderId="69" xfId="5" applyFont="1" applyFill="1" applyBorder="1" applyAlignment="1">
      <alignment horizontal="center" vertical="center" wrapText="1"/>
    </xf>
    <xf numFmtId="0" fontId="1" fillId="0" borderId="55" xfId="5" applyFont="1" applyBorder="1" applyAlignment="1">
      <alignment horizontal="center" vertical="center" wrapText="1"/>
    </xf>
    <xf numFmtId="0" fontId="25" fillId="5" borderId="53" xfId="5" applyFont="1" applyFill="1" applyBorder="1" applyAlignment="1">
      <alignment horizontal="center" vertical="center" wrapText="1"/>
    </xf>
    <xf numFmtId="0" fontId="1" fillId="5" borderId="53" xfId="5" applyFont="1" applyFill="1" applyBorder="1" applyAlignment="1">
      <alignment horizontal="center" vertical="center" wrapText="1"/>
    </xf>
    <xf numFmtId="9" fontId="1" fillId="5" borderId="53" xfId="5" applyNumberFormat="1" applyFont="1" applyFill="1" applyBorder="1" applyAlignment="1">
      <alignment horizontal="center" vertical="center" wrapText="1"/>
    </xf>
    <xf numFmtId="0" fontId="1" fillId="5" borderId="56" xfId="5" applyFont="1" applyFill="1" applyBorder="1" applyAlignment="1">
      <alignment horizontal="center" vertical="center" wrapText="1"/>
    </xf>
    <xf numFmtId="0" fontId="1" fillId="0" borderId="48" xfId="5" applyFont="1" applyBorder="1" applyAlignment="1">
      <alignment horizontal="center" vertical="center" wrapText="1"/>
    </xf>
    <xf numFmtId="0" fontId="1" fillId="0" borderId="59" xfId="5" applyFont="1" applyBorder="1" applyAlignment="1">
      <alignment horizontal="left" vertical="center" wrapText="1"/>
    </xf>
    <xf numFmtId="0" fontId="1" fillId="0" borderId="59" xfId="5" applyFont="1" applyBorder="1" applyAlignment="1">
      <alignment horizontal="center" vertical="center" wrapText="1"/>
    </xf>
    <xf numFmtId="165" fontId="1" fillId="0" borderId="59" xfId="5" applyNumberFormat="1" applyFont="1" applyBorder="1" applyAlignment="1">
      <alignment horizontal="center" vertical="center" wrapText="1"/>
    </xf>
    <xf numFmtId="0" fontId="1" fillId="0" borderId="49" xfId="5" applyFont="1" applyBorder="1" applyAlignment="1">
      <alignment horizontal="left" vertical="center" wrapText="1"/>
    </xf>
    <xf numFmtId="0" fontId="14" fillId="0" borderId="0" xfId="5" applyFont="1" applyAlignment="1">
      <alignment horizontal="left" vertical="center" wrapText="1"/>
    </xf>
    <xf numFmtId="0" fontId="29" fillId="8" borderId="0" xfId="6" applyFont="1" applyFill="1" applyAlignment="1">
      <alignment vertical="center"/>
    </xf>
    <xf numFmtId="0" fontId="29" fillId="8" borderId="77" xfId="6" applyFont="1" applyFill="1" applyBorder="1" applyAlignment="1">
      <alignment horizontal="center" vertical="center"/>
    </xf>
    <xf numFmtId="0" fontId="30" fillId="8" borderId="77" xfId="6" applyFont="1" applyFill="1" applyBorder="1" applyAlignment="1">
      <alignment horizontal="center" vertical="center"/>
    </xf>
    <xf numFmtId="0" fontId="29" fillId="8" borderId="77" xfId="6" applyFont="1" applyFill="1" applyBorder="1" applyAlignment="1">
      <alignment horizontal="left" vertical="center" wrapText="1"/>
    </xf>
    <xf numFmtId="0" fontId="29" fillId="0" borderId="0" xfId="6" applyFont="1" applyAlignment="1">
      <alignment vertical="center"/>
    </xf>
    <xf numFmtId="0" fontId="29" fillId="8" borderId="0" xfId="6" applyFont="1" applyFill="1" applyAlignment="1">
      <alignment horizontal="center" vertical="center"/>
    </xf>
    <xf numFmtId="0" fontId="32" fillId="8" borderId="0" xfId="6" applyFont="1" applyFill="1" applyAlignment="1">
      <alignment vertical="center"/>
    </xf>
    <xf numFmtId="0" fontId="33" fillId="8" borderId="0" xfId="6" applyFont="1" applyFill="1" applyAlignment="1">
      <alignment horizontal="right" vertical="center" indent="2"/>
    </xf>
    <xf numFmtId="0" fontId="34" fillId="8" borderId="0" xfId="6" applyFont="1" applyFill="1" applyAlignment="1">
      <alignment horizontal="left" vertical="center" wrapText="1"/>
    </xf>
    <xf numFmtId="0" fontId="35" fillId="8" borderId="0" xfId="6" applyFont="1" applyFill="1" applyAlignment="1">
      <alignment horizontal="left" vertical="center" wrapText="1"/>
    </xf>
    <xf numFmtId="0" fontId="36" fillId="8" borderId="0" xfId="6" applyFont="1" applyFill="1" applyAlignment="1">
      <alignment horizontal="left" vertical="center"/>
    </xf>
    <xf numFmtId="0" fontId="32" fillId="8" borderId="0" xfId="6" applyFont="1" applyFill="1" applyAlignment="1">
      <alignment horizontal="left" vertical="center" wrapText="1"/>
    </xf>
    <xf numFmtId="0" fontId="33" fillId="8" borderId="0" xfId="6" applyFont="1" applyFill="1" applyAlignment="1">
      <alignment horizontal="right" vertical="center"/>
    </xf>
    <xf numFmtId="0" fontId="32" fillId="8" borderId="0" xfId="6" applyFont="1" applyFill="1" applyAlignment="1">
      <alignment horizontal="right" vertical="center"/>
    </xf>
    <xf numFmtId="0" fontId="33" fillId="8" borderId="0" xfId="6" applyFont="1" applyFill="1" applyAlignment="1">
      <alignment horizontal="center" vertical="center"/>
    </xf>
    <xf numFmtId="0" fontId="38" fillId="8" borderId="0" xfId="6" applyFont="1" applyFill="1" applyAlignment="1">
      <alignment horizontal="left" vertical="center" wrapText="1"/>
    </xf>
    <xf numFmtId="0" fontId="37" fillId="8" borderId="0" xfId="6" applyFont="1" applyFill="1" applyAlignment="1">
      <alignment horizontal="left" vertical="center" wrapText="1"/>
    </xf>
    <xf numFmtId="0" fontId="36" fillId="8" borderId="0" xfId="6" applyFont="1" applyFill="1" applyAlignment="1">
      <alignment vertical="center" wrapText="1"/>
    </xf>
    <xf numFmtId="0" fontId="36" fillId="8" borderId="0" xfId="6" applyFont="1" applyFill="1" applyAlignment="1">
      <alignment vertical="center"/>
    </xf>
    <xf numFmtId="0" fontId="39" fillId="8" borderId="0" xfId="6" applyFont="1" applyFill="1" applyAlignment="1">
      <alignment vertical="center" wrapText="1"/>
    </xf>
    <xf numFmtId="0" fontId="39" fillId="8" borderId="0" xfId="6" applyFont="1" applyFill="1" applyAlignment="1">
      <alignment vertical="center"/>
    </xf>
    <xf numFmtId="0" fontId="29" fillId="8" borderId="0" xfId="6" applyFont="1" applyFill="1" applyAlignment="1">
      <alignment horizontal="left" vertical="center" wrapText="1"/>
    </xf>
    <xf numFmtId="0" fontId="25" fillId="8" borderId="0" xfId="6" applyFill="1" applyAlignment="1">
      <alignment vertical="center"/>
    </xf>
    <xf numFmtId="0" fontId="25" fillId="0" borderId="0" xfId="6" applyAlignment="1">
      <alignment vertical="center"/>
    </xf>
    <xf numFmtId="0" fontId="25" fillId="0" borderId="14" xfId="6" applyBorder="1" applyAlignment="1">
      <alignment horizontal="center" vertical="center" wrapText="1"/>
    </xf>
    <xf numFmtId="0" fontId="25" fillId="0" borderId="5" xfId="6" applyBorder="1" applyAlignment="1">
      <alignment horizontal="center" vertical="center" wrapText="1"/>
    </xf>
    <xf numFmtId="9" fontId="25" fillId="0" borderId="5" xfId="6" applyNumberFormat="1" applyBorder="1" applyAlignment="1">
      <alignment horizontal="center" vertical="center" wrapText="1"/>
    </xf>
    <xf numFmtId="14" fontId="25" fillId="0" borderId="5" xfId="6" applyNumberFormat="1" applyBorder="1" applyAlignment="1">
      <alignment horizontal="center" vertical="center" wrapText="1"/>
    </xf>
    <xf numFmtId="0" fontId="25" fillId="0" borderId="11" xfId="6" applyBorder="1" applyAlignment="1">
      <alignment horizontal="center" vertical="center" wrapText="1"/>
    </xf>
    <xf numFmtId="0" fontId="25" fillId="0" borderId="6" xfId="6" applyBorder="1" applyAlignment="1">
      <alignment horizontal="center" vertical="center" wrapText="1"/>
    </xf>
    <xf numFmtId="0" fontId="25" fillId="0" borderId="4" xfId="6" applyBorder="1" applyAlignment="1" applyProtection="1">
      <alignment horizontal="center" vertical="center" wrapText="1"/>
      <protection locked="0"/>
    </xf>
    <xf numFmtId="0" fontId="25" fillId="0" borderId="4" xfId="6" applyBorder="1" applyAlignment="1">
      <alignment horizontal="center" vertical="center" wrapText="1"/>
    </xf>
    <xf numFmtId="9" fontId="25" fillId="0" borderId="4" xfId="6" applyNumberFormat="1" applyBorder="1" applyAlignment="1">
      <alignment horizontal="center" vertical="center" wrapText="1"/>
    </xf>
    <xf numFmtId="0" fontId="25" fillId="0" borderId="7" xfId="6" applyBorder="1" applyAlignment="1">
      <alignment horizontal="center" vertical="center" wrapText="1"/>
    </xf>
    <xf numFmtId="0" fontId="25" fillId="0" borderId="9" xfId="6" applyBorder="1" applyAlignment="1">
      <alignment horizontal="center" vertical="center" wrapText="1"/>
    </xf>
    <xf numFmtId="0" fontId="25" fillId="0" borderId="8" xfId="6" applyBorder="1" applyAlignment="1" applyProtection="1">
      <alignment horizontal="left" vertical="center" wrapText="1"/>
      <protection locked="0"/>
    </xf>
    <xf numFmtId="0" fontId="25" fillId="0" borderId="8" xfId="6" applyBorder="1" applyAlignment="1">
      <alignment horizontal="left" vertical="center" wrapText="1"/>
    </xf>
    <xf numFmtId="0" fontId="25" fillId="0" borderId="8" xfId="6" applyBorder="1" applyAlignment="1">
      <alignment horizontal="center" vertical="center" wrapText="1"/>
    </xf>
    <xf numFmtId="14" fontId="25" fillId="0" borderId="8" xfId="6" applyNumberFormat="1" applyBorder="1" applyAlignment="1">
      <alignment horizontal="center" vertical="center" wrapText="1"/>
    </xf>
    <xf numFmtId="9" fontId="25" fillId="0" borderId="8" xfId="6" applyNumberFormat="1" applyBorder="1" applyAlignment="1">
      <alignment horizontal="center" vertical="center" wrapText="1"/>
    </xf>
    <xf numFmtId="0" fontId="25" fillId="0" borderId="10" xfId="6" applyBorder="1" applyAlignment="1">
      <alignment horizontal="left" vertical="center" wrapText="1"/>
    </xf>
    <xf numFmtId="0" fontId="25" fillId="8" borderId="0" xfId="6" applyFill="1" applyAlignment="1">
      <alignment horizontal="center" vertical="center" wrapText="1"/>
    </xf>
    <xf numFmtId="0" fontId="25" fillId="8" borderId="0" xfId="6" applyFill="1" applyAlignment="1" applyProtection="1">
      <alignment horizontal="left" vertical="center" wrapText="1"/>
      <protection locked="0"/>
    </xf>
    <xf numFmtId="14" fontId="25" fillId="8" borderId="0" xfId="6" applyNumberFormat="1" applyFill="1" applyAlignment="1">
      <alignment horizontal="center" vertical="center" wrapText="1"/>
    </xf>
    <xf numFmtId="0" fontId="25" fillId="8" borderId="0" xfId="6" applyFill="1" applyAlignment="1">
      <alignment horizontal="left" vertical="center" wrapText="1"/>
    </xf>
    <xf numFmtId="0" fontId="41" fillId="8" borderId="0" xfId="6" applyFont="1" applyFill="1" applyAlignment="1">
      <alignment vertical="center" wrapText="1"/>
    </xf>
    <xf numFmtId="0" fontId="41" fillId="0" borderId="0" xfId="6" applyFont="1" applyAlignment="1">
      <alignment vertical="center" wrapText="1"/>
    </xf>
    <xf numFmtId="0" fontId="25" fillId="0" borderId="0" xfId="6" applyAlignment="1" applyProtection="1">
      <alignment horizontal="left" vertical="center" wrapText="1"/>
      <protection locked="0"/>
    </xf>
    <xf numFmtId="0" fontId="25" fillId="0" borderId="0" xfId="6" applyAlignment="1" applyProtection="1">
      <alignment horizontal="center" vertical="center" wrapText="1"/>
      <protection locked="0"/>
    </xf>
    <xf numFmtId="0" fontId="25" fillId="0" borderId="0" xfId="6" applyAlignment="1">
      <alignment horizontal="center" vertical="center" wrapText="1"/>
    </xf>
    <xf numFmtId="0" fontId="29" fillId="0" borderId="0" xfId="6" applyFont="1" applyAlignment="1">
      <alignment horizontal="left" vertical="center" wrapText="1"/>
    </xf>
    <xf numFmtId="0" fontId="29" fillId="0" borderId="0" xfId="6" applyFont="1" applyAlignment="1">
      <alignment horizontal="center" vertical="center"/>
    </xf>
    <xf numFmtId="0" fontId="29" fillId="0" borderId="0" xfId="6" applyFont="1" applyAlignment="1">
      <alignment vertical="center" wrapText="1"/>
    </xf>
    <xf numFmtId="0" fontId="25" fillId="0" borderId="5" xfId="6" applyBorder="1" applyAlignment="1">
      <alignment horizontal="left" vertical="center" wrapText="1"/>
    </xf>
    <xf numFmtId="0" fontId="25" fillId="0" borderId="11" xfId="6" applyBorder="1" applyAlignment="1">
      <alignment horizontal="left" vertical="center" wrapText="1"/>
    </xf>
    <xf numFmtId="0" fontId="25" fillId="0" borderId="4" xfId="6" applyBorder="1" applyAlignment="1" applyProtection="1">
      <alignment horizontal="left" vertical="center" wrapText="1"/>
      <protection locked="0"/>
    </xf>
    <xf numFmtId="0" fontId="25" fillId="0" borderId="4" xfId="6" applyBorder="1" applyAlignment="1">
      <alignment horizontal="left" vertical="center" wrapText="1"/>
    </xf>
    <xf numFmtId="0" fontId="25" fillId="0" borderId="7" xfId="6" applyBorder="1" applyAlignment="1">
      <alignment horizontal="left" vertical="center" wrapText="1"/>
    </xf>
    <xf numFmtId="0" fontId="29" fillId="7" borderId="0" xfId="6" applyFont="1" applyFill="1" applyAlignment="1">
      <alignment vertical="center"/>
    </xf>
    <xf numFmtId="0" fontId="29" fillId="7" borderId="34" xfId="6" applyFont="1" applyFill="1" applyBorder="1" applyAlignment="1">
      <alignment horizontal="center" vertical="center"/>
    </xf>
    <xf numFmtId="0" fontId="30" fillId="7" borderId="34" xfId="6" applyFont="1" applyFill="1" applyBorder="1" applyAlignment="1">
      <alignment horizontal="center" vertical="center"/>
    </xf>
    <xf numFmtId="0" fontId="29" fillId="7" borderId="34" xfId="6" applyFont="1" applyFill="1" applyBorder="1" applyAlignment="1">
      <alignment horizontal="left" vertical="center" wrapText="1"/>
    </xf>
    <xf numFmtId="0" fontId="25" fillId="0" borderId="0" xfId="6"/>
    <xf numFmtId="0" fontId="29" fillId="7" borderId="0" xfId="6" applyFont="1" applyFill="1" applyAlignment="1">
      <alignment horizontal="center" vertical="center"/>
    </xf>
    <xf numFmtId="0" fontId="32" fillId="7" borderId="0" xfId="6" applyFont="1" applyFill="1" applyAlignment="1">
      <alignment vertical="center"/>
    </xf>
    <xf numFmtId="0" fontId="33" fillId="7" borderId="0" xfId="6" applyFont="1" applyFill="1" applyAlignment="1">
      <alignment horizontal="right" vertical="center"/>
    </xf>
    <xf numFmtId="0" fontId="19" fillId="7" borderId="0" xfId="6" applyFont="1" applyFill="1" applyAlignment="1">
      <alignment horizontal="left" vertical="center" wrapText="1"/>
    </xf>
    <xf numFmtId="0" fontId="20" fillId="7" borderId="0" xfId="6" applyFont="1" applyFill="1" applyAlignment="1">
      <alignment horizontal="left" vertical="center" wrapText="1"/>
    </xf>
    <xf numFmtId="0" fontId="36" fillId="7" borderId="0" xfId="6" applyFont="1" applyFill="1" applyAlignment="1">
      <alignment horizontal="left" vertical="center"/>
    </xf>
    <xf numFmtId="0" fontId="32" fillId="7" borderId="0" xfId="6" applyFont="1" applyFill="1" applyAlignment="1">
      <alignment horizontal="left" vertical="center" wrapText="1"/>
    </xf>
    <xf numFmtId="0" fontId="32" fillId="7" borderId="0" xfId="6" applyFont="1" applyFill="1" applyAlignment="1">
      <alignment horizontal="right" vertical="center"/>
    </xf>
    <xf numFmtId="0" fontId="33" fillId="7" borderId="0" xfId="6" applyFont="1" applyFill="1" applyAlignment="1">
      <alignment horizontal="center" vertical="center"/>
    </xf>
    <xf numFmtId="0" fontId="23" fillId="7" borderId="0" xfId="6" applyFont="1" applyFill="1" applyAlignment="1">
      <alignment horizontal="left" vertical="center" wrapText="1"/>
    </xf>
    <xf numFmtId="0" fontId="37" fillId="7" borderId="0" xfId="6" applyFont="1" applyFill="1" applyAlignment="1">
      <alignment horizontal="left" vertical="center" wrapText="1"/>
    </xf>
    <xf numFmtId="0" fontId="36" fillId="7" borderId="0" xfId="6" applyFont="1" applyFill="1" applyAlignment="1">
      <alignment vertical="center" wrapText="1"/>
    </xf>
    <xf numFmtId="0" fontId="36" fillId="7" borderId="0" xfId="6" applyFont="1" applyFill="1" applyAlignment="1">
      <alignment vertical="center"/>
    </xf>
    <xf numFmtId="0" fontId="39" fillId="7" borderId="0" xfId="6" applyFont="1" applyFill="1" applyAlignment="1">
      <alignment vertical="center" wrapText="1"/>
    </xf>
    <xf numFmtId="0" fontId="39" fillId="7" borderId="0" xfId="6" applyFont="1" applyFill="1" applyAlignment="1">
      <alignment vertical="center"/>
    </xf>
    <xf numFmtId="0" fontId="29" fillId="7" borderId="0" xfId="6" applyFont="1" applyFill="1" applyAlignment="1">
      <alignment horizontal="left" vertical="center" wrapText="1"/>
    </xf>
    <xf numFmtId="0" fontId="9" fillId="7" borderId="0" xfId="6" applyFont="1" applyFill="1" applyAlignment="1">
      <alignment vertical="center"/>
    </xf>
    <xf numFmtId="0" fontId="9" fillId="0" borderId="14" xfId="6" applyFont="1" applyBorder="1" applyAlignment="1">
      <alignment horizontal="center" vertical="center" wrapText="1"/>
    </xf>
    <xf numFmtId="0" fontId="9" fillId="0" borderId="5" xfId="6" applyFont="1" applyBorder="1" applyAlignment="1">
      <alignment horizontal="center" vertical="center" wrapText="1"/>
    </xf>
    <xf numFmtId="9" fontId="9" fillId="0" borderId="5" xfId="6" applyNumberFormat="1" applyFont="1" applyBorder="1" applyAlignment="1">
      <alignment horizontal="center" vertical="center" wrapText="1"/>
    </xf>
    <xf numFmtId="14" fontId="9" fillId="0" borderId="5" xfId="6" applyNumberFormat="1" applyFont="1" applyBorder="1" applyAlignment="1">
      <alignment horizontal="center" vertical="center" wrapText="1"/>
    </xf>
    <xf numFmtId="0" fontId="9" fillId="0" borderId="11" xfId="6" applyFont="1" applyBorder="1" applyAlignment="1">
      <alignment horizontal="center" vertical="center" wrapText="1"/>
    </xf>
    <xf numFmtId="0" fontId="9" fillId="0" borderId="6" xfId="6" applyFont="1" applyBorder="1" applyAlignment="1">
      <alignment horizontal="center" vertical="center" wrapText="1"/>
    </xf>
    <xf numFmtId="0" fontId="9" fillId="0" borderId="4" xfId="6" applyFont="1" applyBorder="1" applyAlignment="1">
      <alignment horizontal="center" vertical="center" wrapText="1"/>
    </xf>
    <xf numFmtId="9" fontId="9" fillId="0" borderId="4" xfId="6" applyNumberFormat="1" applyFont="1" applyBorder="1" applyAlignment="1">
      <alignment horizontal="center" vertical="center" wrapText="1"/>
    </xf>
    <xf numFmtId="0" fontId="9" fillId="0" borderId="7" xfId="6" applyFont="1" applyBorder="1" applyAlignment="1">
      <alignment horizontal="center" vertical="center" wrapText="1"/>
    </xf>
    <xf numFmtId="0" fontId="9" fillId="0" borderId="9" xfId="6" applyFont="1" applyBorder="1" applyAlignment="1">
      <alignment horizontal="center" vertical="center" wrapText="1"/>
    </xf>
    <xf numFmtId="0" fontId="9" fillId="0" borderId="8" xfId="6" applyFont="1" applyBorder="1" applyAlignment="1">
      <alignment horizontal="center" vertical="center" wrapText="1"/>
    </xf>
    <xf numFmtId="14" fontId="9" fillId="0" borderId="8" xfId="6" applyNumberFormat="1" applyFont="1" applyBorder="1" applyAlignment="1">
      <alignment horizontal="center" vertical="center" wrapText="1"/>
    </xf>
    <xf numFmtId="0" fontId="9" fillId="0" borderId="10" xfId="6" applyFont="1" applyBorder="1" applyAlignment="1">
      <alignment horizontal="left" vertical="center" wrapText="1"/>
    </xf>
    <xf numFmtId="0" fontId="9" fillId="7" borderId="0" xfId="6" applyFont="1" applyFill="1" applyAlignment="1">
      <alignment horizontal="center" vertical="center" wrapText="1"/>
    </xf>
    <xf numFmtId="0" fontId="9" fillId="7" borderId="0" xfId="6" applyFont="1" applyFill="1" applyAlignment="1">
      <alignment horizontal="left" vertical="center" wrapText="1"/>
    </xf>
    <xf numFmtId="14" fontId="9" fillId="7" borderId="0" xfId="6" applyNumberFormat="1" applyFont="1" applyFill="1" applyAlignment="1">
      <alignment horizontal="center" vertical="center" wrapText="1"/>
    </xf>
    <xf numFmtId="0" fontId="41" fillId="7" borderId="0" xfId="6" applyFont="1" applyFill="1" applyAlignment="1">
      <alignment vertical="center" wrapText="1"/>
    </xf>
    <xf numFmtId="0" fontId="9" fillId="0" borderId="0" xfId="6" applyFont="1" applyAlignment="1">
      <alignment horizontal="left" vertical="center" wrapText="1"/>
    </xf>
    <xf numFmtId="0" fontId="9" fillId="0" borderId="0" xfId="6" applyFont="1" applyAlignment="1">
      <alignment horizontal="center" vertical="center" wrapText="1"/>
    </xf>
    <xf numFmtId="0" fontId="9" fillId="0" borderId="0" xfId="6" applyFont="1" applyAlignment="1">
      <alignment vertical="center"/>
    </xf>
    <xf numFmtId="0" fontId="1" fillId="0" borderId="4" xfId="0" applyFont="1" applyBorder="1" applyAlignment="1">
      <alignment horizontal="center" vertical="center" wrapText="1"/>
    </xf>
    <xf numFmtId="0" fontId="41" fillId="10" borderId="39" xfId="5" applyFont="1" applyFill="1" applyBorder="1" applyAlignment="1">
      <alignment horizontal="center" vertical="center" wrapText="1"/>
    </xf>
    <xf numFmtId="0" fontId="41" fillId="10" borderId="63" xfId="5" applyFont="1" applyFill="1" applyBorder="1" applyAlignment="1">
      <alignment horizontal="center" vertical="center" wrapText="1"/>
    </xf>
    <xf numFmtId="0" fontId="4" fillId="5" borderId="0" xfId="5" applyFont="1" applyFill="1" applyAlignment="1">
      <alignment horizontal="center" vertical="center"/>
    </xf>
    <xf numFmtId="0" fontId="25" fillId="5" borderId="89" xfId="5" applyFont="1" applyFill="1" applyBorder="1" applyAlignment="1">
      <alignment horizontal="center" vertical="center" wrapText="1"/>
    </xf>
    <xf numFmtId="165" fontId="25" fillId="5" borderId="90" xfId="5" applyNumberFormat="1" applyFont="1" applyFill="1" applyBorder="1" applyAlignment="1">
      <alignment horizontal="center" vertical="center" wrapText="1"/>
    </xf>
    <xf numFmtId="0" fontId="25" fillId="5" borderId="90" xfId="5" applyFont="1" applyFill="1" applyBorder="1" applyAlignment="1">
      <alignment horizontal="center" vertical="center" wrapText="1"/>
    </xf>
    <xf numFmtId="0" fontId="25" fillId="5" borderId="91" xfId="5" applyFont="1" applyFill="1" applyBorder="1" applyAlignment="1">
      <alignment horizontal="center" vertical="center" wrapText="1"/>
    </xf>
    <xf numFmtId="0" fontId="25" fillId="5" borderId="94" xfId="5" applyFont="1" applyFill="1" applyBorder="1" applyAlignment="1">
      <alignment horizontal="center" vertical="center" wrapText="1"/>
    </xf>
    <xf numFmtId="0" fontId="41" fillId="10" borderId="87" xfId="5" applyFont="1" applyFill="1" applyBorder="1" applyAlignment="1">
      <alignment horizontal="center" vertical="center" wrapText="1"/>
    </xf>
    <xf numFmtId="0" fontId="41" fillId="10" borderId="88" xfId="5" applyFont="1" applyFill="1" applyBorder="1" applyAlignment="1">
      <alignment horizontal="center" vertical="center" wrapText="1"/>
    </xf>
    <xf numFmtId="0" fontId="41" fillId="11" borderId="53" xfId="5" applyFont="1" applyFill="1" applyBorder="1" applyAlignment="1">
      <alignment vertical="center" wrapText="1"/>
    </xf>
    <xf numFmtId="0" fontId="41" fillId="11" borderId="59" xfId="5" applyFont="1" applyFill="1" applyBorder="1" applyAlignment="1">
      <alignment horizontal="center" vertical="center" wrapText="1"/>
    </xf>
    <xf numFmtId="10" fontId="41" fillId="12" borderId="59" xfId="5" applyNumberFormat="1" applyFont="1" applyFill="1" applyBorder="1" applyAlignment="1">
      <alignment horizontal="center" vertical="center" wrapText="1"/>
    </xf>
    <xf numFmtId="0" fontId="41" fillId="2" borderId="4" xfId="6" applyFont="1" applyFill="1" applyBorder="1" applyAlignment="1">
      <alignment vertical="center" wrapText="1"/>
    </xf>
    <xf numFmtId="0" fontId="41" fillId="2" borderId="8" xfId="6" applyFont="1" applyFill="1" applyBorder="1" applyAlignment="1">
      <alignment horizontal="center" vertical="center" wrapText="1"/>
    </xf>
    <xf numFmtId="10" fontId="41" fillId="2" borderId="8" xfId="7" applyNumberFormat="1" applyFont="1" applyFill="1" applyBorder="1" applyAlignment="1" applyProtection="1">
      <alignment horizontal="center" vertical="center" wrapText="1"/>
    </xf>
    <xf numFmtId="0" fontId="41" fillId="2" borderId="4" xfId="6" applyFont="1" applyFill="1" applyBorder="1" applyAlignment="1">
      <alignment horizontal="center" vertical="center" wrapText="1"/>
    </xf>
    <xf numFmtId="0" fontId="25" fillId="0" borderId="16" xfId="6" applyBorder="1" applyAlignment="1">
      <alignment horizontal="center" vertical="center" wrapText="1"/>
    </xf>
    <xf numFmtId="0" fontId="25" fillId="0" borderId="17" xfId="6" applyBorder="1" applyAlignment="1">
      <alignment horizontal="left" vertical="center" wrapText="1"/>
    </xf>
    <xf numFmtId="0" fontId="25" fillId="0" borderId="17" xfId="6" applyBorder="1" applyAlignment="1">
      <alignment horizontal="center" vertical="center" wrapText="1"/>
    </xf>
    <xf numFmtId="9" fontId="25" fillId="0" borderId="17" xfId="6" applyNumberFormat="1" applyBorder="1" applyAlignment="1">
      <alignment horizontal="center" vertical="center" wrapText="1"/>
    </xf>
    <xf numFmtId="14" fontId="25" fillId="0" borderId="17" xfId="6" applyNumberFormat="1" applyBorder="1" applyAlignment="1">
      <alignment horizontal="center" vertical="center" wrapText="1"/>
    </xf>
    <xf numFmtId="0" fontId="25" fillId="0" borderId="18" xfId="6" applyBorder="1" applyAlignment="1">
      <alignment horizontal="left" vertical="center" wrapText="1"/>
    </xf>
    <xf numFmtId="14" fontId="25" fillId="0" borderId="27" xfId="6" applyNumberFormat="1" applyBorder="1" applyAlignment="1">
      <alignment horizontal="center" vertical="center" wrapText="1"/>
    </xf>
    <xf numFmtId="0" fontId="41" fillId="13" borderId="4" xfId="6" applyFont="1" applyFill="1" applyBorder="1" applyAlignment="1">
      <alignment horizontal="center" vertical="center" wrapText="1"/>
    </xf>
    <xf numFmtId="0" fontId="41" fillId="13" borderId="8" xfId="6" applyFont="1" applyFill="1" applyBorder="1" applyAlignment="1">
      <alignment horizontal="center" vertical="center" wrapText="1"/>
    </xf>
    <xf numFmtId="10" fontId="41" fillId="13" borderId="8" xfId="6" applyNumberFormat="1" applyFont="1" applyFill="1" applyBorder="1" applyAlignment="1">
      <alignment horizontal="center" vertical="center" wrapText="1"/>
    </xf>
    <xf numFmtId="0" fontId="9" fillId="8" borderId="0" xfId="6" applyFont="1" applyFill="1" applyAlignment="1">
      <alignment vertical="center"/>
    </xf>
    <xf numFmtId="0" fontId="9" fillId="8" borderId="0" xfId="6" applyFont="1" applyFill="1" applyAlignment="1">
      <alignment horizontal="left" vertical="center"/>
    </xf>
    <xf numFmtId="0" fontId="41" fillId="8" borderId="0" xfId="6" applyFont="1" applyFill="1" applyAlignment="1">
      <alignment horizontal="center" vertical="center"/>
    </xf>
    <xf numFmtId="0" fontId="9" fillId="8" borderId="103" xfId="8" applyFill="1" applyBorder="1" applyAlignment="1">
      <alignment horizontal="center" vertical="center"/>
    </xf>
    <xf numFmtId="0" fontId="9" fillId="8" borderId="0" xfId="8" applyFill="1" applyAlignment="1">
      <alignment horizontal="left" vertical="center"/>
    </xf>
    <xf numFmtId="0" fontId="47" fillId="8" borderId="0" xfId="8" applyFont="1" applyFill="1" applyAlignment="1">
      <alignment horizontal="left" vertical="center" wrapText="1"/>
    </xf>
    <xf numFmtId="0" fontId="47" fillId="8" borderId="0" xfId="8" applyFont="1" applyFill="1" applyAlignment="1">
      <alignment horizontal="center" vertical="center" wrapText="1"/>
    </xf>
    <xf numFmtId="0" fontId="9" fillId="8" borderId="0" xfId="8" applyFill="1" applyAlignment="1">
      <alignment horizontal="center" vertical="center"/>
    </xf>
    <xf numFmtId="0" fontId="41" fillId="8" borderId="0" xfId="8" applyFont="1" applyFill="1" applyAlignment="1">
      <alignment vertical="center" wrapText="1"/>
    </xf>
    <xf numFmtId="0" fontId="41" fillId="8" borderId="0" xfId="8" applyFont="1" applyFill="1" applyAlignment="1">
      <alignment horizontal="left" vertical="center" wrapText="1"/>
    </xf>
    <xf numFmtId="0" fontId="9" fillId="8" borderId="0" xfId="8" applyFill="1" applyAlignment="1">
      <alignment horizontal="left" vertical="center" wrapText="1"/>
    </xf>
    <xf numFmtId="0" fontId="9" fillId="8" borderId="0" xfId="8" applyFill="1" applyAlignment="1">
      <alignment horizontal="center" vertical="center" wrapText="1"/>
    </xf>
    <xf numFmtId="0" fontId="9" fillId="8" borderId="0" xfId="8" applyFill="1" applyAlignment="1" applyProtection="1">
      <alignment horizontal="left" vertical="center" wrapText="1"/>
      <protection locked="0"/>
    </xf>
    <xf numFmtId="0" fontId="9" fillId="8" borderId="0" xfId="8" applyFill="1" applyAlignment="1" applyProtection="1">
      <alignment horizontal="center" vertical="center" wrapText="1"/>
      <protection locked="0"/>
    </xf>
    <xf numFmtId="0" fontId="9" fillId="0" borderId="0" xfId="8" applyAlignment="1">
      <alignment horizontal="center" vertical="center" wrapText="1"/>
    </xf>
    <xf numFmtId="0" fontId="9" fillId="0" borderId="0" xfId="8" applyAlignment="1">
      <alignment horizontal="center" vertical="center"/>
    </xf>
    <xf numFmtId="0" fontId="9" fillId="0" borderId="0" xfId="8" applyAlignment="1">
      <alignment horizontal="left" vertical="center"/>
    </xf>
    <xf numFmtId="0" fontId="9" fillId="0" borderId="0" xfId="8" applyAlignment="1">
      <alignment horizontal="left" vertical="center" wrapText="1"/>
    </xf>
    <xf numFmtId="0" fontId="9" fillId="0" borderId="0" xfId="8" applyAlignment="1">
      <alignment vertical="center"/>
    </xf>
    <xf numFmtId="0" fontId="2" fillId="0" borderId="16" xfId="0" applyFont="1" applyBorder="1" applyAlignment="1">
      <alignment vertical="center"/>
    </xf>
    <xf numFmtId="0" fontId="2" fillId="0" borderId="9" xfId="0" applyFont="1" applyBorder="1" applyAlignment="1">
      <alignment vertical="center"/>
    </xf>
    <xf numFmtId="0" fontId="1" fillId="0" borderId="6"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10" fontId="1" fillId="0" borderId="5" xfId="0" applyNumberFormat="1" applyFont="1" applyBorder="1" applyAlignment="1">
      <alignment horizontal="center" vertical="center" wrapText="1"/>
    </xf>
    <xf numFmtId="166" fontId="1" fillId="0" borderId="5" xfId="0" applyNumberFormat="1" applyFont="1" applyBorder="1" applyAlignment="1">
      <alignment horizontal="center" vertical="center" wrapText="1"/>
    </xf>
    <xf numFmtId="0" fontId="1" fillId="0" borderId="58" xfId="0" applyFont="1" applyBorder="1" applyAlignment="1">
      <alignment horizontal="left" vertical="center" wrapText="1"/>
    </xf>
    <xf numFmtId="0" fontId="1" fillId="5" borderId="53" xfId="0" applyFont="1" applyFill="1" applyBorder="1" applyAlignment="1">
      <alignment horizontal="center" vertical="center" wrapText="1"/>
    </xf>
    <xf numFmtId="9" fontId="1" fillId="5" borderId="53" xfId="0" applyNumberFormat="1" applyFont="1" applyFill="1" applyBorder="1" applyAlignment="1">
      <alignment horizontal="center" vertical="center" wrapText="1"/>
    </xf>
    <xf numFmtId="0" fontId="46" fillId="8" borderId="0" xfId="6" applyFont="1" applyFill="1" applyAlignment="1">
      <alignment horizontal="left" vertical="center" wrapText="1"/>
    </xf>
    <xf numFmtId="0" fontId="40" fillId="9" borderId="23" xfId="6" applyFont="1" applyFill="1" applyBorder="1" applyAlignment="1">
      <alignment horizontal="center" vertical="center" wrapText="1"/>
    </xf>
    <xf numFmtId="0" fontId="40" fillId="9" borderId="26" xfId="6" applyFont="1" applyFill="1" applyBorder="1" applyAlignment="1">
      <alignment horizontal="center" vertical="center" wrapText="1"/>
    </xf>
    <xf numFmtId="0" fontId="40" fillId="9" borderId="28" xfId="6" applyFont="1" applyFill="1" applyBorder="1" applyAlignment="1">
      <alignment horizontal="center" vertical="center" wrapText="1"/>
    </xf>
    <xf numFmtId="10" fontId="40" fillId="14" borderId="106" xfId="6" applyNumberFormat="1" applyFont="1" applyFill="1" applyBorder="1" applyAlignment="1">
      <alignment horizontal="center" vertical="center" wrapText="1"/>
    </xf>
    <xf numFmtId="0" fontId="9" fillId="0" borderId="16" xfId="8" applyBorder="1" applyAlignment="1">
      <alignment horizontal="center" vertical="center" wrapText="1"/>
    </xf>
    <xf numFmtId="0" fontId="41" fillId="0" borderId="17" xfId="8" applyFont="1" applyBorder="1" applyAlignment="1">
      <alignment horizontal="left" vertical="center" wrapText="1"/>
    </xf>
    <xf numFmtId="0" fontId="41" fillId="0" borderId="17" xfId="8" applyFont="1" applyBorder="1" applyAlignment="1" applyProtection="1">
      <alignment horizontal="center" vertical="center" wrapText="1"/>
      <protection locked="0"/>
    </xf>
    <xf numFmtId="9" fontId="2" fillId="0" borderId="18" xfId="9" applyFont="1" applyFill="1" applyBorder="1" applyAlignment="1" applyProtection="1">
      <alignment horizontal="center" vertical="center" wrapText="1"/>
    </xf>
    <xf numFmtId="14" fontId="2" fillId="0" borderId="16" xfId="9" applyNumberFormat="1" applyFont="1" applyFill="1" applyBorder="1" applyAlignment="1" applyProtection="1">
      <alignment horizontal="center" vertical="center" wrapText="1"/>
    </xf>
    <xf numFmtId="14" fontId="2" fillId="0" borderId="18" xfId="9" applyNumberFormat="1" applyFont="1" applyFill="1" applyBorder="1" applyAlignment="1" applyProtection="1">
      <alignment horizontal="center" vertical="center" wrapText="1"/>
    </xf>
    <xf numFmtId="0" fontId="41" fillId="0" borderId="6" xfId="8" applyFont="1" applyBorder="1" applyAlignment="1">
      <alignment horizontal="center" vertical="center" wrapText="1"/>
    </xf>
    <xf numFmtId="0" fontId="41" fillId="0" borderId="4" xfId="8" applyFont="1" applyBorder="1" applyAlignment="1">
      <alignment horizontal="left" vertical="center" wrapText="1"/>
    </xf>
    <xf numFmtId="0" fontId="41" fillId="0" borderId="4" xfId="8" applyFont="1" applyBorder="1" applyAlignment="1" applyProtection="1">
      <alignment horizontal="center" vertical="center" wrapText="1"/>
      <protection locked="0"/>
    </xf>
    <xf numFmtId="9" fontId="2" fillId="0" borderId="7" xfId="9" applyFont="1" applyFill="1" applyBorder="1" applyAlignment="1" applyProtection="1">
      <alignment horizontal="center" vertical="center" wrapText="1"/>
    </xf>
    <xf numFmtId="14" fontId="41" fillId="0" borderId="6" xfId="9" applyNumberFormat="1" applyFont="1" applyFill="1" applyBorder="1" applyAlignment="1" applyProtection="1">
      <alignment horizontal="center" vertical="center" wrapText="1"/>
    </xf>
    <xf numFmtId="14" fontId="41" fillId="0" borderId="7" xfId="9" applyNumberFormat="1" applyFont="1" applyFill="1" applyBorder="1" applyAlignment="1" applyProtection="1">
      <alignment horizontal="center" vertical="center" wrapText="1"/>
    </xf>
    <xf numFmtId="0" fontId="41" fillId="15" borderId="6" xfId="8" applyFont="1" applyFill="1" applyBorder="1" applyAlignment="1">
      <alignment horizontal="center" vertical="center" wrapText="1"/>
    </xf>
    <xf numFmtId="0" fontId="41" fillId="15" borderId="4" xfId="8" applyFont="1" applyFill="1" applyBorder="1" applyAlignment="1" applyProtection="1">
      <alignment horizontal="left" vertical="center" wrapText="1"/>
      <protection locked="0"/>
    </xf>
    <xf numFmtId="0" fontId="41" fillId="15" borderId="4" xfId="8" applyFont="1" applyFill="1" applyBorder="1" applyAlignment="1" applyProtection="1">
      <alignment horizontal="center" vertical="center" wrapText="1"/>
      <protection locked="0"/>
    </xf>
    <xf numFmtId="9" fontId="2" fillId="15" borderId="7" xfId="9" applyFont="1" applyFill="1" applyBorder="1" applyAlignment="1" applyProtection="1">
      <alignment horizontal="center" vertical="center" wrapText="1"/>
    </xf>
    <xf numFmtId="14" fontId="41" fillId="15" borderId="6" xfId="9" applyNumberFormat="1" applyFont="1" applyFill="1" applyBorder="1" applyAlignment="1" applyProtection="1">
      <alignment horizontal="center" vertical="center" wrapText="1"/>
    </xf>
    <xf numFmtId="14" fontId="41" fillId="15" borderId="7" xfId="9" applyNumberFormat="1" applyFont="1" applyFill="1" applyBorder="1" applyAlignment="1" applyProtection="1">
      <alignment horizontal="center" vertical="center" wrapText="1"/>
    </xf>
    <xf numFmtId="0" fontId="48" fillId="0" borderId="6" xfId="8" applyFont="1" applyBorder="1" applyAlignment="1">
      <alignment horizontal="center" vertical="center" wrapText="1"/>
    </xf>
    <xf numFmtId="0" fontId="48" fillId="0" borderId="4" xfId="8" applyFont="1" applyBorder="1" applyAlignment="1">
      <alignment horizontal="left" vertical="center" wrapText="1"/>
    </xf>
    <xf numFmtId="0" fontId="1" fillId="0" borderId="4" xfId="8" applyFont="1" applyBorder="1" applyAlignment="1">
      <alignment horizontal="left" vertical="center" wrapText="1"/>
    </xf>
    <xf numFmtId="0" fontId="48" fillId="0" borderId="4" xfId="8" applyFont="1" applyBorder="1" applyAlignment="1" applyProtection="1">
      <alignment horizontal="left" vertical="center" wrapText="1"/>
      <protection locked="0"/>
    </xf>
    <xf numFmtId="9" fontId="48" fillId="0" borderId="4" xfId="8" applyNumberFormat="1" applyFont="1" applyBorder="1" applyAlignment="1" applyProtection="1">
      <alignment horizontal="center" vertical="center" wrapText="1"/>
      <protection locked="0"/>
    </xf>
    <xf numFmtId="9" fontId="48" fillId="0" borderId="7" xfId="9" applyFont="1" applyFill="1" applyBorder="1" applyAlignment="1" applyProtection="1">
      <alignment horizontal="center" vertical="center" wrapText="1"/>
    </xf>
    <xf numFmtId="14" fontId="48" fillId="0" borderId="6" xfId="9" applyNumberFormat="1" applyFont="1" applyFill="1" applyBorder="1" applyAlignment="1" applyProtection="1">
      <alignment horizontal="center" vertical="center" wrapText="1"/>
    </xf>
    <xf numFmtId="14" fontId="48" fillId="0" borderId="7" xfId="9" applyNumberFormat="1" applyFont="1" applyFill="1" applyBorder="1" applyAlignment="1" applyProtection="1">
      <alignment horizontal="center" vertical="center" wrapText="1"/>
    </xf>
    <xf numFmtId="0" fontId="48" fillId="0" borderId="4" xfId="8" applyFont="1" applyBorder="1" applyAlignment="1" applyProtection="1">
      <alignment horizontal="center" vertical="center" wrapText="1"/>
      <protection locked="0"/>
    </xf>
    <xf numFmtId="0" fontId="1" fillId="0" borderId="4" xfId="0" applyFont="1" applyBorder="1" applyAlignment="1">
      <alignment vertical="center" wrapText="1"/>
    </xf>
    <xf numFmtId="0" fontId="41" fillId="0" borderId="0" xfId="8" applyFont="1" applyAlignment="1">
      <alignment vertical="center"/>
    </xf>
    <xf numFmtId="2" fontId="48" fillId="0" borderId="6" xfId="8" applyNumberFormat="1" applyFont="1" applyBorder="1" applyAlignment="1">
      <alignment horizontal="center" vertical="center" wrapText="1"/>
    </xf>
    <xf numFmtId="0" fontId="48" fillId="0" borderId="4" xfId="8" applyFont="1" applyBorder="1" applyAlignment="1" applyProtection="1">
      <alignment horizontal="center" vertical="top" wrapText="1"/>
      <protection locked="0"/>
    </xf>
    <xf numFmtId="9" fontId="41" fillId="15" borderId="7" xfId="9" applyFont="1" applyFill="1" applyBorder="1" applyAlignment="1" applyProtection="1">
      <alignment horizontal="center" vertical="center" wrapText="1"/>
    </xf>
    <xf numFmtId="0" fontId="48" fillId="8" borderId="4" xfId="8" applyFont="1" applyFill="1" applyBorder="1" applyAlignment="1">
      <alignment horizontal="left" vertical="center" wrapText="1"/>
    </xf>
    <xf numFmtId="0" fontId="9" fillId="0" borderId="4" xfId="8" applyBorder="1" applyAlignment="1">
      <alignment horizontal="left" vertical="center" wrapText="1"/>
    </xf>
    <xf numFmtId="0" fontId="48" fillId="8" borderId="4" xfId="8" applyFont="1" applyFill="1" applyBorder="1" applyAlignment="1" applyProtection="1">
      <alignment horizontal="left" vertical="center" wrapText="1"/>
      <protection locked="0"/>
    </xf>
    <xf numFmtId="0" fontId="48" fillId="8" borderId="4" xfId="8" applyFont="1" applyFill="1" applyBorder="1" applyAlignment="1" applyProtection="1">
      <alignment horizontal="center" vertical="center" wrapText="1"/>
      <protection locked="0"/>
    </xf>
    <xf numFmtId="9" fontId="48" fillId="8" borderId="7" xfId="9" applyFont="1" applyFill="1" applyBorder="1" applyAlignment="1" applyProtection="1">
      <alignment horizontal="center" vertical="center" wrapText="1"/>
    </xf>
    <xf numFmtId="0" fontId="48" fillId="0" borderId="9" xfId="8" applyFont="1" applyBorder="1" applyAlignment="1">
      <alignment horizontal="center" vertical="center" wrapText="1"/>
    </xf>
    <xf numFmtId="0" fontId="48" fillId="0" borderId="8" xfId="8" applyFont="1" applyBorder="1" applyAlignment="1">
      <alignment horizontal="left" vertical="center" wrapText="1"/>
    </xf>
    <xf numFmtId="0" fontId="1" fillId="0" borderId="8" xfId="0" applyFont="1" applyBorder="1" applyAlignment="1">
      <alignment vertical="center" wrapText="1"/>
    </xf>
    <xf numFmtId="0" fontId="48" fillId="0" borderId="8" xfId="8" applyFont="1" applyBorder="1" applyAlignment="1" applyProtection="1">
      <alignment horizontal="left" vertical="center" wrapText="1"/>
      <protection locked="0"/>
    </xf>
    <xf numFmtId="0" fontId="48" fillId="0" borderId="8" xfId="8" applyFont="1" applyBorder="1" applyAlignment="1" applyProtection="1">
      <alignment horizontal="center" vertical="center" wrapText="1"/>
      <protection locked="0"/>
    </xf>
    <xf numFmtId="9" fontId="48" fillId="0" borderId="10" xfId="9" applyFont="1" applyFill="1" applyBorder="1" applyAlignment="1" applyProtection="1">
      <alignment horizontal="center" vertical="center" wrapText="1"/>
    </xf>
    <xf numFmtId="14" fontId="48" fillId="0" borderId="9" xfId="9" applyNumberFormat="1" applyFont="1" applyFill="1" applyBorder="1" applyAlignment="1" applyProtection="1">
      <alignment horizontal="center" vertical="center" wrapText="1"/>
    </xf>
    <xf numFmtId="14" fontId="48" fillId="0" borderId="10" xfId="9" applyNumberFormat="1" applyFont="1" applyFill="1" applyBorder="1" applyAlignment="1" applyProtection="1">
      <alignment horizontal="center" vertical="center" wrapText="1"/>
    </xf>
    <xf numFmtId="0" fontId="41" fillId="0" borderId="0" xfId="8" applyFont="1" applyAlignment="1">
      <alignment vertical="center" wrapText="1"/>
    </xf>
    <xf numFmtId="0" fontId="41" fillId="0" borderId="0" xfId="8" applyFont="1" applyAlignment="1">
      <alignment horizontal="left" vertical="center" wrapText="1"/>
    </xf>
    <xf numFmtId="10" fontId="2" fillId="0" borderId="23" xfId="2" applyNumberFormat="1" applyFont="1" applyFill="1" applyBorder="1" applyAlignment="1" applyProtection="1">
      <alignment horizontal="center" vertical="center" wrapText="1"/>
    </xf>
    <xf numFmtId="10" fontId="41" fillId="0" borderId="24" xfId="2" applyNumberFormat="1" applyFont="1" applyFill="1" applyBorder="1" applyAlignment="1" applyProtection="1">
      <alignment horizontal="center" vertical="center" wrapText="1"/>
    </xf>
    <xf numFmtId="10" fontId="41" fillId="15" borderId="24" xfId="2" applyNumberFormat="1" applyFont="1" applyFill="1" applyBorder="1" applyAlignment="1" applyProtection="1">
      <alignment horizontal="center" vertical="center" wrapText="1"/>
    </xf>
    <xf numFmtId="10" fontId="48" fillId="0" borderId="24" xfId="2" applyNumberFormat="1" applyFont="1" applyFill="1" applyBorder="1" applyAlignment="1" applyProtection="1">
      <alignment horizontal="center" vertical="center" wrapText="1"/>
    </xf>
    <xf numFmtId="10" fontId="48" fillId="0" borderId="25" xfId="2" applyNumberFormat="1" applyFont="1" applyFill="1" applyBorder="1" applyAlignment="1" applyProtection="1">
      <alignment horizontal="center" vertical="center" wrapText="1"/>
    </xf>
    <xf numFmtId="0" fontId="1" fillId="0" borderId="14" xfId="0" applyFont="1" applyBorder="1" applyAlignment="1">
      <alignment horizontal="left" vertical="center" wrapText="1"/>
    </xf>
    <xf numFmtId="0" fontId="9" fillId="0" borderId="6" xfId="0" applyFont="1" applyBorder="1" applyAlignment="1">
      <alignment horizontal="left" vertical="center" wrapText="1"/>
    </xf>
    <xf numFmtId="0" fontId="9" fillId="0" borderId="4" xfId="0" applyFont="1" applyBorder="1" applyAlignment="1">
      <alignment horizontal="left" vertical="center" wrapText="1"/>
    </xf>
    <xf numFmtId="0" fontId="1" fillId="0" borderId="6" xfId="3" applyFont="1" applyBorder="1" applyAlignment="1">
      <alignment horizontal="left" vertical="center" wrapText="1"/>
    </xf>
    <xf numFmtId="0" fontId="1" fillId="0" borderId="4" xfId="3" applyFont="1" applyBorder="1" applyAlignment="1">
      <alignment horizontal="left" vertical="center" wrapText="1"/>
    </xf>
    <xf numFmtId="0" fontId="9" fillId="8" borderId="4" xfId="0" applyFont="1" applyFill="1" applyBorder="1" applyAlignment="1">
      <alignment horizontal="left" vertical="center" wrapText="1"/>
    </xf>
    <xf numFmtId="0" fontId="1" fillId="0" borderId="0" xfId="0" applyFont="1" applyAlignment="1">
      <alignment vertical="center"/>
    </xf>
    <xf numFmtId="0" fontId="2" fillId="16" borderId="19" xfId="0" applyFont="1" applyFill="1" applyBorder="1" applyAlignment="1">
      <alignment horizontal="center" vertical="center"/>
    </xf>
    <xf numFmtId="0" fontId="1" fillId="0" borderId="21" xfId="0" applyFont="1" applyBorder="1" applyAlignment="1">
      <alignment horizontal="center" vertical="center"/>
    </xf>
    <xf numFmtId="0" fontId="2" fillId="16" borderId="19" xfId="0" applyFont="1" applyFill="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2" fillId="0" borderId="110"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0" xfId="0" applyFont="1" applyAlignment="1">
      <alignment vertical="center"/>
    </xf>
    <xf numFmtId="0" fontId="2" fillId="2" borderId="14" xfId="0" applyFont="1" applyFill="1" applyBorder="1" applyAlignment="1">
      <alignment horizontal="center" vertical="center" textRotation="90"/>
    </xf>
    <xf numFmtId="0" fontId="49" fillId="0" borderId="11" xfId="0" applyFont="1" applyBorder="1" applyAlignment="1">
      <alignment vertical="center" wrapText="1"/>
    </xf>
    <xf numFmtId="10" fontId="50" fillId="0" borderId="12" xfId="2" applyNumberFormat="1" applyFont="1" applyBorder="1" applyAlignment="1">
      <alignment horizontal="center" vertical="center" wrapText="1"/>
    </xf>
    <xf numFmtId="10" fontId="50" fillId="0" borderId="5" xfId="2" applyNumberFormat="1" applyFont="1" applyBorder="1" applyAlignment="1">
      <alignment horizontal="center" vertical="center" wrapText="1"/>
    </xf>
    <xf numFmtId="10" fontId="50" fillId="0" borderId="5" xfId="2" applyNumberFormat="1" applyFont="1" applyBorder="1" applyAlignment="1">
      <alignment horizontal="center" vertical="center"/>
    </xf>
    <xf numFmtId="10" fontId="50" fillId="0" borderId="5" xfId="2" applyNumberFormat="1" applyFont="1" applyFill="1" applyBorder="1" applyAlignment="1">
      <alignment horizontal="center" vertical="center"/>
    </xf>
    <xf numFmtId="10" fontId="50" fillId="0" borderId="11" xfId="2" applyNumberFormat="1" applyFont="1" applyBorder="1" applyAlignment="1">
      <alignment horizontal="center" vertical="center"/>
    </xf>
    <xf numFmtId="0" fontId="2" fillId="2" borderId="81" xfId="0" applyFont="1" applyFill="1" applyBorder="1" applyAlignment="1">
      <alignment horizontal="center" vertical="center" textRotation="90"/>
    </xf>
    <xf numFmtId="0" fontId="49" fillId="0" borderId="83" xfId="0" applyFont="1" applyBorder="1" applyAlignment="1">
      <alignment vertical="center" wrapText="1"/>
    </xf>
    <xf numFmtId="10" fontId="50" fillId="0" borderId="109" xfId="2" applyNumberFormat="1" applyFont="1" applyBorder="1" applyAlignment="1">
      <alignment horizontal="center" vertical="center" wrapText="1"/>
    </xf>
    <xf numFmtId="10" fontId="50" fillId="0" borderId="82" xfId="2" applyNumberFormat="1" applyFont="1" applyBorder="1" applyAlignment="1">
      <alignment horizontal="center" vertical="center" wrapText="1"/>
    </xf>
    <xf numFmtId="10" fontId="50" fillId="0" borderId="82" xfId="2" applyNumberFormat="1" applyFont="1" applyBorder="1" applyAlignment="1">
      <alignment horizontal="center" vertical="center"/>
    </xf>
    <xf numFmtId="10" fontId="50" fillId="0" borderId="82" xfId="2" applyNumberFormat="1" applyFont="1" applyFill="1" applyBorder="1" applyAlignment="1">
      <alignment horizontal="center" vertical="center"/>
    </xf>
    <xf numFmtId="10" fontId="50" fillId="0" borderId="83" xfId="2" applyNumberFormat="1" applyFont="1" applyBorder="1" applyAlignment="1">
      <alignment horizontal="center" vertical="center"/>
    </xf>
    <xf numFmtId="10" fontId="50" fillId="0" borderId="19" xfId="2" applyNumberFormat="1" applyFont="1" applyBorder="1" applyAlignment="1">
      <alignment horizontal="center" vertical="center" wrapText="1"/>
    </xf>
    <xf numFmtId="10" fontId="50" fillId="0" borderId="110" xfId="2" applyNumberFormat="1" applyFont="1" applyBorder="1" applyAlignment="1">
      <alignment horizontal="center" vertical="center" wrapText="1"/>
    </xf>
    <xf numFmtId="10" fontId="50" fillId="0" borderId="3" xfId="2" applyNumberFormat="1" applyFont="1" applyBorder="1" applyAlignment="1">
      <alignment horizontal="center" vertical="center" wrapText="1"/>
    </xf>
    <xf numFmtId="0" fontId="50" fillId="0" borderId="0" xfId="0" applyFont="1"/>
    <xf numFmtId="0" fontId="1" fillId="0" borderId="107" xfId="0" applyFont="1" applyBorder="1" applyAlignment="1">
      <alignment horizontal="center" vertical="center" wrapText="1"/>
    </xf>
    <xf numFmtId="0" fontId="2" fillId="0" borderId="1"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1" fillId="0" borderId="8" xfId="0" applyFont="1" applyBorder="1" applyAlignment="1">
      <alignment horizontal="center" vertical="center"/>
    </xf>
    <xf numFmtId="0" fontId="1" fillId="0" borderId="10" xfId="0" applyFont="1" applyBorder="1" applyAlignment="1">
      <alignment horizontal="center" vertical="center"/>
    </xf>
    <xf numFmtId="10" fontId="11" fillId="20" borderId="4" xfId="2" applyNumberFormat="1" applyFont="1" applyFill="1" applyBorder="1" applyAlignment="1">
      <alignment horizontal="center" vertical="center"/>
    </xf>
    <xf numFmtId="0" fontId="11" fillId="0" borderId="4" xfId="0" applyFont="1" applyBorder="1" applyAlignment="1">
      <alignment horizontal="center" vertical="center"/>
    </xf>
    <xf numFmtId="0" fontId="11" fillId="0" borderId="4" xfId="0" applyFont="1" applyBorder="1" applyAlignment="1">
      <alignment horizontal="center"/>
    </xf>
    <xf numFmtId="0" fontId="2" fillId="17" borderId="4" xfId="0" applyFont="1" applyFill="1" applyBorder="1" applyAlignment="1">
      <alignment horizontal="center" vertical="center" wrapText="1"/>
    </xf>
    <xf numFmtId="9" fontId="0" fillId="0" borderId="4" xfId="2" applyFont="1" applyBorder="1" applyAlignment="1">
      <alignment horizontal="center" vertical="center"/>
    </xf>
    <xf numFmtId="0" fontId="2" fillId="20" borderId="33" xfId="0" applyFont="1" applyFill="1" applyBorder="1" applyAlignment="1">
      <alignment horizontal="center" vertical="center"/>
    </xf>
    <xf numFmtId="10" fontId="8" fillId="0" borderId="4" xfId="2" applyNumberFormat="1" applyFont="1" applyBorder="1" applyAlignment="1">
      <alignment horizontal="center" vertical="center"/>
    </xf>
    <xf numFmtId="0" fontId="2" fillId="18" borderId="4" xfId="0" applyFont="1" applyFill="1" applyBorder="1" applyAlignment="1">
      <alignment horizontal="center" vertical="center"/>
    </xf>
    <xf numFmtId="0" fontId="2" fillId="19" borderId="33" xfId="0" applyFont="1" applyFill="1" applyBorder="1" applyAlignment="1">
      <alignment horizontal="center" vertical="center"/>
    </xf>
    <xf numFmtId="0" fontId="2" fillId="19" borderId="4" xfId="0" applyFont="1" applyFill="1" applyBorder="1" applyAlignment="1">
      <alignment horizontal="center" vertical="center"/>
    </xf>
    <xf numFmtId="0" fontId="2" fillId="18" borderId="33" xfId="0" applyFont="1" applyFill="1" applyBorder="1" applyAlignment="1">
      <alignment horizontal="center" vertical="center"/>
    </xf>
    <xf numFmtId="0" fontId="2" fillId="20" borderId="4" xfId="0" applyFont="1" applyFill="1" applyBorder="1" applyAlignment="1">
      <alignment horizontal="center" vertical="center"/>
    </xf>
    <xf numFmtId="0" fontId="2" fillId="17" borderId="33" xfId="0" applyFont="1" applyFill="1" applyBorder="1" applyAlignment="1">
      <alignment horizontal="center" vertical="center" wrapText="1"/>
    </xf>
    <xf numFmtId="9" fontId="11" fillId="0" borderId="4" xfId="2" applyFont="1" applyBorder="1" applyAlignment="1">
      <alignment horizontal="center" vertical="center"/>
    </xf>
    <xf numFmtId="0" fontId="11" fillId="0" borderId="0" xfId="0" applyFont="1" applyAlignment="1">
      <alignment horizontal="center"/>
    </xf>
    <xf numFmtId="0" fontId="11" fillId="0" borderId="0" xfId="0" applyFont="1" applyAlignment="1">
      <alignment horizontal="center" vertical="center"/>
    </xf>
    <xf numFmtId="9" fontId="11" fillId="0" borderId="0" xfId="2" applyFont="1" applyAlignment="1">
      <alignment horizontal="center" vertical="center"/>
    </xf>
    <xf numFmtId="0" fontId="52" fillId="0" borderId="0" xfId="0" applyFont="1" applyAlignment="1">
      <alignment horizontal="center" vertical="center"/>
    </xf>
    <xf numFmtId="10" fontId="11" fillId="0" borderId="0" xfId="0" applyNumberFormat="1" applyFont="1" applyAlignment="1">
      <alignment horizontal="center" vertical="center"/>
    </xf>
    <xf numFmtId="10" fontId="53" fillId="0" borderId="0" xfId="0" applyNumberFormat="1" applyFont="1" applyAlignment="1">
      <alignment horizontal="center" vertical="center"/>
    </xf>
    <xf numFmtId="0" fontId="1" fillId="0" borderId="78" xfId="0" applyFont="1" applyBorder="1" applyAlignment="1">
      <alignment vertical="center" wrapText="1"/>
    </xf>
    <xf numFmtId="0" fontId="1" fillId="0" borderId="111" xfId="0" applyFont="1" applyBorder="1" applyAlignment="1">
      <alignment vertical="center" wrapText="1"/>
    </xf>
    <xf numFmtId="0" fontId="2" fillId="0" borderId="114" xfId="0" applyFont="1" applyBorder="1" applyAlignment="1">
      <alignment vertical="center" wrapText="1"/>
    </xf>
    <xf numFmtId="0" fontId="2" fillId="19" borderId="17" xfId="0" applyFont="1" applyFill="1" applyBorder="1" applyAlignment="1">
      <alignment horizontal="center" vertical="center"/>
    </xf>
    <xf numFmtId="0" fontId="2" fillId="18" borderId="17" xfId="0" applyFont="1" applyFill="1" applyBorder="1" applyAlignment="1">
      <alignment horizontal="center" vertical="center"/>
    </xf>
    <xf numFmtId="0" fontId="2" fillId="17" borderId="17" xfId="0" applyFont="1" applyFill="1" applyBorder="1" applyAlignment="1">
      <alignment horizontal="center" vertical="center"/>
    </xf>
    <xf numFmtId="0" fontId="2" fillId="21" borderId="18" xfId="0" applyFont="1" applyFill="1" applyBorder="1" applyAlignment="1">
      <alignment horizontal="center" vertical="center"/>
    </xf>
    <xf numFmtId="0" fontId="2" fillId="21" borderId="4" xfId="0" applyFont="1" applyFill="1" applyBorder="1" applyAlignment="1">
      <alignment horizontal="center" vertical="center" wrapText="1"/>
    </xf>
    <xf numFmtId="0" fontId="2" fillId="19" borderId="20" xfId="0" applyFont="1" applyFill="1" applyBorder="1" applyAlignment="1">
      <alignment horizontal="center" vertical="center"/>
    </xf>
    <xf numFmtId="0" fontId="2" fillId="18" borderId="20" xfId="0" applyFont="1" applyFill="1" applyBorder="1" applyAlignment="1">
      <alignment horizontal="center" vertical="center"/>
    </xf>
    <xf numFmtId="0" fontId="2" fillId="17" borderId="20" xfId="0" applyFont="1" applyFill="1" applyBorder="1" applyAlignment="1">
      <alignment horizontal="center" vertical="center"/>
    </xf>
    <xf numFmtId="0" fontId="1" fillId="0" borderId="114" xfId="0" applyFont="1" applyBorder="1" applyAlignment="1">
      <alignment vertical="center" wrapText="1"/>
    </xf>
    <xf numFmtId="0" fontId="0" fillId="0" borderId="14"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1" fillId="0" borderId="5"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2" fillId="20" borderId="16" xfId="0" applyFont="1" applyFill="1" applyBorder="1" applyAlignment="1">
      <alignment horizontal="center" vertical="center" wrapText="1"/>
    </xf>
    <xf numFmtId="0" fontId="54" fillId="0" borderId="0" xfId="0" applyFont="1" applyAlignment="1">
      <alignment horizontal="center" vertical="center"/>
    </xf>
    <xf numFmtId="9" fontId="54" fillId="0" borderId="0" xfId="2" applyFont="1" applyBorder="1" applyAlignment="1">
      <alignment horizontal="center" vertical="center"/>
    </xf>
    <xf numFmtId="0" fontId="2" fillId="20" borderId="4" xfId="0" applyFont="1" applyFill="1" applyBorder="1" applyAlignment="1">
      <alignment horizontal="center" vertical="center" wrapText="1"/>
    </xf>
    <xf numFmtId="10" fontId="0" fillId="20" borderId="7" xfId="2" applyNumberFormat="1" applyFont="1" applyFill="1" applyBorder="1" applyAlignment="1">
      <alignment horizontal="center" vertical="center"/>
    </xf>
    <xf numFmtId="10" fontId="0" fillId="19" borderId="10" xfId="2" applyNumberFormat="1" applyFont="1" applyFill="1" applyBorder="1" applyAlignment="1">
      <alignment horizontal="center" vertical="center"/>
    </xf>
    <xf numFmtId="10" fontId="0" fillId="20" borderId="11" xfId="2" applyNumberFormat="1" applyFont="1" applyFill="1" applyBorder="1" applyAlignment="1">
      <alignment horizontal="center" vertical="center"/>
    </xf>
    <xf numFmtId="0" fontId="2" fillId="21" borderId="20" xfId="0" applyFont="1" applyFill="1" applyBorder="1" applyAlignment="1">
      <alignment horizontal="center" vertical="center"/>
    </xf>
    <xf numFmtId="0" fontId="11" fillId="0" borderId="20" xfId="0" applyFont="1" applyBorder="1" applyAlignment="1">
      <alignment horizontal="center" vertical="center"/>
    </xf>
    <xf numFmtId="0" fontId="55" fillId="0" borderId="20" xfId="0" applyFont="1" applyBorder="1" applyAlignment="1">
      <alignment horizontal="center" vertical="center"/>
    </xf>
    <xf numFmtId="0" fontId="55" fillId="0" borderId="21" xfId="0" applyFont="1" applyBorder="1" applyAlignment="1">
      <alignment horizontal="center" vertical="center"/>
    </xf>
    <xf numFmtId="0" fontId="2" fillId="20" borderId="5" xfId="0" applyFont="1" applyFill="1" applyBorder="1" applyAlignment="1">
      <alignment horizontal="center" vertical="center" wrapText="1"/>
    </xf>
    <xf numFmtId="0" fontId="2" fillId="20" borderId="110" xfId="0" applyFont="1" applyFill="1" applyBorder="1" applyAlignment="1">
      <alignment horizontal="center" vertical="center" wrapText="1"/>
    </xf>
    <xf numFmtId="0" fontId="1" fillId="0" borderId="12" xfId="0" applyFont="1" applyBorder="1" applyAlignment="1">
      <alignment horizontal="center" vertical="center"/>
    </xf>
    <xf numFmtId="0" fontId="1" fillId="0" borderId="15" xfId="0" applyFont="1" applyBorder="1" applyAlignment="1">
      <alignment horizontal="center" vertical="center"/>
    </xf>
    <xf numFmtId="0" fontId="2" fillId="19" borderId="8" xfId="0" applyFont="1" applyFill="1" applyBorder="1" applyAlignment="1">
      <alignment horizontal="center" vertical="center"/>
    </xf>
    <xf numFmtId="10" fontId="0" fillId="18" borderId="7" xfId="2" applyNumberFormat="1" applyFont="1" applyFill="1" applyBorder="1" applyAlignment="1">
      <alignment horizontal="center" vertical="center"/>
    </xf>
    <xf numFmtId="0" fontId="1" fillId="0" borderId="22" xfId="0" applyFont="1" applyBorder="1" applyAlignment="1">
      <alignment horizontal="center" vertical="center"/>
    </xf>
    <xf numFmtId="0" fontId="11" fillId="0" borderId="6" xfId="0" applyFont="1" applyBorder="1" applyAlignment="1">
      <alignment vertical="center"/>
    </xf>
    <xf numFmtId="0" fontId="1" fillId="0" borderId="7" xfId="0" applyFont="1" applyBorder="1" applyAlignment="1">
      <alignment vertical="center" wrapText="1"/>
    </xf>
    <xf numFmtId="0" fontId="11" fillId="0" borderId="9" xfId="0" applyFont="1" applyBorder="1" applyAlignment="1">
      <alignment vertical="center"/>
    </xf>
    <xf numFmtId="0" fontId="1" fillId="0" borderId="10" xfId="0" applyFont="1" applyBorder="1" applyAlignment="1">
      <alignment vertical="center" wrapText="1"/>
    </xf>
    <xf numFmtId="0" fontId="11" fillId="0" borderId="14" xfId="0" applyFont="1" applyBorder="1" applyAlignment="1">
      <alignment vertical="center"/>
    </xf>
    <xf numFmtId="0" fontId="1" fillId="0" borderId="11" xfId="0" applyFont="1" applyBorder="1" applyAlignment="1">
      <alignment vertical="center" wrapText="1"/>
    </xf>
    <xf numFmtId="0" fontId="2" fillId="19" borderId="5"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0" fillId="0" borderId="16" xfId="0" applyBorder="1" applyAlignment="1">
      <alignment horizontal="center" vertical="center"/>
    </xf>
    <xf numFmtId="0" fontId="2" fillId="20" borderId="17" xfId="0" applyFont="1" applyFill="1" applyBorder="1" applyAlignment="1">
      <alignment horizontal="center" vertical="center" wrapText="1"/>
    </xf>
    <xf numFmtId="10" fontId="0" fillId="20" borderId="18" xfId="2" applyNumberFormat="1" applyFont="1" applyFill="1" applyBorder="1" applyAlignment="1">
      <alignment horizontal="center" vertical="center"/>
    </xf>
    <xf numFmtId="0" fontId="0" fillId="0" borderId="26" xfId="0" applyBorder="1" applyAlignment="1">
      <alignment horizontal="center" vertical="center"/>
    </xf>
    <xf numFmtId="0" fontId="2" fillId="20" borderId="27" xfId="0" applyFont="1" applyFill="1" applyBorder="1" applyAlignment="1">
      <alignment horizontal="center" vertical="center" wrapText="1"/>
    </xf>
    <xf numFmtId="10" fontId="0" fillId="20" borderId="28" xfId="2" applyNumberFormat="1" applyFont="1" applyFill="1" applyBorder="1" applyAlignment="1">
      <alignment horizontal="center" vertical="center"/>
    </xf>
    <xf numFmtId="10" fontId="0" fillId="3" borderId="11" xfId="2" applyNumberFormat="1" applyFont="1" applyFill="1" applyBorder="1" applyAlignment="1">
      <alignment horizontal="center" vertical="center"/>
    </xf>
    <xf numFmtId="10" fontId="52" fillId="0" borderId="0" xfId="0" applyNumberFormat="1" applyFont="1" applyAlignment="1">
      <alignment horizontal="center" vertical="center"/>
    </xf>
    <xf numFmtId="9" fontId="53" fillId="0" borderId="0" xfId="0" applyNumberFormat="1" applyFont="1" applyAlignment="1">
      <alignment horizontal="center" vertical="center"/>
    </xf>
    <xf numFmtId="0" fontId="2" fillId="19" borderId="101" xfId="0" applyFont="1" applyFill="1" applyBorder="1" applyAlignment="1">
      <alignment horizontal="center" vertical="center"/>
    </xf>
    <xf numFmtId="0" fontId="2" fillId="18" borderId="101" xfId="0" applyFont="1" applyFill="1" applyBorder="1" applyAlignment="1">
      <alignment horizontal="center" vertical="center"/>
    </xf>
    <xf numFmtId="0" fontId="2" fillId="17" borderId="101" xfId="0" applyFont="1" applyFill="1" applyBorder="1" applyAlignment="1">
      <alignment horizontal="center" vertical="center"/>
    </xf>
    <xf numFmtId="0" fontId="11" fillId="22" borderId="14" xfId="0" applyFont="1" applyFill="1" applyBorder="1" applyAlignment="1">
      <alignment vertical="center"/>
    </xf>
    <xf numFmtId="0" fontId="11" fillId="22" borderId="6" xfId="0" applyFont="1" applyFill="1" applyBorder="1" applyAlignment="1">
      <alignment vertical="center"/>
    </xf>
    <xf numFmtId="0" fontId="11" fillId="22" borderId="9" xfId="0" applyFont="1" applyFill="1" applyBorder="1" applyAlignment="1">
      <alignment vertical="center"/>
    </xf>
    <xf numFmtId="10" fontId="11" fillId="0" borderId="4" xfId="0" applyNumberFormat="1" applyFont="1" applyBorder="1" applyAlignment="1">
      <alignment horizontal="center" vertical="center"/>
    </xf>
    <xf numFmtId="14" fontId="1" fillId="0" borderId="0" xfId="0" applyNumberFormat="1" applyFont="1" applyAlignment="1">
      <alignment horizontal="left" vertical="center"/>
    </xf>
    <xf numFmtId="14" fontId="1" fillId="0" borderId="0" xfId="0" applyNumberFormat="1" applyFont="1" applyAlignment="1">
      <alignment horizontal="left"/>
    </xf>
    <xf numFmtId="0" fontId="1" fillId="0" borderId="11" xfId="0" applyFont="1" applyBorder="1" applyAlignment="1">
      <alignment horizontal="center" vertical="center" wrapText="1"/>
    </xf>
    <xf numFmtId="0" fontId="1" fillId="0" borderId="7" xfId="0" applyFont="1" applyBorder="1" applyAlignment="1">
      <alignment horizontal="center" vertical="center" wrapText="1"/>
    </xf>
    <xf numFmtId="0" fontId="2" fillId="0" borderId="6" xfId="0" applyFont="1" applyBorder="1" applyAlignment="1">
      <alignment vertical="center"/>
    </xf>
    <xf numFmtId="0" fontId="2" fillId="20" borderId="100" xfId="0" applyFont="1" applyFill="1" applyBorder="1" applyAlignment="1">
      <alignment horizontal="center" vertical="center" wrapText="1"/>
    </xf>
    <xf numFmtId="0" fontId="2" fillId="21" borderId="102" xfId="0" applyFont="1" applyFill="1" applyBorder="1" applyAlignment="1">
      <alignment horizontal="center" vertical="center" wrapText="1"/>
    </xf>
    <xf numFmtId="0" fontId="1" fillId="22" borderId="115" xfId="0" applyFont="1" applyFill="1" applyBorder="1" applyAlignment="1">
      <alignment vertical="center" wrapText="1"/>
    </xf>
    <xf numFmtId="0" fontId="1" fillId="22" borderId="33" xfId="0" applyFont="1" applyFill="1" applyBorder="1" applyAlignment="1">
      <alignment vertical="center" wrapText="1"/>
    </xf>
    <xf numFmtId="0" fontId="1" fillId="22" borderId="107" xfId="0" applyFont="1" applyFill="1" applyBorder="1" applyAlignment="1">
      <alignment vertical="center" wrapText="1"/>
    </xf>
    <xf numFmtId="9" fontId="1" fillId="0" borderId="4" xfId="2" applyFont="1" applyBorder="1" applyAlignment="1">
      <alignment horizontal="center" vertical="center" wrapText="1"/>
    </xf>
    <xf numFmtId="10" fontId="2" fillId="20" borderId="7" xfId="2" applyNumberFormat="1" applyFont="1" applyFill="1" applyBorder="1" applyAlignment="1">
      <alignment horizontal="center" vertical="center" wrapText="1"/>
    </xf>
    <xf numFmtId="0" fontId="2" fillId="21" borderId="29" xfId="0" applyFont="1" applyFill="1" applyBorder="1" applyAlignment="1">
      <alignment horizontal="center" vertical="center" wrapText="1"/>
    </xf>
    <xf numFmtId="0" fontId="1" fillId="0" borderId="104" xfId="0" applyFont="1" applyBorder="1" applyAlignment="1">
      <alignment horizontal="center" vertical="center"/>
    </xf>
    <xf numFmtId="0" fontId="1" fillId="0" borderId="33" xfId="0" applyFont="1" applyBorder="1" applyAlignment="1">
      <alignment horizontal="center" vertical="center"/>
    </xf>
    <xf numFmtId="0" fontId="1" fillId="0" borderId="107" xfId="0" applyFont="1" applyBorder="1" applyAlignment="1">
      <alignment horizontal="center" vertical="center"/>
    </xf>
    <xf numFmtId="10" fontId="2" fillId="19" borderId="7" xfId="2" applyNumberFormat="1" applyFont="1" applyFill="1" applyBorder="1" applyAlignment="1">
      <alignment horizontal="center" vertical="center" wrapText="1"/>
    </xf>
    <xf numFmtId="0" fontId="55" fillId="0" borderId="110" xfId="0" applyFont="1" applyBorder="1" applyAlignment="1">
      <alignment horizontal="center" vertical="center"/>
    </xf>
    <xf numFmtId="0" fontId="11" fillId="0" borderId="120" xfId="0" applyFon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121" xfId="0" applyBorder="1" applyAlignment="1">
      <alignment horizontal="center" vertical="center"/>
    </xf>
    <xf numFmtId="0" fontId="2" fillId="20" borderId="6" xfId="0" applyFont="1" applyFill="1" applyBorder="1" applyAlignment="1">
      <alignment horizontal="center" vertical="center" wrapText="1"/>
    </xf>
    <xf numFmtId="0" fontId="2" fillId="20" borderId="9" xfId="0" applyFont="1" applyFill="1" applyBorder="1" applyAlignment="1">
      <alignment horizontal="center" vertical="center" wrapText="1"/>
    </xf>
    <xf numFmtId="10" fontId="2" fillId="20" borderId="18" xfId="2" applyNumberFormat="1" applyFont="1" applyFill="1" applyBorder="1" applyAlignment="1">
      <alignment horizontal="center" vertical="center"/>
    </xf>
    <xf numFmtId="10" fontId="2" fillId="20" borderId="18" xfId="2" applyNumberFormat="1" applyFont="1" applyFill="1" applyBorder="1" applyAlignment="1">
      <alignment horizontal="center" vertical="center" wrapText="1"/>
    </xf>
    <xf numFmtId="0" fontId="2" fillId="19" borderId="6" xfId="0" applyFont="1" applyFill="1" applyBorder="1" applyAlignment="1">
      <alignment horizontal="center" vertical="center" wrapText="1"/>
    </xf>
    <xf numFmtId="10" fontId="2" fillId="20" borderId="10" xfId="2" applyNumberFormat="1" applyFont="1" applyFill="1" applyBorder="1" applyAlignment="1">
      <alignment horizontal="center" vertical="center" wrapText="1"/>
    </xf>
    <xf numFmtId="0" fontId="9" fillId="0" borderId="58" xfId="0" applyFont="1" applyBorder="1" applyAlignment="1">
      <alignment horizontal="left" vertical="center" wrapText="1"/>
    </xf>
    <xf numFmtId="10" fontId="2" fillId="20" borderId="7" xfId="2" applyNumberFormat="1" applyFont="1" applyFill="1" applyBorder="1" applyAlignment="1">
      <alignment horizontal="center" vertical="center"/>
    </xf>
    <xf numFmtId="10" fontId="2" fillId="20" borderId="10" xfId="2" applyNumberFormat="1" applyFont="1" applyFill="1" applyBorder="1" applyAlignment="1">
      <alignment horizontal="center" vertical="center"/>
    </xf>
    <xf numFmtId="10" fontId="2" fillId="19" borderId="18" xfId="2" applyNumberFormat="1" applyFont="1" applyFill="1" applyBorder="1" applyAlignment="1">
      <alignment horizontal="center" vertical="center" wrapText="1"/>
    </xf>
    <xf numFmtId="0" fontId="2" fillId="21" borderId="80" xfId="0" applyFont="1" applyFill="1" applyBorder="1" applyAlignment="1">
      <alignment horizontal="center" vertical="center" wrapText="1"/>
    </xf>
    <xf numFmtId="0" fontId="1" fillId="0" borderId="113" xfId="0" applyFont="1" applyBorder="1" applyAlignment="1">
      <alignment horizontal="center" vertical="center"/>
    </xf>
    <xf numFmtId="0" fontId="2" fillId="17" borderId="18" xfId="0" applyFont="1" applyFill="1" applyBorder="1" applyAlignment="1">
      <alignment horizontal="center" vertical="center"/>
    </xf>
    <xf numFmtId="0" fontId="11" fillId="0" borderId="17" xfId="0" applyFont="1" applyBorder="1" applyAlignment="1">
      <alignment horizontal="center" vertical="center"/>
    </xf>
    <xf numFmtId="0" fontId="11" fillId="0" borderId="17" xfId="0" applyFont="1" applyBorder="1" applyAlignment="1">
      <alignment horizontal="center"/>
    </xf>
    <xf numFmtId="0" fontId="11" fillId="0" borderId="18" xfId="0" applyFont="1" applyBorder="1" applyAlignment="1">
      <alignment horizontal="center" vertical="center"/>
    </xf>
    <xf numFmtId="0" fontId="0" fillId="0" borderId="7" xfId="0" applyBorder="1" applyAlignment="1">
      <alignment horizontal="center" vertical="center"/>
    </xf>
    <xf numFmtId="0" fontId="11" fillId="0" borderId="8" xfId="0" applyFont="1" applyBorder="1" applyAlignment="1">
      <alignment horizontal="center" vertical="center"/>
    </xf>
    <xf numFmtId="10" fontId="8" fillId="0" borderId="8" xfId="2" applyNumberFormat="1" applyFont="1" applyBorder="1" applyAlignment="1">
      <alignment horizontal="center" vertical="center"/>
    </xf>
    <xf numFmtId="0" fontId="0" fillId="0" borderId="10" xfId="0" applyBorder="1" applyAlignment="1">
      <alignment horizontal="center" vertical="center"/>
    </xf>
    <xf numFmtId="0" fontId="1" fillId="0" borderId="79" xfId="0" applyFont="1" applyBorder="1" applyAlignment="1">
      <alignment horizontal="center" vertical="center"/>
    </xf>
    <xf numFmtId="0" fontId="1" fillId="0" borderId="117" xfId="0" applyFont="1" applyBorder="1" applyAlignment="1">
      <alignment horizontal="center" vertical="center"/>
    </xf>
    <xf numFmtId="0" fontId="1" fillId="0" borderId="123" xfId="0" applyFont="1" applyBorder="1" applyAlignment="1">
      <alignment horizontal="center" vertical="center"/>
    </xf>
    <xf numFmtId="0" fontId="11" fillId="0" borderId="27" xfId="0" applyFont="1" applyBorder="1" applyAlignment="1">
      <alignment horizontal="center" vertical="center"/>
    </xf>
    <xf numFmtId="10" fontId="8" fillId="0" borderId="27" xfId="2" applyNumberFormat="1" applyFont="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9" fontId="1" fillId="0" borderId="8" xfId="0" applyNumberFormat="1" applyFont="1" applyBorder="1" applyAlignment="1">
      <alignment horizontal="center" vertical="center" wrapText="1"/>
    </xf>
    <xf numFmtId="0" fontId="57" fillId="25" borderId="4" xfId="0" applyFont="1" applyFill="1" applyBorder="1" applyAlignment="1">
      <alignment horizontal="center" vertical="center" wrapText="1"/>
    </xf>
    <xf numFmtId="0" fontId="50" fillId="0" borderId="125" xfId="0" applyFont="1" applyBorder="1" applyAlignment="1">
      <alignment horizontal="left" vertical="center" wrapText="1"/>
    </xf>
    <xf numFmtId="10" fontId="50" fillId="0" borderId="125" xfId="0" applyNumberFormat="1" applyFont="1" applyBorder="1" applyAlignment="1">
      <alignment horizontal="center" vertical="center"/>
    </xf>
    <xf numFmtId="0" fontId="1" fillId="0" borderId="4" xfId="0" applyFont="1" applyBorder="1" applyAlignment="1">
      <alignment horizontal="left" vertical="center" wrapText="1"/>
    </xf>
    <xf numFmtId="0" fontId="1" fillId="0" borderId="8" xfId="0" applyFont="1" applyBorder="1" applyAlignment="1">
      <alignment horizontal="left" vertical="center" wrapText="1"/>
    </xf>
    <xf numFmtId="0" fontId="2" fillId="0" borderId="25" xfId="0" applyFont="1" applyBorder="1" applyAlignment="1">
      <alignment horizontal="center" vertical="center" wrapText="1"/>
    </xf>
    <xf numFmtId="0" fontId="1" fillId="0" borderId="17" xfId="0" applyFont="1" applyBorder="1" applyAlignment="1">
      <alignment horizontal="left" vertical="center" wrapText="1"/>
    </xf>
    <xf numFmtId="0" fontId="1" fillId="0" borderId="4" xfId="0" applyFont="1" applyBorder="1" applyAlignment="1">
      <alignment horizontal="center" vertical="center" wrapText="1"/>
    </xf>
    <xf numFmtId="0" fontId="1" fillId="0" borderId="0" xfId="0" applyFont="1" applyAlignment="1">
      <alignment horizontal="center"/>
    </xf>
    <xf numFmtId="0" fontId="1" fillId="0" borderId="13" xfId="0" applyFont="1" applyBorder="1" applyAlignment="1">
      <alignment horizontal="center"/>
    </xf>
    <xf numFmtId="0" fontId="1" fillId="0" borderId="33" xfId="0" applyFont="1" applyBorder="1" applyAlignment="1">
      <alignment vertical="center" wrapText="1"/>
    </xf>
    <xf numFmtId="0" fontId="1" fillId="0" borderId="107" xfId="0" applyFont="1" applyBorder="1" applyAlignment="1">
      <alignment vertical="center" wrapText="1"/>
    </xf>
    <xf numFmtId="0" fontId="1" fillId="0" borderId="33" xfId="0" applyFont="1" applyBorder="1" applyAlignment="1">
      <alignment horizontal="left" vertical="center" wrapText="1"/>
    </xf>
    <xf numFmtId="0" fontId="1" fillId="0" borderId="8" xfId="0" applyFont="1" applyBorder="1" applyAlignment="1">
      <alignment horizontal="center" vertical="center" wrapText="1"/>
    </xf>
    <xf numFmtId="0" fontId="1" fillId="0" borderId="6" xfId="0" applyFont="1" applyBorder="1" applyAlignment="1">
      <alignment horizontal="center" vertical="center"/>
    </xf>
    <xf numFmtId="0" fontId="56" fillId="24" borderId="144" xfId="0" applyFont="1" applyFill="1" applyBorder="1" applyAlignment="1">
      <alignment horizontal="center" vertical="center" wrapText="1"/>
    </xf>
    <xf numFmtId="0" fontId="56" fillId="24" borderId="145" xfId="0" applyFont="1" applyFill="1" applyBorder="1" applyAlignment="1">
      <alignment horizontal="center" vertical="center" wrapText="1"/>
    </xf>
    <xf numFmtId="0" fontId="56" fillId="24" borderId="124" xfId="0" applyFont="1" applyFill="1" applyBorder="1" applyAlignment="1">
      <alignment horizontal="center" vertical="center" wrapText="1"/>
    </xf>
    <xf numFmtId="0" fontId="56" fillId="24" borderId="146" xfId="0" applyFont="1" applyFill="1" applyBorder="1" applyAlignment="1">
      <alignment horizontal="center" vertical="center" wrapText="1"/>
    </xf>
    <xf numFmtId="9" fontId="1" fillId="0" borderId="17" xfId="2" applyFont="1" applyBorder="1" applyAlignment="1">
      <alignment horizontal="center" vertical="center" wrapText="1"/>
    </xf>
    <xf numFmtId="0" fontId="1" fillId="0" borderId="17" xfId="0" applyFont="1" applyBorder="1" applyAlignment="1">
      <alignment horizontal="center" vertical="center" wrapText="1"/>
    </xf>
    <xf numFmtId="0" fontId="1" fillId="0" borderId="104" xfId="0" applyFont="1" applyBorder="1" applyAlignment="1">
      <alignment horizontal="left" vertical="center" wrapText="1"/>
    </xf>
    <xf numFmtId="10" fontId="1" fillId="0" borderId="23" xfId="2" applyNumberFormat="1" applyFont="1" applyBorder="1" applyAlignment="1">
      <alignment horizontal="center" vertical="center"/>
    </xf>
    <xf numFmtId="0" fontId="1" fillId="0" borderId="79" xfId="0" applyFont="1" applyBorder="1" applyAlignment="1">
      <alignment vertical="center" wrapText="1"/>
    </xf>
    <xf numFmtId="0" fontId="1" fillId="0" borderId="104" xfId="0" applyFont="1" applyBorder="1" applyAlignment="1">
      <alignment vertical="center" wrapText="1"/>
    </xf>
    <xf numFmtId="1" fontId="1" fillId="0" borderId="4" xfId="2" applyNumberFormat="1" applyFont="1" applyBorder="1" applyAlignment="1">
      <alignment horizontal="center" vertical="center" wrapText="1"/>
    </xf>
    <xf numFmtId="10" fontId="1" fillId="0" borderId="24" xfId="2" applyNumberFormat="1" applyFont="1" applyBorder="1" applyAlignment="1">
      <alignment horizontal="center" vertical="center"/>
    </xf>
    <xf numFmtId="0" fontId="1" fillId="0" borderId="117" xfId="0" applyFont="1" applyBorder="1" applyAlignment="1">
      <alignment vertical="center" wrapText="1"/>
    </xf>
    <xf numFmtId="0" fontId="2" fillId="17" borderId="24" xfId="0" applyFont="1" applyFill="1" applyBorder="1" applyAlignment="1">
      <alignment horizontal="center" vertical="center" wrapText="1"/>
    </xf>
    <xf numFmtId="10" fontId="1" fillId="0" borderId="6" xfId="2" applyNumberFormat="1" applyFont="1" applyBorder="1" applyAlignment="1">
      <alignment horizontal="center" vertical="center"/>
    </xf>
    <xf numFmtId="10" fontId="1" fillId="0" borderId="4" xfId="2" applyNumberFormat="1" applyFont="1" applyBorder="1" applyAlignment="1">
      <alignment horizontal="center" vertical="center"/>
    </xf>
    <xf numFmtId="10" fontId="1" fillId="0" borderId="33" xfId="2" applyNumberFormat="1" applyFont="1" applyBorder="1" applyAlignment="1">
      <alignment horizontal="center" vertical="center"/>
    </xf>
    <xf numFmtId="167" fontId="1" fillId="0" borderId="6" xfId="2" applyNumberFormat="1" applyFont="1" applyBorder="1" applyAlignment="1">
      <alignment horizontal="center" vertical="center"/>
    </xf>
    <xf numFmtId="167" fontId="1" fillId="0" borderId="4" xfId="2" applyNumberFormat="1" applyFont="1" applyBorder="1" applyAlignment="1">
      <alignment horizontal="center" vertical="center"/>
    </xf>
    <xf numFmtId="167" fontId="1" fillId="0" borderId="33" xfId="2" applyNumberFormat="1" applyFont="1" applyBorder="1" applyAlignment="1">
      <alignment horizontal="center" vertical="center"/>
    </xf>
    <xf numFmtId="2" fontId="1" fillId="0" borderId="6" xfId="2" applyNumberFormat="1" applyFont="1" applyBorder="1" applyAlignment="1">
      <alignment horizontal="center" vertical="center"/>
    </xf>
    <xf numFmtId="2" fontId="1" fillId="0" borderId="4" xfId="2" applyNumberFormat="1" applyFont="1" applyBorder="1" applyAlignment="1">
      <alignment horizontal="center" vertical="center"/>
    </xf>
    <xf numFmtId="2" fontId="1" fillId="0" borderId="33" xfId="2" applyNumberFormat="1" applyFont="1" applyBorder="1" applyAlignment="1">
      <alignment horizontal="center" vertical="center"/>
    </xf>
    <xf numFmtId="9" fontId="1" fillId="0" borderId="8" xfId="2" applyFont="1" applyBorder="1" applyAlignment="1">
      <alignment horizontal="center" vertical="center" wrapText="1"/>
    </xf>
    <xf numFmtId="10" fontId="1" fillId="0" borderId="9" xfId="2" applyNumberFormat="1" applyFont="1" applyBorder="1"/>
    <xf numFmtId="10" fontId="1" fillId="0" borderId="8" xfId="2" applyNumberFormat="1" applyFont="1" applyBorder="1"/>
    <xf numFmtId="10" fontId="1" fillId="0" borderId="107" xfId="2" applyNumberFormat="1" applyFont="1" applyBorder="1"/>
    <xf numFmtId="10" fontId="1" fillId="0" borderId="25" xfId="2" applyNumberFormat="1" applyFont="1" applyBorder="1" applyAlignment="1">
      <alignment horizontal="center" vertical="center"/>
    </xf>
    <xf numFmtId="0" fontId="1" fillId="0" borderId="123" xfId="0" applyFont="1" applyBorder="1" applyAlignment="1">
      <alignment vertical="center" wrapText="1"/>
    </xf>
    <xf numFmtId="0" fontId="2" fillId="20" borderId="23" xfId="0" applyFont="1" applyFill="1" applyBorder="1" applyAlignment="1">
      <alignment horizontal="center" vertical="center" wrapText="1"/>
    </xf>
    <xf numFmtId="0" fontId="2" fillId="20" borderId="24" xfId="0" applyFont="1" applyFill="1" applyBorder="1" applyAlignment="1">
      <alignment horizontal="center" vertical="center" wrapText="1"/>
    </xf>
    <xf numFmtId="0" fontId="2" fillId="19" borderId="24" xfId="0" applyFont="1" applyFill="1" applyBorder="1" applyAlignment="1">
      <alignment horizontal="center" vertical="center" wrapText="1"/>
    </xf>
    <xf numFmtId="0" fontId="2" fillId="18" borderId="24" xfId="0" applyFont="1" applyFill="1" applyBorder="1" applyAlignment="1">
      <alignment horizontal="center" vertical="center" wrapText="1"/>
    </xf>
    <xf numFmtId="0" fontId="2" fillId="26" borderId="7" xfId="0" applyFont="1" applyFill="1" applyBorder="1" applyAlignment="1">
      <alignment horizontal="center" vertical="center" wrapText="1"/>
    </xf>
    <xf numFmtId="0" fontId="12" fillId="26" borderId="10" xfId="4" applyFill="1" applyBorder="1" applyAlignment="1">
      <alignment horizontal="center" vertical="center" wrapText="1"/>
    </xf>
    <xf numFmtId="0" fontId="7" fillId="0" borderId="16" xfId="0" applyFont="1" applyBorder="1" applyAlignment="1">
      <alignment horizontal="left" vertical="center" wrapText="1"/>
    </xf>
    <xf numFmtId="0" fontId="7" fillId="0" borderId="104" xfId="0" applyFont="1" applyBorder="1" applyAlignment="1">
      <alignment horizontal="left" vertical="center" wrapText="1"/>
    </xf>
    <xf numFmtId="0" fontId="7" fillId="0" borderId="16" xfId="0" applyFont="1" applyBorder="1" applyAlignment="1">
      <alignment horizontal="center" vertical="center" wrapText="1"/>
    </xf>
    <xf numFmtId="0" fontId="7" fillId="0" borderId="18" xfId="0" applyFont="1" applyBorder="1" applyAlignment="1">
      <alignment horizontal="left" vertical="center" wrapText="1"/>
    </xf>
    <xf numFmtId="0" fontId="7" fillId="0" borderId="16" xfId="0" applyFont="1" applyBorder="1" applyAlignment="1">
      <alignment horizontal="center" vertical="center"/>
    </xf>
    <xf numFmtId="0" fontId="7" fillId="0" borderId="17" xfId="0" applyFont="1" applyBorder="1" applyAlignment="1">
      <alignment horizontal="left" vertical="center" wrapText="1"/>
    </xf>
    <xf numFmtId="0" fontId="7" fillId="0" borderId="18" xfId="0" applyFont="1" applyBorder="1" applyAlignment="1">
      <alignment horizontal="center" vertical="center" wrapText="1"/>
    </xf>
    <xf numFmtId="0" fontId="7" fillId="0" borderId="108"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7" xfId="0" applyFont="1" applyBorder="1" applyAlignment="1">
      <alignment vertical="center" wrapText="1"/>
    </xf>
    <xf numFmtId="9" fontId="7" fillId="0" borderId="17" xfId="0" applyNumberFormat="1" applyFont="1" applyBorder="1" applyAlignment="1">
      <alignment horizontal="center" vertical="center"/>
    </xf>
    <xf numFmtId="0" fontId="7" fillId="0" borderId="104" xfId="0" applyFont="1" applyBorder="1" applyAlignment="1">
      <alignment horizontal="center" vertical="center"/>
    </xf>
    <xf numFmtId="9" fontId="7" fillId="0" borderId="16" xfId="0" applyNumberFormat="1" applyFont="1" applyBorder="1" applyAlignment="1">
      <alignment horizontal="center" vertical="center"/>
    </xf>
    <xf numFmtId="0" fontId="7" fillId="0" borderId="7" xfId="0" applyFont="1" applyBorder="1" applyAlignment="1">
      <alignment vertical="center" wrapText="1"/>
    </xf>
    <xf numFmtId="0" fontId="7" fillId="0" borderId="6" xfId="0" applyFont="1" applyBorder="1" applyAlignment="1">
      <alignment horizontal="left" vertical="center" wrapText="1"/>
    </xf>
    <xf numFmtId="0" fontId="7" fillId="0" borderId="33" xfId="0" applyFont="1" applyBorder="1" applyAlignment="1">
      <alignment horizontal="left" vertical="center" wrapText="1"/>
    </xf>
    <xf numFmtId="0" fontId="7" fillId="0" borderId="6" xfId="0" applyFont="1" applyBorder="1" applyAlignment="1">
      <alignment horizontal="center" vertical="center" wrapText="1"/>
    </xf>
    <xf numFmtId="0" fontId="7" fillId="0" borderId="7" xfId="0" applyFont="1" applyBorder="1" applyAlignment="1">
      <alignment horizontal="left" vertical="center" wrapText="1"/>
    </xf>
    <xf numFmtId="0" fontId="7" fillId="0" borderId="6" xfId="0" applyFont="1" applyBorder="1" applyAlignment="1">
      <alignment horizontal="center" vertical="center"/>
    </xf>
    <xf numFmtId="0" fontId="7" fillId="0" borderId="4" xfId="0" applyFont="1" applyBorder="1" applyAlignment="1">
      <alignment horizontal="left" vertical="center" wrapText="1"/>
    </xf>
    <xf numFmtId="0" fontId="7" fillId="0" borderId="7" xfId="0" applyFont="1" applyBorder="1" applyAlignment="1">
      <alignment horizontal="center" vertical="center" wrapText="1"/>
    </xf>
    <xf numFmtId="0" fontId="60" fillId="0" borderId="15" xfId="0" applyFont="1" applyBorder="1" applyAlignment="1">
      <alignment horizontal="center" vertical="center" wrapText="1"/>
    </xf>
    <xf numFmtId="0" fontId="60" fillId="0" borderId="4" xfId="0" applyFont="1" applyBorder="1" applyAlignment="1">
      <alignment horizontal="center" vertical="center" wrapText="1"/>
    </xf>
    <xf numFmtId="0" fontId="7" fillId="0" borderId="4" xfId="0" applyFont="1" applyBorder="1" applyAlignment="1">
      <alignment horizontal="justify" vertical="center" wrapText="1"/>
    </xf>
    <xf numFmtId="0" fontId="60" fillId="0" borderId="4" xfId="0" applyFont="1" applyBorder="1" applyAlignment="1">
      <alignment horizontal="center" vertical="center"/>
    </xf>
    <xf numFmtId="0" fontId="60" fillId="0" borderId="4" xfId="0" applyFont="1" applyBorder="1" applyAlignment="1">
      <alignment vertical="center" wrapText="1"/>
    </xf>
    <xf numFmtId="0" fontId="7" fillId="0" borderId="4" xfId="0" applyFont="1" applyBorder="1" applyAlignment="1">
      <alignment horizontal="center" vertical="center" wrapText="1"/>
    </xf>
    <xf numFmtId="0" fontId="7" fillId="0" borderId="33" xfId="0" applyFont="1" applyBorder="1" applyAlignment="1">
      <alignment horizontal="center" vertical="center"/>
    </xf>
    <xf numFmtId="10" fontId="60" fillId="0" borderId="6" xfId="2" applyNumberFormat="1" applyFont="1" applyBorder="1" applyAlignment="1">
      <alignment horizontal="center" vertical="center"/>
    </xf>
    <xf numFmtId="0" fontId="60" fillId="0" borderId="4" xfId="0" applyFont="1" applyBorder="1" applyAlignment="1">
      <alignment horizontal="justify" vertical="center" wrapText="1"/>
    </xf>
    <xf numFmtId="0" fontId="7" fillId="0" borderId="4" xfId="0" applyFont="1" applyBorder="1" applyAlignment="1">
      <alignment vertical="center" wrapText="1"/>
    </xf>
    <xf numFmtId="9" fontId="7" fillId="0" borderId="4" xfId="0" applyNumberFormat="1" applyFont="1" applyBorder="1" applyAlignment="1">
      <alignment horizontal="center" vertical="center" wrapText="1"/>
    </xf>
    <xf numFmtId="9" fontId="7" fillId="0" borderId="6" xfId="0" applyNumberFormat="1" applyFont="1" applyBorder="1" applyAlignment="1">
      <alignment horizontal="center" vertical="center"/>
    </xf>
    <xf numFmtId="0" fontId="7" fillId="0" borderId="53" xfId="0" applyFont="1" applyBorder="1" applyAlignment="1">
      <alignment vertical="center" wrapText="1"/>
    </xf>
    <xf numFmtId="0" fontId="60" fillId="0" borderId="6" xfId="0" applyFont="1" applyBorder="1" applyAlignment="1">
      <alignment horizontal="center" vertical="center"/>
    </xf>
    <xf numFmtId="0" fontId="60" fillId="0" borderId="4" xfId="0" applyFont="1" applyBorder="1" applyAlignment="1">
      <alignment horizontal="left" vertical="center" wrapText="1"/>
    </xf>
    <xf numFmtId="0" fontId="60" fillId="0" borderId="7" xfId="0" applyFont="1" applyBorder="1" applyAlignment="1">
      <alignment horizontal="center" vertical="center" wrapText="1"/>
    </xf>
    <xf numFmtId="9" fontId="60" fillId="0" borderId="4" xfId="0" applyNumberFormat="1" applyFont="1" applyBorder="1" applyAlignment="1">
      <alignment horizontal="center" vertical="center" wrapText="1"/>
    </xf>
    <xf numFmtId="10" fontId="7" fillId="0" borderId="6" xfId="0" applyNumberFormat="1" applyFont="1" applyBorder="1" applyAlignment="1">
      <alignment horizontal="center" vertical="center"/>
    </xf>
    <xf numFmtId="10" fontId="7" fillId="0" borderId="6" xfId="2" applyNumberFormat="1" applyFont="1" applyBorder="1" applyAlignment="1">
      <alignment horizontal="center" vertical="center"/>
    </xf>
    <xf numFmtId="0" fontId="7" fillId="0" borderId="15" xfId="0" applyFont="1" applyBorder="1" applyAlignment="1">
      <alignment horizontal="center" vertical="center" wrapText="1"/>
    </xf>
    <xf numFmtId="0" fontId="7" fillId="0" borderId="4" xfId="0" applyFont="1" applyBorder="1" applyAlignment="1">
      <alignment horizontal="left" vertical="center"/>
    </xf>
    <xf numFmtId="0" fontId="7" fillId="0" borderId="9" xfId="0" applyFont="1" applyBorder="1" applyAlignment="1">
      <alignment horizontal="left" vertical="center" wrapText="1"/>
    </xf>
    <xf numFmtId="0" fontId="7" fillId="0" borderId="107" xfId="0" applyFont="1" applyBorder="1" applyAlignment="1">
      <alignment horizontal="left" vertical="center" wrapText="1"/>
    </xf>
    <xf numFmtId="0" fontId="7" fillId="0" borderId="9" xfId="0" applyFont="1" applyBorder="1" applyAlignment="1">
      <alignment horizontal="center" vertical="center" wrapText="1"/>
    </xf>
    <xf numFmtId="0" fontId="7" fillId="0" borderId="10" xfId="0" applyFont="1" applyBorder="1" applyAlignment="1">
      <alignment horizontal="left" vertical="center" wrapText="1"/>
    </xf>
    <xf numFmtId="0" fontId="7" fillId="0" borderId="9" xfId="0" applyFont="1" applyBorder="1" applyAlignment="1">
      <alignment horizontal="center" vertical="center"/>
    </xf>
    <xf numFmtId="0" fontId="7" fillId="0" borderId="8" xfId="0" applyFont="1" applyBorder="1" applyAlignment="1">
      <alignment horizontal="left" vertical="center" wrapText="1"/>
    </xf>
    <xf numFmtId="0" fontId="7" fillId="0" borderId="10"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8" xfId="0" applyFont="1" applyBorder="1" applyAlignment="1">
      <alignment vertical="center" wrapText="1"/>
    </xf>
    <xf numFmtId="9" fontId="7" fillId="0" borderId="8" xfId="2" applyFont="1" applyBorder="1" applyAlignment="1">
      <alignment horizontal="center" vertical="center" wrapText="1"/>
    </xf>
    <xf numFmtId="0" fontId="7" fillId="0" borderId="107" xfId="0" applyFont="1" applyBorder="1" applyAlignment="1">
      <alignment horizontal="center" vertical="center"/>
    </xf>
    <xf numFmtId="10" fontId="7" fillId="0" borderId="9" xfId="2" applyNumberFormat="1" applyFont="1" applyBorder="1" applyAlignment="1">
      <alignment horizontal="center" vertical="center"/>
    </xf>
    <xf numFmtId="0" fontId="7" fillId="0" borderId="10" xfId="0" applyFont="1" applyBorder="1" applyAlignment="1">
      <alignment vertical="center" wrapText="1"/>
    </xf>
    <xf numFmtId="0" fontId="50" fillId="0" borderId="0" xfId="0" applyFont="1" applyAlignment="1">
      <alignment vertical="center"/>
    </xf>
    <xf numFmtId="0" fontId="50" fillId="0" borderId="0" xfId="0" applyFont="1" applyAlignment="1">
      <alignment horizontal="center" vertical="center"/>
    </xf>
    <xf numFmtId="0" fontId="58" fillId="0" borderId="0" xfId="0" applyFont="1" applyAlignment="1">
      <alignment vertical="center"/>
    </xf>
    <xf numFmtId="0" fontId="50" fillId="0" borderId="0" xfId="0" applyFont="1" applyAlignment="1">
      <alignment horizontal="center"/>
    </xf>
    <xf numFmtId="0" fontId="58" fillId="0" borderId="0" xfId="0" applyFont="1"/>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33" xfId="0" applyFont="1" applyBorder="1" applyAlignment="1">
      <alignment horizontal="center" vertical="center" wrapText="1"/>
    </xf>
    <xf numFmtId="9" fontId="7" fillId="0" borderId="149" xfId="0" applyNumberFormat="1" applyFont="1" applyBorder="1" applyAlignment="1">
      <alignment horizontal="center" vertical="center"/>
    </xf>
    <xf numFmtId="0" fontId="7" fillId="0" borderId="150" xfId="0" applyFont="1" applyBorder="1" applyAlignment="1">
      <alignment vertical="center" wrapText="1"/>
    </xf>
    <xf numFmtId="0" fontId="59" fillId="7" borderId="151" xfId="0" applyFont="1" applyFill="1" applyBorder="1" applyAlignment="1">
      <alignment horizontal="left" vertical="center" wrapText="1"/>
    </xf>
    <xf numFmtId="9" fontId="7" fillId="0" borderId="89" xfId="0" applyNumberFormat="1" applyFont="1" applyBorder="1" applyAlignment="1">
      <alignment horizontal="center" vertical="center"/>
    </xf>
    <xf numFmtId="0" fontId="7" fillId="0" borderId="90" xfId="0" applyFont="1" applyBorder="1" applyAlignment="1">
      <alignment vertical="center" wrapText="1"/>
    </xf>
    <xf numFmtId="0" fontId="50" fillId="0" borderId="125" xfId="0" applyFont="1" applyFill="1" applyBorder="1" applyAlignment="1">
      <alignment horizontal="left" vertical="center" wrapText="1"/>
    </xf>
    <xf numFmtId="2" fontId="50" fillId="0" borderId="125" xfId="0" applyNumberFormat="1" applyFont="1" applyFill="1" applyBorder="1" applyAlignment="1">
      <alignment horizontal="center" vertical="center"/>
    </xf>
    <xf numFmtId="10" fontId="50" fillId="0" borderId="125" xfId="0" applyNumberFormat="1" applyFont="1" applyFill="1" applyBorder="1" applyAlignment="1">
      <alignment horizontal="center" vertical="center"/>
    </xf>
    <xf numFmtId="9" fontId="50" fillId="0" borderId="125" xfId="2" applyFont="1" applyFill="1" applyBorder="1" applyAlignment="1">
      <alignment horizontal="center" vertical="center"/>
    </xf>
    <xf numFmtId="0" fontId="50" fillId="0" borderId="125" xfId="0" applyFont="1" applyFill="1" applyBorder="1" applyAlignment="1">
      <alignment horizontal="center" vertical="center"/>
    </xf>
    <xf numFmtId="0" fontId="1" fillId="0" borderId="15" xfId="0" applyFont="1" applyBorder="1" applyAlignment="1">
      <alignment horizontal="left" vertical="center" wrapText="1"/>
    </xf>
    <xf numFmtId="0" fontId="1" fillId="0" borderId="4" xfId="0" applyFont="1" applyBorder="1" applyAlignment="1">
      <alignment horizontal="left" vertical="center" wrapText="1"/>
    </xf>
    <xf numFmtId="0" fontId="1" fillId="0" borderId="7" xfId="0" applyFont="1" applyBorder="1" applyAlignment="1">
      <alignment horizontal="left" vertical="center" wrapText="1"/>
    </xf>
    <xf numFmtId="0" fontId="1" fillId="0" borderId="22" xfId="0" applyFont="1" applyBorder="1" applyAlignment="1">
      <alignment horizontal="left" vertical="center" wrapText="1"/>
    </xf>
    <xf numFmtId="0" fontId="1" fillId="0" borderId="8" xfId="0" applyFont="1" applyBorder="1" applyAlignment="1">
      <alignment horizontal="left" vertical="center" wrapText="1"/>
    </xf>
    <xf numFmtId="0" fontId="1" fillId="0" borderId="10" xfId="0" applyFont="1" applyBorder="1" applyAlignment="1">
      <alignment horizontal="left"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2" borderId="100" xfId="0" applyFont="1" applyFill="1" applyBorder="1" applyAlignment="1">
      <alignment horizontal="left" vertical="center" wrapText="1"/>
    </xf>
    <xf numFmtId="0" fontId="2" fillId="2" borderId="101" xfId="0" applyFont="1" applyFill="1" applyBorder="1" applyAlignment="1">
      <alignment horizontal="left" vertical="center" wrapText="1"/>
    </xf>
    <xf numFmtId="0" fontId="2" fillId="2" borderId="102" xfId="0" applyFont="1" applyFill="1" applyBorder="1" applyAlignment="1">
      <alignment horizontal="left" vertical="center" wrapText="1"/>
    </xf>
    <xf numFmtId="0" fontId="1" fillId="0" borderId="17" xfId="0" applyFont="1" applyBorder="1" applyAlignment="1">
      <alignment horizontal="left" vertical="center" wrapText="1"/>
    </xf>
    <xf numFmtId="0" fontId="1" fillId="0" borderId="18" xfId="0" applyFont="1" applyBorder="1" applyAlignment="1">
      <alignment horizontal="left" vertical="center" wrapText="1"/>
    </xf>
    <xf numFmtId="0" fontId="1" fillId="0" borderId="12" xfId="0" applyFont="1" applyBorder="1" applyAlignment="1">
      <alignment horizontal="left" vertical="center" wrapText="1"/>
    </xf>
    <xf numFmtId="0" fontId="1" fillId="0" borderId="5" xfId="0" applyFont="1" applyBorder="1" applyAlignment="1">
      <alignment horizontal="left" vertical="center" wrapText="1"/>
    </xf>
    <xf numFmtId="0" fontId="1" fillId="0" borderId="11" xfId="0" applyFont="1" applyBorder="1" applyAlignment="1">
      <alignment horizontal="left" vertical="center" wrapText="1"/>
    </xf>
    <xf numFmtId="0" fontId="2" fillId="2" borderId="1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29"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horizontal="left" vertical="center" wrapText="1"/>
    </xf>
    <xf numFmtId="0" fontId="1" fillId="0" borderId="13" xfId="0" applyFont="1" applyBorder="1" applyAlignment="1">
      <alignment horizontal="left"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 fillId="0" borderId="0" xfId="0" applyFont="1" applyAlignment="1">
      <alignment horizontal="center"/>
    </xf>
    <xf numFmtId="0" fontId="1" fillId="0" borderId="13" xfId="0" applyFont="1" applyBorder="1" applyAlignment="1">
      <alignment horizontal="center"/>
    </xf>
    <xf numFmtId="0" fontId="2" fillId="2" borderId="16"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0" xfId="0" applyFont="1" applyFill="1" applyBorder="1" applyAlignment="1">
      <alignment horizontal="center" vertical="center" wrapText="1"/>
    </xf>
    <xf numFmtId="10" fontId="1" fillId="0" borderId="6" xfId="2" applyNumberFormat="1" applyFont="1" applyBorder="1" applyAlignment="1">
      <alignment horizontal="center" vertical="center"/>
    </xf>
    <xf numFmtId="10" fontId="1" fillId="0" borderId="4" xfId="2" applyNumberFormat="1" applyFont="1" applyBorder="1" applyAlignment="1">
      <alignment horizontal="center" vertical="center"/>
    </xf>
    <xf numFmtId="2" fontId="1" fillId="0" borderId="4" xfId="2" applyNumberFormat="1" applyFont="1" applyBorder="1" applyAlignment="1">
      <alignment horizontal="center" vertical="center"/>
    </xf>
    <xf numFmtId="2" fontId="1" fillId="0" borderId="33" xfId="2" applyNumberFormat="1" applyFont="1" applyBorder="1" applyAlignment="1">
      <alignment horizontal="center" vertical="center"/>
    </xf>
    <xf numFmtId="10" fontId="1" fillId="0" borderId="33" xfId="2" applyNumberFormat="1" applyFont="1" applyBorder="1" applyAlignment="1">
      <alignment horizontal="center" vertical="center"/>
    </xf>
    <xf numFmtId="10" fontId="1" fillId="0" borderId="6" xfId="2" applyNumberFormat="1" applyFont="1" applyFill="1" applyBorder="1" applyAlignment="1">
      <alignment horizontal="center" vertical="center"/>
    </xf>
    <xf numFmtId="10" fontId="1" fillId="0" borderId="4" xfId="2" applyNumberFormat="1" applyFont="1" applyFill="1" applyBorder="1" applyAlignment="1">
      <alignment horizontal="center" vertical="center"/>
    </xf>
    <xf numFmtId="10" fontId="1" fillId="0" borderId="33" xfId="2" applyNumberFormat="1" applyFont="1" applyFill="1" applyBorder="1" applyAlignment="1">
      <alignment horizontal="center" vertical="center"/>
    </xf>
    <xf numFmtId="10" fontId="1" fillId="0" borderId="16" xfId="2" applyNumberFormat="1" applyFont="1" applyBorder="1" applyAlignment="1">
      <alignment horizontal="center" vertical="center"/>
    </xf>
    <xf numFmtId="10" fontId="1" fillId="0" borderId="17" xfId="2" applyNumberFormat="1" applyFont="1" applyBorder="1" applyAlignment="1">
      <alignment horizontal="center" vertical="center"/>
    </xf>
    <xf numFmtId="10" fontId="1" fillId="0" borderId="104" xfId="2" applyNumberFormat="1" applyFont="1" applyBorder="1" applyAlignment="1">
      <alignment horizontal="center" vertical="center"/>
    </xf>
    <xf numFmtId="0" fontId="56" fillId="23" borderId="132" xfId="0" applyFont="1" applyFill="1" applyBorder="1" applyAlignment="1">
      <alignment horizontal="center" vertical="center" wrapText="1"/>
    </xf>
    <xf numFmtId="0" fontId="16" fillId="0" borderId="141" xfId="0" applyFont="1" applyBorder="1" applyAlignment="1">
      <alignment wrapText="1"/>
    </xf>
    <xf numFmtId="0" fontId="56" fillId="23" borderId="133" xfId="0" applyFont="1" applyFill="1" applyBorder="1" applyAlignment="1">
      <alignment horizontal="center" vertical="center" wrapText="1"/>
    </xf>
    <xf numFmtId="0" fontId="56" fillId="23" borderId="134" xfId="0" applyFont="1" applyFill="1" applyBorder="1" applyAlignment="1">
      <alignment horizontal="center" vertical="center" wrapText="1"/>
    </xf>
    <xf numFmtId="0" fontId="56" fillId="23" borderId="135" xfId="0" applyFont="1" applyFill="1" applyBorder="1" applyAlignment="1">
      <alignment horizontal="center" vertical="center" wrapText="1"/>
    </xf>
    <xf numFmtId="0" fontId="56" fillId="23" borderId="136" xfId="0" applyFont="1" applyFill="1" applyBorder="1" applyAlignment="1">
      <alignment horizontal="center" vertical="center" wrapText="1"/>
    </xf>
    <xf numFmtId="0" fontId="56" fillId="23" borderId="137" xfId="0" applyFont="1" applyFill="1" applyBorder="1" applyAlignment="1">
      <alignment horizontal="center" vertical="center" wrapText="1"/>
    </xf>
    <xf numFmtId="0" fontId="56" fillId="23" borderId="138" xfId="0" applyFont="1" applyFill="1" applyBorder="1" applyAlignment="1">
      <alignment horizontal="center" vertical="center" wrapText="1"/>
    </xf>
    <xf numFmtId="0" fontId="56" fillId="23" borderId="147" xfId="0" applyFont="1" applyFill="1" applyBorder="1" applyAlignment="1">
      <alignment horizontal="center" vertical="center" wrapText="1"/>
    </xf>
    <xf numFmtId="0" fontId="56" fillId="23" borderId="96" xfId="0" applyFont="1" applyFill="1" applyBorder="1" applyAlignment="1">
      <alignment horizontal="center" vertical="center" wrapText="1"/>
    </xf>
    <xf numFmtId="0" fontId="16" fillId="0" borderId="13" xfId="0" applyFont="1" applyBorder="1" applyAlignment="1">
      <alignment wrapText="1"/>
    </xf>
    <xf numFmtId="0" fontId="56" fillId="23" borderId="139" xfId="0" applyFont="1" applyFill="1" applyBorder="1" applyAlignment="1">
      <alignment horizontal="center" vertical="center" wrapText="1"/>
    </xf>
    <xf numFmtId="0" fontId="16" fillId="0" borderId="148" xfId="0" applyFont="1" applyBorder="1" applyAlignment="1">
      <alignment wrapText="1"/>
    </xf>
    <xf numFmtId="0" fontId="56" fillId="23" borderId="131" xfId="0" applyFont="1" applyFill="1" applyBorder="1" applyAlignment="1">
      <alignment horizontal="center" vertical="center"/>
    </xf>
    <xf numFmtId="0" fontId="16" fillId="0" borderId="140" xfId="0" applyFont="1" applyBorder="1"/>
    <xf numFmtId="0" fontId="56" fillId="23" borderId="132" xfId="0" applyFont="1" applyFill="1" applyBorder="1" applyAlignment="1">
      <alignment horizontal="center" vertical="center"/>
    </xf>
    <xf numFmtId="0" fontId="16" fillId="0" borderId="141" xfId="0" applyFont="1" applyBorder="1"/>
    <xf numFmtId="0" fontId="56" fillId="23" borderId="142" xfId="0" applyFont="1" applyFill="1" applyBorder="1" applyAlignment="1">
      <alignment horizontal="center" vertical="center" wrapText="1"/>
    </xf>
    <xf numFmtId="0" fontId="56" fillId="23" borderId="143" xfId="0" applyFont="1" applyFill="1" applyBorder="1" applyAlignment="1">
      <alignment horizontal="center" vertical="center" wrapText="1"/>
    </xf>
    <xf numFmtId="0" fontId="56" fillId="23" borderId="141" xfId="0" applyFont="1" applyFill="1" applyBorder="1" applyAlignment="1">
      <alignment horizontal="center" vertical="center" wrapText="1"/>
    </xf>
    <xf numFmtId="0" fontId="56" fillId="23" borderId="77" xfId="0" applyFont="1" applyFill="1" applyBorder="1" applyAlignment="1">
      <alignment horizontal="center" vertical="center" wrapText="1"/>
    </xf>
    <xf numFmtId="0" fontId="16" fillId="0" borderId="142" xfId="0" applyFont="1" applyBorder="1" applyAlignment="1">
      <alignment wrapText="1"/>
    </xf>
    <xf numFmtId="0" fontId="49" fillId="0" borderId="124" xfId="0" applyFont="1" applyBorder="1" applyAlignment="1">
      <alignment horizontal="left" vertical="center" wrapText="1"/>
    </xf>
    <xf numFmtId="0" fontId="58" fillId="0" borderId="126" xfId="0" applyFont="1" applyBorder="1" applyAlignment="1">
      <alignment horizontal="left"/>
    </xf>
    <xf numFmtId="0" fontId="58" fillId="0" borderId="127" xfId="0" applyFont="1" applyBorder="1" applyAlignment="1">
      <alignment horizontal="left"/>
    </xf>
    <xf numFmtId="0" fontId="50" fillId="0" borderId="124" xfId="0" applyFont="1" applyBorder="1" applyAlignment="1">
      <alignment horizontal="left" vertical="center" wrapText="1"/>
    </xf>
    <xf numFmtId="0" fontId="16" fillId="0" borderId="126" xfId="0" applyFont="1" applyBorder="1"/>
    <xf numFmtId="0" fontId="16" fillId="0" borderId="127" xfId="0" applyFont="1" applyBorder="1"/>
    <xf numFmtId="0" fontId="49" fillId="0" borderId="4" xfId="0" applyFont="1" applyBorder="1" applyAlignment="1">
      <alignment horizontal="center" vertical="center" wrapText="1"/>
    </xf>
    <xf numFmtId="0" fontId="49" fillId="0" borderId="4" xfId="0" applyFont="1" applyBorder="1" applyAlignment="1">
      <alignment horizontal="center" vertical="center"/>
    </xf>
    <xf numFmtId="0" fontId="50" fillId="0" borderId="117" xfId="0" applyFont="1" applyBorder="1" applyAlignment="1">
      <alignment horizontal="center"/>
    </xf>
    <xf numFmtId="0" fontId="49" fillId="0" borderId="124" xfId="0" applyFont="1" applyFill="1" applyBorder="1" applyAlignment="1">
      <alignment horizontal="left" vertical="center" wrapText="1"/>
    </xf>
    <xf numFmtId="0" fontId="49" fillId="0" borderId="126" xfId="0" applyFont="1" applyFill="1" applyBorder="1" applyAlignment="1">
      <alignment horizontal="left" vertical="center" wrapText="1"/>
    </xf>
    <xf numFmtId="0" fontId="58" fillId="0" borderId="126" xfId="0" applyFont="1" applyFill="1" applyBorder="1"/>
    <xf numFmtId="0" fontId="50" fillId="0" borderId="124" xfId="0" applyFont="1" applyFill="1" applyBorder="1" applyAlignment="1">
      <alignment horizontal="left" vertical="center" wrapText="1"/>
    </xf>
    <xf numFmtId="0" fontId="50" fillId="0" borderId="126" xfId="0" applyFont="1" applyFill="1" applyBorder="1" applyAlignment="1">
      <alignment horizontal="left" vertical="center" wrapText="1"/>
    </xf>
    <xf numFmtId="10" fontId="50" fillId="0" borderId="128" xfId="0" applyNumberFormat="1" applyFont="1" applyBorder="1" applyAlignment="1">
      <alignment horizontal="left" vertical="center"/>
    </xf>
    <xf numFmtId="10" fontId="50" fillId="0" borderId="129" xfId="0" applyNumberFormat="1" applyFont="1" applyBorder="1" applyAlignment="1">
      <alignment horizontal="left" vertical="center"/>
    </xf>
    <xf numFmtId="10" fontId="50" fillId="0" borderId="130" xfId="0" applyNumberFormat="1" applyFont="1" applyBorder="1" applyAlignment="1">
      <alignment horizontal="left" vertical="center"/>
    </xf>
    <xf numFmtId="0" fontId="50" fillId="0" borderId="128" xfId="0" applyFont="1" applyFill="1" applyBorder="1" applyAlignment="1">
      <alignment horizontal="left" vertical="center"/>
    </xf>
    <xf numFmtId="0" fontId="50" fillId="0" borderId="129" xfId="0" applyFont="1" applyFill="1" applyBorder="1" applyAlignment="1">
      <alignment horizontal="left" vertical="center"/>
    </xf>
    <xf numFmtId="0" fontId="50" fillId="0" borderId="130" xfId="0" applyFont="1" applyFill="1" applyBorder="1" applyAlignment="1">
      <alignment horizontal="left" vertical="center"/>
    </xf>
    <xf numFmtId="0" fontId="50" fillId="0" borderId="152" xfId="0" applyFont="1" applyFill="1" applyBorder="1" applyAlignment="1">
      <alignment horizontal="center" vertical="center" wrapText="1"/>
    </xf>
    <xf numFmtId="0" fontId="50" fillId="0" borderId="126" xfId="0" applyFont="1" applyFill="1" applyBorder="1" applyAlignment="1">
      <alignment horizontal="center" vertical="center" wrapText="1"/>
    </xf>
    <xf numFmtId="0" fontId="50" fillId="0" borderId="127"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56" fillId="25" borderId="23" xfId="0" applyFont="1" applyFill="1" applyBorder="1" applyAlignment="1">
      <alignment horizontal="center" vertical="center" wrapText="1"/>
    </xf>
    <xf numFmtId="0" fontId="56" fillId="25" borderId="24" xfId="0" applyFont="1" applyFill="1" applyBorder="1" applyAlignment="1">
      <alignment horizontal="center" vertical="center" wrapText="1"/>
    </xf>
    <xf numFmtId="0" fontId="56" fillId="25" borderId="25" xfId="0" applyFont="1" applyFill="1" applyBorder="1" applyAlignment="1">
      <alignment horizontal="center" vertical="center" wrapText="1"/>
    </xf>
    <xf numFmtId="0" fontId="56" fillId="27" borderId="4" xfId="0" applyFont="1" applyFill="1" applyBorder="1" applyAlignment="1">
      <alignment horizontal="center" vertical="center" wrapText="1"/>
    </xf>
    <xf numFmtId="0" fontId="56" fillId="27" borderId="8" xfId="0" applyFont="1" applyFill="1" applyBorder="1" applyAlignment="1">
      <alignment horizontal="center" vertical="center" wrapText="1"/>
    </xf>
    <xf numFmtId="0" fontId="2" fillId="26" borderId="6" xfId="0" applyFont="1" applyFill="1" applyBorder="1" applyAlignment="1">
      <alignment horizontal="center" vertical="center" wrapText="1"/>
    </xf>
    <xf numFmtId="0" fontId="2" fillId="26" borderId="9" xfId="0" applyFont="1" applyFill="1" applyBorder="1" applyAlignment="1">
      <alignment horizontal="center" vertical="center" wrapText="1"/>
    </xf>
    <xf numFmtId="0" fontId="41" fillId="26" borderId="82" xfId="0" applyFont="1" applyFill="1" applyBorder="1" applyAlignment="1">
      <alignment horizontal="center" vertical="center" wrapText="1"/>
    </xf>
    <xf numFmtId="0" fontId="41" fillId="26" borderId="27" xfId="0" applyFont="1" applyFill="1" applyBorder="1" applyAlignment="1">
      <alignment horizontal="center" vertical="center" wrapText="1"/>
    </xf>
    <xf numFmtId="0" fontId="56" fillId="27" borderId="6" xfId="0" applyFont="1" applyFill="1" applyBorder="1" applyAlignment="1">
      <alignment horizontal="center" vertical="center" wrapText="1"/>
    </xf>
    <xf numFmtId="0" fontId="56" fillId="27" borderId="9" xfId="0" applyFont="1" applyFill="1" applyBorder="1" applyAlignment="1">
      <alignment horizontal="center" vertical="center" wrapText="1"/>
    </xf>
    <xf numFmtId="0" fontId="56" fillId="27" borderId="7" xfId="0" applyFont="1" applyFill="1" applyBorder="1" applyAlignment="1">
      <alignment horizontal="center" vertical="center" wrapText="1"/>
    </xf>
    <xf numFmtId="0" fontId="56" fillId="27" borderId="10" xfId="0" applyFont="1" applyFill="1" applyBorder="1" applyAlignment="1">
      <alignment horizontal="center" vertical="center" wrapText="1"/>
    </xf>
    <xf numFmtId="0" fontId="56" fillId="25" borderId="16" xfId="0" applyFont="1" applyFill="1" applyBorder="1" applyAlignment="1">
      <alignment horizontal="center" vertical="center" wrapText="1"/>
    </xf>
    <xf numFmtId="0" fontId="56" fillId="25" borderId="6" xfId="0" applyFont="1" applyFill="1" applyBorder="1" applyAlignment="1">
      <alignment horizontal="center" vertical="center" wrapText="1"/>
    </xf>
    <xf numFmtId="0" fontId="56" fillId="25" borderId="9" xfId="0" applyFont="1" applyFill="1" applyBorder="1" applyAlignment="1">
      <alignment horizontal="center" vertical="center" wrapText="1"/>
    </xf>
    <xf numFmtId="0" fontId="56" fillId="25" borderId="104" xfId="0" applyFont="1" applyFill="1" applyBorder="1" applyAlignment="1">
      <alignment horizontal="center" vertical="center" wrapText="1"/>
    </xf>
    <xf numFmtId="0" fontId="56" fillId="25" borderId="33" xfId="0" applyFont="1" applyFill="1" applyBorder="1" applyAlignment="1">
      <alignment horizontal="center" vertical="center" wrapText="1"/>
    </xf>
    <xf numFmtId="0" fontId="56" fillId="25" borderId="107" xfId="0" applyFont="1" applyFill="1" applyBorder="1" applyAlignment="1">
      <alignment horizontal="center" vertical="center" wrapText="1"/>
    </xf>
    <xf numFmtId="0" fontId="56" fillId="25" borderId="18" xfId="0" applyFont="1" applyFill="1" applyBorder="1" applyAlignment="1">
      <alignment horizontal="center" vertical="center" wrapText="1"/>
    </xf>
    <xf numFmtId="0" fontId="56" fillId="25" borderId="78" xfId="0" applyFont="1" applyFill="1" applyBorder="1" applyAlignment="1">
      <alignment horizontal="center" vertical="center" wrapText="1"/>
    </xf>
    <xf numFmtId="0" fontId="56" fillId="25" borderId="79" xfId="0" applyFont="1" applyFill="1" applyBorder="1" applyAlignment="1">
      <alignment horizontal="center" vertical="center" wrapText="1"/>
    </xf>
    <xf numFmtId="0" fontId="56" fillId="25" borderId="80" xfId="0" applyFont="1" applyFill="1" applyBorder="1" applyAlignment="1">
      <alignment horizontal="center" vertical="center" wrapText="1"/>
    </xf>
    <xf numFmtId="0" fontId="56" fillId="25" borderId="108" xfId="0" applyFont="1" applyFill="1" applyBorder="1" applyAlignment="1">
      <alignment horizontal="center" vertical="center" wrapText="1"/>
    </xf>
    <xf numFmtId="0" fontId="56" fillId="25" borderId="17" xfId="0" applyFont="1" applyFill="1" applyBorder="1" applyAlignment="1">
      <alignment horizontal="center" vertical="center" wrapText="1"/>
    </xf>
    <xf numFmtId="0" fontId="2" fillId="26" borderId="16" xfId="0" applyFont="1" applyFill="1" applyBorder="1" applyAlignment="1">
      <alignment horizontal="center" vertical="center" wrapText="1"/>
    </xf>
    <xf numFmtId="0" fontId="41" fillId="26" borderId="17" xfId="0" applyFont="1" applyFill="1" applyBorder="1" applyAlignment="1">
      <alignment horizontal="center" vertical="center" wrapText="1"/>
    </xf>
    <xf numFmtId="0" fontId="2" fillId="26" borderId="18" xfId="0" applyFont="1" applyFill="1" applyBorder="1" applyAlignment="1">
      <alignment horizontal="center" vertical="center" wrapText="1"/>
    </xf>
    <xf numFmtId="0" fontId="56" fillId="27" borderId="15" xfId="0" applyFont="1" applyFill="1" applyBorder="1" applyAlignment="1">
      <alignment horizontal="center" vertical="center" wrapText="1"/>
    </xf>
    <xf numFmtId="0" fontId="56" fillId="27" borderId="22" xfId="0" applyFont="1" applyFill="1" applyBorder="1" applyAlignment="1">
      <alignment horizontal="center" vertical="center" wrapText="1"/>
    </xf>
    <xf numFmtId="0" fontId="1" fillId="0" borderId="15" xfId="0" applyFont="1" applyBorder="1" applyAlignment="1">
      <alignment vertical="center" wrapText="1"/>
    </xf>
    <xf numFmtId="0" fontId="1" fillId="0" borderId="4" xfId="0" applyFont="1" applyBorder="1" applyAlignment="1">
      <alignment vertical="center" wrapText="1"/>
    </xf>
    <xf numFmtId="0" fontId="1" fillId="0" borderId="33" xfId="0" applyFont="1" applyBorder="1" applyAlignment="1">
      <alignment vertical="center" wrapText="1"/>
    </xf>
    <xf numFmtId="0" fontId="1" fillId="0" borderId="22" xfId="0" applyFont="1" applyBorder="1" applyAlignment="1">
      <alignment vertical="center" wrapText="1"/>
    </xf>
    <xf numFmtId="0" fontId="1" fillId="0" borderId="8" xfId="0" applyFont="1" applyBorder="1" applyAlignment="1">
      <alignment vertical="center" wrapText="1"/>
    </xf>
    <xf numFmtId="0" fontId="1" fillId="0" borderId="107" xfId="0" applyFont="1" applyBorder="1" applyAlignment="1">
      <alignment vertical="center" wrapText="1"/>
    </xf>
    <xf numFmtId="0" fontId="2" fillId="2" borderId="95" xfId="0" applyFont="1" applyFill="1" applyBorder="1" applyAlignment="1">
      <alignment horizontal="center" vertical="center" wrapText="1"/>
    </xf>
    <xf numFmtId="0" fontId="2" fillId="2" borderId="96" xfId="0" applyFont="1" applyFill="1" applyBorder="1" applyAlignment="1">
      <alignment horizontal="center" vertical="center" wrapText="1"/>
    </xf>
    <xf numFmtId="0" fontId="2" fillId="2" borderId="103"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97" xfId="0" applyFont="1" applyFill="1" applyBorder="1" applyAlignment="1">
      <alignment horizontal="center" vertical="center" wrapText="1"/>
    </xf>
    <xf numFmtId="0" fontId="2" fillId="2" borderId="99" xfId="0" applyFont="1" applyFill="1" applyBorder="1" applyAlignment="1">
      <alignment horizontal="center" vertical="center" wrapText="1"/>
    </xf>
    <xf numFmtId="10" fontId="1" fillId="0" borderId="33" xfId="2" applyNumberFormat="1" applyFont="1" applyBorder="1" applyAlignment="1">
      <alignment horizontal="center" vertical="center" wrapText="1"/>
    </xf>
    <xf numFmtId="10" fontId="1" fillId="0" borderId="112" xfId="2" applyNumberFormat="1" applyFont="1" applyBorder="1" applyAlignment="1">
      <alignment horizontal="center" vertical="center" wrapText="1"/>
    </xf>
    <xf numFmtId="10" fontId="1" fillId="0" borderId="107" xfId="2" applyNumberFormat="1" applyFont="1" applyBorder="1" applyAlignment="1">
      <alignment horizontal="center" vertical="center" wrapText="1"/>
    </xf>
    <xf numFmtId="10" fontId="1" fillId="0" borderId="113" xfId="2" applyNumberFormat="1" applyFont="1" applyBorder="1" applyAlignment="1">
      <alignment horizontal="center" vertical="center" wrapText="1"/>
    </xf>
    <xf numFmtId="0" fontId="2" fillId="19" borderId="111" xfId="0" applyFont="1" applyFill="1" applyBorder="1" applyAlignment="1">
      <alignment horizontal="center" vertical="center" wrapText="1"/>
    </xf>
    <xf numFmtId="0" fontId="2" fillId="19" borderId="15" xfId="0" applyFont="1" applyFill="1" applyBorder="1" applyAlignment="1">
      <alignment horizontal="center" vertical="center" wrapText="1"/>
    </xf>
    <xf numFmtId="0" fontId="2" fillId="20" borderId="114" xfId="0" applyFont="1" applyFill="1" applyBorder="1" applyAlignment="1">
      <alignment horizontal="center" vertical="center" wrapText="1"/>
    </xf>
    <xf numFmtId="0" fontId="2" fillId="20" borderId="22"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9" xfId="0" applyFont="1" applyFill="1" applyBorder="1" applyAlignment="1">
      <alignment horizontal="center" vertical="center"/>
    </xf>
    <xf numFmtId="0" fontId="1" fillId="0" borderId="8" xfId="0" applyFont="1" applyBorder="1" applyAlignment="1">
      <alignment horizontal="left" vertical="center"/>
    </xf>
    <xf numFmtId="0" fontId="1" fillId="0" borderId="10" xfId="0" applyFont="1" applyBorder="1" applyAlignment="1">
      <alignment horizontal="left" vertical="center"/>
    </xf>
    <xf numFmtId="0" fontId="2" fillId="0" borderId="19" xfId="0" applyFont="1" applyBorder="1" applyAlignment="1">
      <alignment horizontal="center" vertical="center"/>
    </xf>
    <xf numFmtId="0" fontId="2" fillId="0" borderId="21" xfId="0" applyFont="1" applyBorder="1" applyAlignment="1">
      <alignment horizontal="center" vertical="center"/>
    </xf>
    <xf numFmtId="0" fontId="2" fillId="16" borderId="19" xfId="0" applyFont="1" applyFill="1" applyBorder="1" applyAlignment="1">
      <alignment horizontal="center" vertical="center" wrapText="1"/>
    </xf>
    <xf numFmtId="0" fontId="2" fillId="16" borderId="20" xfId="0" applyFont="1" applyFill="1" applyBorder="1" applyAlignment="1">
      <alignment horizontal="center" vertical="center" wrapText="1"/>
    </xf>
    <xf numFmtId="0" fontId="2" fillId="16" borderId="2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2" borderId="16" xfId="0" applyFont="1" applyFill="1" applyBorder="1" applyAlignment="1">
      <alignment horizontal="center" vertical="center"/>
    </xf>
    <xf numFmtId="0" fontId="1" fillId="0" borderId="17" xfId="0" applyFont="1" applyBorder="1" applyAlignment="1">
      <alignment horizontal="left" vertical="center"/>
    </xf>
    <xf numFmtId="0" fontId="1" fillId="0" borderId="18" xfId="0" applyFont="1" applyBorder="1" applyAlignment="1">
      <alignment horizontal="left" vertical="center"/>
    </xf>
    <xf numFmtId="0" fontId="1" fillId="0" borderId="4" xfId="0" applyFont="1" applyBorder="1" applyAlignment="1">
      <alignment horizontal="left" vertical="center"/>
    </xf>
    <xf numFmtId="0" fontId="1" fillId="0" borderId="7" xfId="0" applyFont="1" applyBorder="1" applyAlignment="1">
      <alignment horizontal="left" vertical="center"/>
    </xf>
    <xf numFmtId="0" fontId="1" fillId="0" borderId="110" xfId="0" applyFont="1" applyBorder="1" applyAlignment="1">
      <alignment horizontal="left" vertical="center" wrapText="1"/>
    </xf>
    <xf numFmtId="0" fontId="1" fillId="0" borderId="20" xfId="0" applyFont="1" applyBorder="1" applyAlignment="1">
      <alignment horizontal="left" vertical="center" wrapText="1"/>
    </xf>
    <xf numFmtId="0" fontId="1" fillId="0" borderId="21" xfId="0" applyFont="1" applyBorder="1" applyAlignment="1">
      <alignment horizontal="left" vertical="center" wrapText="1"/>
    </xf>
    <xf numFmtId="0" fontId="2" fillId="16" borderId="1" xfId="0" applyFont="1" applyFill="1" applyBorder="1" applyAlignment="1">
      <alignment horizontal="center" vertical="center" wrapText="1"/>
    </xf>
    <xf numFmtId="0" fontId="2" fillId="16" borderId="2" xfId="0" applyFont="1" applyFill="1" applyBorder="1" applyAlignment="1">
      <alignment horizontal="center" vertical="center" wrapText="1"/>
    </xf>
    <xf numFmtId="0" fontId="2" fillId="16" borderId="3" xfId="0" applyFont="1" applyFill="1" applyBorder="1" applyAlignment="1">
      <alignment horizontal="center" vertical="center" wrapText="1"/>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2" fillId="2" borderId="7" xfId="0" applyFont="1" applyFill="1" applyBorder="1" applyAlignment="1">
      <alignment horizontal="center" vertical="center"/>
    </xf>
    <xf numFmtId="0" fontId="1" fillId="0" borderId="82" xfId="0" applyFont="1" applyBorder="1" applyAlignment="1">
      <alignment horizontal="left" vertical="center" wrapText="1"/>
    </xf>
    <xf numFmtId="0" fontId="1" fillId="0" borderId="83" xfId="0" applyFont="1" applyBorder="1" applyAlignment="1">
      <alignment horizontal="left" vertical="center" wrapText="1"/>
    </xf>
    <xf numFmtId="0" fontId="1" fillId="0" borderId="33" xfId="0" applyFont="1" applyBorder="1" applyAlignment="1">
      <alignment horizontal="left" vertical="center" wrapText="1"/>
    </xf>
    <xf numFmtId="10" fontId="1" fillId="0" borderId="104" xfId="2" applyNumberFormat="1" applyFont="1" applyBorder="1" applyAlignment="1">
      <alignment horizontal="center" vertical="center" wrapText="1"/>
    </xf>
    <xf numFmtId="10" fontId="1" fillId="0" borderId="80" xfId="2" applyNumberFormat="1" applyFont="1" applyBorder="1" applyAlignment="1">
      <alignment horizontal="center" vertical="center" wrapText="1"/>
    </xf>
    <xf numFmtId="0" fontId="2" fillId="17" borderId="78" xfId="0" applyFont="1" applyFill="1" applyBorder="1" applyAlignment="1">
      <alignment horizontal="center" vertical="center" wrapText="1"/>
    </xf>
    <xf numFmtId="0" fontId="2" fillId="17" borderId="108" xfId="0" applyFont="1" applyFill="1" applyBorder="1" applyAlignment="1">
      <alignment horizontal="center" vertical="center" wrapText="1"/>
    </xf>
    <xf numFmtId="0" fontId="2" fillId="18" borderId="111" xfId="0" applyFont="1" applyFill="1" applyBorder="1" applyAlignment="1">
      <alignment horizontal="center" vertical="center" wrapText="1"/>
    </xf>
    <xf numFmtId="0" fontId="2" fillId="18" borderId="15"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2" fillId="2" borderId="10" xfId="0" applyFont="1" applyFill="1" applyBorder="1" applyAlignment="1">
      <alignment horizontal="center" vertical="center"/>
    </xf>
    <xf numFmtId="0" fontId="2" fillId="2" borderId="18" xfId="0" applyFont="1" applyFill="1" applyBorder="1" applyAlignment="1">
      <alignment horizontal="center" vertical="center"/>
    </xf>
    <xf numFmtId="0" fontId="1" fillId="0" borderId="108" xfId="0" applyFont="1" applyBorder="1" applyAlignment="1">
      <alignment horizontal="left" vertical="center" wrapText="1"/>
    </xf>
    <xf numFmtId="0" fontId="1" fillId="0" borderId="9"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2" fillId="16" borderId="19" xfId="0" applyFont="1" applyFill="1" applyBorder="1" applyAlignment="1">
      <alignment horizontal="center" vertical="center"/>
    </xf>
    <xf numFmtId="0" fontId="2" fillId="16" borderId="20" xfId="0" applyFont="1" applyFill="1" applyBorder="1" applyAlignment="1">
      <alignment horizontal="center"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16" xfId="0" applyFont="1" applyBorder="1" applyAlignment="1">
      <alignment horizontal="center"/>
    </xf>
    <xf numFmtId="0" fontId="1" fillId="0" borderId="17" xfId="0" applyFont="1" applyBorder="1" applyAlignment="1">
      <alignment horizontal="center"/>
    </xf>
    <xf numFmtId="0" fontId="1" fillId="0" borderId="6" xfId="0" applyFont="1" applyBorder="1" applyAlignment="1">
      <alignment horizontal="center"/>
    </xf>
    <xf numFmtId="0" fontId="1" fillId="0" borderId="4" xfId="0" applyFont="1" applyBorder="1" applyAlignment="1">
      <alignment horizontal="center"/>
    </xf>
    <xf numFmtId="0" fontId="1" fillId="0" borderId="9" xfId="0" applyFont="1" applyBorder="1" applyAlignment="1">
      <alignment horizontal="center"/>
    </xf>
    <xf numFmtId="0" fontId="1" fillId="0" borderId="8" xfId="0" applyFont="1" applyBorder="1" applyAlignment="1">
      <alignment horizontal="center"/>
    </xf>
    <xf numFmtId="0" fontId="2" fillId="0" borderId="17"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17" xfId="0" applyFont="1" applyBorder="1" applyAlignment="1">
      <alignment horizontal="left" vertical="center"/>
    </xf>
    <xf numFmtId="0" fontId="1" fillId="0" borderId="18" xfId="0" applyFont="1" applyBorder="1" applyAlignment="1">
      <alignment horizontal="center"/>
    </xf>
    <xf numFmtId="0" fontId="1" fillId="0" borderId="7" xfId="0" applyFont="1" applyBorder="1" applyAlignment="1">
      <alignment horizontal="center"/>
    </xf>
    <xf numFmtId="0" fontId="1" fillId="0" borderId="10" xfId="0" applyFont="1" applyBorder="1" applyAlignment="1">
      <alignment horizontal="center"/>
    </xf>
    <xf numFmtId="0" fontId="2" fillId="0" borderId="4" xfId="0" applyFont="1" applyBorder="1" applyAlignment="1">
      <alignment horizontal="left" vertical="center"/>
    </xf>
    <xf numFmtId="0" fontId="2" fillId="0" borderId="8" xfId="0" applyFont="1" applyBorder="1" applyAlignment="1">
      <alignment horizontal="left" vertical="center"/>
    </xf>
    <xf numFmtId="0" fontId="41" fillId="15" borderId="4" xfId="8" applyFont="1" applyFill="1" applyBorder="1" applyAlignment="1">
      <alignment horizontal="left" vertical="center" wrapText="1"/>
    </xf>
    <xf numFmtId="0" fontId="45" fillId="8" borderId="95" xfId="6" applyFont="1" applyFill="1" applyBorder="1" applyAlignment="1">
      <alignment horizontal="center" vertical="center" wrapText="1"/>
    </xf>
    <xf numFmtId="0" fontId="45" fillId="8" borderId="77" xfId="6" applyFont="1" applyFill="1" applyBorder="1" applyAlignment="1">
      <alignment horizontal="center" vertical="center" wrapText="1"/>
    </xf>
    <xf numFmtId="0" fontId="45" fillId="8" borderId="96" xfId="6" applyFont="1" applyFill="1" applyBorder="1" applyAlignment="1">
      <alignment horizontal="center" vertical="center" wrapText="1"/>
    </xf>
    <xf numFmtId="0" fontId="45" fillId="8" borderId="97" xfId="6" applyFont="1" applyFill="1" applyBorder="1" applyAlignment="1">
      <alignment horizontal="center" vertical="center" wrapText="1"/>
    </xf>
    <xf numFmtId="0" fontId="45" fillId="8" borderId="98" xfId="6" applyFont="1" applyFill="1" applyBorder="1" applyAlignment="1">
      <alignment horizontal="center" vertical="center" wrapText="1"/>
    </xf>
    <xf numFmtId="0" fontId="45" fillId="8" borderId="99" xfId="6" applyFont="1" applyFill="1" applyBorder="1" applyAlignment="1">
      <alignment horizontal="center" vertical="center" wrapText="1"/>
    </xf>
    <xf numFmtId="14" fontId="46" fillId="0" borderId="17" xfId="6" applyNumberFormat="1" applyFont="1" applyBorder="1" applyAlignment="1">
      <alignment horizontal="left" vertical="center" wrapText="1"/>
    </xf>
    <xf numFmtId="14" fontId="46" fillId="0" borderId="18" xfId="6" applyNumberFormat="1" applyFont="1" applyBorder="1" applyAlignment="1">
      <alignment horizontal="left" vertical="center" wrapText="1"/>
    </xf>
    <xf numFmtId="14" fontId="46" fillId="0" borderId="8" xfId="6" applyNumberFormat="1" applyFont="1" applyBorder="1" applyAlignment="1">
      <alignment horizontal="left" vertical="center" wrapText="1"/>
    </xf>
    <xf numFmtId="14" fontId="46" fillId="0" borderId="10" xfId="6" applyNumberFormat="1" applyFont="1" applyBorder="1" applyAlignment="1">
      <alignment horizontal="left" vertical="center" wrapText="1"/>
    </xf>
    <xf numFmtId="0" fontId="40" fillId="9" borderId="104" xfId="8" applyFont="1" applyFill="1" applyBorder="1" applyAlignment="1">
      <alignment horizontal="center" vertical="center" wrapText="1"/>
    </xf>
    <xf numFmtId="0" fontId="40" fillId="9" borderId="105" xfId="8" applyFont="1" applyFill="1" applyBorder="1" applyAlignment="1">
      <alignment horizontal="center" vertical="center" wrapText="1"/>
    </xf>
    <xf numFmtId="0" fontId="40" fillId="9" borderId="16" xfId="6" applyFont="1" applyFill="1" applyBorder="1" applyAlignment="1">
      <alignment horizontal="center" vertical="center" wrapText="1"/>
    </xf>
    <xf numFmtId="0" fontId="40" fillId="9" borderId="18" xfId="6" applyFont="1" applyFill="1" applyBorder="1" applyAlignment="1">
      <alignment horizontal="center" vertical="center" wrapText="1"/>
    </xf>
    <xf numFmtId="0" fontId="40" fillId="9" borderId="16" xfId="8" applyFont="1" applyFill="1" applyBorder="1" applyAlignment="1">
      <alignment horizontal="center" vertical="center" wrapText="1"/>
    </xf>
    <xf numFmtId="0" fontId="40" fillId="9" borderId="81" xfId="8" applyFont="1" applyFill="1" applyBorder="1" applyAlignment="1">
      <alignment horizontal="center" vertical="center" wrapText="1"/>
    </xf>
    <xf numFmtId="0" fontId="40" fillId="9" borderId="17" xfId="8" applyFont="1" applyFill="1" applyBorder="1" applyAlignment="1">
      <alignment horizontal="center" vertical="center" wrapText="1"/>
    </xf>
    <xf numFmtId="0" fontId="40" fillId="9" borderId="82" xfId="8" applyFont="1" applyFill="1" applyBorder="1" applyAlignment="1">
      <alignment horizontal="center" vertical="center" wrapText="1"/>
    </xf>
    <xf numFmtId="0" fontId="40" fillId="9" borderId="95" xfId="8" applyFont="1" applyFill="1" applyBorder="1" applyAlignment="1">
      <alignment horizontal="center" vertical="center" wrapText="1"/>
    </xf>
    <xf numFmtId="0" fontId="40" fillId="9" borderId="77" xfId="8" applyFont="1" applyFill="1" applyBorder="1" applyAlignment="1">
      <alignment horizontal="center" vertical="center" wrapText="1"/>
    </xf>
    <xf numFmtId="0" fontId="40" fillId="9" borderId="96" xfId="8" applyFont="1" applyFill="1" applyBorder="1" applyAlignment="1">
      <alignment horizontal="center" vertical="center" wrapText="1"/>
    </xf>
    <xf numFmtId="0" fontId="40" fillId="9" borderId="97" xfId="8" applyFont="1" applyFill="1" applyBorder="1" applyAlignment="1">
      <alignment horizontal="center" vertical="center" wrapText="1"/>
    </xf>
    <xf numFmtId="0" fontId="40" fillId="9" borderId="98" xfId="8" applyFont="1" applyFill="1" applyBorder="1" applyAlignment="1">
      <alignment horizontal="center" vertical="center" wrapText="1"/>
    </xf>
    <xf numFmtId="0" fontId="40" fillId="9" borderId="99" xfId="8" applyFont="1" applyFill="1" applyBorder="1" applyAlignment="1">
      <alignment horizontal="center" vertical="center" wrapText="1"/>
    </xf>
    <xf numFmtId="0" fontId="41" fillId="8" borderId="100" xfId="6" applyFont="1" applyFill="1" applyBorder="1" applyAlignment="1">
      <alignment horizontal="right" vertical="center"/>
    </xf>
    <xf numFmtId="0" fontId="41" fillId="8" borderId="30" xfId="6" applyFont="1" applyFill="1" applyBorder="1" applyAlignment="1">
      <alignment horizontal="right" vertical="center"/>
    </xf>
    <xf numFmtId="0" fontId="41" fillId="8" borderId="101" xfId="6" applyFont="1" applyFill="1" applyBorder="1" applyAlignment="1">
      <alignment horizontal="right" vertical="center"/>
    </xf>
    <xf numFmtId="0" fontId="46" fillId="8" borderId="101" xfId="6" applyFont="1" applyFill="1" applyBorder="1" applyAlignment="1">
      <alignment horizontal="left" vertical="center" wrapText="1"/>
    </xf>
    <xf numFmtId="0" fontId="41" fillId="8" borderId="16" xfId="6" applyFont="1" applyFill="1" applyBorder="1" applyAlignment="1">
      <alignment horizontal="right" vertical="center"/>
    </xf>
    <xf numFmtId="0" fontId="41" fillId="8" borderId="17" xfId="6" applyFont="1" applyFill="1" applyBorder="1" applyAlignment="1">
      <alignment horizontal="right" vertical="center"/>
    </xf>
    <xf numFmtId="0" fontId="41" fillId="8" borderId="9" xfId="6" applyFont="1" applyFill="1" applyBorder="1" applyAlignment="1">
      <alignment horizontal="right" vertical="center"/>
    </xf>
    <xf numFmtId="0" fontId="41" fillId="8" borderId="8" xfId="6" applyFont="1" applyFill="1" applyBorder="1" applyAlignment="1">
      <alignment horizontal="right" vertical="center"/>
    </xf>
    <xf numFmtId="0" fontId="15" fillId="5" borderId="0" xfId="5" applyFont="1" applyFill="1" applyAlignment="1">
      <alignment horizontal="center" vertical="center" wrapText="1"/>
    </xf>
    <xf numFmtId="0" fontId="16" fillId="0" borderId="0" xfId="5" applyFont="1"/>
    <xf numFmtId="0" fontId="22" fillId="5" borderId="0" xfId="5" applyFont="1" applyFill="1" applyAlignment="1">
      <alignment horizontal="left" vertical="center" wrapText="1"/>
    </xf>
    <xf numFmtId="165" fontId="22" fillId="5" borderId="0" xfId="5" applyNumberFormat="1" applyFont="1" applyFill="1" applyAlignment="1">
      <alignment horizontal="left" vertical="center" wrapText="1"/>
    </xf>
    <xf numFmtId="0" fontId="2" fillId="6" borderId="36" xfId="5" applyFont="1" applyFill="1" applyBorder="1" applyAlignment="1">
      <alignment horizontal="center" vertical="center" wrapText="1"/>
    </xf>
    <xf numFmtId="0" fontId="16" fillId="0" borderId="37" xfId="5" applyFont="1" applyBorder="1"/>
    <xf numFmtId="0" fontId="16" fillId="0" borderId="38" xfId="5" applyFont="1" applyBorder="1"/>
    <xf numFmtId="0" fontId="41" fillId="10" borderId="41" xfId="5" applyFont="1" applyFill="1" applyBorder="1" applyAlignment="1">
      <alignment horizontal="center" vertical="center" wrapText="1"/>
    </xf>
    <xf numFmtId="0" fontId="16" fillId="2" borderId="62" xfId="5" applyFont="1" applyFill="1" applyBorder="1"/>
    <xf numFmtId="0" fontId="25" fillId="5" borderId="54" xfId="5" applyFont="1" applyFill="1" applyBorder="1" applyAlignment="1">
      <alignment horizontal="center" vertical="center" wrapText="1"/>
    </xf>
    <xf numFmtId="0" fontId="16" fillId="0" borderId="64" xfId="5" applyFont="1" applyBorder="1"/>
    <xf numFmtId="0" fontId="2" fillId="6" borderId="42" xfId="5" applyFont="1" applyFill="1" applyBorder="1" applyAlignment="1">
      <alignment horizontal="center" vertical="center" wrapText="1"/>
    </xf>
    <xf numFmtId="0" fontId="16" fillId="0" borderId="43" xfId="5" applyFont="1" applyBorder="1"/>
    <xf numFmtId="0" fontId="2" fillId="6" borderId="44" xfId="5" applyFont="1" applyFill="1" applyBorder="1" applyAlignment="1">
      <alignment horizontal="center" vertical="center" wrapText="1"/>
    </xf>
    <xf numFmtId="0" fontId="16" fillId="0" borderId="50" xfId="5" applyFont="1" applyBorder="1"/>
    <xf numFmtId="0" fontId="1" fillId="5" borderId="34" xfId="5" applyFont="1" applyFill="1" applyBorder="1" applyAlignment="1">
      <alignment horizontal="left" vertical="center" wrapText="1"/>
    </xf>
    <xf numFmtId="0" fontId="16" fillId="0" borderId="34" xfId="5" applyFont="1" applyBorder="1"/>
    <xf numFmtId="0" fontId="41" fillId="10" borderId="36" xfId="5" applyFont="1" applyFill="1" applyBorder="1" applyAlignment="1">
      <alignment horizontal="center" vertical="center" wrapText="1"/>
    </xf>
    <xf numFmtId="0" fontId="16" fillId="2" borderId="37" xfId="5" applyFont="1" applyFill="1" applyBorder="1"/>
    <xf numFmtId="0" fontId="16" fillId="2" borderId="38" xfId="5" applyFont="1" applyFill="1" applyBorder="1"/>
    <xf numFmtId="0" fontId="2" fillId="6" borderId="39" xfId="5" applyFont="1" applyFill="1" applyBorder="1" applyAlignment="1">
      <alignment horizontal="center" vertical="center" wrapText="1"/>
    </xf>
    <xf numFmtId="0" fontId="16" fillId="0" borderId="45" xfId="5" applyFont="1" applyBorder="1"/>
    <xf numFmtId="0" fontId="2" fillId="6" borderId="40" xfId="5" applyFont="1" applyFill="1" applyBorder="1" applyAlignment="1">
      <alignment horizontal="center" vertical="center" wrapText="1"/>
    </xf>
    <xf numFmtId="0" fontId="16" fillId="0" borderId="46" xfId="5" applyFont="1" applyBorder="1"/>
    <xf numFmtId="0" fontId="2" fillId="6" borderId="41" xfId="5" applyFont="1" applyFill="1" applyBorder="1" applyAlignment="1">
      <alignment horizontal="center" vertical="center" wrapText="1"/>
    </xf>
    <xf numFmtId="0" fontId="16" fillId="0" borderId="47" xfId="5" applyFont="1" applyBorder="1"/>
    <xf numFmtId="0" fontId="25" fillId="5" borderId="54" xfId="5" applyFont="1" applyFill="1" applyBorder="1" applyAlignment="1">
      <alignment horizontal="left" vertical="center" wrapText="1"/>
    </xf>
    <xf numFmtId="0" fontId="25" fillId="5" borderId="92" xfId="5" applyFont="1" applyFill="1" applyBorder="1" applyAlignment="1">
      <alignment horizontal="left" vertical="center" wrapText="1"/>
    </xf>
    <xf numFmtId="0" fontId="16" fillId="0" borderId="93" xfId="5" applyFont="1" applyBorder="1"/>
    <xf numFmtId="0" fontId="41" fillId="10" borderId="84" xfId="5" applyFont="1" applyFill="1" applyBorder="1" applyAlignment="1">
      <alignment horizontal="center" vertical="center" wrapText="1"/>
    </xf>
    <xf numFmtId="0" fontId="16" fillId="2" borderId="85" xfId="5" applyFont="1" applyFill="1" applyBorder="1"/>
    <xf numFmtId="0" fontId="16" fillId="2" borderId="86" xfId="5" applyFont="1" applyFill="1" applyBorder="1"/>
    <xf numFmtId="0" fontId="25" fillId="5" borderId="60" xfId="5" applyFont="1" applyFill="1" applyBorder="1" applyAlignment="1">
      <alignment horizontal="left" vertical="center" wrapText="1"/>
    </xf>
    <xf numFmtId="0" fontId="16" fillId="0" borderId="65" xfId="5" applyFont="1" applyBorder="1"/>
    <xf numFmtId="0" fontId="26" fillId="7" borderId="0" xfId="5" applyFont="1" applyFill="1" applyAlignment="1">
      <alignment horizontal="center" vertical="center" wrapText="1"/>
    </xf>
    <xf numFmtId="0" fontId="22" fillId="7" borderId="0" xfId="5" applyFont="1" applyFill="1" applyAlignment="1">
      <alignment horizontal="left" vertical="center" wrapText="1"/>
    </xf>
    <xf numFmtId="165" fontId="22" fillId="7" borderId="0" xfId="5" applyNumberFormat="1" applyFont="1" applyFill="1" applyAlignment="1">
      <alignment horizontal="left" vertical="center" wrapText="1"/>
    </xf>
    <xf numFmtId="0" fontId="41" fillId="11" borderId="42" xfId="5" applyFont="1" applyFill="1" applyBorder="1" applyAlignment="1">
      <alignment horizontal="center" vertical="center" wrapText="1"/>
    </xf>
    <xf numFmtId="0" fontId="16" fillId="2" borderId="73" xfId="5" applyFont="1" applyFill="1" applyBorder="1"/>
    <xf numFmtId="0" fontId="16" fillId="2" borderId="43" xfId="5" applyFont="1" applyFill="1" applyBorder="1"/>
    <xf numFmtId="0" fontId="41" fillId="11" borderId="74" xfId="5" applyFont="1" applyFill="1" applyBorder="1" applyAlignment="1">
      <alignment horizontal="center" vertical="center" wrapText="1"/>
    </xf>
    <xf numFmtId="0" fontId="16" fillId="2" borderId="45" xfId="5" applyFont="1" applyFill="1" applyBorder="1"/>
    <xf numFmtId="0" fontId="41" fillId="11" borderId="75" xfId="5" applyFont="1" applyFill="1" applyBorder="1" applyAlignment="1">
      <alignment horizontal="center" vertical="center" wrapText="1"/>
    </xf>
    <xf numFmtId="0" fontId="16" fillId="2" borderId="46" xfId="5" applyFont="1" applyFill="1" applyBorder="1"/>
    <xf numFmtId="0" fontId="41" fillId="11" borderId="54" xfId="5" applyFont="1" applyFill="1" applyBorder="1" applyAlignment="1">
      <alignment horizontal="center" vertical="center" wrapText="1"/>
    </xf>
    <xf numFmtId="0" fontId="16" fillId="2" borderId="64" xfId="5" applyFont="1" applyFill="1" applyBorder="1"/>
    <xf numFmtId="0" fontId="41" fillId="11" borderId="76" xfId="5" applyFont="1" applyFill="1" applyBorder="1" applyAlignment="1">
      <alignment horizontal="center" vertical="center" wrapText="1"/>
    </xf>
    <xf numFmtId="0" fontId="16" fillId="2" borderId="66" xfId="5" applyFont="1" applyFill="1" applyBorder="1"/>
    <xf numFmtId="0" fontId="1" fillId="5" borderId="0" xfId="5" applyFont="1" applyFill="1" applyAlignment="1">
      <alignment horizontal="left" vertical="center" wrapText="1"/>
    </xf>
    <xf numFmtId="0" fontId="31" fillId="8" borderId="0" xfId="6" applyFont="1" applyFill="1" applyAlignment="1">
      <alignment horizontal="center" vertical="center" wrapText="1"/>
    </xf>
    <xf numFmtId="0" fontId="37" fillId="8" borderId="0" xfId="6" applyFont="1" applyFill="1" applyAlignment="1">
      <alignment horizontal="left" vertical="center" wrapText="1"/>
    </xf>
    <xf numFmtId="14" fontId="37" fillId="8" borderId="0" xfId="6" applyNumberFormat="1" applyFont="1" applyFill="1" applyAlignment="1">
      <alignment horizontal="left" vertical="center" wrapText="1"/>
    </xf>
    <xf numFmtId="0" fontId="41" fillId="2" borderId="78" xfId="6" applyFont="1" applyFill="1" applyBorder="1" applyAlignment="1">
      <alignment horizontal="center" vertical="center" wrapText="1"/>
    </xf>
    <xf numFmtId="0" fontId="41" fillId="2" borderId="79" xfId="6" applyFont="1" applyFill="1" applyBorder="1" applyAlignment="1">
      <alignment horizontal="center" vertical="center" wrapText="1"/>
    </xf>
    <xf numFmtId="0" fontId="41" fillId="2" borderId="80" xfId="6" applyFont="1" applyFill="1" applyBorder="1" applyAlignment="1">
      <alignment horizontal="center" vertical="center" wrapText="1"/>
    </xf>
    <xf numFmtId="0" fontId="41" fillId="2" borderId="6" xfId="6" applyFont="1" applyFill="1" applyBorder="1" applyAlignment="1">
      <alignment horizontal="center" vertical="center" wrapText="1"/>
    </xf>
    <xf numFmtId="0" fontId="41" fillId="2" borderId="9" xfId="6" applyFont="1" applyFill="1" applyBorder="1" applyAlignment="1">
      <alignment horizontal="center" vertical="center" wrapText="1"/>
    </xf>
    <xf numFmtId="0" fontId="41" fillId="2" borderId="4" xfId="6" applyFont="1" applyFill="1" applyBorder="1" applyAlignment="1">
      <alignment horizontal="center" vertical="center" wrapText="1"/>
    </xf>
    <xf numFmtId="0" fontId="41" fillId="2" borderId="8" xfId="6" applyFont="1" applyFill="1" applyBorder="1" applyAlignment="1">
      <alignment horizontal="center" vertical="center" wrapText="1"/>
    </xf>
    <xf numFmtId="0" fontId="41" fillId="2" borderId="7" xfId="6" applyFont="1" applyFill="1" applyBorder="1" applyAlignment="1">
      <alignment horizontal="center" vertical="center" wrapText="1"/>
    </xf>
    <xf numFmtId="0" fontId="41" fillId="2" borderId="10" xfId="6" applyFont="1" applyFill="1" applyBorder="1" applyAlignment="1">
      <alignment horizontal="center" vertical="center" wrapText="1"/>
    </xf>
    <xf numFmtId="0" fontId="9" fillId="8" borderId="0" xfId="6" applyFont="1" applyFill="1" applyAlignment="1">
      <alignment horizontal="left" vertical="center" wrapText="1"/>
    </xf>
    <xf numFmtId="0" fontId="41" fillId="2" borderId="81" xfId="6" applyFont="1" applyFill="1" applyBorder="1" applyAlignment="1">
      <alignment horizontal="center" vertical="center" wrapText="1"/>
    </xf>
    <xf numFmtId="0" fontId="41" fillId="2" borderId="26" xfId="6" applyFont="1" applyFill="1" applyBorder="1" applyAlignment="1">
      <alignment horizontal="center" vertical="center" wrapText="1"/>
    </xf>
    <xf numFmtId="0" fontId="41" fillId="2" borderId="82" xfId="6" applyFont="1" applyFill="1" applyBorder="1" applyAlignment="1">
      <alignment horizontal="center" vertical="center" wrapText="1"/>
    </xf>
    <xf numFmtId="0" fontId="41" fillId="2" borderId="27" xfId="6" applyFont="1" applyFill="1" applyBorder="1" applyAlignment="1">
      <alignment horizontal="center" vertical="center" wrapText="1"/>
    </xf>
    <xf numFmtId="0" fontId="41" fillId="2" borderId="33" xfId="6" applyFont="1" applyFill="1" applyBorder="1" applyAlignment="1">
      <alignment horizontal="center" vertical="center" wrapText="1"/>
    </xf>
    <xf numFmtId="0" fontId="41" fillId="2" borderId="15" xfId="6" applyFont="1" applyFill="1" applyBorder="1" applyAlignment="1">
      <alignment horizontal="center" vertical="center" wrapText="1"/>
    </xf>
    <xf numFmtId="0" fontId="41" fillId="2" borderId="83" xfId="6" applyFont="1" applyFill="1" applyBorder="1" applyAlignment="1">
      <alignment horizontal="center" vertical="center" wrapText="1"/>
    </xf>
    <xf numFmtId="0" fontId="41" fillId="2" borderId="28" xfId="6" applyFont="1" applyFill="1" applyBorder="1" applyAlignment="1">
      <alignment horizontal="center" vertical="center" wrapText="1"/>
    </xf>
    <xf numFmtId="0" fontId="41" fillId="2" borderId="16" xfId="6" applyFont="1" applyFill="1" applyBorder="1" applyAlignment="1">
      <alignment horizontal="center" vertical="center" wrapText="1"/>
    </xf>
    <xf numFmtId="0" fontId="41" fillId="2" borderId="17" xfId="6" applyFont="1" applyFill="1" applyBorder="1" applyAlignment="1">
      <alignment horizontal="center" vertical="center" wrapText="1"/>
    </xf>
    <xf numFmtId="0" fontId="41" fillId="2" borderId="18" xfId="6" applyFont="1" applyFill="1" applyBorder="1" applyAlignment="1">
      <alignment horizontal="center" vertical="center" wrapText="1"/>
    </xf>
    <xf numFmtId="0" fontId="31" fillId="7" borderId="0" xfId="6" applyFont="1" applyFill="1" applyAlignment="1">
      <alignment horizontal="center" vertical="center" wrapText="1"/>
    </xf>
    <xf numFmtId="0" fontId="37" fillId="7" borderId="0" xfId="6" applyFont="1" applyFill="1" applyAlignment="1">
      <alignment horizontal="left" vertical="center" wrapText="1"/>
    </xf>
    <xf numFmtId="0" fontId="41" fillId="13" borderId="78" xfId="6" applyFont="1" applyFill="1" applyBorder="1" applyAlignment="1">
      <alignment horizontal="center" vertical="center" wrapText="1"/>
    </xf>
    <xf numFmtId="0" fontId="41" fillId="13" borderId="79" xfId="6" applyFont="1" applyFill="1" applyBorder="1" applyAlignment="1">
      <alignment horizontal="center" vertical="center" wrapText="1"/>
    </xf>
    <xf numFmtId="0" fontId="41" fillId="13" borderId="80" xfId="6" applyFont="1" applyFill="1" applyBorder="1" applyAlignment="1">
      <alignment horizontal="center" vertical="center" wrapText="1"/>
    </xf>
    <xf numFmtId="0" fontId="41" fillId="13" borderId="81" xfId="6" applyFont="1" applyFill="1" applyBorder="1" applyAlignment="1">
      <alignment horizontal="center" vertical="center" wrapText="1"/>
    </xf>
    <xf numFmtId="0" fontId="41" fillId="13" borderId="26" xfId="6" applyFont="1" applyFill="1" applyBorder="1" applyAlignment="1">
      <alignment horizontal="center" vertical="center" wrapText="1"/>
    </xf>
    <xf numFmtId="0" fontId="41" fillId="13" borderId="82" xfId="6" applyFont="1" applyFill="1" applyBorder="1" applyAlignment="1">
      <alignment horizontal="center" vertical="center" wrapText="1"/>
    </xf>
    <xf numFmtId="0" fontId="41" fillId="13" borderId="27" xfId="6" applyFont="1" applyFill="1" applyBorder="1" applyAlignment="1">
      <alignment horizontal="center" vertical="center" wrapText="1"/>
    </xf>
    <xf numFmtId="0" fontId="41" fillId="13" borderId="33" xfId="6" applyFont="1" applyFill="1" applyBorder="1" applyAlignment="1">
      <alignment horizontal="center" vertical="center" wrapText="1"/>
    </xf>
    <xf numFmtId="0" fontId="41" fillId="13" borderId="15" xfId="6" applyFont="1" applyFill="1" applyBorder="1" applyAlignment="1">
      <alignment horizontal="center" vertical="center" wrapText="1"/>
    </xf>
    <xf numFmtId="0" fontId="41" fillId="13" borderId="83" xfId="6" applyFont="1" applyFill="1" applyBorder="1" applyAlignment="1">
      <alignment horizontal="center" vertical="center" wrapText="1"/>
    </xf>
    <xf numFmtId="0" fontId="41" fillId="13" borderId="28" xfId="6" applyFont="1" applyFill="1" applyBorder="1" applyAlignment="1">
      <alignment horizontal="center" vertical="center" wrapText="1"/>
    </xf>
    <xf numFmtId="0" fontId="9" fillId="8" borderId="77" xfId="6" applyFont="1" applyFill="1" applyBorder="1" applyAlignment="1">
      <alignment horizontal="left" vertical="center" wrapText="1"/>
    </xf>
    <xf numFmtId="0" fontId="0" fillId="0" borderId="4" xfId="0" applyBorder="1" applyAlignment="1">
      <alignment horizontal="center" vertical="center" wrapText="1"/>
    </xf>
    <xf numFmtId="0" fontId="0" fillId="0" borderId="0" xfId="0" applyAlignment="1">
      <alignment horizontal="left" vertical="center" wrapText="1"/>
    </xf>
    <xf numFmtId="0" fontId="0" fillId="0" borderId="14" xfId="0" applyBorder="1" applyAlignment="1">
      <alignment horizontal="left" vertical="center" wrapText="1"/>
    </xf>
    <xf numFmtId="0" fontId="0" fillId="0" borderId="6" xfId="0" applyBorder="1" applyAlignment="1">
      <alignment horizontal="left" vertical="center" wrapText="1"/>
    </xf>
    <xf numFmtId="0" fontId="2" fillId="22" borderId="19" xfId="0" applyFont="1" applyFill="1" applyBorder="1" applyAlignment="1">
      <alignment horizontal="center" vertical="center"/>
    </xf>
    <xf numFmtId="0" fontId="2" fillId="22" borderId="21" xfId="0" applyFont="1" applyFill="1" applyBorder="1" applyAlignment="1">
      <alignment horizontal="center" vertical="center"/>
    </xf>
    <xf numFmtId="0" fontId="2" fillId="22" borderId="100" xfId="0" applyFont="1" applyFill="1" applyBorder="1" applyAlignment="1">
      <alignment horizontal="center" vertical="center"/>
    </xf>
    <xf numFmtId="0" fontId="2" fillId="22" borderId="29" xfId="0" applyFont="1" applyFill="1" applyBorder="1" applyAlignment="1">
      <alignment horizontal="center" vertical="center"/>
    </xf>
    <xf numFmtId="0" fontId="2" fillId="22" borderId="95" xfId="0" applyFont="1" applyFill="1" applyBorder="1" applyAlignment="1">
      <alignment vertical="center" wrapText="1"/>
    </xf>
    <xf numFmtId="0" fontId="1" fillId="22" borderId="77" xfId="0" applyFont="1" applyFill="1" applyBorder="1" applyAlignment="1">
      <alignment vertical="center" wrapText="1"/>
    </xf>
    <xf numFmtId="0" fontId="2" fillId="22" borderId="119" xfId="0" applyFont="1" applyFill="1" applyBorder="1" applyAlignment="1">
      <alignment vertical="center" wrapText="1"/>
    </xf>
    <xf numFmtId="0" fontId="0" fillId="22" borderId="116" xfId="0" applyFill="1" applyBorder="1" applyAlignment="1">
      <alignment vertical="center" wrapText="1"/>
    </xf>
    <xf numFmtId="0" fontId="1" fillId="22" borderId="116" xfId="0" applyFont="1" applyFill="1" applyBorder="1" applyAlignment="1">
      <alignment vertical="center" wrapText="1"/>
    </xf>
    <xf numFmtId="0" fontId="2" fillId="22" borderId="114" xfId="0" applyFont="1" applyFill="1" applyBorder="1" applyAlignment="1">
      <alignment vertical="center" wrapText="1"/>
    </xf>
    <xf numFmtId="0" fontId="2" fillId="22" borderId="123" xfId="0" applyFont="1" applyFill="1" applyBorder="1" applyAlignment="1">
      <alignment vertical="center" wrapText="1"/>
    </xf>
    <xf numFmtId="10" fontId="11" fillId="20" borderId="16" xfId="2" applyNumberFormat="1" applyFont="1" applyFill="1" applyBorder="1" applyAlignment="1">
      <alignment horizontal="center" vertical="center"/>
    </xf>
    <xf numFmtId="10" fontId="11" fillId="20" borderId="17" xfId="2" applyNumberFormat="1" applyFont="1" applyFill="1" applyBorder="1" applyAlignment="1">
      <alignment horizontal="center" vertical="center"/>
    </xf>
    <xf numFmtId="0" fontId="2" fillId="20" borderId="6" xfId="0" applyFont="1" applyFill="1" applyBorder="1" applyAlignment="1">
      <alignment horizontal="center" vertical="center"/>
    </xf>
    <xf numFmtId="0" fontId="2" fillId="20" borderId="4" xfId="0" applyFont="1" applyFill="1" applyBorder="1" applyAlignment="1">
      <alignment horizontal="center" vertical="center"/>
    </xf>
    <xf numFmtId="0" fontId="2" fillId="19" borderId="6" xfId="0" applyFont="1" applyFill="1" applyBorder="1" applyAlignment="1">
      <alignment horizontal="center" vertical="center"/>
    </xf>
    <xf numFmtId="0" fontId="2" fillId="19" borderId="4" xfId="0" applyFont="1" applyFill="1" applyBorder="1" applyAlignment="1">
      <alignment horizontal="center" vertical="center"/>
    </xf>
    <xf numFmtId="0" fontId="2" fillId="18" borderId="6" xfId="0" applyFont="1" applyFill="1" applyBorder="1" applyAlignment="1">
      <alignment horizontal="center" vertical="center"/>
    </xf>
    <xf numFmtId="0" fontId="2" fillId="18" borderId="4" xfId="0" applyFont="1" applyFill="1" applyBorder="1" applyAlignment="1">
      <alignment horizontal="center" vertical="center"/>
    </xf>
    <xf numFmtId="0" fontId="2" fillId="17" borderId="9" xfId="0" applyFont="1" applyFill="1" applyBorder="1" applyAlignment="1">
      <alignment horizontal="center" vertical="center" wrapText="1"/>
    </xf>
    <xf numFmtId="0" fontId="2" fillId="17" borderId="8" xfId="0" applyFont="1" applyFill="1" applyBorder="1" applyAlignment="1">
      <alignment horizontal="center" vertical="center" wrapText="1"/>
    </xf>
    <xf numFmtId="0" fontId="2" fillId="21" borderId="26" xfId="0" applyFont="1" applyFill="1" applyBorder="1" applyAlignment="1">
      <alignment horizontal="center" vertical="center" wrapText="1"/>
    </xf>
    <xf numFmtId="0" fontId="2" fillId="21" borderId="27" xfId="0" applyFont="1" applyFill="1" applyBorder="1" applyAlignment="1">
      <alignment horizontal="center" vertical="center" wrapText="1"/>
    </xf>
    <xf numFmtId="0" fontId="11" fillId="0" borderId="0" xfId="0" applyFont="1" applyAlignment="1">
      <alignment horizontal="center"/>
    </xf>
    <xf numFmtId="0" fontId="11" fillId="0" borderId="4" xfId="0" applyFont="1" applyBorder="1" applyAlignment="1">
      <alignment horizontal="center" vertical="center"/>
    </xf>
    <xf numFmtId="0" fontId="1" fillId="22" borderId="14" xfId="0" applyFont="1" applyFill="1" applyBorder="1" applyAlignment="1">
      <alignment horizontal="left" vertical="center" wrapText="1"/>
    </xf>
    <xf numFmtId="0" fontId="1" fillId="22" borderId="115" xfId="0" applyFont="1" applyFill="1" applyBorder="1" applyAlignment="1">
      <alignment horizontal="left" vertical="center" wrapText="1"/>
    </xf>
    <xf numFmtId="0" fontId="1" fillId="22" borderId="6" xfId="0" applyFont="1" applyFill="1" applyBorder="1" applyAlignment="1">
      <alignment horizontal="left" vertical="center" wrapText="1"/>
    </xf>
    <xf numFmtId="0" fontId="1" fillId="22" borderId="33" xfId="0" applyFont="1" applyFill="1" applyBorder="1" applyAlignment="1">
      <alignment horizontal="left" vertical="center" wrapText="1"/>
    </xf>
    <xf numFmtId="0" fontId="1" fillId="22" borderId="9" xfId="0" applyFont="1" applyFill="1" applyBorder="1" applyAlignment="1">
      <alignment horizontal="left" vertical="center" wrapText="1"/>
    </xf>
    <xf numFmtId="0" fontId="1" fillId="22" borderId="107" xfId="0" applyFont="1" applyFill="1" applyBorder="1" applyAlignment="1">
      <alignment horizontal="left" vertical="center" wrapText="1"/>
    </xf>
    <xf numFmtId="0" fontId="1" fillId="22" borderId="118" xfId="0" applyFont="1" applyFill="1" applyBorder="1" applyAlignment="1">
      <alignment vertical="center" wrapText="1"/>
    </xf>
    <xf numFmtId="0" fontId="1" fillId="22" borderId="122" xfId="0" applyFont="1" applyFill="1" applyBorder="1" applyAlignment="1">
      <alignment vertical="center" wrapText="1"/>
    </xf>
    <xf numFmtId="0" fontId="1" fillId="22" borderId="118" xfId="0" applyFont="1" applyFill="1" applyBorder="1" applyAlignment="1">
      <alignment horizontal="left" vertical="center" wrapText="1"/>
    </xf>
    <xf numFmtId="0" fontId="1" fillId="22" borderId="122" xfId="0" applyFont="1" applyFill="1" applyBorder="1" applyAlignment="1">
      <alignment horizontal="left" vertical="center" wrapText="1"/>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1" fillId="0" borderId="7" xfId="0" applyFont="1" applyBorder="1" applyAlignment="1">
      <alignment horizontal="center" vertical="center"/>
    </xf>
    <xf numFmtId="0" fontId="1" fillId="0" borderId="112" xfId="0" applyFont="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cellXfs>
  <cellStyles count="10">
    <cellStyle name="Hipervínculo" xfId="4" builtinId="8"/>
    <cellStyle name="Millares [0]" xfId="1" builtinId="6"/>
    <cellStyle name="Normal" xfId="0" builtinId="0"/>
    <cellStyle name="Normal 2" xfId="3" xr:uid="{00000000-0005-0000-0000-000004000000}"/>
    <cellStyle name="Normal 2 4" xfId="8" xr:uid="{00000000-0005-0000-0000-000005000000}"/>
    <cellStyle name="Normal 3" xfId="5" xr:uid="{00000000-0005-0000-0000-000006000000}"/>
    <cellStyle name="Normal 6" xfId="6" xr:uid="{00000000-0005-0000-0000-000007000000}"/>
    <cellStyle name="Porcentaje" xfId="2" builtinId="5"/>
    <cellStyle name="Porcentaje 2" xfId="9" xr:uid="{00000000-0005-0000-0000-000009000000}"/>
    <cellStyle name="Porcentaje 5" xfId="7"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effectLst>
              <a:innerShdw blurRad="63500" dist="50800" dir="13500000">
                <a:prstClr val="black">
                  <a:alpha val="50000"/>
                </a:prstClr>
              </a:innerShdw>
            </a:effectLst>
          </c:spPr>
          <c:dPt>
            <c:idx val="0"/>
            <c:bubble3D val="0"/>
            <c:spPr>
              <a:solidFill>
                <a:srgbClr val="00B050"/>
              </a:solidFill>
              <a:ln>
                <a:noFill/>
              </a:ln>
              <a:effectLst>
                <a:innerShdw blurRad="63500" dist="50800" dir="13500000">
                  <a:prstClr val="black">
                    <a:alpha val="50000"/>
                  </a:prstClr>
                </a:innerShdw>
              </a:effectLst>
            </c:spPr>
            <c:extLst>
              <c:ext xmlns:c16="http://schemas.microsoft.com/office/drawing/2014/chart" uri="{C3380CC4-5D6E-409C-BE32-E72D297353CC}">
                <c16:uniqueId val="{00000001-0DB6-4E90-9582-3F00914BC553}"/>
              </c:ext>
            </c:extLst>
          </c:dPt>
          <c:dPt>
            <c:idx val="1"/>
            <c:bubble3D val="0"/>
            <c:spPr>
              <a:solidFill>
                <a:srgbClr val="92D050"/>
              </a:solidFill>
              <a:ln>
                <a:noFill/>
              </a:ln>
              <a:effectLst>
                <a:innerShdw blurRad="63500" dist="50800" dir="13500000">
                  <a:prstClr val="black">
                    <a:alpha val="50000"/>
                  </a:prstClr>
                </a:innerShdw>
              </a:effectLst>
            </c:spPr>
            <c:extLst>
              <c:ext xmlns:c16="http://schemas.microsoft.com/office/drawing/2014/chart" uri="{C3380CC4-5D6E-409C-BE32-E72D297353CC}">
                <c16:uniqueId val="{00000003-0DB6-4E90-9582-3F00914BC553}"/>
              </c:ext>
            </c:extLst>
          </c:dPt>
          <c:dPt>
            <c:idx val="2"/>
            <c:bubble3D val="0"/>
            <c:spPr>
              <a:solidFill>
                <a:srgbClr val="FFFF00"/>
              </a:solidFill>
              <a:ln>
                <a:noFill/>
              </a:ln>
              <a:effectLst>
                <a:innerShdw blurRad="63500" dist="50800" dir="13500000">
                  <a:prstClr val="black">
                    <a:alpha val="50000"/>
                  </a:prstClr>
                </a:innerShdw>
              </a:effectLst>
            </c:spPr>
            <c:extLst>
              <c:ext xmlns:c16="http://schemas.microsoft.com/office/drawing/2014/chart" uri="{C3380CC4-5D6E-409C-BE32-E72D297353CC}">
                <c16:uniqueId val="{00000005-0DB6-4E90-9582-3F00914BC553}"/>
              </c:ext>
            </c:extLst>
          </c:dPt>
          <c:dPt>
            <c:idx val="3"/>
            <c:bubble3D val="0"/>
            <c:spPr>
              <a:solidFill>
                <a:srgbClr val="FF0000"/>
              </a:solidFill>
              <a:ln>
                <a:noFill/>
              </a:ln>
              <a:effectLst>
                <a:innerShdw blurRad="63500" dist="50800" dir="13500000">
                  <a:prstClr val="black">
                    <a:alpha val="50000"/>
                  </a:prstClr>
                </a:innerShdw>
              </a:effectLst>
            </c:spPr>
            <c:extLst>
              <c:ext xmlns:c16="http://schemas.microsoft.com/office/drawing/2014/chart" uri="{C3380CC4-5D6E-409C-BE32-E72D297353CC}">
                <c16:uniqueId val="{00000007-0DB6-4E90-9582-3F00914BC553}"/>
              </c:ext>
            </c:extLst>
          </c:dPt>
          <c:dPt>
            <c:idx val="4"/>
            <c:bubble3D val="0"/>
            <c:spPr>
              <a:solidFill>
                <a:schemeClr val="bg1">
                  <a:lumMod val="75000"/>
                </a:schemeClr>
              </a:solidFill>
              <a:ln>
                <a:noFill/>
              </a:ln>
              <a:effectLst>
                <a:innerShdw blurRad="63500" dist="50800" dir="13500000">
                  <a:prstClr val="black">
                    <a:alpha val="50000"/>
                  </a:prstClr>
                </a:innerShdw>
              </a:effectLst>
            </c:spPr>
            <c:extLst>
              <c:ext xmlns:c16="http://schemas.microsoft.com/office/drawing/2014/chart" uri="{C3380CC4-5D6E-409C-BE32-E72D297353CC}">
                <c16:uniqueId val="{0000000A-0DB6-4E90-9582-3F00914BC553}"/>
              </c:ext>
            </c:extLst>
          </c:dPt>
          <c:dLbls>
            <c:dLbl>
              <c:idx val="0"/>
              <c:layout>
                <c:manualLayout>
                  <c:x val="-4.6648193014334656E-2"/>
                  <c:y val="6.0182955071792499E-2"/>
                </c:manualLayout>
              </c:layout>
              <c:tx>
                <c:rich>
                  <a:bodyPr rot="0" spcFirstLastPara="1" vertOverflow="ellipsis" vert="horz" wrap="square" lIns="38100" tIns="19050" rIns="38100" bIns="19050" anchor="ctr" anchorCtr="1">
                    <a:noAutofit/>
                  </a:bodyPr>
                  <a:lstStyle/>
                  <a:p>
                    <a:pPr>
                      <a:defRPr sz="1000" b="1" i="0" u="none" strike="noStrike" kern="1200" baseline="0">
                        <a:solidFill>
                          <a:sysClr val="windowText" lastClr="000000"/>
                        </a:solidFill>
                        <a:latin typeface="+mn-lt"/>
                        <a:ea typeface="+mn-ea"/>
                        <a:cs typeface="+mn-cs"/>
                      </a:defRPr>
                    </a:pPr>
                    <a:r>
                      <a:rPr lang="en-US" sz="1000">
                        <a:solidFill>
                          <a:sysClr val="windowText" lastClr="000000"/>
                        </a:solidFill>
                      </a:rPr>
                      <a:t>67.39%</a:t>
                    </a:r>
                  </a:p>
                </c:rich>
              </c:tx>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1000" b="1" i="0" u="none" strike="noStrike" kern="1200" baseline="0">
                      <a:solidFill>
                        <a:sysClr val="windowText" lastClr="000000"/>
                      </a:solidFill>
                      <a:latin typeface="+mn-lt"/>
                      <a:ea typeface="+mn-ea"/>
                      <a:cs typeface="+mn-cs"/>
                    </a:defRPr>
                  </a:pPr>
                  <a:endParaRPr lang="es-CO"/>
                </a:p>
              </c:txPr>
              <c:showLegendKey val="0"/>
              <c:showVal val="0"/>
              <c:showCatName val="0"/>
              <c:showSerName val="0"/>
              <c:showPercent val="1"/>
              <c:showBubbleSize val="0"/>
              <c:extLst>
                <c:ext xmlns:c15="http://schemas.microsoft.com/office/drawing/2012/chart" uri="{CE6537A1-D6FC-4f65-9D91-7224C49458BB}">
                  <c15:layout>
                    <c:manualLayout>
                      <c:w val="0.10318836122047244"/>
                      <c:h val="8.1680083182602559E-2"/>
                    </c:manualLayout>
                  </c15:layout>
                  <c15:showDataLabelsRange val="0"/>
                </c:ext>
                <c:ext xmlns:c16="http://schemas.microsoft.com/office/drawing/2014/chart" uri="{C3380CC4-5D6E-409C-BE32-E72D297353CC}">
                  <c16:uniqueId val="{00000001-0DB6-4E90-9582-3F00914BC553}"/>
                </c:ext>
              </c:extLst>
            </c:dLbl>
            <c:dLbl>
              <c:idx val="1"/>
              <c:layout>
                <c:manualLayout>
                  <c:x val="-2.3134403006375096E-2"/>
                  <c:y val="-5.5506209314393883E-3"/>
                </c:manualLayout>
              </c:layout>
              <c:tx>
                <c:rich>
                  <a:bodyPr/>
                  <a:lstStyle/>
                  <a:p>
                    <a:r>
                      <a:rPr lang="en-US"/>
                      <a:t>10.42%</a:t>
                    </a: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3-0DB6-4E90-9582-3F00914BC553}"/>
                </c:ext>
              </c:extLst>
            </c:dLbl>
            <c:dLbl>
              <c:idx val="2"/>
              <c:layout>
                <c:manualLayout>
                  <c:x val="-3.6612558045628921E-2"/>
                  <c:y val="-1.205136122690546E-2"/>
                </c:manualLayout>
              </c:layout>
              <c:tx>
                <c:rich>
                  <a:bodyPr/>
                  <a:lstStyle/>
                  <a:p>
                    <a:r>
                      <a:rPr lang="en-US"/>
                      <a:t>2.17%</a:t>
                    </a: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5-0DB6-4E90-9582-3F00914BC553}"/>
                </c:ext>
              </c:extLst>
            </c:dLbl>
            <c:dLbl>
              <c:idx val="3"/>
              <c:layout>
                <c:manualLayout>
                  <c:x val="-2.1740763173834065E-2"/>
                  <c:y val="-2.2445319335083116E-2"/>
                </c:manualLayout>
              </c:layout>
              <c:tx>
                <c:rich>
                  <a:bodyPr/>
                  <a:lstStyle/>
                  <a:p>
                    <a:r>
                      <a:rPr lang="en-US"/>
                      <a:t>4.35%</a:t>
                    </a: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7-0DB6-4E90-9582-3F00914BC553}"/>
                </c:ext>
              </c:extLst>
            </c:dLbl>
            <c:dLbl>
              <c:idx val="4"/>
              <c:layout>
                <c:manualLayout>
                  <c:x val="2.8205128205128206E-2"/>
                  <c:y val="-1.9607843137254933E-2"/>
                </c:manualLayout>
              </c:layout>
              <c:tx>
                <c:rich>
                  <a:bodyPr rot="0" spcFirstLastPara="1" vertOverflow="ellipsis" vert="horz" wrap="square" lIns="38100" tIns="19050" rIns="38100" bIns="19050" anchor="ctr" anchorCtr="1">
                    <a:noAutofit/>
                  </a:bodyPr>
                  <a:lstStyle/>
                  <a:p>
                    <a:pPr>
                      <a:defRPr sz="1000" b="1" i="0" u="none" strike="noStrike" kern="1200" baseline="0">
                        <a:solidFill>
                          <a:sysClr val="windowText" lastClr="000000"/>
                        </a:solidFill>
                        <a:latin typeface="+mn-lt"/>
                        <a:ea typeface="+mn-ea"/>
                        <a:cs typeface="+mn-cs"/>
                      </a:defRPr>
                    </a:pPr>
                    <a:r>
                      <a:rPr lang="en-US" sz="1000"/>
                      <a:t>15.22%</a:t>
                    </a:r>
                  </a:p>
                </c:rich>
              </c:tx>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1000" b="1" i="0" u="none" strike="noStrike" kern="1200" baseline="0">
                      <a:solidFill>
                        <a:sysClr val="windowText" lastClr="000000"/>
                      </a:solidFill>
                      <a:latin typeface="+mn-lt"/>
                      <a:ea typeface="+mn-ea"/>
                      <a:cs typeface="+mn-cs"/>
                    </a:defRPr>
                  </a:pPr>
                  <a:endParaRPr lang="es-CO"/>
                </a:p>
              </c:txPr>
              <c:showLegendKey val="0"/>
              <c:showVal val="0"/>
              <c:showCatName val="0"/>
              <c:showSerName val="0"/>
              <c:showPercent val="1"/>
              <c:showBubbleSize val="0"/>
              <c:extLst>
                <c:ext xmlns:c15="http://schemas.microsoft.com/office/drawing/2012/chart" uri="{CE6537A1-D6FC-4f65-9D91-7224C49458BB}">
                  <c15:layout>
                    <c:manualLayout>
                      <c:w val="0.1011025641025641"/>
                      <c:h val="5.6225618856466472E-2"/>
                    </c:manualLayout>
                  </c15:layout>
                  <c15:showDataLabelsRange val="0"/>
                </c:ext>
                <c:ext xmlns:c16="http://schemas.microsoft.com/office/drawing/2014/chart" uri="{C3380CC4-5D6E-409C-BE32-E72D297353CC}">
                  <c16:uniqueId val="{0000000A-0DB6-4E90-9582-3F00914BC553}"/>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s-CO"/>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Resultados!$C$11:$C$15</c:f>
              <c:strCache>
                <c:ptCount val="5"/>
                <c:pt idx="0">
                  <c:v>Muy satisfactorio</c:v>
                </c:pt>
                <c:pt idx="1">
                  <c:v>Satisfactorio</c:v>
                </c:pt>
                <c:pt idx="2">
                  <c:v>Aceptable</c:v>
                </c:pt>
                <c:pt idx="3">
                  <c:v>Alerta</c:v>
                </c:pt>
                <c:pt idx="4">
                  <c:v>Sin iniciar</c:v>
                </c:pt>
              </c:strCache>
            </c:strRef>
          </c:cat>
          <c:val>
            <c:numRef>
              <c:f>Resultados!$D$11:$D$15</c:f>
              <c:numCache>
                <c:formatCode>General</c:formatCode>
                <c:ptCount val="5"/>
                <c:pt idx="0">
                  <c:v>33</c:v>
                </c:pt>
                <c:pt idx="1">
                  <c:v>5</c:v>
                </c:pt>
                <c:pt idx="2">
                  <c:v>1</c:v>
                </c:pt>
                <c:pt idx="3">
                  <c:v>2</c:v>
                </c:pt>
                <c:pt idx="4">
                  <c:v>7</c:v>
                </c:pt>
              </c:numCache>
            </c:numRef>
          </c:val>
          <c:extLst>
            <c:ext xmlns:c16="http://schemas.microsoft.com/office/drawing/2014/chart" uri="{C3380CC4-5D6E-409C-BE32-E72D297353CC}">
              <c16:uniqueId val="{00000008-0DB6-4E90-9582-3F00914BC553}"/>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85000"/>
      </a:schemeClr>
    </a:solidFill>
    <a:ln w="9525" cap="flat" cmpd="sng" algn="ctr">
      <a:solidFill>
        <a:schemeClr val="dk1">
          <a:lumMod val="25000"/>
          <a:lumOff val="75000"/>
        </a:schemeClr>
      </a:solidFill>
      <a:round/>
    </a:ln>
    <a:effectLst>
      <a:innerShdw blurRad="114300">
        <a:prstClr val="black"/>
      </a:innerShdw>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61A9-4A65-BCBB-22D8BB37E085}"/>
              </c:ext>
            </c:extLst>
          </c:dPt>
          <c:dPt>
            <c:idx val="1"/>
            <c:bubble3D val="0"/>
            <c:spPr>
              <a:solidFill>
                <a:srgbClr val="FFFF00"/>
              </a:solidFill>
              <a:ln w="19050">
                <a:solidFill>
                  <a:schemeClr val="lt1"/>
                </a:solidFill>
              </a:ln>
              <a:effectLst/>
            </c:spPr>
            <c:extLst>
              <c:ext xmlns:c16="http://schemas.microsoft.com/office/drawing/2014/chart" uri="{C3380CC4-5D6E-409C-BE32-E72D297353CC}">
                <c16:uniqueId val="{00000003-61A9-4A65-BCBB-22D8BB37E085}"/>
              </c:ext>
            </c:extLst>
          </c:dPt>
          <c:dPt>
            <c:idx val="2"/>
            <c:bubble3D val="0"/>
            <c:spPr>
              <a:solidFill>
                <a:srgbClr val="92D050"/>
              </a:solidFill>
              <a:ln w="19050">
                <a:solidFill>
                  <a:schemeClr val="lt1"/>
                </a:solidFill>
              </a:ln>
              <a:effectLst/>
            </c:spPr>
            <c:extLst>
              <c:ext xmlns:c16="http://schemas.microsoft.com/office/drawing/2014/chart" uri="{C3380CC4-5D6E-409C-BE32-E72D297353CC}">
                <c16:uniqueId val="{00000005-61A9-4A65-BCBB-22D8BB37E085}"/>
              </c:ext>
            </c:extLst>
          </c:dPt>
          <c:dPt>
            <c:idx val="3"/>
            <c:bubble3D val="0"/>
            <c:spPr>
              <a:solidFill>
                <a:srgbClr val="00B050"/>
              </a:solidFill>
              <a:ln w="19050">
                <a:solidFill>
                  <a:schemeClr val="lt1"/>
                </a:solidFill>
              </a:ln>
              <a:effectLst/>
            </c:spPr>
            <c:extLst>
              <c:ext xmlns:c16="http://schemas.microsoft.com/office/drawing/2014/chart" uri="{C3380CC4-5D6E-409C-BE32-E72D297353CC}">
                <c16:uniqueId val="{00000007-61A9-4A65-BCBB-22D8BB37E085}"/>
              </c:ext>
            </c:extLst>
          </c:dPt>
          <c:dPt>
            <c:idx val="4"/>
            <c:bubble3D val="0"/>
            <c:spPr>
              <a:noFill/>
              <a:ln w="19050">
                <a:solidFill>
                  <a:schemeClr val="lt1"/>
                </a:solidFill>
              </a:ln>
              <a:effectLst/>
            </c:spPr>
            <c:extLst>
              <c:ext xmlns:c16="http://schemas.microsoft.com/office/drawing/2014/chart" uri="{C3380CC4-5D6E-409C-BE32-E72D297353CC}">
                <c16:uniqueId val="{00000009-61A9-4A65-BCBB-22D8BB37E085}"/>
              </c:ext>
            </c:extLst>
          </c:dPt>
          <c:val>
            <c:numRef>
              <c:f>Resultados!$K$10:$K$14</c:f>
              <c:numCache>
                <c:formatCode>0%</c:formatCode>
                <c:ptCount val="5"/>
                <c:pt idx="0">
                  <c:v>0.3</c:v>
                </c:pt>
                <c:pt idx="1">
                  <c:v>0.3</c:v>
                </c:pt>
                <c:pt idx="2">
                  <c:v>0.3</c:v>
                </c:pt>
                <c:pt idx="3">
                  <c:v>0.1</c:v>
                </c:pt>
                <c:pt idx="4">
                  <c:v>0.99999999999999989</c:v>
                </c:pt>
              </c:numCache>
            </c:numRef>
          </c:val>
          <c:extLst>
            <c:ext xmlns:c16="http://schemas.microsoft.com/office/drawing/2014/chart" uri="{C3380CC4-5D6E-409C-BE32-E72D297353CC}">
              <c16:uniqueId val="{0000000A-61A9-4A65-BCBB-22D8BB37E085}"/>
            </c:ext>
          </c:extLst>
        </c:ser>
        <c:dLbls>
          <c:showLegendKey val="0"/>
          <c:showVal val="0"/>
          <c:showCatName val="0"/>
          <c:showSerName val="0"/>
          <c:showPercent val="0"/>
          <c:showBubbleSize val="0"/>
          <c:showLeaderLines val="1"/>
        </c:dLbls>
        <c:firstSliceAng val="270"/>
        <c:holeSize val="75"/>
      </c:doughnutChart>
      <c:pieChart>
        <c:varyColors val="1"/>
        <c:ser>
          <c:idx val="1"/>
          <c:order val="1"/>
          <c:tx>
            <c:v>Puntero</c:v>
          </c:tx>
          <c:dPt>
            <c:idx val="0"/>
            <c:bubble3D val="0"/>
            <c:spPr>
              <a:noFill/>
              <a:ln w="19050">
                <a:solidFill>
                  <a:schemeClr val="lt1"/>
                </a:solidFill>
              </a:ln>
              <a:effectLst/>
            </c:spPr>
            <c:extLst>
              <c:ext xmlns:c16="http://schemas.microsoft.com/office/drawing/2014/chart" uri="{C3380CC4-5D6E-409C-BE32-E72D297353CC}">
                <c16:uniqueId val="{0000000C-61A9-4A65-BCBB-22D8BB37E085}"/>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0E-61A9-4A65-BCBB-22D8BB37E085}"/>
              </c:ext>
            </c:extLst>
          </c:dPt>
          <c:dPt>
            <c:idx val="2"/>
            <c:bubble3D val="0"/>
            <c:spPr>
              <a:noFill/>
              <a:ln w="19050">
                <a:solidFill>
                  <a:schemeClr val="lt1"/>
                </a:solidFill>
              </a:ln>
              <a:effectLst/>
            </c:spPr>
            <c:extLst>
              <c:ext xmlns:c16="http://schemas.microsoft.com/office/drawing/2014/chart" uri="{C3380CC4-5D6E-409C-BE32-E72D297353CC}">
                <c16:uniqueId val="{00000010-61A9-4A65-BCBB-22D8BB37E08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1-8663-4ACE-BCD3-71751262E94D}"/>
              </c:ext>
            </c:extLst>
          </c:dPt>
          <c:val>
            <c:numRef>
              <c:f>Resultados!$K$17:$K$20</c:f>
              <c:numCache>
                <c:formatCode>0%</c:formatCode>
                <c:ptCount val="4"/>
                <c:pt idx="0" formatCode="0.00%">
                  <c:v>0.77645833333333336</c:v>
                </c:pt>
                <c:pt idx="1">
                  <c:v>0.02</c:v>
                </c:pt>
                <c:pt idx="2" formatCode="0.00%">
                  <c:v>1.2035416666666663</c:v>
                </c:pt>
              </c:numCache>
            </c:numRef>
          </c:val>
          <c:extLst>
            <c:ext xmlns:c16="http://schemas.microsoft.com/office/drawing/2014/chart" uri="{C3380CC4-5D6E-409C-BE32-E72D297353CC}">
              <c16:uniqueId val="{00000011-61A9-4A65-BCBB-22D8BB37E085}"/>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effectLst>
              <a:innerShdw blurRad="63500" dist="50800" dir="18900000">
                <a:prstClr val="black">
                  <a:alpha val="50000"/>
                </a:prstClr>
              </a:innerShdw>
            </a:effectLst>
          </c:spPr>
          <c:dPt>
            <c:idx val="0"/>
            <c:bubble3D val="0"/>
            <c:spPr>
              <a:solidFill>
                <a:srgbClr val="00B050"/>
              </a:solidFill>
              <a:ln>
                <a:noFill/>
              </a:ln>
              <a:effectLst>
                <a:innerShdw blurRad="63500" dist="50800" dir="18900000">
                  <a:prstClr val="black">
                    <a:alpha val="50000"/>
                  </a:prstClr>
                </a:innerShdw>
              </a:effectLst>
            </c:spPr>
            <c:extLst>
              <c:ext xmlns:c16="http://schemas.microsoft.com/office/drawing/2014/chart" uri="{C3380CC4-5D6E-409C-BE32-E72D297353CC}">
                <c16:uniqueId val="{00000001-85A8-4B13-B14E-9F0F0A504B6C}"/>
              </c:ext>
            </c:extLst>
          </c:dPt>
          <c:dPt>
            <c:idx val="1"/>
            <c:bubble3D val="0"/>
            <c:spPr>
              <a:solidFill>
                <a:srgbClr val="92D050"/>
              </a:solidFill>
              <a:ln>
                <a:noFill/>
              </a:ln>
              <a:effectLst>
                <a:innerShdw blurRad="63500" dist="50800" dir="18900000">
                  <a:prstClr val="black">
                    <a:alpha val="50000"/>
                  </a:prstClr>
                </a:innerShdw>
              </a:effectLst>
            </c:spPr>
            <c:extLst>
              <c:ext xmlns:c16="http://schemas.microsoft.com/office/drawing/2014/chart" uri="{C3380CC4-5D6E-409C-BE32-E72D297353CC}">
                <c16:uniqueId val="{00000003-85A8-4B13-B14E-9F0F0A504B6C}"/>
              </c:ext>
            </c:extLst>
          </c:dPt>
          <c:dPt>
            <c:idx val="2"/>
            <c:bubble3D val="0"/>
            <c:spPr>
              <a:solidFill>
                <a:srgbClr val="FFFF00"/>
              </a:solidFill>
              <a:ln>
                <a:noFill/>
              </a:ln>
              <a:effectLst>
                <a:innerShdw blurRad="63500" dist="50800" dir="18900000">
                  <a:prstClr val="black">
                    <a:alpha val="50000"/>
                  </a:prstClr>
                </a:innerShdw>
              </a:effectLst>
            </c:spPr>
            <c:extLst>
              <c:ext xmlns:c16="http://schemas.microsoft.com/office/drawing/2014/chart" uri="{C3380CC4-5D6E-409C-BE32-E72D297353CC}">
                <c16:uniqueId val="{00000005-85A8-4B13-B14E-9F0F0A504B6C}"/>
              </c:ext>
            </c:extLst>
          </c:dPt>
          <c:dPt>
            <c:idx val="3"/>
            <c:bubble3D val="0"/>
            <c:spPr>
              <a:solidFill>
                <a:srgbClr val="FF0000"/>
              </a:solidFill>
              <a:ln>
                <a:noFill/>
              </a:ln>
              <a:effectLst>
                <a:innerShdw blurRad="63500" dist="50800" dir="18900000">
                  <a:prstClr val="black">
                    <a:alpha val="50000"/>
                  </a:prstClr>
                </a:innerShdw>
              </a:effectLst>
            </c:spPr>
            <c:extLst>
              <c:ext xmlns:c16="http://schemas.microsoft.com/office/drawing/2014/chart" uri="{C3380CC4-5D6E-409C-BE32-E72D297353CC}">
                <c16:uniqueId val="{00000007-85A8-4B13-B14E-9F0F0A504B6C}"/>
              </c:ext>
            </c:extLst>
          </c:dPt>
          <c:dLbls>
            <c:delete val="1"/>
          </c:dLbls>
          <c:cat>
            <c:strRef>
              <c:f>'Gráficos y Tablas'!$B$17:$B$21</c:f>
              <c:strCache>
                <c:ptCount val="4"/>
                <c:pt idx="0">
                  <c:v>Muy satisfactorio (Superior a 90%)</c:v>
                </c:pt>
                <c:pt idx="1">
                  <c:v>Satisfactorio (entre 60% y 90%)</c:v>
                </c:pt>
                <c:pt idx="2">
                  <c:v>Aceptable (entre 30% y 60%)</c:v>
                </c:pt>
                <c:pt idx="3">
                  <c:v>Alerta (Inferior al 30%)</c:v>
                </c:pt>
              </c:strCache>
            </c:strRef>
          </c:cat>
          <c:val>
            <c:numRef>
              <c:f>'Gráficos y Tablas'!$D$17:$D$21</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A-85A8-4B13-B14E-9F0F0A504B6C}"/>
            </c:ext>
          </c:extLst>
        </c:ser>
        <c:dLbls>
          <c:showLegendKey val="0"/>
          <c:showVal val="0"/>
          <c:showCatName val="0"/>
          <c:showSerName val="0"/>
          <c:showPercent val="1"/>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85000"/>
      </a:schemeClr>
    </a:solidFill>
    <a:ln w="9525" cap="flat" cmpd="sng" algn="ctr">
      <a:solidFill>
        <a:schemeClr val="dk1">
          <a:lumMod val="25000"/>
          <a:lumOff val="75000"/>
        </a:schemeClr>
      </a:solidFill>
      <a:round/>
    </a:ln>
    <a:effectLst>
      <a:innerShdw blurRad="114300">
        <a:prstClr val="black"/>
      </a:innerShdw>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CCDC-40A5-B56D-F629A9AACFA8}"/>
              </c:ext>
            </c:extLst>
          </c:dPt>
          <c:dPt>
            <c:idx val="1"/>
            <c:bubble3D val="0"/>
            <c:spPr>
              <a:solidFill>
                <a:srgbClr val="FFFF00"/>
              </a:solidFill>
              <a:ln w="19050">
                <a:solidFill>
                  <a:schemeClr val="lt1"/>
                </a:solidFill>
              </a:ln>
              <a:effectLst/>
            </c:spPr>
            <c:extLst>
              <c:ext xmlns:c16="http://schemas.microsoft.com/office/drawing/2014/chart" uri="{C3380CC4-5D6E-409C-BE32-E72D297353CC}">
                <c16:uniqueId val="{00000003-CCDC-40A5-B56D-F629A9AACFA8}"/>
              </c:ext>
            </c:extLst>
          </c:dPt>
          <c:dPt>
            <c:idx val="2"/>
            <c:bubble3D val="0"/>
            <c:spPr>
              <a:solidFill>
                <a:srgbClr val="92D050"/>
              </a:solidFill>
              <a:ln w="19050">
                <a:solidFill>
                  <a:schemeClr val="lt1"/>
                </a:solidFill>
              </a:ln>
              <a:effectLst/>
            </c:spPr>
            <c:extLst>
              <c:ext xmlns:c16="http://schemas.microsoft.com/office/drawing/2014/chart" uri="{C3380CC4-5D6E-409C-BE32-E72D297353CC}">
                <c16:uniqueId val="{00000005-CCDC-40A5-B56D-F629A9AACFA8}"/>
              </c:ext>
            </c:extLst>
          </c:dPt>
          <c:dPt>
            <c:idx val="3"/>
            <c:bubble3D val="0"/>
            <c:spPr>
              <a:solidFill>
                <a:srgbClr val="00B050"/>
              </a:solidFill>
              <a:ln w="19050">
                <a:solidFill>
                  <a:schemeClr val="lt1"/>
                </a:solidFill>
              </a:ln>
              <a:effectLst/>
            </c:spPr>
            <c:extLst>
              <c:ext xmlns:c16="http://schemas.microsoft.com/office/drawing/2014/chart" uri="{C3380CC4-5D6E-409C-BE32-E72D297353CC}">
                <c16:uniqueId val="{00000007-CCDC-40A5-B56D-F629A9AACFA8}"/>
              </c:ext>
            </c:extLst>
          </c:dPt>
          <c:dPt>
            <c:idx val="4"/>
            <c:bubble3D val="0"/>
            <c:spPr>
              <a:noFill/>
              <a:ln w="19050">
                <a:solidFill>
                  <a:schemeClr val="lt1"/>
                </a:solidFill>
              </a:ln>
              <a:effectLst/>
            </c:spPr>
            <c:extLst>
              <c:ext xmlns:c16="http://schemas.microsoft.com/office/drawing/2014/chart" uri="{C3380CC4-5D6E-409C-BE32-E72D297353CC}">
                <c16:uniqueId val="{00000009-CCDC-40A5-B56D-F629A9AACFA8}"/>
              </c:ext>
            </c:extLst>
          </c:dPt>
          <c:val>
            <c:numRef>
              <c:f>'Gráficos y Tablas'!$K$16:$K$20</c:f>
              <c:numCache>
                <c:formatCode>0%</c:formatCode>
                <c:ptCount val="5"/>
                <c:pt idx="0">
                  <c:v>0.3</c:v>
                </c:pt>
                <c:pt idx="1">
                  <c:v>0.3</c:v>
                </c:pt>
                <c:pt idx="2">
                  <c:v>0.3</c:v>
                </c:pt>
                <c:pt idx="3">
                  <c:v>0.1</c:v>
                </c:pt>
                <c:pt idx="4">
                  <c:v>0.99999999999999989</c:v>
                </c:pt>
              </c:numCache>
            </c:numRef>
          </c:val>
          <c:extLst>
            <c:ext xmlns:c16="http://schemas.microsoft.com/office/drawing/2014/chart" uri="{C3380CC4-5D6E-409C-BE32-E72D297353CC}">
              <c16:uniqueId val="{0000000A-CCDC-40A5-B56D-F629A9AACFA8}"/>
            </c:ext>
          </c:extLst>
        </c:ser>
        <c:dLbls>
          <c:showLegendKey val="0"/>
          <c:showVal val="0"/>
          <c:showCatName val="0"/>
          <c:showSerName val="0"/>
          <c:showPercent val="0"/>
          <c:showBubbleSize val="0"/>
          <c:showLeaderLines val="1"/>
        </c:dLbls>
        <c:firstSliceAng val="270"/>
        <c:holeSize val="75"/>
      </c:doughnutChart>
      <c:pieChart>
        <c:varyColors val="1"/>
        <c:ser>
          <c:idx val="1"/>
          <c:order val="1"/>
          <c:tx>
            <c:v>Puntero</c:v>
          </c:tx>
          <c:dPt>
            <c:idx val="0"/>
            <c:bubble3D val="0"/>
            <c:spPr>
              <a:noFill/>
              <a:ln w="19050">
                <a:solidFill>
                  <a:schemeClr val="lt1"/>
                </a:solidFill>
              </a:ln>
              <a:effectLst/>
            </c:spPr>
            <c:extLst>
              <c:ext xmlns:c16="http://schemas.microsoft.com/office/drawing/2014/chart" uri="{C3380CC4-5D6E-409C-BE32-E72D297353CC}">
                <c16:uniqueId val="{0000000C-CCDC-40A5-B56D-F629A9AACFA8}"/>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0E-CCDC-40A5-B56D-F629A9AACFA8}"/>
              </c:ext>
            </c:extLst>
          </c:dPt>
          <c:dPt>
            <c:idx val="2"/>
            <c:bubble3D val="0"/>
            <c:spPr>
              <a:noFill/>
              <a:ln w="19050">
                <a:solidFill>
                  <a:schemeClr val="lt1"/>
                </a:solidFill>
              </a:ln>
              <a:effectLst/>
            </c:spPr>
            <c:extLst>
              <c:ext xmlns:c16="http://schemas.microsoft.com/office/drawing/2014/chart" uri="{C3380CC4-5D6E-409C-BE32-E72D297353CC}">
                <c16:uniqueId val="{00000010-CCDC-40A5-B56D-F629A9AACFA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2-CCDC-40A5-B56D-F629A9AACFA8}"/>
              </c:ext>
            </c:extLst>
          </c:dPt>
          <c:val>
            <c:numRef>
              <c:f>'Gráficos y Tablas'!$K$23:$K$26</c:f>
              <c:numCache>
                <c:formatCode>0%</c:formatCode>
                <c:ptCount val="4"/>
                <c:pt idx="0" formatCode="0.00%">
                  <c:v>0</c:v>
                </c:pt>
                <c:pt idx="1">
                  <c:v>0.02</c:v>
                </c:pt>
                <c:pt idx="2" formatCode="0.00%">
                  <c:v>0</c:v>
                </c:pt>
              </c:numCache>
            </c:numRef>
          </c:val>
          <c:extLst>
            <c:ext xmlns:c16="http://schemas.microsoft.com/office/drawing/2014/chart" uri="{C3380CC4-5D6E-409C-BE32-E72D297353CC}">
              <c16:uniqueId val="{00000013-CCDC-40A5-B56D-F629A9AACFA8}"/>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7.png"/></Relationships>
</file>

<file path=xl/drawings/_rels/drawing11.xml.rels><?xml version="1.0" encoding="UTF-8" standalone="yes"?>
<Relationships xmlns="http://schemas.openxmlformats.org/package/2006/relationships"><Relationship Id="rId1" Type="http://schemas.openxmlformats.org/officeDocument/2006/relationships/image" Target="../media/image7.png"/></Relationships>
</file>

<file path=xl/drawings/_rels/drawing12.xml.rels><?xml version="1.0" encoding="UTF-8" standalone="yes"?>
<Relationships xmlns="http://schemas.openxmlformats.org/package/2006/relationships"><Relationship Id="rId1" Type="http://schemas.openxmlformats.org/officeDocument/2006/relationships/image" Target="../media/image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7.png"/></Relationships>
</file>

<file path=xl/drawings/_rels/drawing14.xml.rels><?xml version="1.0" encoding="UTF-8" standalone="yes"?>
<Relationships xmlns="http://schemas.openxmlformats.org/package/2006/relationships"><Relationship Id="rId1" Type="http://schemas.openxmlformats.org/officeDocument/2006/relationships/image" Target="../media/image7.png"/></Relationships>
</file>

<file path=xl/drawings/_rels/drawing1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27</xdr:col>
      <xdr:colOff>296333</xdr:colOff>
      <xdr:row>0</xdr:row>
      <xdr:rowOff>10583</xdr:rowOff>
    </xdr:from>
    <xdr:to>
      <xdr:col>27</xdr:col>
      <xdr:colOff>987954</xdr:colOff>
      <xdr:row>0</xdr:row>
      <xdr:rowOff>677333</xdr:rowOff>
    </xdr:to>
    <xdr:pic>
      <xdr:nvPicPr>
        <xdr:cNvPr id="3" name="3 Imagen" descr="C:\Users\john.garcia\Desktop\2020-01-08.png">
          <a:extLst>
            <a:ext uri="{FF2B5EF4-FFF2-40B4-BE49-F238E27FC236}">
              <a16:creationId xmlns:a16="http://schemas.microsoft.com/office/drawing/2014/main" id="{CB266DB7-B33F-443B-A3C7-2B4632CCB0E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76916" y="10583"/>
          <a:ext cx="691621" cy="666750"/>
        </a:xfrm>
        <a:prstGeom prst="rect">
          <a:avLst/>
        </a:prstGeom>
        <a:noFill/>
        <a:ln>
          <a:noFill/>
        </a:ln>
      </xdr:spPr>
    </xdr:pic>
    <xdr:clientData/>
  </xdr:twoCellAnchor>
  <xdr:twoCellAnchor editAs="oneCell">
    <xdr:from>
      <xdr:col>0</xdr:col>
      <xdr:colOff>381001</xdr:colOff>
      <xdr:row>0</xdr:row>
      <xdr:rowOff>74084</xdr:rowOff>
    </xdr:from>
    <xdr:to>
      <xdr:col>0</xdr:col>
      <xdr:colOff>1344085</xdr:colOff>
      <xdr:row>0</xdr:row>
      <xdr:rowOff>679203</xdr:rowOff>
    </xdr:to>
    <xdr:pic>
      <xdr:nvPicPr>
        <xdr:cNvPr id="4" name="5 Imagen" descr="C:\Users\john.garcia\Desktop\LOGO CAPITAL LETRA NEGRA.png">
          <a:extLst>
            <a:ext uri="{FF2B5EF4-FFF2-40B4-BE49-F238E27FC236}">
              <a16:creationId xmlns:a16="http://schemas.microsoft.com/office/drawing/2014/main" id="{F8D8EBEE-D545-4E90-AC17-C8C39AC3866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1" y="74084"/>
          <a:ext cx="963084" cy="605119"/>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1</xdr:row>
      <xdr:rowOff>0</xdr:rowOff>
    </xdr:from>
    <xdr:ext cx="1123950" cy="752475"/>
    <xdr:pic>
      <xdr:nvPicPr>
        <xdr:cNvPr id="2" name="image1.png" descr="C:\Users\john.garcia\Desktop\LOGO CAPITAL LETRA NEGRA.png">
          <a:extLst>
            <a:ext uri="{FF2B5EF4-FFF2-40B4-BE49-F238E27FC236}">
              <a16:creationId xmlns:a16="http://schemas.microsoft.com/office/drawing/2014/main" id="{B33EAF4B-C3A4-4E68-92A6-FB43AD00174C}"/>
            </a:ext>
          </a:extLst>
        </xdr:cNvPr>
        <xdr:cNvPicPr preferRelativeResize="0"/>
      </xdr:nvPicPr>
      <xdr:blipFill>
        <a:blip xmlns:r="http://schemas.openxmlformats.org/officeDocument/2006/relationships" r:embed="rId1" cstate="print"/>
        <a:stretch>
          <a:fillRect/>
        </a:stretch>
      </xdr:blipFill>
      <xdr:spPr>
        <a:xfrm>
          <a:off x="161925" y="238125"/>
          <a:ext cx="1123950" cy="752475"/>
        </a:xfrm>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twoCellAnchor editAs="oneCell">
    <xdr:from>
      <xdr:col>1</xdr:col>
      <xdr:colOff>45508</xdr:colOff>
      <xdr:row>0</xdr:row>
      <xdr:rowOff>121707</xdr:rowOff>
    </xdr:from>
    <xdr:to>
      <xdr:col>1</xdr:col>
      <xdr:colOff>45508</xdr:colOff>
      <xdr:row>4</xdr:row>
      <xdr:rowOff>83607</xdr:rowOff>
    </xdr:to>
    <xdr:pic>
      <xdr:nvPicPr>
        <xdr:cNvPr id="2" name="5 Imagen" descr="C:\Users\john.garcia\Desktop\LOGO CAPITAL LETRA NEGRA.png">
          <a:extLst>
            <a:ext uri="{FF2B5EF4-FFF2-40B4-BE49-F238E27FC236}">
              <a16:creationId xmlns:a16="http://schemas.microsoft.com/office/drawing/2014/main" id="{1A7B281B-B6A5-4146-89B2-C9ABBB6382F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433" y="121707"/>
          <a:ext cx="0" cy="1047750"/>
        </a:xfrm>
        <a:prstGeom prst="rect">
          <a:avLst/>
        </a:prstGeom>
        <a:noFill/>
        <a:ln>
          <a:noFill/>
        </a:ln>
      </xdr:spPr>
    </xdr:pic>
    <xdr:clientData/>
  </xdr:twoCellAnchor>
  <xdr:oneCellAnchor>
    <xdr:from>
      <xdr:col>1</xdr:col>
      <xdr:colOff>209550</xdr:colOff>
      <xdr:row>0</xdr:row>
      <xdr:rowOff>104775</xdr:rowOff>
    </xdr:from>
    <xdr:ext cx="1123950" cy="752475"/>
    <xdr:pic>
      <xdr:nvPicPr>
        <xdr:cNvPr id="3" name="image1.png" descr="C:\Users\john.garcia\Desktop\LOGO CAPITAL LETRA NEGRA.png">
          <a:extLst>
            <a:ext uri="{FF2B5EF4-FFF2-40B4-BE49-F238E27FC236}">
              <a16:creationId xmlns:a16="http://schemas.microsoft.com/office/drawing/2014/main" id="{5F4D7012-D73C-44E6-B708-94DBD27ABFDA}"/>
            </a:ext>
          </a:extLst>
        </xdr:cNvPr>
        <xdr:cNvPicPr preferRelativeResize="0"/>
      </xdr:nvPicPr>
      <xdr:blipFill>
        <a:blip xmlns:r="http://schemas.openxmlformats.org/officeDocument/2006/relationships" r:embed="rId1" cstate="print"/>
        <a:stretch>
          <a:fillRect/>
        </a:stretch>
      </xdr:blipFill>
      <xdr:spPr>
        <a:xfrm>
          <a:off x="371475" y="104775"/>
          <a:ext cx="1123950" cy="752475"/>
        </a:xfrm>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0</xdr:colOff>
      <xdr:row>5</xdr:row>
      <xdr:rowOff>0</xdr:rowOff>
    </xdr:to>
    <xdr:pic>
      <xdr:nvPicPr>
        <xdr:cNvPr id="2" name="5 Imagen" descr="C:\Users\john.garcia\Desktop\LOGO CAPITAL LETRA NEGRA.png">
          <a:extLst>
            <a:ext uri="{FF2B5EF4-FFF2-40B4-BE49-F238E27FC236}">
              <a16:creationId xmlns:a16="http://schemas.microsoft.com/office/drawing/2014/main" id="{2BE8FB44-47EA-45A2-8A45-2B3448E746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38125"/>
          <a:ext cx="0" cy="933450"/>
        </a:xfrm>
        <a:prstGeom prst="rect">
          <a:avLst/>
        </a:prstGeom>
        <a:noFill/>
        <a:ln>
          <a:noFill/>
        </a:ln>
      </xdr:spPr>
    </xdr:pic>
    <xdr:clientData/>
  </xdr:twoCellAnchor>
  <xdr:oneCellAnchor>
    <xdr:from>
      <xdr:col>1</xdr:col>
      <xdr:colOff>171450</xdr:colOff>
      <xdr:row>0</xdr:row>
      <xdr:rowOff>133350</xdr:rowOff>
    </xdr:from>
    <xdr:ext cx="1123950" cy="752475"/>
    <xdr:pic>
      <xdr:nvPicPr>
        <xdr:cNvPr id="3" name="image1.png" descr="C:\Users\john.garcia\Desktop\LOGO CAPITAL LETRA NEGRA.png">
          <a:extLst>
            <a:ext uri="{FF2B5EF4-FFF2-40B4-BE49-F238E27FC236}">
              <a16:creationId xmlns:a16="http://schemas.microsoft.com/office/drawing/2014/main" id="{FA3C7917-2AD8-4DAD-A8CE-123DB3F0D309}"/>
            </a:ext>
          </a:extLst>
        </xdr:cNvPr>
        <xdr:cNvPicPr preferRelativeResize="0"/>
      </xdr:nvPicPr>
      <xdr:blipFill>
        <a:blip xmlns:r="http://schemas.openxmlformats.org/officeDocument/2006/relationships" r:embed="rId1" cstate="print"/>
        <a:stretch>
          <a:fillRect/>
        </a:stretch>
      </xdr:blipFill>
      <xdr:spPr>
        <a:xfrm>
          <a:off x="352425" y="133350"/>
          <a:ext cx="1123950" cy="752475"/>
        </a:xfrm>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0</xdr:colOff>
      <xdr:row>5</xdr:row>
      <xdr:rowOff>0</xdr:rowOff>
    </xdr:to>
    <xdr:pic>
      <xdr:nvPicPr>
        <xdr:cNvPr id="2" name="5 Imagen" descr="C:\Users\john.garcia\Desktop\LOGO CAPITAL LETRA NEGRA.png">
          <a:extLst>
            <a:ext uri="{FF2B5EF4-FFF2-40B4-BE49-F238E27FC236}">
              <a16:creationId xmlns:a16="http://schemas.microsoft.com/office/drawing/2014/main" id="{5A118593-E041-46B7-8BD0-18F0471E490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38125"/>
          <a:ext cx="0" cy="933450"/>
        </a:xfrm>
        <a:prstGeom prst="rect">
          <a:avLst/>
        </a:prstGeom>
        <a:noFill/>
        <a:ln>
          <a:noFill/>
        </a:ln>
      </xdr:spPr>
    </xdr:pic>
    <xdr:clientData/>
  </xdr:twoCellAnchor>
  <xdr:oneCellAnchor>
    <xdr:from>
      <xdr:col>1</xdr:col>
      <xdr:colOff>190500</xdr:colOff>
      <xdr:row>0</xdr:row>
      <xdr:rowOff>171450</xdr:rowOff>
    </xdr:from>
    <xdr:ext cx="1123950" cy="752475"/>
    <xdr:pic>
      <xdr:nvPicPr>
        <xdr:cNvPr id="3" name="image1.png" descr="C:\Users\john.garcia\Desktop\LOGO CAPITAL LETRA NEGRA.png">
          <a:extLst>
            <a:ext uri="{FF2B5EF4-FFF2-40B4-BE49-F238E27FC236}">
              <a16:creationId xmlns:a16="http://schemas.microsoft.com/office/drawing/2014/main" id="{E45CFC3C-904C-48E8-B45E-900C8EAD4D79}"/>
            </a:ext>
          </a:extLst>
        </xdr:cNvPr>
        <xdr:cNvPicPr preferRelativeResize="0"/>
      </xdr:nvPicPr>
      <xdr:blipFill>
        <a:blip xmlns:r="http://schemas.openxmlformats.org/officeDocument/2006/relationships" r:embed="rId1" cstate="print"/>
        <a:stretch>
          <a:fillRect/>
        </a:stretch>
      </xdr:blipFill>
      <xdr:spPr>
        <a:xfrm>
          <a:off x="352425" y="171450"/>
          <a:ext cx="1123950" cy="752475"/>
        </a:xfrm>
        <a:prstGeom prst="rect">
          <a:avLst/>
        </a:prstGeom>
        <a:noFill/>
      </xdr:spPr>
    </xdr:pic>
    <xdr:clientData fLocksWithSheet="0"/>
  </xdr:one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0</xdr:colOff>
      <xdr:row>5</xdr:row>
      <xdr:rowOff>0</xdr:rowOff>
    </xdr:to>
    <xdr:pic>
      <xdr:nvPicPr>
        <xdr:cNvPr id="2" name="5 Imagen" descr="C:\Users\john.garcia\Desktop\LOGO CAPITAL LETRA NEGRA.png">
          <a:extLst>
            <a:ext uri="{FF2B5EF4-FFF2-40B4-BE49-F238E27FC236}">
              <a16:creationId xmlns:a16="http://schemas.microsoft.com/office/drawing/2014/main" id="{D97497FB-A2BA-452E-A8F4-6A46C0A1E1A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38125"/>
          <a:ext cx="0" cy="752475"/>
        </a:xfrm>
        <a:prstGeom prst="rect">
          <a:avLst/>
        </a:prstGeom>
        <a:noFill/>
        <a:ln>
          <a:noFill/>
        </a:ln>
      </xdr:spPr>
    </xdr:pic>
    <xdr:clientData/>
  </xdr:twoCellAnchor>
  <xdr:twoCellAnchor editAs="oneCell">
    <xdr:from>
      <xdr:col>1</xdr:col>
      <xdr:colOff>9525</xdr:colOff>
      <xdr:row>0</xdr:row>
      <xdr:rowOff>76200</xdr:rowOff>
    </xdr:from>
    <xdr:to>
      <xdr:col>2</xdr:col>
      <xdr:colOff>914400</xdr:colOff>
      <xdr:row>3</xdr:row>
      <xdr:rowOff>173831</xdr:rowOff>
    </xdr:to>
    <xdr:pic>
      <xdr:nvPicPr>
        <xdr:cNvPr id="3" name="5 Imagen" descr="C:\Users\john.garcia\Desktop\LOGO CAPITAL LETRA NEGRA.png">
          <a:extLst>
            <a:ext uri="{FF2B5EF4-FFF2-40B4-BE49-F238E27FC236}">
              <a16:creationId xmlns:a16="http://schemas.microsoft.com/office/drawing/2014/main" id="{744099BF-2B61-41D1-B97B-0A0E210BA98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76200"/>
          <a:ext cx="1200150" cy="812006"/>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8</xdr:col>
      <xdr:colOff>114300</xdr:colOff>
      <xdr:row>0</xdr:row>
      <xdr:rowOff>76201</xdr:rowOff>
    </xdr:from>
    <xdr:to>
      <xdr:col>14</xdr:col>
      <xdr:colOff>742950</xdr:colOff>
      <xdr:row>7</xdr:row>
      <xdr:rowOff>371476</xdr:rowOff>
    </xdr:to>
    <xdr:graphicFrame macro="">
      <xdr:nvGraphicFramePr>
        <xdr:cNvPr id="2" name="Gráfico 1">
          <a:extLst>
            <a:ext uri="{FF2B5EF4-FFF2-40B4-BE49-F238E27FC236}">
              <a16:creationId xmlns:a16="http://schemas.microsoft.com/office/drawing/2014/main" id="{210AC217-D92E-48F0-ADB4-5E572811D6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264579</xdr:colOff>
      <xdr:row>8</xdr:row>
      <xdr:rowOff>15874</xdr:rowOff>
    </xdr:from>
    <xdr:to>
      <xdr:col>16</xdr:col>
      <xdr:colOff>730246</xdr:colOff>
      <xdr:row>21</xdr:row>
      <xdr:rowOff>624417</xdr:rowOff>
    </xdr:to>
    <xdr:grpSp>
      <xdr:nvGrpSpPr>
        <xdr:cNvPr id="3" name="Grupo 2">
          <a:extLst>
            <a:ext uri="{FF2B5EF4-FFF2-40B4-BE49-F238E27FC236}">
              <a16:creationId xmlns:a16="http://schemas.microsoft.com/office/drawing/2014/main" id="{0CC6CA83-7184-4101-9ED0-D55A5C03B729}"/>
            </a:ext>
          </a:extLst>
        </xdr:cNvPr>
        <xdr:cNvGrpSpPr/>
      </xdr:nvGrpSpPr>
      <xdr:grpSpPr>
        <a:xfrm>
          <a:off x="10805579" y="4132791"/>
          <a:ext cx="3926417" cy="3243793"/>
          <a:chOff x="10334625" y="4100512"/>
          <a:chExt cx="3205796" cy="2743200"/>
        </a:xfrm>
      </xdr:grpSpPr>
      <xdr:grpSp>
        <xdr:nvGrpSpPr>
          <xdr:cNvPr id="4" name="Grupo 3">
            <a:extLst>
              <a:ext uri="{FF2B5EF4-FFF2-40B4-BE49-F238E27FC236}">
                <a16:creationId xmlns:a16="http://schemas.microsoft.com/office/drawing/2014/main" id="{C33ACA72-C70E-4FBE-BA2B-AA4932F2ABA4}"/>
              </a:ext>
            </a:extLst>
          </xdr:cNvPr>
          <xdr:cNvGrpSpPr/>
        </xdr:nvGrpSpPr>
        <xdr:grpSpPr>
          <a:xfrm>
            <a:off x="10334625" y="4100512"/>
            <a:ext cx="3152775" cy="2743200"/>
            <a:chOff x="10267950" y="4310062"/>
            <a:chExt cx="4572000" cy="2743200"/>
          </a:xfrm>
        </xdr:grpSpPr>
        <xdr:graphicFrame macro="">
          <xdr:nvGraphicFramePr>
            <xdr:cNvPr id="10" name="Gráfico 9">
              <a:extLst>
                <a:ext uri="{FF2B5EF4-FFF2-40B4-BE49-F238E27FC236}">
                  <a16:creationId xmlns:a16="http://schemas.microsoft.com/office/drawing/2014/main" id="{601EEBD6-858F-4FB1-9031-4D708B45C863}"/>
                </a:ext>
              </a:extLst>
            </xdr:cNvPr>
            <xdr:cNvGraphicFramePr/>
          </xdr:nvGraphicFramePr>
          <xdr:xfrm>
            <a:off x="10267950" y="4310062"/>
            <a:ext cx="4572000" cy="2743200"/>
          </xdr:xfrm>
          <a:graphic>
            <a:graphicData uri="http://schemas.openxmlformats.org/drawingml/2006/chart">
              <c:chart xmlns:c="http://schemas.openxmlformats.org/drawingml/2006/chart" xmlns:r="http://schemas.openxmlformats.org/officeDocument/2006/relationships" r:id="rId2"/>
            </a:graphicData>
          </a:graphic>
        </xdr:graphicFrame>
        <xdr:sp macro="" textlink="$C$10">
          <xdr:nvSpPr>
            <xdr:cNvPr id="11" name="Rectángulo 10">
              <a:extLst>
                <a:ext uri="{FF2B5EF4-FFF2-40B4-BE49-F238E27FC236}">
                  <a16:creationId xmlns:a16="http://schemas.microsoft.com/office/drawing/2014/main" id="{2A37434C-BD14-4518-BF54-CE93675CB34A}"/>
                </a:ext>
              </a:extLst>
            </xdr:cNvPr>
            <xdr:cNvSpPr/>
          </xdr:nvSpPr>
          <xdr:spPr>
            <a:xfrm>
              <a:off x="12160288" y="5495925"/>
              <a:ext cx="1105015" cy="266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8AD572A0-15AB-445B-9F3A-5E3F1A5E7D89}" type="TxLink">
                <a:rPr lang="en-US" sz="1100" b="1" i="0" u="none" strike="noStrike">
                  <a:solidFill>
                    <a:srgbClr val="000000"/>
                  </a:solidFill>
                  <a:latin typeface="Calibri"/>
                  <a:cs typeface="Calibri"/>
                </a:rPr>
                <a:pPr algn="l"/>
                <a:t>78,65%</a:t>
              </a:fld>
              <a:endParaRPr lang="es-CO" sz="1000">
                <a:latin typeface="Arial" panose="020B0604020202020204" pitchFamily="34" charset="0"/>
                <a:cs typeface="Arial" panose="020B0604020202020204" pitchFamily="34" charset="0"/>
              </a:endParaRPr>
            </a:p>
          </xdr:txBody>
        </xdr:sp>
      </xdr:grpSp>
      <xdr:sp macro="" textlink="">
        <xdr:nvSpPr>
          <xdr:cNvPr id="5" name="CuadroTexto 4">
            <a:extLst>
              <a:ext uri="{FF2B5EF4-FFF2-40B4-BE49-F238E27FC236}">
                <a16:creationId xmlns:a16="http://schemas.microsoft.com/office/drawing/2014/main" id="{18C805BE-F469-45A0-A9F7-5B610A1A6B89}"/>
              </a:ext>
            </a:extLst>
          </xdr:cNvPr>
          <xdr:cNvSpPr txBox="1"/>
        </xdr:nvSpPr>
        <xdr:spPr>
          <a:xfrm>
            <a:off x="10370445" y="5296078"/>
            <a:ext cx="40957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latin typeface="Arial" panose="020B0604020202020204" pitchFamily="34" charset="0"/>
                <a:cs typeface="Arial" panose="020B0604020202020204" pitchFamily="34" charset="0"/>
              </a:rPr>
              <a:t>0%</a:t>
            </a:r>
          </a:p>
        </xdr:txBody>
      </xdr:sp>
      <xdr:sp macro="" textlink="">
        <xdr:nvSpPr>
          <xdr:cNvPr id="6" name="CuadroTexto 5">
            <a:extLst>
              <a:ext uri="{FF2B5EF4-FFF2-40B4-BE49-F238E27FC236}">
                <a16:creationId xmlns:a16="http://schemas.microsoft.com/office/drawing/2014/main" id="{01D9EB8A-A3BF-494D-B45B-EABB58889601}"/>
              </a:ext>
            </a:extLst>
          </xdr:cNvPr>
          <xdr:cNvSpPr txBox="1"/>
        </xdr:nvSpPr>
        <xdr:spPr>
          <a:xfrm>
            <a:off x="10896601" y="4448175"/>
            <a:ext cx="495300"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latin typeface="Arial" panose="020B0604020202020204" pitchFamily="34" charset="0"/>
                <a:cs typeface="Arial" panose="020B0604020202020204" pitchFamily="34" charset="0"/>
              </a:rPr>
              <a:t>30%</a:t>
            </a:r>
          </a:p>
        </xdr:txBody>
      </xdr:sp>
      <xdr:sp macro="" textlink="">
        <xdr:nvSpPr>
          <xdr:cNvPr id="7" name="CuadroTexto 6">
            <a:extLst>
              <a:ext uri="{FF2B5EF4-FFF2-40B4-BE49-F238E27FC236}">
                <a16:creationId xmlns:a16="http://schemas.microsoft.com/office/drawing/2014/main" id="{3D5B9805-63E7-48E1-8FE9-839F3F9785E0}"/>
              </a:ext>
            </a:extLst>
          </xdr:cNvPr>
          <xdr:cNvSpPr txBox="1"/>
        </xdr:nvSpPr>
        <xdr:spPr>
          <a:xfrm>
            <a:off x="12068175" y="4314825"/>
            <a:ext cx="514350"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latin typeface="Arial" panose="020B0604020202020204" pitchFamily="34" charset="0"/>
                <a:cs typeface="Arial" panose="020B0604020202020204" pitchFamily="34" charset="0"/>
              </a:rPr>
              <a:t>60%</a:t>
            </a:r>
          </a:p>
        </xdr:txBody>
      </xdr:sp>
      <xdr:sp macro="" textlink="">
        <xdr:nvSpPr>
          <xdr:cNvPr id="8" name="CuadroTexto 7">
            <a:extLst>
              <a:ext uri="{FF2B5EF4-FFF2-40B4-BE49-F238E27FC236}">
                <a16:creationId xmlns:a16="http://schemas.microsoft.com/office/drawing/2014/main" id="{B52356A6-282C-4F58-9F94-389EC4AFF7CD}"/>
              </a:ext>
            </a:extLst>
          </xdr:cNvPr>
          <xdr:cNvSpPr txBox="1"/>
        </xdr:nvSpPr>
        <xdr:spPr>
          <a:xfrm>
            <a:off x="12848112" y="5048250"/>
            <a:ext cx="692304" cy="1411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latin typeface="Arial" panose="020B0604020202020204" pitchFamily="34" charset="0"/>
                <a:cs typeface="Arial" panose="020B0604020202020204" pitchFamily="34" charset="0"/>
              </a:rPr>
              <a:t>90%</a:t>
            </a:r>
          </a:p>
        </xdr:txBody>
      </xdr:sp>
      <xdr:sp macro="" textlink="">
        <xdr:nvSpPr>
          <xdr:cNvPr id="9" name="CuadroTexto 8">
            <a:extLst>
              <a:ext uri="{FF2B5EF4-FFF2-40B4-BE49-F238E27FC236}">
                <a16:creationId xmlns:a16="http://schemas.microsoft.com/office/drawing/2014/main" id="{C67F9227-365D-479A-A7E9-505FB81EC5AD}"/>
              </a:ext>
            </a:extLst>
          </xdr:cNvPr>
          <xdr:cNvSpPr txBox="1"/>
        </xdr:nvSpPr>
        <xdr:spPr>
          <a:xfrm>
            <a:off x="12918704" y="5324476"/>
            <a:ext cx="621717" cy="14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latin typeface="Arial" panose="020B0604020202020204" pitchFamily="34" charset="0"/>
                <a:cs typeface="Arial" panose="020B0604020202020204" pitchFamily="34" charset="0"/>
              </a:rPr>
              <a:t>100%</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134469</xdr:colOff>
      <xdr:row>0</xdr:row>
      <xdr:rowOff>98612</xdr:rowOff>
    </xdr:from>
    <xdr:to>
      <xdr:col>16</xdr:col>
      <xdr:colOff>280146</xdr:colOff>
      <xdr:row>14</xdr:row>
      <xdr:rowOff>1681</xdr:rowOff>
    </xdr:to>
    <xdr:graphicFrame macro="">
      <xdr:nvGraphicFramePr>
        <xdr:cNvPr id="2" name="Gráfico 1">
          <a:extLst>
            <a:ext uri="{FF2B5EF4-FFF2-40B4-BE49-F238E27FC236}">
              <a16:creationId xmlns:a16="http://schemas.microsoft.com/office/drawing/2014/main" id="{60AD0DE5-D146-4E58-83FA-B1C7EF3EB6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264579</xdr:colOff>
      <xdr:row>14</xdr:row>
      <xdr:rowOff>15874</xdr:rowOff>
    </xdr:from>
    <xdr:to>
      <xdr:col>16</xdr:col>
      <xdr:colOff>730246</xdr:colOff>
      <xdr:row>27</xdr:row>
      <xdr:rowOff>624417</xdr:rowOff>
    </xdr:to>
    <xdr:grpSp>
      <xdr:nvGrpSpPr>
        <xdr:cNvPr id="3" name="Grupo 2">
          <a:extLst>
            <a:ext uri="{FF2B5EF4-FFF2-40B4-BE49-F238E27FC236}">
              <a16:creationId xmlns:a16="http://schemas.microsoft.com/office/drawing/2014/main" id="{9B72DBC3-555C-40F2-8B7A-4389B32E5CA3}"/>
            </a:ext>
          </a:extLst>
        </xdr:cNvPr>
        <xdr:cNvGrpSpPr/>
      </xdr:nvGrpSpPr>
      <xdr:grpSpPr>
        <a:xfrm>
          <a:off x="9935255" y="4374962"/>
          <a:ext cx="3928285" cy="3118661"/>
          <a:chOff x="10334625" y="4100512"/>
          <a:chExt cx="3205796" cy="2743200"/>
        </a:xfrm>
      </xdr:grpSpPr>
      <xdr:grpSp>
        <xdr:nvGrpSpPr>
          <xdr:cNvPr id="4" name="Grupo 3">
            <a:extLst>
              <a:ext uri="{FF2B5EF4-FFF2-40B4-BE49-F238E27FC236}">
                <a16:creationId xmlns:a16="http://schemas.microsoft.com/office/drawing/2014/main" id="{7104347F-CE05-4156-93DB-EB232467509E}"/>
              </a:ext>
            </a:extLst>
          </xdr:cNvPr>
          <xdr:cNvGrpSpPr/>
        </xdr:nvGrpSpPr>
        <xdr:grpSpPr>
          <a:xfrm>
            <a:off x="10334625" y="4100512"/>
            <a:ext cx="3152775" cy="2743200"/>
            <a:chOff x="10267950" y="4310062"/>
            <a:chExt cx="4572000" cy="2743200"/>
          </a:xfrm>
        </xdr:grpSpPr>
        <xdr:graphicFrame macro="">
          <xdr:nvGraphicFramePr>
            <xdr:cNvPr id="10" name="Gráfico 9">
              <a:extLst>
                <a:ext uri="{FF2B5EF4-FFF2-40B4-BE49-F238E27FC236}">
                  <a16:creationId xmlns:a16="http://schemas.microsoft.com/office/drawing/2014/main" id="{45169A68-7DD1-48E7-92E7-BB8BB927B820}"/>
                </a:ext>
              </a:extLst>
            </xdr:cNvPr>
            <xdr:cNvGraphicFramePr/>
          </xdr:nvGraphicFramePr>
          <xdr:xfrm>
            <a:off x="10267950" y="4310062"/>
            <a:ext cx="4572000" cy="2743200"/>
          </xdr:xfrm>
          <a:graphic>
            <a:graphicData uri="http://schemas.openxmlformats.org/drawingml/2006/chart">
              <c:chart xmlns:c="http://schemas.openxmlformats.org/drawingml/2006/chart" xmlns:r="http://schemas.openxmlformats.org/officeDocument/2006/relationships" r:id="rId2"/>
            </a:graphicData>
          </a:graphic>
        </xdr:graphicFrame>
        <xdr:sp macro="" textlink="$B$16">
          <xdr:nvSpPr>
            <xdr:cNvPr id="11" name="Rectángulo 10">
              <a:extLst>
                <a:ext uri="{FF2B5EF4-FFF2-40B4-BE49-F238E27FC236}">
                  <a16:creationId xmlns:a16="http://schemas.microsoft.com/office/drawing/2014/main" id="{520C6B96-9E59-4B19-A3F6-DD558F3F924F}"/>
                </a:ext>
              </a:extLst>
            </xdr:cNvPr>
            <xdr:cNvSpPr/>
          </xdr:nvSpPr>
          <xdr:spPr>
            <a:xfrm>
              <a:off x="12160288" y="5495925"/>
              <a:ext cx="1105015" cy="266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02BD5072-A89D-4B4D-ABE4-05842802A8C2}" type="TxLink">
                <a:rPr lang="en-US" sz="1100" b="1" i="0" u="none" strike="noStrike">
                  <a:solidFill>
                    <a:srgbClr val="000000"/>
                  </a:solidFill>
                  <a:latin typeface="Calibri"/>
                  <a:cs typeface="Calibri"/>
                </a:rPr>
                <a:pPr algn="l"/>
                <a:t>#¡REF!</a:t>
              </a:fld>
              <a:endParaRPr lang="es-CO" sz="1000">
                <a:latin typeface="Arial" panose="020B0604020202020204" pitchFamily="34" charset="0"/>
                <a:cs typeface="Arial" panose="020B0604020202020204" pitchFamily="34" charset="0"/>
              </a:endParaRPr>
            </a:p>
          </xdr:txBody>
        </xdr:sp>
      </xdr:grpSp>
      <xdr:sp macro="" textlink="">
        <xdr:nvSpPr>
          <xdr:cNvPr id="5" name="CuadroTexto 4">
            <a:extLst>
              <a:ext uri="{FF2B5EF4-FFF2-40B4-BE49-F238E27FC236}">
                <a16:creationId xmlns:a16="http://schemas.microsoft.com/office/drawing/2014/main" id="{52B93962-9B0F-44B6-9462-4883F771B2FE}"/>
              </a:ext>
            </a:extLst>
          </xdr:cNvPr>
          <xdr:cNvSpPr txBox="1"/>
        </xdr:nvSpPr>
        <xdr:spPr>
          <a:xfrm>
            <a:off x="10370445" y="5296078"/>
            <a:ext cx="40957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latin typeface="Arial" panose="020B0604020202020204" pitchFamily="34" charset="0"/>
                <a:cs typeface="Arial" panose="020B0604020202020204" pitchFamily="34" charset="0"/>
              </a:rPr>
              <a:t>0%</a:t>
            </a:r>
          </a:p>
        </xdr:txBody>
      </xdr:sp>
      <xdr:sp macro="" textlink="">
        <xdr:nvSpPr>
          <xdr:cNvPr id="6" name="CuadroTexto 5">
            <a:extLst>
              <a:ext uri="{FF2B5EF4-FFF2-40B4-BE49-F238E27FC236}">
                <a16:creationId xmlns:a16="http://schemas.microsoft.com/office/drawing/2014/main" id="{DB5B6396-F8F8-4284-B9FA-FC632130E6E1}"/>
              </a:ext>
            </a:extLst>
          </xdr:cNvPr>
          <xdr:cNvSpPr txBox="1"/>
        </xdr:nvSpPr>
        <xdr:spPr>
          <a:xfrm>
            <a:off x="10896601" y="4448175"/>
            <a:ext cx="495300"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latin typeface="Arial" panose="020B0604020202020204" pitchFamily="34" charset="0"/>
                <a:cs typeface="Arial" panose="020B0604020202020204" pitchFamily="34" charset="0"/>
              </a:rPr>
              <a:t>30%</a:t>
            </a:r>
          </a:p>
        </xdr:txBody>
      </xdr:sp>
      <xdr:sp macro="" textlink="">
        <xdr:nvSpPr>
          <xdr:cNvPr id="7" name="CuadroTexto 6">
            <a:extLst>
              <a:ext uri="{FF2B5EF4-FFF2-40B4-BE49-F238E27FC236}">
                <a16:creationId xmlns:a16="http://schemas.microsoft.com/office/drawing/2014/main" id="{F59F42B8-F389-4A47-8610-13E118868EEC}"/>
              </a:ext>
            </a:extLst>
          </xdr:cNvPr>
          <xdr:cNvSpPr txBox="1"/>
        </xdr:nvSpPr>
        <xdr:spPr>
          <a:xfrm>
            <a:off x="12068175" y="4314825"/>
            <a:ext cx="514350"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latin typeface="Arial" panose="020B0604020202020204" pitchFamily="34" charset="0"/>
                <a:cs typeface="Arial" panose="020B0604020202020204" pitchFamily="34" charset="0"/>
              </a:rPr>
              <a:t>60%</a:t>
            </a:r>
          </a:p>
        </xdr:txBody>
      </xdr:sp>
      <xdr:sp macro="" textlink="">
        <xdr:nvSpPr>
          <xdr:cNvPr id="8" name="CuadroTexto 7">
            <a:extLst>
              <a:ext uri="{FF2B5EF4-FFF2-40B4-BE49-F238E27FC236}">
                <a16:creationId xmlns:a16="http://schemas.microsoft.com/office/drawing/2014/main" id="{1125C647-3353-4448-B958-90B3F31A74CD}"/>
              </a:ext>
            </a:extLst>
          </xdr:cNvPr>
          <xdr:cNvSpPr txBox="1"/>
        </xdr:nvSpPr>
        <xdr:spPr>
          <a:xfrm>
            <a:off x="12848112" y="5048250"/>
            <a:ext cx="692304" cy="1411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latin typeface="Arial" panose="020B0604020202020204" pitchFamily="34" charset="0"/>
                <a:cs typeface="Arial" panose="020B0604020202020204" pitchFamily="34" charset="0"/>
              </a:rPr>
              <a:t>90%</a:t>
            </a:r>
          </a:p>
        </xdr:txBody>
      </xdr:sp>
      <xdr:sp macro="" textlink="">
        <xdr:nvSpPr>
          <xdr:cNvPr id="9" name="CuadroTexto 8">
            <a:extLst>
              <a:ext uri="{FF2B5EF4-FFF2-40B4-BE49-F238E27FC236}">
                <a16:creationId xmlns:a16="http://schemas.microsoft.com/office/drawing/2014/main" id="{DDEFB5A5-D73D-4964-B359-D13EC566E2CC}"/>
              </a:ext>
            </a:extLst>
          </xdr:cNvPr>
          <xdr:cNvSpPr txBox="1"/>
        </xdr:nvSpPr>
        <xdr:spPr>
          <a:xfrm>
            <a:off x="12918704" y="5324476"/>
            <a:ext cx="621717" cy="14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latin typeface="Arial" panose="020B0604020202020204" pitchFamily="34" charset="0"/>
                <a:cs typeface="Arial" panose="020B0604020202020204" pitchFamily="34" charset="0"/>
              </a:rPr>
              <a:t>100%</a:t>
            </a:r>
          </a:p>
        </xdr:txBody>
      </xdr:sp>
    </xdr:grpSp>
    <xdr:clientData/>
  </xdr:twoCellAnchor>
  <xdr:twoCellAnchor>
    <xdr:from>
      <xdr:col>13</xdr:col>
      <xdr:colOff>885265</xdr:colOff>
      <xdr:row>9</xdr:row>
      <xdr:rowOff>33617</xdr:rowOff>
    </xdr:from>
    <xdr:to>
      <xdr:col>14</xdr:col>
      <xdr:colOff>336176</xdr:colOff>
      <xdr:row>10</xdr:row>
      <xdr:rowOff>124686</xdr:rowOff>
    </xdr:to>
    <xdr:sp macro="" textlink="$E$17">
      <xdr:nvSpPr>
        <xdr:cNvPr id="12" name="Rectángulo 11">
          <a:extLst>
            <a:ext uri="{FF2B5EF4-FFF2-40B4-BE49-F238E27FC236}">
              <a16:creationId xmlns:a16="http://schemas.microsoft.com/office/drawing/2014/main" id="{26461192-96AD-4E58-9C04-D60666755E82}"/>
            </a:ext>
          </a:extLst>
        </xdr:cNvPr>
        <xdr:cNvSpPr/>
      </xdr:nvSpPr>
      <xdr:spPr>
        <a:xfrm>
          <a:off x="12214412" y="2487705"/>
          <a:ext cx="627529" cy="3151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FB2A6FCC-79D7-4DA0-BE1D-4B74E589D7B2}" type="TxLink">
            <a:rPr lang="en-US" sz="1100" b="1" i="0" u="none" strike="noStrike">
              <a:solidFill>
                <a:srgbClr val="000000"/>
              </a:solidFill>
              <a:latin typeface="Calibri"/>
              <a:cs typeface="Calibri"/>
            </a:rPr>
            <a:pPr algn="ctr"/>
            <a:t>#¡REF!</a:t>
          </a:fld>
          <a:endParaRPr lang="es-CO" sz="1000" b="1">
            <a:latin typeface="Arial" panose="020B0604020202020204" pitchFamily="34" charset="0"/>
            <a:cs typeface="Arial" panose="020B0604020202020204" pitchFamily="34" charset="0"/>
          </a:endParaRPr>
        </a:p>
      </xdr:txBody>
    </xdr:sp>
    <xdr:clientData/>
  </xdr:twoCellAnchor>
  <xdr:twoCellAnchor>
    <xdr:from>
      <xdr:col>10</xdr:col>
      <xdr:colOff>85165</xdr:colOff>
      <xdr:row>4</xdr:row>
      <xdr:rowOff>96370</xdr:rowOff>
    </xdr:from>
    <xdr:to>
      <xdr:col>11</xdr:col>
      <xdr:colOff>17929</xdr:colOff>
      <xdr:row>4</xdr:row>
      <xdr:rowOff>411556</xdr:rowOff>
    </xdr:to>
    <xdr:sp macro="" textlink="$E$18">
      <xdr:nvSpPr>
        <xdr:cNvPr id="13" name="Rectángulo 12">
          <a:extLst>
            <a:ext uri="{FF2B5EF4-FFF2-40B4-BE49-F238E27FC236}">
              <a16:creationId xmlns:a16="http://schemas.microsoft.com/office/drawing/2014/main" id="{BE441CA3-EFDE-4B53-B451-AAC6EC699328}"/>
            </a:ext>
          </a:extLst>
        </xdr:cNvPr>
        <xdr:cNvSpPr/>
      </xdr:nvSpPr>
      <xdr:spPr>
        <a:xfrm>
          <a:off x="8668871" y="1093694"/>
          <a:ext cx="627529" cy="31518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78882B3B-5D4E-45E4-A25E-D67B812AE13A}" type="TxLink">
            <a:rPr lang="en-US" sz="1100" b="1" i="0" u="none" strike="noStrike">
              <a:solidFill>
                <a:srgbClr val="000000"/>
              </a:solidFill>
              <a:latin typeface="Calibri"/>
              <a:cs typeface="Calibri"/>
            </a:rPr>
            <a:pPr algn="ctr"/>
            <a:t>#¡REF!</a:t>
          </a:fld>
          <a:endParaRPr lang="es-CO" sz="1000" b="1">
            <a:latin typeface="Arial" panose="020B0604020202020204" pitchFamily="34" charset="0"/>
            <a:cs typeface="Arial" panose="020B0604020202020204" pitchFamily="34" charset="0"/>
          </a:endParaRPr>
        </a:p>
      </xdr:txBody>
    </xdr:sp>
    <xdr:clientData/>
  </xdr:twoCellAnchor>
  <xdr:twoCellAnchor>
    <xdr:from>
      <xdr:col>11</xdr:col>
      <xdr:colOff>80682</xdr:colOff>
      <xdr:row>2</xdr:row>
      <xdr:rowOff>170331</xdr:rowOff>
    </xdr:from>
    <xdr:to>
      <xdr:col>12</xdr:col>
      <xdr:colOff>316005</xdr:colOff>
      <xdr:row>3</xdr:row>
      <xdr:rowOff>48488</xdr:rowOff>
    </xdr:to>
    <xdr:sp macro="" textlink="$E$19">
      <xdr:nvSpPr>
        <xdr:cNvPr id="14" name="Rectángulo 13">
          <a:extLst>
            <a:ext uri="{FF2B5EF4-FFF2-40B4-BE49-F238E27FC236}">
              <a16:creationId xmlns:a16="http://schemas.microsoft.com/office/drawing/2014/main" id="{28862E91-AE0D-44C2-989A-F0522A87A326}"/>
            </a:ext>
          </a:extLst>
        </xdr:cNvPr>
        <xdr:cNvSpPr/>
      </xdr:nvSpPr>
      <xdr:spPr>
        <a:xfrm>
          <a:off x="9359153" y="506507"/>
          <a:ext cx="627528" cy="3151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DD41CC51-B95C-4CFD-A732-02A4F8ADEA8B}" type="TxLink">
            <a:rPr lang="en-US" sz="1100" b="1" i="0" u="none" strike="noStrike">
              <a:solidFill>
                <a:srgbClr val="000000"/>
              </a:solidFill>
              <a:latin typeface="Calibri"/>
              <a:cs typeface="Calibri"/>
            </a:rPr>
            <a:pPr algn="ctr"/>
            <a:t>#¡REF!</a:t>
          </a:fld>
          <a:endParaRPr lang="es-CO" sz="1000" b="1">
            <a:latin typeface="Arial" panose="020B0604020202020204" pitchFamily="34" charset="0"/>
            <a:cs typeface="Arial" panose="020B0604020202020204" pitchFamily="34" charset="0"/>
          </a:endParaRPr>
        </a:p>
      </xdr:txBody>
    </xdr:sp>
    <xdr:clientData/>
  </xdr:twoCellAnchor>
  <xdr:twoCellAnchor>
    <xdr:from>
      <xdr:col>12</xdr:col>
      <xdr:colOff>154642</xdr:colOff>
      <xdr:row>1</xdr:row>
      <xdr:rowOff>177051</xdr:rowOff>
    </xdr:from>
    <xdr:to>
      <xdr:col>13</xdr:col>
      <xdr:colOff>20171</xdr:colOff>
      <xdr:row>2</xdr:row>
      <xdr:rowOff>256916</xdr:rowOff>
    </xdr:to>
    <xdr:sp macro="" textlink="$E$20">
      <xdr:nvSpPr>
        <xdr:cNvPr id="15" name="Rectángulo 14">
          <a:extLst>
            <a:ext uri="{FF2B5EF4-FFF2-40B4-BE49-F238E27FC236}">
              <a16:creationId xmlns:a16="http://schemas.microsoft.com/office/drawing/2014/main" id="{B8CB5FE9-3D75-4A87-9CCC-C3D3F1879906}"/>
            </a:ext>
          </a:extLst>
        </xdr:cNvPr>
        <xdr:cNvSpPr/>
      </xdr:nvSpPr>
      <xdr:spPr>
        <a:xfrm>
          <a:off x="9825318" y="277904"/>
          <a:ext cx="627529" cy="31518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0E568D96-5AE4-442E-B42B-170F9608D4AA}" type="TxLink">
            <a:rPr lang="en-US" sz="1100" b="1" i="0" u="none" strike="noStrike">
              <a:solidFill>
                <a:srgbClr val="000000"/>
              </a:solidFill>
              <a:latin typeface="Calibri"/>
              <a:cs typeface="Calibri"/>
            </a:rPr>
            <a:pPr algn="ctr"/>
            <a:t>#¡REF!</a:t>
          </a:fld>
          <a:endParaRPr lang="es-CO" sz="1000" b="1">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46</xdr:col>
      <xdr:colOff>113958</xdr:colOff>
      <xdr:row>0</xdr:row>
      <xdr:rowOff>53106</xdr:rowOff>
    </xdr:from>
    <xdr:to>
      <xdr:col>46</xdr:col>
      <xdr:colOff>911414</xdr:colOff>
      <xdr:row>0</xdr:row>
      <xdr:rowOff>768804</xdr:rowOff>
    </xdr:to>
    <xdr:pic>
      <xdr:nvPicPr>
        <xdr:cNvPr id="2" name="3 Imagen" descr="C:\Users\john.garcia\Desktop\2020-01-08.png">
          <a:extLst>
            <a:ext uri="{FF2B5EF4-FFF2-40B4-BE49-F238E27FC236}">
              <a16:creationId xmlns:a16="http://schemas.microsoft.com/office/drawing/2014/main" id="{F9A33D6A-93B0-4D94-9F8F-D1DBC9BD74A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66233" y="53106"/>
          <a:ext cx="797456" cy="715698"/>
        </a:xfrm>
        <a:prstGeom prst="rect">
          <a:avLst/>
        </a:prstGeom>
        <a:noFill/>
        <a:ln>
          <a:noFill/>
        </a:ln>
      </xdr:spPr>
    </xdr:pic>
    <xdr:clientData/>
  </xdr:twoCellAnchor>
  <xdr:twoCellAnchor editAs="oneCell">
    <xdr:from>
      <xdr:col>0</xdr:col>
      <xdr:colOff>81077</xdr:colOff>
      <xdr:row>0</xdr:row>
      <xdr:rowOff>127001</xdr:rowOff>
    </xdr:from>
    <xdr:to>
      <xdr:col>8</xdr:col>
      <xdr:colOff>445447</xdr:colOff>
      <xdr:row>0</xdr:row>
      <xdr:rowOff>732120</xdr:rowOff>
    </xdr:to>
    <xdr:pic>
      <xdr:nvPicPr>
        <xdr:cNvPr id="3" name="5 Imagen" descr="C:\Users\john.garcia\Desktop\LOGO CAPITAL LETRA NEGRA.png">
          <a:extLst>
            <a:ext uri="{FF2B5EF4-FFF2-40B4-BE49-F238E27FC236}">
              <a16:creationId xmlns:a16="http://schemas.microsoft.com/office/drawing/2014/main" id="{BB67EF93-6243-4D93-BD3E-98171339851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077" y="127001"/>
          <a:ext cx="964445" cy="605119"/>
        </a:xfrm>
        <a:prstGeom prst="rect">
          <a:avLst/>
        </a:prstGeom>
        <a:noFill/>
        <a:ln>
          <a:noFill/>
        </a:ln>
      </xdr:spPr>
    </xdr:pic>
    <xdr:clientData/>
  </xdr:twoCellAnchor>
  <xdr:twoCellAnchor editAs="oneCell">
    <xdr:from>
      <xdr:col>41</xdr:col>
      <xdr:colOff>380999</xdr:colOff>
      <xdr:row>0</xdr:row>
      <xdr:rowOff>81643</xdr:rowOff>
    </xdr:from>
    <xdr:to>
      <xdr:col>42</xdr:col>
      <xdr:colOff>538920</xdr:colOff>
      <xdr:row>0</xdr:row>
      <xdr:rowOff>797341</xdr:rowOff>
    </xdr:to>
    <xdr:pic>
      <xdr:nvPicPr>
        <xdr:cNvPr id="4" name="3 Imagen" descr="C:\Users\john.garcia\Desktop\2020-01-08.png">
          <a:extLst>
            <a:ext uri="{FF2B5EF4-FFF2-40B4-BE49-F238E27FC236}">
              <a16:creationId xmlns:a16="http://schemas.microsoft.com/office/drawing/2014/main" id="{594ACBA3-A575-4AE5-8062-A9AA0AD2EC9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326099" y="81643"/>
          <a:ext cx="796096" cy="715698"/>
        </a:xfrm>
        <a:prstGeom prst="rect">
          <a:avLst/>
        </a:prstGeom>
        <a:noFill/>
        <a:ln>
          <a:noFill/>
        </a:ln>
      </xdr:spPr>
    </xdr:pic>
    <xdr:clientData/>
  </xdr:twoCellAnchor>
  <xdr:twoCellAnchor editAs="oneCell">
    <xdr:from>
      <xdr:col>43</xdr:col>
      <xdr:colOff>81643</xdr:colOff>
      <xdr:row>0</xdr:row>
      <xdr:rowOff>122464</xdr:rowOff>
    </xdr:from>
    <xdr:to>
      <xdr:col>44</xdr:col>
      <xdr:colOff>541263</xdr:colOff>
      <xdr:row>0</xdr:row>
      <xdr:rowOff>727583</xdr:rowOff>
    </xdr:to>
    <xdr:pic>
      <xdr:nvPicPr>
        <xdr:cNvPr id="5" name="5 Imagen" descr="C:\Users\john.garcia\Desktop\LOGO CAPITAL LETRA NEGRA.png">
          <a:extLst>
            <a:ext uri="{FF2B5EF4-FFF2-40B4-BE49-F238E27FC236}">
              <a16:creationId xmlns:a16="http://schemas.microsoft.com/office/drawing/2014/main" id="{5B6BCE24-CA2B-4900-B0FD-211124E80DD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303093" y="122464"/>
          <a:ext cx="964445" cy="605119"/>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85725</xdr:colOff>
      <xdr:row>0</xdr:row>
      <xdr:rowOff>85725</xdr:rowOff>
    </xdr:from>
    <xdr:to>
      <xdr:col>1</xdr:col>
      <xdr:colOff>28575</xdr:colOff>
      <xdr:row>0</xdr:row>
      <xdr:rowOff>638175</xdr:rowOff>
    </xdr:to>
    <xdr:pic>
      <xdr:nvPicPr>
        <xdr:cNvPr id="2" name="5 Imagen" descr="C:\Users\john.garcia\Desktop\LOGO CAPITAL LETRA NEGRA.png">
          <a:extLst>
            <a:ext uri="{FF2B5EF4-FFF2-40B4-BE49-F238E27FC236}">
              <a16:creationId xmlns:a16="http://schemas.microsoft.com/office/drawing/2014/main" id="{B3A6F74A-2D90-42FD-B9E7-AFEE153B33A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85725"/>
          <a:ext cx="857250" cy="552450"/>
        </a:xfrm>
        <a:prstGeom prst="rect">
          <a:avLst/>
        </a:prstGeom>
        <a:noFill/>
        <a:ln>
          <a:noFill/>
        </a:ln>
      </xdr:spPr>
    </xdr:pic>
    <xdr:clientData/>
  </xdr:twoCellAnchor>
  <xdr:twoCellAnchor editAs="oneCell">
    <xdr:from>
      <xdr:col>7</xdr:col>
      <xdr:colOff>4848225</xdr:colOff>
      <xdr:row>0</xdr:row>
      <xdr:rowOff>76200</xdr:rowOff>
    </xdr:from>
    <xdr:to>
      <xdr:col>7</xdr:col>
      <xdr:colOff>5457825</xdr:colOff>
      <xdr:row>0</xdr:row>
      <xdr:rowOff>638175</xdr:rowOff>
    </xdr:to>
    <xdr:pic>
      <xdr:nvPicPr>
        <xdr:cNvPr id="4" name="3 Imagen" descr="C:\Users\john.garcia\Desktop\2020-01-08.png">
          <a:extLst>
            <a:ext uri="{FF2B5EF4-FFF2-40B4-BE49-F238E27FC236}">
              <a16:creationId xmlns:a16="http://schemas.microsoft.com/office/drawing/2014/main" id="{F16592EE-B0C2-4EB7-9997-34908827FCFF}"/>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877675" y="76200"/>
          <a:ext cx="609600" cy="5619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123265</xdr:colOff>
      <xdr:row>0</xdr:row>
      <xdr:rowOff>33616</xdr:rowOff>
    </xdr:from>
    <xdr:to>
      <xdr:col>1</xdr:col>
      <xdr:colOff>476250</xdr:colOff>
      <xdr:row>0</xdr:row>
      <xdr:rowOff>750094</xdr:rowOff>
    </xdr:to>
    <xdr:pic>
      <xdr:nvPicPr>
        <xdr:cNvPr id="2" name="5 Imagen" descr="C:\Users\john.garcia\Desktop\LOGO CAPITAL LETRA NEGRA.png">
          <a:extLst>
            <a:ext uri="{FF2B5EF4-FFF2-40B4-BE49-F238E27FC236}">
              <a16:creationId xmlns:a16="http://schemas.microsoft.com/office/drawing/2014/main" id="{4B3A2998-A3CF-4E3C-8319-5F1BA166B69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265" y="33616"/>
          <a:ext cx="1055454" cy="716478"/>
        </a:xfrm>
        <a:prstGeom prst="rect">
          <a:avLst/>
        </a:prstGeom>
        <a:noFill/>
        <a:ln>
          <a:noFill/>
        </a:ln>
      </xdr:spPr>
    </xdr:pic>
    <xdr:clientData/>
  </xdr:twoCellAnchor>
  <xdr:oneCellAnchor>
    <xdr:from>
      <xdr:col>20</xdr:col>
      <xdr:colOff>250030</xdr:colOff>
      <xdr:row>0</xdr:row>
      <xdr:rowOff>65833</xdr:rowOff>
    </xdr:from>
    <xdr:ext cx="777508" cy="660447"/>
    <xdr:pic>
      <xdr:nvPicPr>
        <xdr:cNvPr id="3" name="3 Imagen" descr="C:\Users\john.garcia\Desktop\2020-01-08.png">
          <a:extLst>
            <a:ext uri="{FF2B5EF4-FFF2-40B4-BE49-F238E27FC236}">
              <a16:creationId xmlns:a16="http://schemas.microsoft.com/office/drawing/2014/main" id="{F7DEB6E8-95E1-4339-B55A-0597DD757E54}"/>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182593" y="65833"/>
          <a:ext cx="777508" cy="660447"/>
        </a:xfrm>
        <a:prstGeom prst="rect">
          <a:avLst/>
        </a:prstGeom>
        <a:noFill/>
        <a:ln>
          <a:noFill/>
        </a:ln>
      </xdr:spPr>
    </xdr:pic>
    <xdr:clientData/>
  </xdr:oneCellAnchor>
  <xdr:oneCellAnchor>
    <xdr:from>
      <xdr:col>13</xdr:col>
      <xdr:colOff>119062</xdr:colOff>
      <xdr:row>0</xdr:row>
      <xdr:rowOff>107156</xdr:rowOff>
    </xdr:from>
    <xdr:ext cx="678656" cy="642938"/>
    <xdr:pic>
      <xdr:nvPicPr>
        <xdr:cNvPr id="4" name="3 Imagen" descr="C:\Users\john.garcia\Desktop\2020-01-08.png">
          <a:extLst>
            <a:ext uri="{FF2B5EF4-FFF2-40B4-BE49-F238E27FC236}">
              <a16:creationId xmlns:a16="http://schemas.microsoft.com/office/drawing/2014/main" id="{007BE4B1-5BCA-4A28-B1D0-C60AA74891A6}"/>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16250" y="107156"/>
          <a:ext cx="678656" cy="642938"/>
        </a:xfrm>
        <a:prstGeom prst="rect">
          <a:avLst/>
        </a:prstGeom>
        <a:noFill/>
        <a:ln>
          <a:noFill/>
        </a:ln>
      </xdr:spPr>
    </xdr:pic>
    <xdr:clientData/>
  </xdr:oneCellAnchor>
  <xdr:twoCellAnchor editAs="oneCell">
    <xdr:from>
      <xdr:col>14</xdr:col>
      <xdr:colOff>59532</xdr:colOff>
      <xdr:row>0</xdr:row>
      <xdr:rowOff>23812</xdr:rowOff>
    </xdr:from>
    <xdr:to>
      <xdr:col>15</xdr:col>
      <xdr:colOff>95251</xdr:colOff>
      <xdr:row>0</xdr:row>
      <xdr:rowOff>785812</xdr:rowOff>
    </xdr:to>
    <xdr:pic>
      <xdr:nvPicPr>
        <xdr:cNvPr id="5" name="5 Imagen" descr="C:\Users\john.garcia\Desktop\LOGO CAPITAL LETRA NEGRA.png">
          <a:extLst>
            <a:ext uri="{FF2B5EF4-FFF2-40B4-BE49-F238E27FC236}">
              <a16:creationId xmlns:a16="http://schemas.microsoft.com/office/drawing/2014/main" id="{B7A00872-BB14-46A6-B88C-F803634CCD4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73501" y="23812"/>
          <a:ext cx="1047750" cy="7620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297656</xdr:colOff>
      <xdr:row>0</xdr:row>
      <xdr:rowOff>23812</xdr:rowOff>
    </xdr:from>
    <xdr:to>
      <xdr:col>1</xdr:col>
      <xdr:colOff>976312</xdr:colOff>
      <xdr:row>3</xdr:row>
      <xdr:rowOff>147992</xdr:rowOff>
    </xdr:to>
    <xdr:pic>
      <xdr:nvPicPr>
        <xdr:cNvPr id="2" name="6 Imagen" descr="C:\Users\john.garcia\Desktop\LOGO CAPITAL LETRA NEGRA.png">
          <a:extLst>
            <a:ext uri="{FF2B5EF4-FFF2-40B4-BE49-F238E27FC236}">
              <a16:creationId xmlns:a16="http://schemas.microsoft.com/office/drawing/2014/main" id="{EA5BFB9A-B25A-47E2-AC42-1D5B4528285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7656" y="23812"/>
          <a:ext cx="1097756" cy="724255"/>
        </a:xfrm>
        <a:prstGeom prst="rect">
          <a:avLst/>
        </a:prstGeom>
        <a:noFill/>
        <a:ln>
          <a:noFill/>
        </a:ln>
      </xdr:spPr>
    </xdr:pic>
    <xdr:clientData/>
  </xdr:twoCellAnchor>
  <xdr:twoCellAnchor editAs="oneCell">
    <xdr:from>
      <xdr:col>12</xdr:col>
      <xdr:colOff>678657</xdr:colOff>
      <xdr:row>0</xdr:row>
      <xdr:rowOff>23813</xdr:rowOff>
    </xdr:from>
    <xdr:to>
      <xdr:col>13</xdr:col>
      <xdr:colOff>446630</xdr:colOff>
      <xdr:row>3</xdr:row>
      <xdr:rowOff>159473</xdr:rowOff>
    </xdr:to>
    <xdr:pic>
      <xdr:nvPicPr>
        <xdr:cNvPr id="3" name="7 Imagen" descr="C:\Users\john.garcia\Desktop\2020-01-08.png">
          <a:extLst>
            <a:ext uri="{FF2B5EF4-FFF2-40B4-BE49-F238E27FC236}">
              <a16:creationId xmlns:a16="http://schemas.microsoft.com/office/drawing/2014/main" id="{79718D71-4B1C-4F31-B6EE-3E7056D73B55}"/>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108782" y="23813"/>
          <a:ext cx="834773" cy="73573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71437</xdr:colOff>
      <xdr:row>0</xdr:row>
      <xdr:rowOff>47627</xdr:rowOff>
    </xdr:from>
    <xdr:to>
      <xdr:col>1</xdr:col>
      <xdr:colOff>952499</xdr:colOff>
      <xdr:row>1</xdr:row>
      <xdr:rowOff>392908</xdr:rowOff>
    </xdr:to>
    <xdr:pic>
      <xdr:nvPicPr>
        <xdr:cNvPr id="2" name="5 Imagen" descr="C:\Users\john.garcia\Desktop\LOGO CAPITAL LETRA NEGRA.png">
          <a:extLst>
            <a:ext uri="{FF2B5EF4-FFF2-40B4-BE49-F238E27FC236}">
              <a16:creationId xmlns:a16="http://schemas.microsoft.com/office/drawing/2014/main" id="{E60A7652-C318-4C73-83BF-BAE0256DF29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 y="47627"/>
          <a:ext cx="1347787" cy="812006"/>
        </a:xfrm>
        <a:prstGeom prst="rect">
          <a:avLst/>
        </a:prstGeom>
        <a:noFill/>
        <a:ln>
          <a:noFill/>
        </a:ln>
      </xdr:spPr>
    </xdr:pic>
    <xdr:clientData/>
  </xdr:twoCellAnchor>
  <xdr:twoCellAnchor editAs="oneCell">
    <xdr:from>
      <xdr:col>8</xdr:col>
      <xdr:colOff>71438</xdr:colOff>
      <xdr:row>0</xdr:row>
      <xdr:rowOff>84046</xdr:rowOff>
    </xdr:from>
    <xdr:to>
      <xdr:col>8</xdr:col>
      <xdr:colOff>952500</xdr:colOff>
      <xdr:row>1</xdr:row>
      <xdr:rowOff>345982</xdr:rowOff>
    </xdr:to>
    <xdr:pic>
      <xdr:nvPicPr>
        <xdr:cNvPr id="3" name="3 Imagen" descr="C:\Users\john.garcia\Desktop\2020-01-08.png">
          <a:extLst>
            <a:ext uri="{FF2B5EF4-FFF2-40B4-BE49-F238E27FC236}">
              <a16:creationId xmlns:a16="http://schemas.microsoft.com/office/drawing/2014/main" id="{03A538CA-8715-4F15-B45A-8EB189092EBD}"/>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21909" y="84046"/>
          <a:ext cx="881062" cy="732583"/>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219075</xdr:colOff>
      <xdr:row>0</xdr:row>
      <xdr:rowOff>66675</xdr:rowOff>
    </xdr:from>
    <xdr:ext cx="1123950" cy="762000"/>
    <xdr:pic>
      <xdr:nvPicPr>
        <xdr:cNvPr id="2" name="image1.png" descr="C:\Users\john.garcia\Desktop\LOGO CAPITAL LETRA NEGRA.png">
          <a:extLst>
            <a:ext uri="{FF2B5EF4-FFF2-40B4-BE49-F238E27FC236}">
              <a16:creationId xmlns:a16="http://schemas.microsoft.com/office/drawing/2014/main" id="{7D8D3EDD-8A00-4474-9E68-EADB7178DF9A}"/>
            </a:ext>
          </a:extLst>
        </xdr:cNvPr>
        <xdr:cNvPicPr preferRelativeResize="0"/>
      </xdr:nvPicPr>
      <xdr:blipFill>
        <a:blip xmlns:r="http://schemas.openxmlformats.org/officeDocument/2006/relationships" r:embed="rId1" cstate="print"/>
        <a:stretch>
          <a:fillRect/>
        </a:stretch>
      </xdr:blipFill>
      <xdr:spPr>
        <a:xfrm>
          <a:off x="219075" y="66675"/>
          <a:ext cx="1123950" cy="762000"/>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1</xdr:col>
      <xdr:colOff>104775</xdr:colOff>
      <xdr:row>1</xdr:row>
      <xdr:rowOff>9525</xdr:rowOff>
    </xdr:from>
    <xdr:ext cx="1295400" cy="838200"/>
    <xdr:pic>
      <xdr:nvPicPr>
        <xdr:cNvPr id="2" name="image1.png" descr="C:\Users\john.garcia\Desktop\LOGO CAPITAL LETRA NEGRA.png">
          <a:extLst>
            <a:ext uri="{FF2B5EF4-FFF2-40B4-BE49-F238E27FC236}">
              <a16:creationId xmlns:a16="http://schemas.microsoft.com/office/drawing/2014/main" id="{F05EE2D8-FBD8-43D9-B850-36322272CF40}"/>
            </a:ext>
          </a:extLst>
        </xdr:cNvPr>
        <xdr:cNvPicPr preferRelativeResize="0"/>
      </xdr:nvPicPr>
      <xdr:blipFill>
        <a:blip xmlns:r="http://schemas.openxmlformats.org/officeDocument/2006/relationships" r:embed="rId1" cstate="print"/>
        <a:stretch>
          <a:fillRect/>
        </a:stretch>
      </xdr:blipFill>
      <xdr:spPr>
        <a:xfrm>
          <a:off x="219075" y="200025"/>
          <a:ext cx="1295400" cy="838200"/>
        </a:xfrm>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1</xdr:col>
      <xdr:colOff>180975</xdr:colOff>
      <xdr:row>0</xdr:row>
      <xdr:rowOff>123826</xdr:rowOff>
    </xdr:from>
    <xdr:ext cx="1009650" cy="685800"/>
    <xdr:pic>
      <xdr:nvPicPr>
        <xdr:cNvPr id="2" name="image1.png" descr="C:\Users\john.garcia\Desktop\LOGO CAPITAL LETRA NEGRA.png">
          <a:extLst>
            <a:ext uri="{FF2B5EF4-FFF2-40B4-BE49-F238E27FC236}">
              <a16:creationId xmlns:a16="http://schemas.microsoft.com/office/drawing/2014/main" id="{0E5C1FCE-D097-4050-9665-79E6B24C722D}"/>
            </a:ext>
          </a:extLst>
        </xdr:cNvPr>
        <xdr:cNvPicPr preferRelativeResize="0"/>
      </xdr:nvPicPr>
      <xdr:blipFill>
        <a:blip xmlns:r="http://schemas.openxmlformats.org/officeDocument/2006/relationships" r:embed="rId1" cstate="print"/>
        <a:stretch>
          <a:fillRect/>
        </a:stretch>
      </xdr:blipFill>
      <xdr:spPr>
        <a:xfrm>
          <a:off x="495300" y="123826"/>
          <a:ext cx="1009650" cy="685800"/>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fga\Documents\John%20F\2023\Peticiones\20230127%20-%20Cuenta%20anual\Finales\Anexos%20CBN-1090%2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ofga\Documents\John%20F\2021\Plan%20de%20acci&#243;n\2021-T4\Reporte%20de%20indicadores%20Capital%202021%20-%20Semestre%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ofga\Documents\John%20F\2021\Plan%20de%20acci&#243;n\2021-T3\Reportes\1.%20PAI%202021%20V3%20-%20Planeaci&#243;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jofga\Documents\John%20F\2021\Plan%20de%20acci&#243;n\Plan%20de%20Acci&#243;n%20Institucional%202021%20-%20Versi&#243;n%204%20(07.12.202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Julio\Desktop\Plan%20de%20Accio&#769;n%20Institucional%202021%20-%20Versio&#769;n%201%20(29.01.2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Resultados%20PAI%202023%20V4%20-%20T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jofga\Documents\John%20F\2021\Contralor&#237;a\Cuenta%202020\Reporte%20de%20indicadores%20Capital%202020%20-%20Semestre%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I 2021 - V4"/>
      <sheetName val="Anexo 1"/>
      <sheetName val="Anexo 2"/>
      <sheetName val="LISTAS"/>
      <sheetName val="HV"/>
      <sheetName val="Resultados"/>
      <sheetName val="AN-01 - Plan MIPG (PFI)"/>
      <sheetName val="AN-02 - Plan de Capacitaciones"/>
      <sheetName val="AN-03 - Bienestar"/>
      <sheetName val="AN-04 - Plan SG-SST"/>
      <sheetName val="AN-05 - Plan Estratégico RR.HH"/>
      <sheetName val="AN-06 - PINAR"/>
      <sheetName val="AN-07-PETI"/>
      <sheetName val="AN-08-Plan SI"/>
      <sheetName val="AN-09-Plan Tratamiento RSI"/>
      <sheetName val="ODS"/>
      <sheetName val="PDD"/>
      <sheetName val="MIPG"/>
      <sheetName val="Matriz"/>
    </sheetNames>
    <sheetDataSet>
      <sheetData sheetId="0">
        <row r="6">
          <cell r="AK6" t="str">
            <v>1 Eficacia: (cumplimiento de metas)</v>
          </cell>
        </row>
        <row r="7">
          <cell r="AK7" t="str">
            <v>2 Eficiencia: (uso de los recursos)</v>
          </cell>
        </row>
        <row r="8">
          <cell r="AK8" t="str">
            <v>3 Efectividad (impacto o beneficios generados)</v>
          </cell>
        </row>
      </sheetData>
      <sheetData sheetId="1" refreshError="1"/>
      <sheetData sheetId="2"/>
      <sheetData sheetId="3">
        <row r="3">
          <cell r="B3" t="str">
            <v>Planeación</v>
          </cell>
        </row>
        <row r="4">
          <cell r="B4" t="str">
            <v>Comunicaciones</v>
          </cell>
        </row>
        <row r="5">
          <cell r="B5" t="str">
            <v>Contenidos_Ciudadanía</v>
          </cell>
        </row>
        <row r="6">
          <cell r="B6" t="str">
            <v>Proyectos_Estratégicos</v>
          </cell>
        </row>
        <row r="7">
          <cell r="B7" t="str">
            <v>Digital</v>
          </cell>
        </row>
        <row r="8">
          <cell r="B8" t="str">
            <v>Programación</v>
          </cell>
        </row>
        <row r="9">
          <cell r="B9" t="str">
            <v>Técnica</v>
          </cell>
        </row>
        <row r="10">
          <cell r="B10" t="str">
            <v>Talento_Humano</v>
          </cell>
        </row>
        <row r="11">
          <cell r="B11" t="str">
            <v>Gestión_Documental</v>
          </cell>
        </row>
        <row r="12">
          <cell r="B12" t="str">
            <v>Servicios_Administrativos</v>
          </cell>
        </row>
        <row r="13">
          <cell r="B13" t="str">
            <v>Sistemas</v>
          </cell>
        </row>
        <row r="14">
          <cell r="B14" t="str">
            <v>Gestión_Ambiental</v>
          </cell>
        </row>
        <row r="15">
          <cell r="B15" t="str">
            <v>Subdirección_Administrativa</v>
          </cell>
        </row>
        <row r="16">
          <cell r="B16" t="str">
            <v>Subdirección_Financiera</v>
          </cell>
        </row>
        <row r="17">
          <cell r="B17" t="str">
            <v>Secretaría_General</v>
          </cell>
        </row>
        <row r="18">
          <cell r="B18" t="str">
            <v>Servicio_Ciudadano</v>
          </cell>
        </row>
        <row r="19">
          <cell r="B19" t="str">
            <v>Control_Interno</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I 2021 - V4"/>
      <sheetName val="Matriz de seguimiento"/>
      <sheetName val="LISTAS"/>
      <sheetName val="HV"/>
      <sheetName val="Resultados"/>
      <sheetName val="AN-01 - Plan MIPG (PFI)"/>
      <sheetName val="AN-02 - Plan de Capacitaciones"/>
      <sheetName val="AN-03 - Bienestar"/>
      <sheetName val="AN-04 - Plan SG-SST"/>
      <sheetName val="AN-05 - Plan Estratégico RR.HH"/>
      <sheetName val="AN-06 - PINAR"/>
      <sheetName val="AN-07-PETI"/>
      <sheetName val="AN-08-Plan SI"/>
      <sheetName val="AN-09-Plan Tratamiento RSI"/>
      <sheetName val="ODS"/>
      <sheetName val="PDD"/>
      <sheetName val="MIPG"/>
      <sheetName val="Matriz"/>
    </sheetNames>
    <sheetDataSet>
      <sheetData sheetId="0">
        <row r="6">
          <cell r="AK6" t="str">
            <v>1 Eficacia: (cumplimiento de metas)</v>
          </cell>
        </row>
        <row r="7">
          <cell r="AK7" t="str">
            <v>2 Eficiencia: (uso de los recursos)</v>
          </cell>
        </row>
        <row r="8">
          <cell r="AK8" t="str">
            <v>3 Efectividad (impacto o beneficios generados)</v>
          </cell>
        </row>
      </sheetData>
      <sheetData sheetId="1"/>
      <sheetData sheetId="2">
        <row r="3">
          <cell r="B3" t="str">
            <v>Planeación</v>
          </cell>
        </row>
        <row r="4">
          <cell r="B4" t="str">
            <v>Comunicaciones</v>
          </cell>
        </row>
        <row r="5">
          <cell r="B5" t="str">
            <v>Contenidos_Ciudadanía</v>
          </cell>
        </row>
        <row r="6">
          <cell r="B6" t="str">
            <v>Proyectos_Estratégicos</v>
          </cell>
        </row>
        <row r="7">
          <cell r="B7" t="str">
            <v>Digital</v>
          </cell>
        </row>
        <row r="8">
          <cell r="B8" t="str">
            <v>Programación</v>
          </cell>
        </row>
        <row r="9">
          <cell r="B9" t="str">
            <v>Técnica</v>
          </cell>
        </row>
        <row r="10">
          <cell r="B10" t="str">
            <v>Talento_Humano</v>
          </cell>
        </row>
        <row r="11">
          <cell r="B11" t="str">
            <v>Gestión_Documental</v>
          </cell>
        </row>
        <row r="12">
          <cell r="B12" t="str">
            <v>Servicios_Administrativos</v>
          </cell>
        </row>
        <row r="13">
          <cell r="B13" t="str">
            <v>Sistemas</v>
          </cell>
        </row>
        <row r="14">
          <cell r="B14" t="str">
            <v>Gestión_Ambiental</v>
          </cell>
        </row>
        <row r="15">
          <cell r="B15" t="str">
            <v>Subdirección_Administrativa</v>
          </cell>
        </row>
        <row r="16">
          <cell r="B16" t="str">
            <v>Subdirección_Financiera</v>
          </cell>
        </row>
        <row r="17">
          <cell r="B17" t="str">
            <v>Secretaría_General</v>
          </cell>
        </row>
        <row r="18">
          <cell r="B18" t="str">
            <v>Servicio_Ciudadano</v>
          </cell>
        </row>
        <row r="19">
          <cell r="B19" t="str">
            <v>Control_Interno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I 2021 - V3"/>
      <sheetName val="Matriz de seguimiento"/>
      <sheetName val="LISTAS"/>
      <sheetName val="5.1.1"/>
      <sheetName val="5.2.1"/>
      <sheetName val="5.2.2"/>
      <sheetName val="5.2.3"/>
      <sheetName val="2.1.1"/>
      <sheetName val="Resultados"/>
      <sheetName val="AN-01 - Plan MIPG"/>
      <sheetName val="AN-02 - Plan de Capacitaciones"/>
      <sheetName val="AN-03 - Bienestar"/>
      <sheetName val="AN-04 - Plan SG-SST"/>
      <sheetName val="AN-05 - Plan Estratégico RR.HH"/>
      <sheetName val="AN-06 - PINAR"/>
      <sheetName val="AN-07-PETI"/>
      <sheetName val="AN-08-Plan SI"/>
      <sheetName val="AN-09-Plan Tratamiento RSI"/>
      <sheetName val="ODS"/>
      <sheetName val="PDD"/>
      <sheetName val="MIPG"/>
      <sheetName val="Matriz"/>
    </sheetNames>
    <sheetDataSet>
      <sheetData sheetId="0">
        <row r="6">
          <cell r="AK6" t="str">
            <v>1 Eficacia: (cumplimiento de metas)</v>
          </cell>
        </row>
        <row r="7">
          <cell r="AK7" t="str">
            <v>2 Eficiencia: (uso de los recursos)</v>
          </cell>
        </row>
        <row r="8">
          <cell r="AK8" t="str">
            <v>3 Efectividad (impacto o beneficios generados)</v>
          </cell>
        </row>
        <row r="61">
          <cell r="E61">
            <v>0</v>
          </cell>
        </row>
        <row r="62">
          <cell r="E62">
            <v>0</v>
          </cell>
        </row>
        <row r="63">
          <cell r="E63">
            <v>0</v>
          </cell>
        </row>
        <row r="64">
          <cell r="E64">
            <v>0</v>
          </cell>
        </row>
        <row r="65">
          <cell r="E65">
            <v>0</v>
          </cell>
        </row>
        <row r="66">
          <cell r="E66">
            <v>0</v>
          </cell>
        </row>
      </sheetData>
      <sheetData sheetId="1"/>
      <sheetData sheetId="2">
        <row r="3">
          <cell r="B3" t="str">
            <v>Planeación</v>
          </cell>
        </row>
        <row r="4">
          <cell r="B4" t="str">
            <v>Comunicaciones</v>
          </cell>
        </row>
        <row r="5">
          <cell r="B5" t="str">
            <v>Contenidos_Ciudadanía</v>
          </cell>
        </row>
        <row r="6">
          <cell r="B6" t="str">
            <v>Proyectos_Estratégicos</v>
          </cell>
        </row>
        <row r="7">
          <cell r="B7" t="str">
            <v>Digital</v>
          </cell>
        </row>
        <row r="8">
          <cell r="B8" t="str">
            <v>Programación</v>
          </cell>
        </row>
        <row r="9">
          <cell r="B9" t="str">
            <v>Técnica</v>
          </cell>
        </row>
        <row r="10">
          <cell r="B10" t="str">
            <v>Talento_Humano</v>
          </cell>
        </row>
        <row r="11">
          <cell r="B11" t="str">
            <v>Gestión_Documental</v>
          </cell>
        </row>
        <row r="12">
          <cell r="B12" t="str">
            <v>Servicios_Administrativos</v>
          </cell>
        </row>
        <row r="13">
          <cell r="B13" t="str">
            <v>Sistemas</v>
          </cell>
        </row>
        <row r="14">
          <cell r="B14" t="str">
            <v>Gestión_Ambiental</v>
          </cell>
        </row>
        <row r="15">
          <cell r="B15" t="str">
            <v>Subdirección_Administrativa</v>
          </cell>
        </row>
        <row r="16">
          <cell r="B16" t="str">
            <v>Subdirección_Financiera</v>
          </cell>
        </row>
        <row r="17">
          <cell r="B17" t="str">
            <v>Secretaría_General</v>
          </cell>
        </row>
        <row r="18">
          <cell r="B18" t="str">
            <v>Servicio_Ciudadano</v>
          </cell>
        </row>
        <row r="19">
          <cell r="B19" t="str">
            <v>Control_Interno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I 2021 - V4"/>
      <sheetName val="Matriz de seguimiento"/>
      <sheetName val="LISTAS"/>
      <sheetName val="HV"/>
      <sheetName val="Resultados"/>
      <sheetName val="Recomendación"/>
      <sheetName val="AN-01 - Plan MIPG (PFI)"/>
      <sheetName val="AN-02 - Plan de Capacitaciones"/>
      <sheetName val="AN-03 - Bienestar"/>
      <sheetName val="AN-04 - Plan SG-SST"/>
      <sheetName val="AN-05 - Plan Estratégico RR.HH"/>
      <sheetName val="AN-06 - PINAR"/>
      <sheetName val="AN-07-PETI"/>
      <sheetName val="AN-08-Plan SI"/>
      <sheetName val="AN-09-Plan Tratamiento RSI"/>
      <sheetName val="ODS"/>
      <sheetName val="PDD"/>
      <sheetName val="MIPG"/>
      <sheetName val="Matriz"/>
      <sheetName val="Plan estratégico 2021-2024"/>
    </sheetNames>
    <sheetDataSet>
      <sheetData sheetId="0"/>
      <sheetData sheetId="1"/>
      <sheetData sheetId="2">
        <row r="3">
          <cell r="B3" t="str">
            <v>Planeación</v>
          </cell>
        </row>
        <row r="4">
          <cell r="B4" t="str">
            <v>Comunicaciones</v>
          </cell>
        </row>
        <row r="5">
          <cell r="B5" t="str">
            <v>Contenidos_Ciudadanía</v>
          </cell>
        </row>
        <row r="6">
          <cell r="B6" t="str">
            <v>Proyectos_Estratégicos</v>
          </cell>
        </row>
        <row r="7">
          <cell r="B7" t="str">
            <v>Digital</v>
          </cell>
        </row>
        <row r="8">
          <cell r="B8" t="str">
            <v>Programación</v>
          </cell>
        </row>
        <row r="9">
          <cell r="B9" t="str">
            <v>Técnica</v>
          </cell>
        </row>
        <row r="10">
          <cell r="B10" t="str">
            <v>Talento_Humano</v>
          </cell>
        </row>
        <row r="11">
          <cell r="B11" t="str">
            <v>Gestión_Documental</v>
          </cell>
        </row>
        <row r="12">
          <cell r="B12" t="str">
            <v>Servicios_Administrativos</v>
          </cell>
        </row>
        <row r="13">
          <cell r="B13" t="str">
            <v>Sistemas</v>
          </cell>
        </row>
        <row r="14">
          <cell r="B14" t="str">
            <v>Gestión_Ambiental</v>
          </cell>
        </row>
        <row r="15">
          <cell r="B15" t="str">
            <v>Subdirección_Administrativa</v>
          </cell>
        </row>
        <row r="16">
          <cell r="B16" t="str">
            <v>Subdirección_Financiera</v>
          </cell>
        </row>
        <row r="17">
          <cell r="B17" t="str">
            <v>Secretaría_General</v>
          </cell>
        </row>
        <row r="18">
          <cell r="B18" t="str">
            <v>Servicio_Ciudadano</v>
          </cell>
        </row>
        <row r="19">
          <cell r="B19" t="str">
            <v>Control_Interno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I 2021 - V1"/>
      <sheetName val="AN-01 - Plan MIPG"/>
      <sheetName val="AN-02 - Plan de Capacitaciones"/>
      <sheetName val="AN-03 - Bienestar"/>
      <sheetName val="AN-04 - Plan SG-SST"/>
      <sheetName val="AN-05 - Plan Estratégico RR.HH"/>
      <sheetName val="AN-06 - PINAR"/>
      <sheetName val="AN-07-PETI"/>
      <sheetName val="AN-08-Plan SI"/>
      <sheetName val="AN-09-Plan Tratamiento RSI"/>
      <sheetName val="ODS"/>
      <sheetName val="PDD"/>
      <sheetName val="MIPG"/>
    </sheetNames>
    <sheetDataSet>
      <sheetData sheetId="0">
        <row r="6">
          <cell r="AF6" t="str">
            <v>1 Eficacia: (cumplimiento de metas)</v>
          </cell>
        </row>
        <row r="7">
          <cell r="AF7" t="str">
            <v>2 Eficiencia: (uso de los recursos)</v>
          </cell>
        </row>
        <row r="8">
          <cell r="AF8" t="str">
            <v>3 Efectividad (impacto o beneficios generados)</v>
          </cell>
        </row>
        <row r="60">
          <cell r="E60" t="str">
            <v>01 - Posicionar a Capital Sistema de Comunicación pública como motor de la innovación audiovisual, a partir de un modelo de operación basado en la pluralidad, el libre acceso a la información, la generación de conocimiento y la participación de los ciudadanos de la Bogotá región.</v>
          </cell>
        </row>
        <row r="61">
          <cell r="E61" t="str">
            <v>02 - Consolidar una oferta de contenidos informativos, educativos y culturales, que promuevan la participación y la inclusión de la ciudadanía.</v>
          </cell>
        </row>
        <row r="62">
          <cell r="E62" t="str">
            <v>03 - Generar un proceso de transformación digital con base en el desarrollo tecnológico y humano para la optimización de los procesos internos, la creación de nuevos modelos de negocio, el relacionamiento con los clientes y ciudadanos y la producción y distribución de contenidos.</v>
          </cell>
        </row>
        <row r="63">
          <cell r="E63" t="str">
            <v>04 - Consolidar a Capital como la empresa referente en el desarrollo de estrategias de comunicación pública de Bogotá región.</v>
          </cell>
        </row>
        <row r="64">
          <cell r="E64" t="str">
            <v>05 - Fortalecer la capacidad institucional de Capital para ser una empresa eficiente, sostenible y transparente.</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I 2023 V4"/>
      <sheetName val="Seguimiento"/>
      <sheetName val="Gráficos y Tablas"/>
      <sheetName val="AN-01 PFI"/>
      <sheetName val="Procesos"/>
      <sheetName val="AN-02 PETI"/>
      <sheetName val="AN-03 PSPI"/>
      <sheetName val="AN-04 PTRSI"/>
      <sheetName val="AN-05 PINAR"/>
      <sheetName val="AN-06 PIC"/>
      <sheetName val="AN-07 PERH"/>
      <sheetName val="AN-08 PBI"/>
      <sheetName val="AN-09 SG-SST"/>
      <sheetName val="ODS"/>
      <sheetName val="PDD"/>
      <sheetName val="MIPG"/>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
          <cell r="A3" t="str">
            <v>1 Eficacia: Cumplimiento de metas</v>
          </cell>
          <cell r="C3" t="str">
            <v>1. Consolidar una oferta de contenidos de interés ciudadano en diferentes formatos y plataformas que promuevan la participación de la ciudadanía.</v>
          </cell>
        </row>
        <row r="4">
          <cell r="A4" t="str">
            <v>2 Eficiencia: Uso de los recursos.</v>
          </cell>
          <cell r="C4" t="str">
            <v>2. Implementar prácticas de innovación en diseño, gestión, producción y circulación de contenidos para el posicionamiento del Sistema de Comunicación Pública en la Bogotá Región y la generación de múltiples audiencias ciudadanas.</v>
          </cell>
        </row>
        <row r="5">
          <cell r="A5" t="str">
            <v>3 Efectividad: Impacto o beneficios generados.</v>
          </cell>
          <cell r="C5" t="str">
            <v xml:space="preserve">3. Generar una cultura digital y de gestión del conocimiento para la optimización de los procesos internos y externos.  </v>
          </cell>
        </row>
        <row r="6">
          <cell r="C6" t="str">
            <v xml:space="preserve">4. Consolidar a Capital como una empresa que desarrolla nuevas estrategias de negocios de comunicación pública. </v>
          </cell>
        </row>
        <row r="7">
          <cell r="C7" t="str">
            <v xml:space="preserve">5. Fortalecer la capacidad organizacional de Capital para ser una empresa transparente, eficiente y sostenible. </v>
          </cell>
        </row>
        <row r="8">
          <cell r="A8" t="str">
            <v>1 Creciente: El resultado tiende a crecer en el tiempo</v>
          </cell>
        </row>
        <row r="9">
          <cell r="A9" t="str">
            <v>2 Constante: Se espera un valor o rango de resultado estable en el tiempo</v>
          </cell>
        </row>
        <row r="10">
          <cell r="A10" t="str">
            <v>3 Decreciente: El resultado tiende a decrecer en el tiempo</v>
          </cell>
        </row>
        <row r="13">
          <cell r="A13" t="str">
            <v>1 Mensual</v>
          </cell>
        </row>
        <row r="14">
          <cell r="A14" t="str">
            <v>2 Bimensual</v>
          </cell>
        </row>
        <row r="15">
          <cell r="A15" t="str">
            <v>3 Trimestral</v>
          </cell>
        </row>
        <row r="16">
          <cell r="A16" t="str">
            <v>4 Cuatrimestral</v>
          </cell>
        </row>
        <row r="21">
          <cell r="C21" t="str">
            <v>Planeación estratégica.</v>
          </cell>
        </row>
        <row r="22">
          <cell r="C22" t="str">
            <v>Gestión de marca y comunicaciones.</v>
          </cell>
        </row>
        <row r="23">
          <cell r="C23" t="str">
            <v>Gestión de negocios y proyectos estratégicos.</v>
          </cell>
        </row>
        <row r="24">
          <cell r="C24" t="str">
            <v>Producción de Contenidos.</v>
          </cell>
        </row>
        <row r="25">
          <cell r="C25" t="str">
            <v>Diseño y ejecución de la estrategia de circulación de contenidos.</v>
          </cell>
        </row>
        <row r="26">
          <cell r="C26" t="str">
            <v>Gestión técnica para la producción, realización, emisión y circulación de contenidos.</v>
          </cell>
        </row>
        <row r="27">
          <cell r="C27" t="str">
            <v>Gestión digital para la creación, circulación y optimización de contenidos.</v>
          </cell>
        </row>
        <row r="28">
          <cell r="C28" t="str">
            <v>Gestión del talento humano.</v>
          </cell>
        </row>
        <row r="29">
          <cell r="C29" t="str">
            <v>Gestión de recursos administrativos.</v>
          </cell>
        </row>
        <row r="30">
          <cell r="C30" t="str">
            <v>Gestión financiera y facturación.</v>
          </cell>
        </row>
        <row r="31">
          <cell r="C31" t="str">
            <v>Gestión jurídica y contractual.</v>
          </cell>
        </row>
        <row r="32">
          <cell r="C32" t="str">
            <v>Servicio al ciudadano.</v>
          </cell>
        </row>
        <row r="33">
          <cell r="C33" t="str">
            <v>Control Disciplinario Interno.</v>
          </cell>
        </row>
        <row r="34">
          <cell r="C34" t="str">
            <v>Control, seguimiento y evaluación.</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 A. 2020 - V3"/>
      <sheetName val="Matriz de Seguimiento"/>
      <sheetName val="Resultados"/>
      <sheetName val="Tablas"/>
      <sheetName val="ANÁLISIS"/>
      <sheetName val="AN-01 - Plan MIPG"/>
      <sheetName val="Generar HV"/>
      <sheetName val="Listas"/>
      <sheetName val="AN-02 - Plan de Capacitaciones"/>
      <sheetName val="AN-03 - Bienestar"/>
      <sheetName val="AN-04 - Plan SG-SST"/>
      <sheetName val="AN-05 - Plan Estratégico RR.HH"/>
      <sheetName val="AN-06 - Plan de T.I."/>
      <sheetName val="AN-07 - PINAR"/>
    </sheetNames>
    <sheetDataSet>
      <sheetData sheetId="0" refreshError="1"/>
      <sheetData sheetId="1">
        <row r="3">
          <cell r="L3" t="str">
            <v>Indicador</v>
          </cell>
          <cell r="M3" t="str">
            <v>Enero</v>
          </cell>
          <cell r="N3" t="str">
            <v>Febrero</v>
          </cell>
          <cell r="O3" t="str">
            <v>Marzo</v>
          </cell>
          <cell r="P3" t="str">
            <v>Abril</v>
          </cell>
          <cell r="Q3" t="str">
            <v>Mayo</v>
          </cell>
          <cell r="R3" t="str">
            <v>Junio</v>
          </cell>
          <cell r="S3" t="str">
            <v>Julio</v>
          </cell>
          <cell r="T3" t="str">
            <v>Agosto</v>
          </cell>
          <cell r="U3" t="str">
            <v>Septiembre</v>
          </cell>
          <cell r="V3" t="str">
            <v>Octubre</v>
          </cell>
          <cell r="W3" t="str">
            <v>Noviembre</v>
          </cell>
          <cell r="X3" t="str">
            <v>Diciembre</v>
          </cell>
        </row>
        <row r="4">
          <cell r="L4" t="str">
            <v>Resultado</v>
          </cell>
          <cell r="M4" t="str">
            <v>-</v>
          </cell>
          <cell r="N4" t="str">
            <v>-</v>
          </cell>
          <cell r="O4">
            <v>1</v>
          </cell>
          <cell r="P4" t="str">
            <v>-</v>
          </cell>
          <cell r="Q4">
            <v>1</v>
          </cell>
          <cell r="R4" t="str">
            <v>-</v>
          </cell>
          <cell r="S4">
            <v>1</v>
          </cell>
          <cell r="T4">
            <v>0.99165314166473451</v>
          </cell>
          <cell r="U4">
            <v>0.99196658097686352</v>
          </cell>
          <cell r="V4">
            <v>0.98571035998900802</v>
          </cell>
          <cell r="W4">
            <v>0.97101449275362317</v>
          </cell>
          <cell r="X4">
            <v>0.95440000000000003</v>
          </cell>
        </row>
        <row r="5">
          <cell r="L5" t="str">
            <v>Porcentaje de avance en las actividades ejecutadas en el periodo para la implementación del MIPG.</v>
          </cell>
          <cell r="M5" t="str">
            <v>-</v>
          </cell>
          <cell r="N5" t="str">
            <v>-</v>
          </cell>
          <cell r="O5">
            <v>0.18</v>
          </cell>
          <cell r="P5" t="str">
            <v>-</v>
          </cell>
          <cell r="Q5">
            <v>0.216</v>
          </cell>
          <cell r="R5" t="str">
            <v>-</v>
          </cell>
          <cell r="S5">
            <v>0.34060000000000001</v>
          </cell>
          <cell r="T5">
            <v>0.42770000000000002</v>
          </cell>
          <cell r="U5">
            <v>0.61739999999999995</v>
          </cell>
          <cell r="V5">
            <v>0.71740000000000004</v>
          </cell>
          <cell r="W5">
            <v>0.83750000000000002</v>
          </cell>
          <cell r="X5">
            <v>0.95440000000000003</v>
          </cell>
        </row>
        <row r="6">
          <cell r="L6" t="str">
            <v xml:space="preserve">Porcentaje de avance en las actividades planeadas en el periodo para la implementación del MIPG. </v>
          </cell>
          <cell r="M6" t="str">
            <v>-</v>
          </cell>
          <cell r="N6" t="str">
            <v>-</v>
          </cell>
          <cell r="O6">
            <v>0.18</v>
          </cell>
          <cell r="P6" t="str">
            <v>-</v>
          </cell>
          <cell r="Q6">
            <v>0.216</v>
          </cell>
          <cell r="R6" t="str">
            <v>-</v>
          </cell>
          <cell r="S6">
            <v>0.34060000000000001</v>
          </cell>
          <cell r="T6">
            <v>0.43130000000000002</v>
          </cell>
          <cell r="U6">
            <v>0.62240000000000006</v>
          </cell>
          <cell r="V6">
            <v>0.7278</v>
          </cell>
          <cell r="W6">
            <v>0.86250000000000004</v>
          </cell>
          <cell r="X6">
            <v>1</v>
          </cell>
        </row>
        <row r="7">
          <cell r="L7" t="str">
            <v>Resultado</v>
          </cell>
          <cell r="M7">
            <v>0</v>
          </cell>
          <cell r="N7">
            <v>2.2249681120799458E-2</v>
          </cell>
          <cell r="O7">
            <v>7.0129219932991385E-2</v>
          </cell>
          <cell r="P7">
            <v>8.4421061643230946E-2</v>
          </cell>
          <cell r="Q7">
            <v>0.1025762605395892</v>
          </cell>
          <cell r="R7">
            <v>0.1025762605395892</v>
          </cell>
          <cell r="S7">
            <v>0.14686205045893028</v>
          </cell>
          <cell r="T7">
            <v>0.46933310372173781</v>
          </cell>
          <cell r="U7">
            <v>0.83999462859234064</v>
          </cell>
          <cell r="V7">
            <v>0.90963746263403755</v>
          </cell>
          <cell r="W7">
            <v>0.99010018169470182</v>
          </cell>
          <cell r="X7">
            <v>0.98913140425260171</v>
          </cell>
        </row>
        <row r="8">
          <cell r="L8" t="str">
            <v>Recursos ejecutados provenientes del Fondo Único de Tecnologías de la información y las Comunicaciones - FUTIC</v>
          </cell>
          <cell r="M8">
            <v>0</v>
          </cell>
          <cell r="N8">
            <v>155703363</v>
          </cell>
          <cell r="O8">
            <v>490764579</v>
          </cell>
          <cell r="P8">
            <v>590778948</v>
          </cell>
          <cell r="Q8">
            <v>717829107</v>
          </cell>
          <cell r="R8">
            <v>717829107</v>
          </cell>
          <cell r="S8">
            <v>858908515</v>
          </cell>
          <cell r="T8">
            <v>4410981837</v>
          </cell>
          <cell r="U8">
            <v>7894608372</v>
          </cell>
          <cell r="V8">
            <v>8789514703</v>
          </cell>
          <cell r="W8">
            <v>9633366620</v>
          </cell>
          <cell r="X8">
            <v>9623940717</v>
          </cell>
        </row>
        <row r="9">
          <cell r="L9" t="str">
            <v>Recursos aprobados por el Fondo Único de Tecnologías de la información y las Comunicaciones - FUTIC para la vigencia.</v>
          </cell>
          <cell r="M9">
            <v>5748004248</v>
          </cell>
          <cell r="N9">
            <v>6998004248</v>
          </cell>
          <cell r="O9">
            <v>6998004248</v>
          </cell>
          <cell r="P9">
            <v>6998004248</v>
          </cell>
          <cell r="Q9">
            <v>6998004248</v>
          </cell>
          <cell r="R9">
            <v>6998004248</v>
          </cell>
          <cell r="S9">
            <v>5848403398.3999996</v>
          </cell>
          <cell r="T9">
            <v>9398403398.3999996</v>
          </cell>
          <cell r="U9">
            <v>9398403398.3999996</v>
          </cell>
          <cell r="V9">
            <v>9662656898</v>
          </cell>
          <cell r="W9">
            <v>9729688771</v>
          </cell>
          <cell r="X9">
            <v>9729688771</v>
          </cell>
        </row>
        <row r="10">
          <cell r="L10" t="str">
            <v>Resultado</v>
          </cell>
          <cell r="M10">
            <v>2.010338387967885E-2</v>
          </cell>
          <cell r="N10">
            <v>3.7041224846005347E-2</v>
          </cell>
          <cell r="O10">
            <v>7.5818649111398947E-2</v>
          </cell>
          <cell r="P10">
            <v>9.6590798433136935E-2</v>
          </cell>
          <cell r="Q10">
            <v>0.11124783399490706</v>
          </cell>
          <cell r="R10">
            <v>0.11124783399490706</v>
          </cell>
          <cell r="S10">
            <v>0.12752239047407196</v>
          </cell>
          <cell r="T10">
            <v>0.4879923111371513</v>
          </cell>
          <cell r="U10">
            <v>0.82441969807440185</v>
          </cell>
          <cell r="V10">
            <v>0.90564075579516556</v>
          </cell>
          <cell r="W10">
            <v>0.90457714836385938</v>
          </cell>
          <cell r="X10">
            <v>0.98866742910677663</v>
          </cell>
        </row>
        <row r="11">
          <cell r="L11" t="str">
            <v>Recursos ejecutados en proyectos de inversión</v>
          </cell>
          <cell r="M11">
            <v>208165816</v>
          </cell>
          <cell r="N11">
            <v>383553179</v>
          </cell>
          <cell r="O11">
            <v>785084295</v>
          </cell>
          <cell r="P11">
            <v>1000175020</v>
          </cell>
          <cell r="Q11">
            <v>1151945179</v>
          </cell>
          <cell r="R11">
            <v>1151945179</v>
          </cell>
          <cell r="S11">
            <v>1320464387</v>
          </cell>
          <cell r="T11">
            <v>5053045709</v>
          </cell>
          <cell r="U11">
            <v>8536672244</v>
          </cell>
          <cell r="V11">
            <v>9450118575</v>
          </cell>
          <cell r="W11">
            <v>9356703596</v>
          </cell>
          <cell r="X11">
            <v>10314502325</v>
          </cell>
        </row>
        <row r="12">
          <cell r="L12" t="str">
            <v>Recursos programados para proyectos de inversión</v>
          </cell>
          <cell r="M12">
            <v>10354765011</v>
          </cell>
          <cell r="N12">
            <v>10354765011</v>
          </cell>
          <cell r="O12">
            <v>10354765011</v>
          </cell>
          <cell r="P12">
            <v>10354765011</v>
          </cell>
          <cell r="Q12">
            <v>10354765011</v>
          </cell>
          <cell r="R12">
            <v>10354765011</v>
          </cell>
          <cell r="S12">
            <v>10354765011</v>
          </cell>
          <cell r="T12">
            <v>10354765011</v>
          </cell>
          <cell r="U12">
            <v>10354765011</v>
          </cell>
          <cell r="V12">
            <v>10434732000</v>
          </cell>
          <cell r="W12">
            <v>10343732000</v>
          </cell>
          <cell r="X12">
            <v>10432732000</v>
          </cell>
        </row>
        <row r="13">
          <cell r="L13" t="str">
            <v>Resultado</v>
          </cell>
          <cell r="M13">
            <v>5.6767892777390701E-2</v>
          </cell>
          <cell r="N13">
            <v>0.15281234124149107</v>
          </cell>
          <cell r="O13">
            <v>0.23533215129973536</v>
          </cell>
          <cell r="P13">
            <v>0.29717292896591929</v>
          </cell>
          <cell r="Q13">
            <v>0.33247791913110253</v>
          </cell>
          <cell r="R13">
            <v>0.38194006208764186</v>
          </cell>
          <cell r="S13">
            <v>0.4075764247359403</v>
          </cell>
          <cell r="T13">
            <v>0.57592861539506734</v>
          </cell>
          <cell r="U13">
            <v>0.80772057176564949</v>
          </cell>
          <cell r="V13">
            <v>0.81814328972820582</v>
          </cell>
          <cell r="W13">
            <v>0.91760287085183878</v>
          </cell>
          <cell r="X13">
            <v>0.98509754815182748</v>
          </cell>
        </row>
        <row r="14">
          <cell r="L14" t="str">
            <v>Recursos ejecutados del Plan Anual de Adquisiciones - PAA de la vigencia 2020</v>
          </cell>
          <cell r="M14">
            <v>1543520672</v>
          </cell>
          <cell r="N14">
            <v>4154972046.75</v>
          </cell>
          <cell r="O14">
            <v>6398688106</v>
          </cell>
          <cell r="P14">
            <v>8054575623</v>
          </cell>
          <cell r="Q14">
            <v>8971687104</v>
          </cell>
          <cell r="R14">
            <v>10570437350</v>
          </cell>
          <cell r="S14">
            <v>14880746651</v>
          </cell>
          <cell r="T14">
            <v>21521107473</v>
          </cell>
          <cell r="U14">
            <v>27733833116.069</v>
          </cell>
          <cell r="V14">
            <v>30239106265</v>
          </cell>
          <cell r="W14">
            <v>32419709081</v>
          </cell>
          <cell r="X14">
            <v>33890280244</v>
          </cell>
        </row>
        <row r="15">
          <cell r="L15" t="str">
            <v>Total de recursos programados en el Plan Anual de Adquisiciones - PAA para la vigencia</v>
          </cell>
          <cell r="M15">
            <v>27190029371.933064</v>
          </cell>
          <cell r="N15">
            <v>27190029371.933064</v>
          </cell>
          <cell r="O15">
            <v>27190029371.933064</v>
          </cell>
          <cell r="P15">
            <v>27104001872</v>
          </cell>
          <cell r="Q15">
            <v>26984309597</v>
          </cell>
          <cell r="R15">
            <v>27675644425</v>
          </cell>
          <cell r="S15">
            <v>36510322354</v>
          </cell>
          <cell r="T15">
            <v>37367664842</v>
          </cell>
          <cell r="U15">
            <v>34335925177</v>
          </cell>
          <cell r="V15">
            <v>36960648146.421501</v>
          </cell>
          <cell r="W15">
            <v>35330871459.571388</v>
          </cell>
          <cell r="X15">
            <v>34402968830.429657</v>
          </cell>
        </row>
        <row r="16">
          <cell r="L16" t="str">
            <v>Resultado</v>
          </cell>
          <cell r="M16">
            <v>0.89276880733944952</v>
          </cell>
          <cell r="N16">
            <v>0.90087155963302756</v>
          </cell>
          <cell r="O16">
            <v>0.9156409785932722</v>
          </cell>
          <cell r="P16">
            <v>0.93640795107033636</v>
          </cell>
          <cell r="Q16">
            <v>0.95018837920489296</v>
          </cell>
          <cell r="R16">
            <v>0.95759633027522939</v>
          </cell>
          <cell r="S16">
            <v>0.96420183486238531</v>
          </cell>
          <cell r="T16">
            <v>0.97518837920489299</v>
          </cell>
          <cell r="U16">
            <v>0.98466238532110095</v>
          </cell>
          <cell r="V16">
            <v>1.0500256880733945</v>
          </cell>
          <cell r="W16">
            <v>1.0606391437308869</v>
          </cell>
          <cell r="X16">
            <v>1.0661767584097859</v>
          </cell>
        </row>
        <row r="17">
          <cell r="L17" t="str">
            <v>Número de seguidores del período</v>
          </cell>
          <cell r="M17">
            <v>1459677</v>
          </cell>
          <cell r="N17">
            <v>1472925</v>
          </cell>
          <cell r="O17">
            <v>1497073</v>
          </cell>
          <cell r="P17">
            <v>1531027</v>
          </cell>
          <cell r="Q17">
            <v>1553558</v>
          </cell>
          <cell r="R17">
            <v>1565670</v>
          </cell>
          <cell r="S17">
            <v>1576470</v>
          </cell>
          <cell r="T17">
            <v>1594433</v>
          </cell>
          <cell r="U17">
            <v>1609923</v>
          </cell>
          <cell r="V17">
            <v>1716792</v>
          </cell>
          <cell r="W17">
            <v>1734145</v>
          </cell>
          <cell r="X17">
            <v>1743199</v>
          </cell>
        </row>
        <row r="18">
          <cell r="L18" t="str">
            <v>Meta propuesta para 2020.</v>
          </cell>
          <cell r="M18">
            <v>1635000</v>
          </cell>
          <cell r="N18">
            <v>1635000</v>
          </cell>
          <cell r="O18">
            <v>1635000</v>
          </cell>
          <cell r="P18">
            <v>1635000</v>
          </cell>
          <cell r="Q18">
            <v>1635000</v>
          </cell>
          <cell r="R18">
            <v>1635000</v>
          </cell>
          <cell r="S18">
            <v>1635000</v>
          </cell>
          <cell r="T18">
            <v>1635000</v>
          </cell>
          <cell r="U18">
            <v>1635000</v>
          </cell>
          <cell r="V18">
            <v>1635000</v>
          </cell>
          <cell r="W18">
            <v>1635000</v>
          </cell>
          <cell r="X18">
            <v>1635000</v>
          </cell>
        </row>
        <row r="19">
          <cell r="L19" t="str">
            <v>Resultado</v>
          </cell>
          <cell r="M19" t="str">
            <v>-</v>
          </cell>
          <cell r="N19" t="str">
            <v>-</v>
          </cell>
          <cell r="O19" t="str">
            <v>-</v>
          </cell>
          <cell r="P19">
            <v>0.5</v>
          </cell>
          <cell r="Q19">
            <v>0.46666666666666667</v>
          </cell>
          <cell r="R19">
            <v>0.47619047619047616</v>
          </cell>
          <cell r="S19">
            <v>2.2352941176470589</v>
          </cell>
          <cell r="T19">
            <v>2.25</v>
          </cell>
          <cell r="U19">
            <v>2.4615384615384617</v>
          </cell>
          <cell r="V19">
            <v>2.1578947368421053</v>
          </cell>
          <cell r="W19">
            <v>2.7857142857142856</v>
          </cell>
          <cell r="X19">
            <v>3.3636363636363638</v>
          </cell>
        </row>
        <row r="20">
          <cell r="L20" t="str">
            <v>Comunicaciones realizadas</v>
          </cell>
          <cell r="M20" t="str">
            <v>-</v>
          </cell>
          <cell r="N20" t="str">
            <v>-</v>
          </cell>
          <cell r="O20" t="str">
            <v>-</v>
          </cell>
          <cell r="P20">
            <v>5</v>
          </cell>
          <cell r="Q20">
            <v>7</v>
          </cell>
          <cell r="R20">
            <v>10</v>
          </cell>
          <cell r="S20">
            <v>38</v>
          </cell>
          <cell r="T20">
            <v>36</v>
          </cell>
          <cell r="U20">
            <v>32</v>
          </cell>
          <cell r="V20">
            <v>41</v>
          </cell>
          <cell r="W20">
            <v>39</v>
          </cell>
          <cell r="X20">
            <v>37</v>
          </cell>
        </row>
        <row r="21">
          <cell r="L21" t="str">
            <v>Comunicaciones requeridas</v>
          </cell>
          <cell r="M21" t="str">
            <v>-</v>
          </cell>
          <cell r="N21" t="str">
            <v>-</v>
          </cell>
          <cell r="O21" t="str">
            <v>-</v>
          </cell>
          <cell r="P21">
            <v>10</v>
          </cell>
          <cell r="Q21">
            <v>15</v>
          </cell>
          <cell r="R21">
            <v>21</v>
          </cell>
          <cell r="S21">
            <v>17</v>
          </cell>
          <cell r="T21">
            <v>16</v>
          </cell>
          <cell r="U21">
            <v>13</v>
          </cell>
          <cell r="V21">
            <v>19</v>
          </cell>
          <cell r="W21">
            <v>14</v>
          </cell>
          <cell r="X21">
            <v>11</v>
          </cell>
        </row>
        <row r="22">
          <cell r="L22" t="str">
            <v>Resultado</v>
          </cell>
          <cell r="M22" t="str">
            <v>-</v>
          </cell>
          <cell r="N22" t="str">
            <v>-</v>
          </cell>
          <cell r="O22" t="str">
            <v>-</v>
          </cell>
          <cell r="P22" t="str">
            <v>-</v>
          </cell>
          <cell r="Q22" t="str">
            <v>-</v>
          </cell>
          <cell r="R22">
            <v>0.22</v>
          </cell>
          <cell r="S22" t="str">
            <v>-</v>
          </cell>
          <cell r="T22" t="str">
            <v>-</v>
          </cell>
          <cell r="U22" t="str">
            <v>-</v>
          </cell>
          <cell r="V22" t="str">
            <v>-</v>
          </cell>
          <cell r="W22" t="str">
            <v>-</v>
          </cell>
          <cell r="X22">
            <v>0.66</v>
          </cell>
        </row>
        <row r="23">
          <cell r="L23" t="str">
            <v>(Número de proyectos diseñados + número de proyectos producidos en cocreación con la industria)/2</v>
          </cell>
          <cell r="M23" t="str">
            <v>-</v>
          </cell>
          <cell r="N23" t="str">
            <v>-</v>
          </cell>
          <cell r="O23" t="str">
            <v>-</v>
          </cell>
          <cell r="P23" t="str">
            <v>-</v>
          </cell>
          <cell r="Q23" t="str">
            <v>-</v>
          </cell>
          <cell r="R23">
            <v>5.5</v>
          </cell>
          <cell r="S23" t="str">
            <v>-</v>
          </cell>
          <cell r="T23" t="str">
            <v>-</v>
          </cell>
          <cell r="U23" t="str">
            <v>-</v>
          </cell>
          <cell r="V23" t="str">
            <v>-</v>
          </cell>
          <cell r="W23" t="str">
            <v>-</v>
          </cell>
          <cell r="X23">
            <v>16.5</v>
          </cell>
        </row>
        <row r="24">
          <cell r="L24" t="str">
            <v>Número total de proyectos diseñados y producidos  por la línea de ciudadanía, cultura y educación</v>
          </cell>
          <cell r="M24" t="str">
            <v>-</v>
          </cell>
          <cell r="N24" t="str">
            <v>-</v>
          </cell>
          <cell r="O24" t="str">
            <v>-</v>
          </cell>
          <cell r="P24" t="str">
            <v>-</v>
          </cell>
          <cell r="Q24" t="str">
            <v>-</v>
          </cell>
          <cell r="R24">
            <v>25</v>
          </cell>
          <cell r="S24" t="str">
            <v>-</v>
          </cell>
          <cell r="T24" t="str">
            <v>-</v>
          </cell>
          <cell r="U24" t="str">
            <v>-</v>
          </cell>
          <cell r="V24" t="str">
            <v>-</v>
          </cell>
          <cell r="W24" t="str">
            <v>-</v>
          </cell>
          <cell r="X24">
            <v>25</v>
          </cell>
        </row>
        <row r="25">
          <cell r="L25" t="str">
            <v>Resultado</v>
          </cell>
          <cell r="M25" t="str">
            <v>-</v>
          </cell>
          <cell r="N25" t="str">
            <v>-</v>
          </cell>
          <cell r="O25" t="str">
            <v>-</v>
          </cell>
          <cell r="P25" t="str">
            <v>-</v>
          </cell>
          <cell r="Q25" t="str">
            <v>-</v>
          </cell>
          <cell r="R25">
            <v>0.16</v>
          </cell>
          <cell r="S25" t="str">
            <v>-</v>
          </cell>
          <cell r="T25" t="str">
            <v>-</v>
          </cell>
          <cell r="U25" t="str">
            <v>-</v>
          </cell>
          <cell r="V25" t="str">
            <v>-</v>
          </cell>
          <cell r="W25" t="str">
            <v>-</v>
          </cell>
          <cell r="X25">
            <v>0.41333333333333333</v>
          </cell>
        </row>
        <row r="26">
          <cell r="L26" t="str">
            <v>(Número de proyectos diseñados, producidos y circulados con contenidos para otras plataformas de la línea de ciudadanía, cultura y educación)/3</v>
          </cell>
          <cell r="M26" t="str">
            <v>-</v>
          </cell>
          <cell r="N26" t="str">
            <v>-</v>
          </cell>
          <cell r="O26" t="str">
            <v>-</v>
          </cell>
          <cell r="P26" t="str">
            <v>-</v>
          </cell>
          <cell r="Q26" t="str">
            <v>-</v>
          </cell>
          <cell r="R26">
            <v>4</v>
          </cell>
          <cell r="S26" t="str">
            <v>-</v>
          </cell>
          <cell r="T26" t="str">
            <v>-</v>
          </cell>
          <cell r="U26" t="str">
            <v>-</v>
          </cell>
          <cell r="V26" t="str">
            <v>-</v>
          </cell>
          <cell r="W26" t="str">
            <v>-</v>
          </cell>
          <cell r="X26">
            <v>10.333333333333334</v>
          </cell>
        </row>
        <row r="27">
          <cell r="L27" t="str">
            <v>Número total de proyectos diseñados, producidos y circulados por la línea de ciudadanía, cultura y educación</v>
          </cell>
          <cell r="M27" t="str">
            <v>-</v>
          </cell>
          <cell r="N27" t="str">
            <v>-</v>
          </cell>
          <cell r="O27" t="str">
            <v>-</v>
          </cell>
          <cell r="P27" t="str">
            <v>-</v>
          </cell>
          <cell r="Q27" t="str">
            <v>-</v>
          </cell>
          <cell r="R27">
            <v>25</v>
          </cell>
          <cell r="S27" t="str">
            <v>-</v>
          </cell>
          <cell r="T27" t="str">
            <v>-</v>
          </cell>
          <cell r="U27" t="str">
            <v>-</v>
          </cell>
          <cell r="V27" t="str">
            <v>-</v>
          </cell>
          <cell r="W27" t="str">
            <v>-</v>
          </cell>
          <cell r="X27">
            <v>25</v>
          </cell>
        </row>
        <row r="28">
          <cell r="L28" t="str">
            <v>Resultado</v>
          </cell>
          <cell r="M28" t="str">
            <v>-</v>
          </cell>
          <cell r="N28" t="str">
            <v>-</v>
          </cell>
          <cell r="O28" t="str">
            <v>-</v>
          </cell>
          <cell r="P28" t="str">
            <v>-</v>
          </cell>
          <cell r="Q28" t="str">
            <v>-</v>
          </cell>
          <cell r="R28">
            <v>5.793450881612091E-2</v>
          </cell>
          <cell r="S28" t="str">
            <v>-</v>
          </cell>
          <cell r="T28" t="str">
            <v>-</v>
          </cell>
          <cell r="U28" t="str">
            <v>-</v>
          </cell>
          <cell r="V28" t="str">
            <v>-</v>
          </cell>
          <cell r="W28" t="str">
            <v>-</v>
          </cell>
          <cell r="X28">
            <v>0.16484746711446965</v>
          </cell>
        </row>
        <row r="29">
          <cell r="L29" t="str">
            <v>(Numero de capítulos diseñados, producidos y circulados en cocreación con la ciudadanía)/3</v>
          </cell>
          <cell r="M29" t="str">
            <v>-</v>
          </cell>
          <cell r="N29" t="str">
            <v>-</v>
          </cell>
          <cell r="O29" t="str">
            <v>-</v>
          </cell>
          <cell r="P29" t="str">
            <v>-</v>
          </cell>
          <cell r="Q29" t="str">
            <v>-</v>
          </cell>
          <cell r="R29">
            <v>69</v>
          </cell>
          <cell r="S29" t="str">
            <v>-</v>
          </cell>
          <cell r="T29" t="str">
            <v>-</v>
          </cell>
          <cell r="U29" t="str">
            <v>-</v>
          </cell>
          <cell r="V29" t="str">
            <v>-</v>
          </cell>
          <cell r="W29" t="str">
            <v>-</v>
          </cell>
          <cell r="X29">
            <v>196.33333333333334</v>
          </cell>
        </row>
        <row r="30">
          <cell r="L30" t="str">
            <v>Número total de capítulos  diseñados, producidos y circulados en la línea de ciudadanía, cultura y educación (producción original de capital)</v>
          </cell>
          <cell r="M30" t="str">
            <v>-</v>
          </cell>
          <cell r="N30" t="str">
            <v>-</v>
          </cell>
          <cell r="O30" t="str">
            <v>-</v>
          </cell>
          <cell r="P30" t="str">
            <v>-</v>
          </cell>
          <cell r="Q30" t="str">
            <v>-</v>
          </cell>
          <cell r="R30">
            <v>1191</v>
          </cell>
          <cell r="S30" t="str">
            <v>-</v>
          </cell>
          <cell r="T30" t="str">
            <v>-</v>
          </cell>
          <cell r="U30" t="str">
            <v>-</v>
          </cell>
          <cell r="V30" t="str">
            <v>-</v>
          </cell>
          <cell r="W30" t="str">
            <v>-</v>
          </cell>
          <cell r="X30">
            <v>1191</v>
          </cell>
        </row>
        <row r="31">
          <cell r="L31" t="str">
            <v>Resultado</v>
          </cell>
          <cell r="M31" t="str">
            <v>-</v>
          </cell>
          <cell r="N31" t="str">
            <v>-</v>
          </cell>
          <cell r="O31">
            <v>0.16888045540796964</v>
          </cell>
          <cell r="P31" t="str">
            <v>-</v>
          </cell>
          <cell r="Q31" t="str">
            <v>-</v>
          </cell>
          <cell r="R31">
            <v>0.14718162839248433</v>
          </cell>
          <cell r="S31" t="str">
            <v>-</v>
          </cell>
          <cell r="T31" t="str">
            <v>-</v>
          </cell>
          <cell r="U31">
            <v>0.11636363636363636</v>
          </cell>
          <cell r="V31" t="str">
            <v>-</v>
          </cell>
          <cell r="W31" t="str">
            <v>-</v>
          </cell>
          <cell r="X31">
            <v>0.13148148148148148</v>
          </cell>
        </row>
        <row r="32">
          <cell r="L32" t="str">
            <v>(Promedio de horas de contenido infantil emitidas en el trimestre+ promedio de horas de contenido para adolescente emitidas en el trimestre)</v>
          </cell>
          <cell r="M32" t="str">
            <v>-</v>
          </cell>
          <cell r="N32" t="str">
            <v>-</v>
          </cell>
          <cell r="O32">
            <v>89</v>
          </cell>
          <cell r="P32" t="str">
            <v>-</v>
          </cell>
          <cell r="Q32" t="str">
            <v>-</v>
          </cell>
          <cell r="R32">
            <v>70.5</v>
          </cell>
          <cell r="S32" t="str">
            <v>-</v>
          </cell>
          <cell r="T32" t="str">
            <v>-</v>
          </cell>
          <cell r="U32">
            <v>64</v>
          </cell>
          <cell r="V32" t="str">
            <v>-</v>
          </cell>
          <cell r="W32" t="str">
            <v>-</v>
          </cell>
          <cell r="X32">
            <v>71</v>
          </cell>
        </row>
        <row r="33">
          <cell r="L33" t="str">
            <v>Promedio de horas totales emitidos en el trimestre</v>
          </cell>
          <cell r="M33" t="str">
            <v>-</v>
          </cell>
          <cell r="N33" t="str">
            <v>-</v>
          </cell>
          <cell r="O33">
            <v>527</v>
          </cell>
          <cell r="P33" t="str">
            <v>-</v>
          </cell>
          <cell r="Q33" t="str">
            <v>-</v>
          </cell>
          <cell r="R33">
            <v>479</v>
          </cell>
          <cell r="S33" t="str">
            <v>-</v>
          </cell>
          <cell r="T33" t="str">
            <v>-</v>
          </cell>
          <cell r="U33">
            <v>550</v>
          </cell>
          <cell r="V33" t="str">
            <v>-</v>
          </cell>
          <cell r="W33" t="str">
            <v>-</v>
          </cell>
          <cell r="X33">
            <v>540</v>
          </cell>
        </row>
        <row r="34">
          <cell r="L34" t="str">
            <v>Resultado</v>
          </cell>
          <cell r="M34" t="str">
            <v>-</v>
          </cell>
          <cell r="N34" t="str">
            <v>-</v>
          </cell>
          <cell r="O34">
            <v>0</v>
          </cell>
          <cell r="P34" t="str">
            <v>-</v>
          </cell>
          <cell r="Q34" t="str">
            <v>-</v>
          </cell>
          <cell r="R34">
            <v>0.78403547877358493</v>
          </cell>
          <cell r="S34" t="str">
            <v>-</v>
          </cell>
          <cell r="T34" t="str">
            <v>-</v>
          </cell>
          <cell r="U34">
            <v>0.83423310465116274</v>
          </cell>
          <cell r="V34" t="str">
            <v>-</v>
          </cell>
          <cell r="W34" t="str">
            <v>-</v>
          </cell>
          <cell r="X34">
            <v>0.99842710384879607</v>
          </cell>
        </row>
        <row r="35">
          <cell r="L35" t="str">
            <v xml:space="preserve">Recursos ejecutados del plan de renovación tecnológica </v>
          </cell>
          <cell r="M35" t="str">
            <v>-</v>
          </cell>
          <cell r="N35" t="str">
            <v>-</v>
          </cell>
          <cell r="O35">
            <v>0</v>
          </cell>
          <cell r="P35" t="str">
            <v>-</v>
          </cell>
          <cell r="Q35" t="str">
            <v>-</v>
          </cell>
          <cell r="R35">
            <v>332431043</v>
          </cell>
          <cell r="S35" t="str">
            <v>-</v>
          </cell>
          <cell r="T35" t="str">
            <v>-</v>
          </cell>
          <cell r="U35">
            <v>645696423</v>
          </cell>
          <cell r="V35" t="str">
            <v>-</v>
          </cell>
          <cell r="W35" t="str">
            <v>-</v>
          </cell>
          <cell r="X35">
            <v>885137088</v>
          </cell>
        </row>
        <row r="36">
          <cell r="L36" t="str">
            <v>Recursos asignados al plan de renovación tecnológica</v>
          </cell>
          <cell r="M36" t="str">
            <v>-</v>
          </cell>
          <cell r="N36" t="str">
            <v>-</v>
          </cell>
          <cell r="O36" t="str">
            <v>124.000.000</v>
          </cell>
          <cell r="P36" t="str">
            <v>-</v>
          </cell>
          <cell r="Q36" t="str">
            <v>-</v>
          </cell>
          <cell r="R36">
            <v>424000000</v>
          </cell>
          <cell r="S36" t="str">
            <v>-</v>
          </cell>
          <cell r="T36" t="str">
            <v>-</v>
          </cell>
          <cell r="U36">
            <v>774000000</v>
          </cell>
          <cell r="V36" t="str">
            <v>-</v>
          </cell>
          <cell r="W36" t="str">
            <v>-</v>
          </cell>
          <cell r="X36">
            <v>886531510</v>
          </cell>
        </row>
        <row r="37">
          <cell r="L37" t="str">
            <v>Resultado</v>
          </cell>
          <cell r="M37" t="str">
            <v>-</v>
          </cell>
          <cell r="N37" t="str">
            <v>-</v>
          </cell>
          <cell r="O37">
            <v>0.25</v>
          </cell>
          <cell r="P37" t="str">
            <v>-</v>
          </cell>
          <cell r="Q37" t="str">
            <v>-</v>
          </cell>
          <cell r="R37">
            <v>0.5</v>
          </cell>
          <cell r="S37" t="str">
            <v>-</v>
          </cell>
          <cell r="T37" t="str">
            <v>-</v>
          </cell>
          <cell r="U37">
            <v>0.75</v>
          </cell>
          <cell r="V37" t="str">
            <v>-</v>
          </cell>
          <cell r="W37" t="str">
            <v>-</v>
          </cell>
          <cell r="X37">
            <v>1</v>
          </cell>
        </row>
        <row r="38">
          <cell r="L38" t="str">
            <v>Mantenimientos preventivos realizados</v>
          </cell>
          <cell r="M38" t="str">
            <v>-</v>
          </cell>
          <cell r="N38" t="str">
            <v>-</v>
          </cell>
          <cell r="O38">
            <v>495</v>
          </cell>
          <cell r="P38" t="str">
            <v>-</v>
          </cell>
          <cell r="Q38" t="str">
            <v>-</v>
          </cell>
          <cell r="R38">
            <v>990</v>
          </cell>
          <cell r="S38" t="str">
            <v>-</v>
          </cell>
          <cell r="T38" t="str">
            <v>-</v>
          </cell>
          <cell r="U38">
            <v>1485</v>
          </cell>
          <cell r="V38" t="str">
            <v>-</v>
          </cell>
          <cell r="W38" t="str">
            <v>-</v>
          </cell>
          <cell r="X38">
            <v>1980</v>
          </cell>
        </row>
        <row r="39">
          <cell r="L39" t="str">
            <v>Mantenimientos preventivos programados</v>
          </cell>
          <cell r="M39" t="str">
            <v>-</v>
          </cell>
          <cell r="N39" t="str">
            <v>-</v>
          </cell>
          <cell r="O39">
            <v>1980</v>
          </cell>
          <cell r="P39" t="str">
            <v>-</v>
          </cell>
          <cell r="Q39" t="str">
            <v>-</v>
          </cell>
          <cell r="R39">
            <v>1980</v>
          </cell>
          <cell r="S39" t="str">
            <v>-</v>
          </cell>
          <cell r="T39" t="str">
            <v>-</v>
          </cell>
          <cell r="U39">
            <v>1980</v>
          </cell>
          <cell r="V39" t="str">
            <v>-</v>
          </cell>
          <cell r="W39" t="str">
            <v>-</v>
          </cell>
          <cell r="X39">
            <v>1980</v>
          </cell>
        </row>
        <row r="40">
          <cell r="L40" t="str">
            <v>Resultado</v>
          </cell>
          <cell r="M40" t="str">
            <v>-</v>
          </cell>
          <cell r="N40" t="str">
            <v>-</v>
          </cell>
          <cell r="O40" t="str">
            <v>-</v>
          </cell>
          <cell r="P40" t="str">
            <v>-</v>
          </cell>
          <cell r="Q40" t="str">
            <v>-</v>
          </cell>
          <cell r="R40">
            <v>0.87503645153933862</v>
          </cell>
          <cell r="S40" t="str">
            <v>-</v>
          </cell>
          <cell r="T40" t="str">
            <v>-</v>
          </cell>
          <cell r="U40" t="str">
            <v>-</v>
          </cell>
          <cell r="V40" t="str">
            <v>-</v>
          </cell>
          <cell r="W40" t="str">
            <v>-</v>
          </cell>
          <cell r="X40">
            <v>1.0641925139310116</v>
          </cell>
        </row>
        <row r="41">
          <cell r="L41" t="str">
            <v>Valor en pesos de los contratos suscritos en el semestre con capital (BTL, ATL, Digital, pauta canal y proyecto audiovisual)</v>
          </cell>
          <cell r="M41" t="str">
            <v>-</v>
          </cell>
          <cell r="N41" t="str">
            <v>-</v>
          </cell>
          <cell r="O41" t="str">
            <v>-</v>
          </cell>
          <cell r="P41" t="str">
            <v>-</v>
          </cell>
          <cell r="Q41" t="str">
            <v>-</v>
          </cell>
          <cell r="R41">
            <v>2685924388</v>
          </cell>
          <cell r="S41" t="str">
            <v>-</v>
          </cell>
          <cell r="T41" t="str">
            <v>-</v>
          </cell>
          <cell r="U41" t="str">
            <v>-</v>
          </cell>
          <cell r="V41" t="str">
            <v>-</v>
          </cell>
          <cell r="W41" t="str">
            <v>-</v>
          </cell>
          <cell r="X41">
            <v>11128362474</v>
          </cell>
        </row>
        <row r="42">
          <cell r="L42" t="str">
            <v>Valor en pesos de los contratos que capital ha proyectado por la venta de servicios (BTL, ATL, Digital, pauta canal y proyecto audiovisual) en el semestre</v>
          </cell>
          <cell r="M42" t="str">
            <v>-</v>
          </cell>
          <cell r="N42" t="str">
            <v>-</v>
          </cell>
          <cell r="O42" t="str">
            <v>-</v>
          </cell>
          <cell r="P42" t="str">
            <v>-</v>
          </cell>
          <cell r="Q42" t="str">
            <v>-</v>
          </cell>
          <cell r="R42">
            <v>3069500000</v>
          </cell>
          <cell r="S42" t="str">
            <v>-</v>
          </cell>
          <cell r="T42" t="str">
            <v>-</v>
          </cell>
          <cell r="U42" t="str">
            <v>-</v>
          </cell>
          <cell r="V42" t="str">
            <v>-</v>
          </cell>
          <cell r="W42" t="str">
            <v>-</v>
          </cell>
          <cell r="X42">
            <v>10457095242</v>
          </cell>
        </row>
        <row r="43">
          <cell r="L43" t="str">
            <v>Resultado</v>
          </cell>
          <cell r="M43" t="str">
            <v>-</v>
          </cell>
          <cell r="N43" t="str">
            <v>-</v>
          </cell>
          <cell r="O43" t="str">
            <v>-</v>
          </cell>
          <cell r="P43">
            <v>1</v>
          </cell>
          <cell r="Q43">
            <v>1</v>
          </cell>
          <cell r="R43">
            <v>1</v>
          </cell>
          <cell r="S43">
            <v>1</v>
          </cell>
          <cell r="T43">
            <v>0.2</v>
          </cell>
          <cell r="U43">
            <v>0.16666666666666666</v>
          </cell>
          <cell r="V43">
            <v>0.75</v>
          </cell>
          <cell r="W43">
            <v>0.8</v>
          </cell>
          <cell r="X43">
            <v>1</v>
          </cell>
        </row>
        <row r="44">
          <cell r="L44" t="str">
            <v xml:space="preserve">Acciones de comunicación realizadas </v>
          </cell>
          <cell r="M44" t="str">
            <v>-</v>
          </cell>
          <cell r="N44" t="str">
            <v>-</v>
          </cell>
          <cell r="O44" t="str">
            <v>-</v>
          </cell>
          <cell r="P44">
            <v>1</v>
          </cell>
          <cell r="Q44">
            <v>3</v>
          </cell>
          <cell r="R44">
            <v>3</v>
          </cell>
          <cell r="S44">
            <v>6</v>
          </cell>
          <cell r="T44">
            <v>1</v>
          </cell>
          <cell r="U44">
            <v>1</v>
          </cell>
          <cell r="V44">
            <v>3</v>
          </cell>
          <cell r="W44">
            <v>4</v>
          </cell>
          <cell r="X44">
            <v>2</v>
          </cell>
        </row>
        <row r="45">
          <cell r="L45" t="str">
            <v>Acciones de comunicación gestionadas</v>
          </cell>
          <cell r="M45" t="str">
            <v>-</v>
          </cell>
          <cell r="N45" t="str">
            <v>-</v>
          </cell>
          <cell r="O45" t="str">
            <v>-</v>
          </cell>
          <cell r="P45">
            <v>1</v>
          </cell>
          <cell r="Q45">
            <v>3</v>
          </cell>
          <cell r="R45">
            <v>3</v>
          </cell>
          <cell r="S45">
            <v>6</v>
          </cell>
          <cell r="T45">
            <v>5</v>
          </cell>
          <cell r="U45">
            <v>6</v>
          </cell>
          <cell r="V45">
            <v>4</v>
          </cell>
          <cell r="W45">
            <v>5</v>
          </cell>
          <cell r="X45">
            <v>2</v>
          </cell>
        </row>
        <row r="46">
          <cell r="L46" t="str">
            <v>Resultado</v>
          </cell>
          <cell r="M46">
            <v>1</v>
          </cell>
          <cell r="N46">
            <v>1</v>
          </cell>
          <cell r="O46">
            <v>1</v>
          </cell>
          <cell r="P46" t="str">
            <v>-</v>
          </cell>
          <cell r="Q46" t="str">
            <v>-</v>
          </cell>
          <cell r="R46">
            <v>2</v>
          </cell>
          <cell r="S46">
            <v>1</v>
          </cell>
          <cell r="T46">
            <v>1</v>
          </cell>
          <cell r="U46">
            <v>1</v>
          </cell>
          <cell r="V46" t="str">
            <v>-</v>
          </cell>
          <cell r="W46" t="str">
            <v>-</v>
          </cell>
          <cell r="X46" t="str">
            <v>-</v>
          </cell>
        </row>
        <row r="47">
          <cell r="L47" t="str">
            <v>Avances en el cumplimiento de las acciones establecidas en el programa de inducción y reinducción</v>
          </cell>
          <cell r="M47">
            <v>5</v>
          </cell>
          <cell r="N47">
            <v>1</v>
          </cell>
          <cell r="O47">
            <v>1</v>
          </cell>
          <cell r="P47" t="str">
            <v>-</v>
          </cell>
          <cell r="Q47">
            <v>1</v>
          </cell>
          <cell r="R47">
            <v>4</v>
          </cell>
          <cell r="S47">
            <v>2</v>
          </cell>
          <cell r="T47">
            <v>1</v>
          </cell>
          <cell r="U47">
            <v>2</v>
          </cell>
          <cell r="V47" t="str">
            <v>-</v>
          </cell>
          <cell r="W47" t="str">
            <v>-</v>
          </cell>
          <cell r="X47" t="str">
            <v>-</v>
          </cell>
        </row>
        <row r="48">
          <cell r="L48" t="str">
            <v>100% de avance en el total de acciones establecidas en el programa de inducción y reinducción</v>
          </cell>
          <cell r="M48">
            <v>5</v>
          </cell>
          <cell r="N48">
            <v>1</v>
          </cell>
          <cell r="O48">
            <v>1</v>
          </cell>
          <cell r="P48" t="str">
            <v>-</v>
          </cell>
          <cell r="Q48" t="str">
            <v>-</v>
          </cell>
          <cell r="R48">
            <v>2</v>
          </cell>
          <cell r="S48">
            <v>2</v>
          </cell>
          <cell r="T48">
            <v>1</v>
          </cell>
          <cell r="U48">
            <v>2</v>
          </cell>
          <cell r="V48" t="str">
            <v>-</v>
          </cell>
          <cell r="W48">
            <v>1</v>
          </cell>
          <cell r="X48" t="str">
            <v>-</v>
          </cell>
        </row>
        <row r="49">
          <cell r="L49" t="str">
            <v>Resultado</v>
          </cell>
          <cell r="M49" t="str">
            <v>-</v>
          </cell>
          <cell r="N49" t="str">
            <v>-</v>
          </cell>
          <cell r="O49">
            <v>2</v>
          </cell>
          <cell r="P49" t="str">
            <v>-</v>
          </cell>
          <cell r="Q49" t="str">
            <v>-</v>
          </cell>
          <cell r="R49">
            <v>1.3333333333333333</v>
          </cell>
          <cell r="S49">
            <v>3</v>
          </cell>
          <cell r="T49">
            <v>1</v>
          </cell>
          <cell r="U49">
            <v>1</v>
          </cell>
          <cell r="V49">
            <v>1</v>
          </cell>
          <cell r="W49">
            <v>1</v>
          </cell>
          <cell r="X49">
            <v>1</v>
          </cell>
        </row>
        <row r="50">
          <cell r="L50" t="str">
            <v>Porcentaje de avances en el cumplimiento de las acciones programadas en el plan de capacitación</v>
          </cell>
          <cell r="M50" t="str">
            <v>-</v>
          </cell>
          <cell r="N50" t="str">
            <v>-</v>
          </cell>
          <cell r="O50">
            <v>2</v>
          </cell>
          <cell r="P50">
            <v>4</v>
          </cell>
          <cell r="Q50">
            <v>3</v>
          </cell>
          <cell r="R50">
            <v>4</v>
          </cell>
          <cell r="S50">
            <v>6</v>
          </cell>
          <cell r="T50">
            <v>1</v>
          </cell>
          <cell r="U50">
            <v>1</v>
          </cell>
          <cell r="V50">
            <v>2</v>
          </cell>
          <cell r="W50">
            <v>10</v>
          </cell>
          <cell r="X50">
            <v>8</v>
          </cell>
        </row>
        <row r="51">
          <cell r="L51" t="str">
            <v>100% de avance en el total de acciones programadas del plan de capacitación</v>
          </cell>
          <cell r="M51" t="str">
            <v>-</v>
          </cell>
          <cell r="N51" t="str">
            <v>-</v>
          </cell>
          <cell r="O51">
            <v>1</v>
          </cell>
          <cell r="P51" t="str">
            <v>-</v>
          </cell>
          <cell r="Q51" t="str">
            <v>-</v>
          </cell>
          <cell r="R51">
            <v>3</v>
          </cell>
          <cell r="S51">
            <v>2</v>
          </cell>
          <cell r="T51">
            <v>1</v>
          </cell>
          <cell r="U51">
            <v>1</v>
          </cell>
          <cell r="V51">
            <v>2</v>
          </cell>
          <cell r="W51">
            <v>10</v>
          </cell>
          <cell r="X51">
            <v>8</v>
          </cell>
        </row>
        <row r="52">
          <cell r="L52" t="str">
            <v>Resultado</v>
          </cell>
          <cell r="M52">
            <v>1</v>
          </cell>
          <cell r="N52">
            <v>1</v>
          </cell>
          <cell r="O52">
            <v>0.83333333333333337</v>
          </cell>
          <cell r="P52">
            <v>1</v>
          </cell>
          <cell r="Q52">
            <v>0.8</v>
          </cell>
          <cell r="R52">
            <v>1.1428571428571428</v>
          </cell>
          <cell r="S52">
            <v>1.2</v>
          </cell>
          <cell r="T52">
            <v>1.25</v>
          </cell>
          <cell r="U52">
            <v>0.83333333333333337</v>
          </cell>
          <cell r="V52">
            <v>0.8571428571428571</v>
          </cell>
          <cell r="W52">
            <v>0.83333333333333337</v>
          </cell>
          <cell r="X52">
            <v>0.8</v>
          </cell>
        </row>
        <row r="53">
          <cell r="L53" t="str">
            <v xml:space="preserve">Porcentaje de avances  en el cumplimiento de las acciones programadas en el plan de bienestar  e incentivos </v>
          </cell>
          <cell r="M53">
            <v>1</v>
          </cell>
          <cell r="N53">
            <v>3</v>
          </cell>
          <cell r="O53">
            <v>5</v>
          </cell>
          <cell r="P53">
            <v>4</v>
          </cell>
          <cell r="Q53">
            <v>4</v>
          </cell>
          <cell r="R53">
            <v>8</v>
          </cell>
          <cell r="S53">
            <v>6</v>
          </cell>
          <cell r="T53">
            <v>5</v>
          </cell>
          <cell r="U53">
            <v>5</v>
          </cell>
          <cell r="V53">
            <v>6</v>
          </cell>
          <cell r="W53">
            <v>5</v>
          </cell>
          <cell r="X53">
            <v>4</v>
          </cell>
        </row>
        <row r="54">
          <cell r="L54" t="str">
            <v>100% de avance en el total de acciones programadas del plan de bienestar  e incentivos</v>
          </cell>
          <cell r="M54">
            <v>1</v>
          </cell>
          <cell r="N54">
            <v>3</v>
          </cell>
          <cell r="O54">
            <v>6</v>
          </cell>
          <cell r="P54">
            <v>4</v>
          </cell>
          <cell r="Q54">
            <v>5</v>
          </cell>
          <cell r="R54">
            <v>7</v>
          </cell>
          <cell r="S54">
            <v>5</v>
          </cell>
          <cell r="T54">
            <v>4</v>
          </cell>
          <cell r="U54">
            <v>6</v>
          </cell>
          <cell r="V54">
            <v>7</v>
          </cell>
          <cell r="W54">
            <v>6</v>
          </cell>
          <cell r="X54">
            <v>5</v>
          </cell>
        </row>
        <row r="55">
          <cell r="L55" t="str">
            <v>Resultado</v>
          </cell>
          <cell r="M55">
            <v>1</v>
          </cell>
          <cell r="N55">
            <v>0.87441860465116272</v>
          </cell>
          <cell r="O55">
            <v>0.76081007115489874</v>
          </cell>
          <cell r="P55">
            <v>0.9375</v>
          </cell>
          <cell r="Q55">
            <v>1</v>
          </cell>
          <cell r="R55">
            <v>1</v>
          </cell>
          <cell r="S55">
            <v>0.60377358490566047</v>
          </cell>
          <cell r="T55">
            <v>0.89719626168224298</v>
          </cell>
          <cell r="U55">
            <v>0.74418604651162801</v>
          </cell>
          <cell r="V55">
            <v>1</v>
          </cell>
          <cell r="W55">
            <v>1.4</v>
          </cell>
          <cell r="X55">
            <v>0.97</v>
          </cell>
        </row>
        <row r="56">
          <cell r="L56" t="str">
            <v xml:space="preserve">Porcentaje de avances en el cumplimiento de las acciones programadas en el plan del Subsistema de Gestión de Seguridad y Salud en el Trabajo, SG-SST </v>
          </cell>
          <cell r="M56">
            <v>2.15</v>
          </cell>
          <cell r="N56">
            <v>7.52</v>
          </cell>
          <cell r="O56">
            <v>13.9</v>
          </cell>
          <cell r="P56">
            <v>15</v>
          </cell>
          <cell r="Q56">
            <v>6</v>
          </cell>
          <cell r="R56">
            <v>6</v>
          </cell>
          <cell r="S56">
            <v>3.2</v>
          </cell>
          <cell r="T56">
            <v>9.6</v>
          </cell>
          <cell r="U56">
            <v>6.4</v>
          </cell>
          <cell r="V56">
            <v>8.3800000000000008</v>
          </cell>
          <cell r="W56">
            <v>7</v>
          </cell>
          <cell r="X56">
            <v>4.8499999999999996</v>
          </cell>
        </row>
        <row r="57">
          <cell r="L57" t="str">
            <v>100% de avance en el total de acciones programadas del plan del Subsistema de Gestión de Seguridad y Salud en el Trabajo, SG-SST</v>
          </cell>
          <cell r="M57">
            <v>2.15</v>
          </cell>
          <cell r="N57">
            <v>8.6</v>
          </cell>
          <cell r="O57">
            <v>18.27</v>
          </cell>
          <cell r="P57">
            <v>16</v>
          </cell>
          <cell r="Q57">
            <v>6</v>
          </cell>
          <cell r="R57">
            <v>6</v>
          </cell>
          <cell r="S57">
            <v>5.3</v>
          </cell>
          <cell r="T57">
            <v>10.7</v>
          </cell>
          <cell r="U57">
            <v>8.6</v>
          </cell>
          <cell r="V57">
            <v>8.3800000000000008</v>
          </cell>
          <cell r="W57">
            <v>5</v>
          </cell>
          <cell r="X57">
            <v>5</v>
          </cell>
        </row>
        <row r="58">
          <cell r="L58" t="str">
            <v>Resultado</v>
          </cell>
          <cell r="M58" t="str">
            <v>-</v>
          </cell>
          <cell r="N58" t="str">
            <v>-</v>
          </cell>
          <cell r="O58">
            <v>1</v>
          </cell>
          <cell r="P58">
            <v>1</v>
          </cell>
          <cell r="Q58">
            <v>1</v>
          </cell>
          <cell r="R58">
            <v>1</v>
          </cell>
          <cell r="S58">
            <v>1</v>
          </cell>
          <cell r="T58">
            <v>1</v>
          </cell>
          <cell r="U58">
            <v>1</v>
          </cell>
          <cell r="V58">
            <v>1</v>
          </cell>
          <cell r="W58">
            <v>1</v>
          </cell>
          <cell r="X58">
            <v>1</v>
          </cell>
        </row>
        <row r="59">
          <cell r="L59" t="str">
            <v>Porcentaje de avances en el cumplimiento de las acciones programadas en el Plan Estratégico de Recursos Humanos</v>
          </cell>
          <cell r="M59" t="str">
            <v>-</v>
          </cell>
          <cell r="N59" t="str">
            <v>-</v>
          </cell>
          <cell r="O59">
            <v>2</v>
          </cell>
          <cell r="P59">
            <v>2</v>
          </cell>
          <cell r="Q59">
            <v>2</v>
          </cell>
          <cell r="R59">
            <v>2</v>
          </cell>
          <cell r="S59">
            <v>2</v>
          </cell>
          <cell r="T59">
            <v>2</v>
          </cell>
          <cell r="U59">
            <v>2</v>
          </cell>
          <cell r="V59">
            <v>2</v>
          </cell>
          <cell r="W59">
            <v>2</v>
          </cell>
          <cell r="X59">
            <v>2</v>
          </cell>
        </row>
        <row r="60">
          <cell r="L60" t="str">
            <v>100% de avance en el total de acciones programadas del Plan Estratégico de Recursos Humanos</v>
          </cell>
          <cell r="M60" t="str">
            <v>-</v>
          </cell>
          <cell r="N60" t="str">
            <v>-</v>
          </cell>
          <cell r="O60">
            <v>2</v>
          </cell>
          <cell r="P60">
            <v>2</v>
          </cell>
          <cell r="Q60">
            <v>2</v>
          </cell>
          <cell r="R60">
            <v>2</v>
          </cell>
          <cell r="S60">
            <v>2</v>
          </cell>
          <cell r="T60">
            <v>2</v>
          </cell>
          <cell r="U60">
            <v>2</v>
          </cell>
          <cell r="V60">
            <v>2</v>
          </cell>
          <cell r="W60">
            <v>2</v>
          </cell>
          <cell r="X60">
            <v>2</v>
          </cell>
        </row>
        <row r="61">
          <cell r="L61" t="str">
            <v>Resultado</v>
          </cell>
          <cell r="M61">
            <v>0.8</v>
          </cell>
          <cell r="N61">
            <v>0.8</v>
          </cell>
          <cell r="O61">
            <v>0.4</v>
          </cell>
          <cell r="P61">
            <v>1</v>
          </cell>
          <cell r="Q61">
            <v>1</v>
          </cell>
          <cell r="R61">
            <v>1</v>
          </cell>
          <cell r="S61">
            <v>1</v>
          </cell>
          <cell r="T61">
            <v>1</v>
          </cell>
          <cell r="U61">
            <v>1</v>
          </cell>
          <cell r="V61">
            <v>1</v>
          </cell>
          <cell r="W61">
            <v>1</v>
          </cell>
          <cell r="X61">
            <v>0.9</v>
          </cell>
        </row>
        <row r="62">
          <cell r="L62" t="str">
            <v>Acciones realizadas del plan de mantenimiento locativo</v>
          </cell>
          <cell r="M62">
            <v>8</v>
          </cell>
          <cell r="N62">
            <v>8</v>
          </cell>
          <cell r="O62">
            <v>4</v>
          </cell>
          <cell r="P62">
            <v>10</v>
          </cell>
          <cell r="Q62">
            <v>10</v>
          </cell>
          <cell r="R62">
            <v>10</v>
          </cell>
          <cell r="S62">
            <v>10</v>
          </cell>
          <cell r="T62">
            <v>10</v>
          </cell>
          <cell r="U62">
            <v>10</v>
          </cell>
          <cell r="V62">
            <v>10</v>
          </cell>
          <cell r="W62">
            <v>10</v>
          </cell>
          <cell r="X62">
            <v>9</v>
          </cell>
        </row>
        <row r="63">
          <cell r="L63" t="str">
            <v>Acciones programadas en el plan de mantenimiento locativo</v>
          </cell>
          <cell r="M63">
            <v>10</v>
          </cell>
          <cell r="N63">
            <v>10</v>
          </cell>
          <cell r="O63">
            <v>10</v>
          </cell>
          <cell r="P63">
            <v>10</v>
          </cell>
          <cell r="Q63">
            <v>10</v>
          </cell>
          <cell r="R63">
            <v>10</v>
          </cell>
          <cell r="S63">
            <v>10</v>
          </cell>
          <cell r="T63">
            <v>10</v>
          </cell>
          <cell r="U63">
            <v>10</v>
          </cell>
          <cell r="V63">
            <v>10</v>
          </cell>
          <cell r="W63">
            <v>10</v>
          </cell>
          <cell r="X63">
            <v>10</v>
          </cell>
        </row>
        <row r="64">
          <cell r="L64" t="str">
            <v>Resultado</v>
          </cell>
          <cell r="M64" t="str">
            <v>-</v>
          </cell>
          <cell r="N64" t="str">
            <v>-</v>
          </cell>
          <cell r="O64" t="str">
            <v>-</v>
          </cell>
          <cell r="P64" t="str">
            <v>-</v>
          </cell>
          <cell r="Q64">
            <v>1</v>
          </cell>
          <cell r="R64" t="str">
            <v>-</v>
          </cell>
          <cell r="S64" t="str">
            <v>-</v>
          </cell>
          <cell r="T64" t="str">
            <v>-</v>
          </cell>
          <cell r="U64" t="str">
            <v>-</v>
          </cell>
          <cell r="V64" t="str">
            <v>-</v>
          </cell>
          <cell r="W64" t="str">
            <v>-</v>
          </cell>
          <cell r="X64">
            <v>1</v>
          </cell>
        </row>
        <row r="65">
          <cell r="L65" t="str">
            <v>Número de tomas físicas de inventario realizadas</v>
          </cell>
          <cell r="M65" t="str">
            <v>-</v>
          </cell>
          <cell r="N65" t="str">
            <v>-</v>
          </cell>
          <cell r="O65" t="str">
            <v>-</v>
          </cell>
          <cell r="P65" t="str">
            <v>-</v>
          </cell>
          <cell r="Q65">
            <v>10</v>
          </cell>
          <cell r="R65" t="str">
            <v>-</v>
          </cell>
          <cell r="S65" t="str">
            <v>-</v>
          </cell>
          <cell r="T65" t="str">
            <v>-</v>
          </cell>
          <cell r="U65">
            <v>7</v>
          </cell>
          <cell r="V65" t="str">
            <v>-</v>
          </cell>
          <cell r="W65" t="str">
            <v>-</v>
          </cell>
          <cell r="X65">
            <v>17</v>
          </cell>
        </row>
        <row r="66">
          <cell r="L66" t="str">
            <v>Número de tomas físicas de inventario programadas</v>
          </cell>
          <cell r="M66" t="str">
            <v>-</v>
          </cell>
          <cell r="N66" t="str">
            <v>-</v>
          </cell>
          <cell r="O66" t="str">
            <v>-</v>
          </cell>
          <cell r="P66" t="str">
            <v>-</v>
          </cell>
          <cell r="Q66">
            <v>10</v>
          </cell>
          <cell r="R66" t="str">
            <v>-</v>
          </cell>
          <cell r="S66" t="str">
            <v>-</v>
          </cell>
          <cell r="T66" t="str">
            <v>-</v>
          </cell>
          <cell r="U66" t="str">
            <v>-</v>
          </cell>
          <cell r="V66" t="str">
            <v>-</v>
          </cell>
          <cell r="W66" t="str">
            <v>-</v>
          </cell>
          <cell r="X66">
            <v>17</v>
          </cell>
        </row>
        <row r="67">
          <cell r="L67" t="str">
            <v>Resultado</v>
          </cell>
          <cell r="M67">
            <v>1</v>
          </cell>
          <cell r="N67">
            <v>1</v>
          </cell>
          <cell r="O67">
            <v>1</v>
          </cell>
          <cell r="P67">
            <v>1</v>
          </cell>
          <cell r="Q67">
            <v>1</v>
          </cell>
          <cell r="R67">
            <v>1</v>
          </cell>
          <cell r="S67" t="str">
            <v>-</v>
          </cell>
          <cell r="T67">
            <v>8.3333333333333339</v>
          </cell>
          <cell r="U67">
            <v>1</v>
          </cell>
          <cell r="V67">
            <v>1</v>
          </cell>
          <cell r="W67">
            <v>1</v>
          </cell>
          <cell r="X67">
            <v>1</v>
          </cell>
        </row>
        <row r="68">
          <cell r="L68" t="str">
            <v>Servicios solucionados</v>
          </cell>
          <cell r="M68">
            <v>196</v>
          </cell>
          <cell r="N68">
            <v>170</v>
          </cell>
          <cell r="O68">
            <v>316</v>
          </cell>
          <cell r="P68">
            <v>15</v>
          </cell>
          <cell r="Q68">
            <v>49</v>
          </cell>
          <cell r="R68">
            <v>43</v>
          </cell>
          <cell r="S68" t="str">
            <v>-</v>
          </cell>
          <cell r="T68">
            <v>25</v>
          </cell>
          <cell r="U68">
            <v>49</v>
          </cell>
          <cell r="V68">
            <v>61</v>
          </cell>
          <cell r="W68">
            <v>47</v>
          </cell>
          <cell r="X68">
            <v>76</v>
          </cell>
        </row>
        <row r="69">
          <cell r="L69" t="str">
            <v>Servicios pendientes mes anterior + servicios requeridos en mes</v>
          </cell>
          <cell r="M69">
            <v>196</v>
          </cell>
          <cell r="N69">
            <v>170</v>
          </cell>
          <cell r="O69">
            <v>316</v>
          </cell>
          <cell r="P69">
            <v>15</v>
          </cell>
          <cell r="Q69">
            <v>49</v>
          </cell>
          <cell r="R69">
            <v>43</v>
          </cell>
          <cell r="S69" t="str">
            <v>-</v>
          </cell>
          <cell r="T69">
            <v>3</v>
          </cell>
          <cell r="U69">
            <v>49</v>
          </cell>
          <cell r="V69">
            <v>61</v>
          </cell>
          <cell r="W69">
            <v>47</v>
          </cell>
          <cell r="X69">
            <v>76</v>
          </cell>
        </row>
        <row r="70">
          <cell r="L70" t="str">
            <v>Resultado</v>
          </cell>
          <cell r="M70">
            <v>2</v>
          </cell>
          <cell r="N70">
            <v>2</v>
          </cell>
          <cell r="O70">
            <v>1</v>
          </cell>
          <cell r="P70">
            <v>1</v>
          </cell>
          <cell r="Q70">
            <v>2</v>
          </cell>
          <cell r="R70">
            <v>1</v>
          </cell>
          <cell r="S70">
            <v>2.5</v>
          </cell>
          <cell r="T70">
            <v>1.6666666666666667</v>
          </cell>
          <cell r="U70">
            <v>1.6666666666666667</v>
          </cell>
          <cell r="V70">
            <v>2.5</v>
          </cell>
          <cell r="W70">
            <v>5</v>
          </cell>
          <cell r="X70">
            <v>5</v>
          </cell>
        </row>
        <row r="71">
          <cell r="L71" t="str">
            <v>Servicios solucionados</v>
          </cell>
          <cell r="M71">
            <v>4</v>
          </cell>
          <cell r="N71">
            <v>4</v>
          </cell>
          <cell r="O71">
            <v>4</v>
          </cell>
          <cell r="P71">
            <v>2</v>
          </cell>
          <cell r="Q71">
            <v>4</v>
          </cell>
          <cell r="R71">
            <v>2</v>
          </cell>
          <cell r="S71">
            <v>5</v>
          </cell>
          <cell r="T71">
            <v>5</v>
          </cell>
          <cell r="U71">
            <v>5</v>
          </cell>
          <cell r="V71">
            <v>5</v>
          </cell>
          <cell r="W71">
            <v>5</v>
          </cell>
          <cell r="X71">
            <v>5</v>
          </cell>
        </row>
        <row r="72">
          <cell r="L72" t="str">
            <v>Servicios pendientes mes anterior + servicios requeridos en mes</v>
          </cell>
          <cell r="M72">
            <v>2</v>
          </cell>
          <cell r="N72">
            <v>2</v>
          </cell>
          <cell r="O72">
            <v>4</v>
          </cell>
          <cell r="P72">
            <v>2</v>
          </cell>
          <cell r="Q72">
            <v>2</v>
          </cell>
          <cell r="R72">
            <v>2</v>
          </cell>
          <cell r="S72">
            <v>2</v>
          </cell>
          <cell r="T72">
            <v>3</v>
          </cell>
          <cell r="U72">
            <v>3</v>
          </cell>
          <cell r="V72">
            <v>2</v>
          </cell>
          <cell r="W72">
            <v>1</v>
          </cell>
          <cell r="X72">
            <v>1</v>
          </cell>
        </row>
        <row r="73">
          <cell r="L73" t="str">
            <v>Resultado</v>
          </cell>
          <cell r="M73" t="str">
            <v>-</v>
          </cell>
          <cell r="N73" t="str">
            <v>-</v>
          </cell>
          <cell r="O73" t="str">
            <v>-</v>
          </cell>
          <cell r="P73" t="str">
            <v>-</v>
          </cell>
          <cell r="Q73" t="str">
            <v>-</v>
          </cell>
          <cell r="R73" t="str">
            <v>-</v>
          </cell>
          <cell r="S73" t="str">
            <v>-</v>
          </cell>
          <cell r="T73">
            <v>1</v>
          </cell>
          <cell r="U73">
            <v>1</v>
          </cell>
          <cell r="V73" t="str">
            <v>-</v>
          </cell>
          <cell r="W73" t="str">
            <v>-</v>
          </cell>
          <cell r="X73" t="str">
            <v>-</v>
          </cell>
        </row>
        <row r="74">
          <cell r="L74" t="str">
            <v>Mantenimientos preventivos realizados</v>
          </cell>
          <cell r="M74" t="str">
            <v>-</v>
          </cell>
          <cell r="N74" t="str">
            <v>-</v>
          </cell>
          <cell r="O74" t="str">
            <v>-</v>
          </cell>
          <cell r="P74" t="str">
            <v>-</v>
          </cell>
          <cell r="Q74" t="str">
            <v>-</v>
          </cell>
          <cell r="R74" t="str">
            <v>-</v>
          </cell>
          <cell r="S74" t="str">
            <v>-</v>
          </cell>
          <cell r="T74">
            <v>10</v>
          </cell>
          <cell r="U74">
            <v>172</v>
          </cell>
          <cell r="V74" t="str">
            <v>-</v>
          </cell>
          <cell r="W74" t="str">
            <v>-</v>
          </cell>
          <cell r="X74" t="str">
            <v>-</v>
          </cell>
        </row>
        <row r="75">
          <cell r="L75" t="str">
            <v>Mantenimientos preventivos programados</v>
          </cell>
          <cell r="M75" t="str">
            <v>-</v>
          </cell>
          <cell r="N75" t="str">
            <v>-</v>
          </cell>
          <cell r="O75" t="str">
            <v>-</v>
          </cell>
          <cell r="P75" t="str">
            <v>-</v>
          </cell>
          <cell r="Q75" t="str">
            <v>-</v>
          </cell>
          <cell r="R75" t="str">
            <v>-</v>
          </cell>
          <cell r="S75" t="str">
            <v>-</v>
          </cell>
          <cell r="T75">
            <v>10</v>
          </cell>
          <cell r="U75">
            <v>172</v>
          </cell>
          <cell r="V75" t="str">
            <v>-</v>
          </cell>
          <cell r="W75" t="str">
            <v>-</v>
          </cell>
          <cell r="X75" t="str">
            <v>-</v>
          </cell>
        </row>
        <row r="76">
          <cell r="L76" t="str">
            <v>Resultado</v>
          </cell>
          <cell r="M76">
            <v>0.53799999999999992</v>
          </cell>
          <cell r="N76">
            <v>0.53799999999999992</v>
          </cell>
          <cell r="O76">
            <v>0.53799999999999992</v>
          </cell>
          <cell r="P76">
            <v>0.8</v>
          </cell>
          <cell r="Q76">
            <v>0.8</v>
          </cell>
          <cell r="R76">
            <v>0.8</v>
          </cell>
          <cell r="S76">
            <v>1</v>
          </cell>
          <cell r="T76">
            <v>1</v>
          </cell>
          <cell r="U76">
            <v>1</v>
          </cell>
          <cell r="V76">
            <v>1</v>
          </cell>
          <cell r="W76">
            <v>1</v>
          </cell>
          <cell r="X76">
            <v>1</v>
          </cell>
        </row>
        <row r="77">
          <cell r="L77" t="str">
            <v>Porcentaje de avances en el cumplimiento de las acciones programadas en el plan de T.I.</v>
          </cell>
          <cell r="M77">
            <v>53.8</v>
          </cell>
          <cell r="N77">
            <v>53.8</v>
          </cell>
          <cell r="O77">
            <v>53.8</v>
          </cell>
          <cell r="P77">
            <v>80</v>
          </cell>
          <cell r="Q77">
            <v>80</v>
          </cell>
          <cell r="R77">
            <v>80</v>
          </cell>
          <cell r="S77">
            <v>96</v>
          </cell>
          <cell r="T77">
            <v>96</v>
          </cell>
          <cell r="U77">
            <v>96</v>
          </cell>
          <cell r="V77">
            <v>100</v>
          </cell>
          <cell r="W77">
            <v>100</v>
          </cell>
          <cell r="X77">
            <v>100</v>
          </cell>
        </row>
        <row r="78">
          <cell r="L78" t="str">
            <v>100% de avance en el total de acciones programadas en el plan de T.I.</v>
          </cell>
          <cell r="M78">
            <v>100</v>
          </cell>
          <cell r="N78">
            <v>100</v>
          </cell>
          <cell r="O78">
            <v>100</v>
          </cell>
          <cell r="P78">
            <v>100</v>
          </cell>
          <cell r="Q78">
            <v>100</v>
          </cell>
          <cell r="R78">
            <v>100</v>
          </cell>
          <cell r="S78">
            <v>96</v>
          </cell>
          <cell r="T78">
            <v>96</v>
          </cell>
          <cell r="U78">
            <v>96</v>
          </cell>
          <cell r="V78">
            <v>100</v>
          </cell>
          <cell r="W78">
            <v>100</v>
          </cell>
          <cell r="X78">
            <v>100</v>
          </cell>
        </row>
        <row r="79">
          <cell r="L79" t="str">
            <v>Resultado</v>
          </cell>
          <cell r="M79" t="str">
            <v>-</v>
          </cell>
          <cell r="N79" t="str">
            <v>-</v>
          </cell>
          <cell r="O79" t="str">
            <v>-</v>
          </cell>
          <cell r="P79">
            <v>0.15</v>
          </cell>
          <cell r="Q79">
            <v>0.05</v>
          </cell>
          <cell r="R79">
            <v>0.1</v>
          </cell>
          <cell r="S79">
            <v>0.15</v>
          </cell>
          <cell r="T79">
            <v>0.05</v>
          </cell>
          <cell r="U79">
            <v>0.05</v>
          </cell>
          <cell r="V79">
            <v>0.1</v>
          </cell>
          <cell r="W79">
            <v>0.1</v>
          </cell>
          <cell r="X79">
            <v>0.1</v>
          </cell>
        </row>
        <row r="80">
          <cell r="L80" t="str">
            <v>Porcentaje de avances  en el cumplimiento de las acciones generadas en el informe de Archivo Distrital</v>
          </cell>
          <cell r="M80" t="str">
            <v>-</v>
          </cell>
          <cell r="N80" t="str">
            <v>-</v>
          </cell>
          <cell r="O80" t="str">
            <v>-</v>
          </cell>
          <cell r="P80">
            <v>15</v>
          </cell>
          <cell r="Q80">
            <v>5</v>
          </cell>
          <cell r="R80">
            <v>10</v>
          </cell>
          <cell r="S80">
            <v>15</v>
          </cell>
          <cell r="T80">
            <v>5</v>
          </cell>
          <cell r="U80">
            <v>5</v>
          </cell>
          <cell r="V80">
            <v>10</v>
          </cell>
          <cell r="W80">
            <v>10</v>
          </cell>
          <cell r="X80">
            <v>10</v>
          </cell>
        </row>
        <row r="81">
          <cell r="L81" t="str">
            <v>100% de avance en el total de acciones programadas en el plan de mejoramiento del archivo.</v>
          </cell>
          <cell r="M81" t="str">
            <v>-</v>
          </cell>
          <cell r="N81" t="str">
            <v>-</v>
          </cell>
          <cell r="O81" t="str">
            <v>-</v>
          </cell>
          <cell r="P81">
            <v>100</v>
          </cell>
          <cell r="Q81">
            <v>100</v>
          </cell>
          <cell r="R81">
            <v>100</v>
          </cell>
          <cell r="S81">
            <v>100</v>
          </cell>
          <cell r="T81">
            <v>100</v>
          </cell>
          <cell r="U81">
            <v>100</v>
          </cell>
          <cell r="V81">
            <v>100</v>
          </cell>
          <cell r="W81">
            <v>100</v>
          </cell>
          <cell r="X81">
            <v>100</v>
          </cell>
        </row>
        <row r="82">
          <cell r="L82" t="str">
            <v>Resultado</v>
          </cell>
          <cell r="M82" t="str">
            <v>-</v>
          </cell>
          <cell r="N82" t="str">
            <v>-</v>
          </cell>
          <cell r="O82" t="str">
            <v>-</v>
          </cell>
          <cell r="P82">
            <v>0.1</v>
          </cell>
          <cell r="Q82">
            <v>0.1</v>
          </cell>
          <cell r="R82">
            <v>0.05</v>
          </cell>
          <cell r="S82">
            <v>0.1</v>
          </cell>
          <cell r="T82">
            <v>0.05</v>
          </cell>
          <cell r="U82">
            <v>0.05</v>
          </cell>
          <cell r="V82">
            <v>0.05</v>
          </cell>
          <cell r="W82">
            <v>0.05</v>
          </cell>
          <cell r="X82">
            <v>0.05</v>
          </cell>
        </row>
        <row r="83">
          <cell r="L83" t="str">
            <v>Porcentaje de avances   en el cumplimiento de las acciones programadas en el Plan Institucional de Archivos de la Entidad - PINAR</v>
          </cell>
          <cell r="M83" t="str">
            <v>-</v>
          </cell>
          <cell r="N83" t="str">
            <v>-</v>
          </cell>
          <cell r="O83" t="str">
            <v>-</v>
          </cell>
          <cell r="P83">
            <v>10</v>
          </cell>
          <cell r="Q83">
            <v>10</v>
          </cell>
          <cell r="R83">
            <v>5</v>
          </cell>
          <cell r="S83">
            <v>10</v>
          </cell>
          <cell r="T83">
            <v>5</v>
          </cell>
          <cell r="U83">
            <v>5</v>
          </cell>
          <cell r="V83">
            <v>5</v>
          </cell>
          <cell r="W83">
            <v>5</v>
          </cell>
          <cell r="X83">
            <v>5</v>
          </cell>
        </row>
        <row r="84">
          <cell r="L84" t="str">
            <v>100% de avance en el total de acciones programadas en el Plan Institucional de Archivos de la Entidad - PINAR</v>
          </cell>
          <cell r="M84" t="str">
            <v>-</v>
          </cell>
          <cell r="N84" t="str">
            <v>-</v>
          </cell>
          <cell r="O84" t="str">
            <v>-</v>
          </cell>
          <cell r="P84">
            <v>100</v>
          </cell>
          <cell r="Q84">
            <v>100</v>
          </cell>
          <cell r="R84">
            <v>100</v>
          </cell>
          <cell r="S84">
            <v>100</v>
          </cell>
          <cell r="T84">
            <v>100</v>
          </cell>
          <cell r="U84">
            <v>100</v>
          </cell>
          <cell r="V84">
            <v>100</v>
          </cell>
          <cell r="W84">
            <v>100</v>
          </cell>
          <cell r="X84">
            <v>100</v>
          </cell>
        </row>
        <row r="85">
          <cell r="L85" t="str">
            <v>Resultado</v>
          </cell>
          <cell r="M85" t="str">
            <v>-</v>
          </cell>
          <cell r="N85">
            <v>0</v>
          </cell>
          <cell r="O85">
            <v>0.75</v>
          </cell>
          <cell r="P85">
            <v>0.41666666666666669</v>
          </cell>
          <cell r="Q85">
            <v>1</v>
          </cell>
          <cell r="R85">
            <v>0.90909090909090906</v>
          </cell>
          <cell r="S85">
            <v>0.8</v>
          </cell>
          <cell r="T85">
            <v>1</v>
          </cell>
          <cell r="U85">
            <v>1</v>
          </cell>
          <cell r="V85">
            <v>1</v>
          </cell>
          <cell r="W85">
            <v>1</v>
          </cell>
          <cell r="X85">
            <v>1</v>
          </cell>
        </row>
        <row r="86">
          <cell r="L86" t="str">
            <v xml:space="preserve">Acciones realizadas del Plan Institucional de Gestión Ambiental, PIGA </v>
          </cell>
          <cell r="M86" t="str">
            <v>-</v>
          </cell>
          <cell r="N86">
            <v>0</v>
          </cell>
          <cell r="O86">
            <v>1.5</v>
          </cell>
          <cell r="P86">
            <v>2.5</v>
          </cell>
          <cell r="Q86">
            <v>3</v>
          </cell>
          <cell r="R86">
            <v>10</v>
          </cell>
          <cell r="S86">
            <v>8</v>
          </cell>
          <cell r="T86">
            <v>4</v>
          </cell>
          <cell r="U86">
            <v>6</v>
          </cell>
          <cell r="V86">
            <v>1</v>
          </cell>
          <cell r="W86">
            <v>6</v>
          </cell>
          <cell r="X86">
            <v>8</v>
          </cell>
        </row>
        <row r="87">
          <cell r="L87" t="str">
            <v>Acciones programadas del Plan Institucional de Gestión Ambiental, PIGA</v>
          </cell>
          <cell r="M87" t="str">
            <v>-</v>
          </cell>
          <cell r="N87">
            <v>2</v>
          </cell>
          <cell r="O87">
            <v>2</v>
          </cell>
          <cell r="P87">
            <v>6</v>
          </cell>
          <cell r="Q87">
            <v>3</v>
          </cell>
          <cell r="R87">
            <v>11</v>
          </cell>
          <cell r="S87">
            <v>10</v>
          </cell>
          <cell r="T87">
            <v>4</v>
          </cell>
          <cell r="U87">
            <v>6</v>
          </cell>
          <cell r="V87">
            <v>1</v>
          </cell>
          <cell r="W87">
            <v>6</v>
          </cell>
          <cell r="X87">
            <v>8</v>
          </cell>
        </row>
        <row r="88">
          <cell r="L88" t="str">
            <v>Resultado</v>
          </cell>
          <cell r="M88">
            <v>3.3505268457142863E-2</v>
          </cell>
          <cell r="N88">
            <v>6.7975708514285721E-2</v>
          </cell>
          <cell r="O88">
            <v>0.17385530408571431</v>
          </cell>
          <cell r="P88">
            <v>0.19878358740000002</v>
          </cell>
          <cell r="Q88">
            <v>0.22003294245714286</v>
          </cell>
          <cell r="R88">
            <v>0.3265066997714286</v>
          </cell>
          <cell r="S88">
            <v>0.43879453962857146</v>
          </cell>
          <cell r="T88">
            <v>0.45945095808571434</v>
          </cell>
          <cell r="U88">
            <v>0.47208845277142858</v>
          </cell>
          <cell r="V88">
            <v>0.58367042948571424</v>
          </cell>
          <cell r="W88">
            <v>0.45663456662857138</v>
          </cell>
          <cell r="X88">
            <v>0.47255866834285709</v>
          </cell>
        </row>
        <row r="89">
          <cell r="L89" t="str">
            <v>Rendimientos financieros  acumulados trimestralmente  sobre los recursos propios manejados en cuentas de ahorro y manejo de portafolio de inversiones</v>
          </cell>
          <cell r="M89">
            <v>11726843.960000001</v>
          </cell>
          <cell r="N89">
            <v>23791497.980000004</v>
          </cell>
          <cell r="O89">
            <v>60849356.430000007</v>
          </cell>
          <cell r="P89">
            <v>69574255.590000004</v>
          </cell>
          <cell r="Q89">
            <v>77011529.859999999</v>
          </cell>
          <cell r="R89">
            <v>114277344.92</v>
          </cell>
          <cell r="S89">
            <v>153578088.87</v>
          </cell>
          <cell r="T89">
            <v>160807835.33000001</v>
          </cell>
          <cell r="U89">
            <v>165230958.47</v>
          </cell>
          <cell r="V89">
            <v>204284650.31999999</v>
          </cell>
          <cell r="W89">
            <v>159822098.31999999</v>
          </cell>
          <cell r="X89">
            <v>165395533.91999999</v>
          </cell>
        </row>
        <row r="90">
          <cell r="L90" t="str">
            <v xml:space="preserve">Apropiación presupuestal de rendimientos financieros  de la vigencia fiscal </v>
          </cell>
          <cell r="M90">
            <v>350000000</v>
          </cell>
          <cell r="N90">
            <v>350000000</v>
          </cell>
          <cell r="O90">
            <v>350000000</v>
          </cell>
          <cell r="P90">
            <v>350000000</v>
          </cell>
          <cell r="Q90">
            <v>350000000</v>
          </cell>
          <cell r="R90">
            <v>350000000</v>
          </cell>
          <cell r="S90">
            <v>350000000</v>
          </cell>
          <cell r="T90">
            <v>350000000</v>
          </cell>
          <cell r="U90">
            <v>350000000</v>
          </cell>
          <cell r="V90">
            <v>350000000</v>
          </cell>
          <cell r="W90">
            <v>350000000</v>
          </cell>
          <cell r="X90">
            <v>350000000</v>
          </cell>
        </row>
        <row r="91">
          <cell r="L91" t="str">
            <v>Resultado</v>
          </cell>
          <cell r="M91">
            <v>0.12757398379290255</v>
          </cell>
          <cell r="N91">
            <v>0.23249363552884808</v>
          </cell>
          <cell r="O91">
            <v>0.29384940790563485</v>
          </cell>
          <cell r="P91">
            <v>0.29497830956258347</v>
          </cell>
          <cell r="Q91">
            <v>0.34265080977486601</v>
          </cell>
          <cell r="R91">
            <v>0.34609247647375529</v>
          </cell>
          <cell r="S91">
            <v>0.42096274377518295</v>
          </cell>
          <cell r="T91">
            <v>0.42243487411823016</v>
          </cell>
          <cell r="U91">
            <v>0.4584491077460659</v>
          </cell>
          <cell r="V91">
            <v>0.52487757842243032</v>
          </cell>
          <cell r="W91">
            <v>0.60683768658847592</v>
          </cell>
          <cell r="X91">
            <v>0.62492068018533331</v>
          </cell>
        </row>
        <row r="92">
          <cell r="L92" t="str">
            <v>Presupuesto de ingresos ejecutado mensual</v>
          </cell>
          <cell r="M92">
            <v>8248218102</v>
          </cell>
          <cell r="N92">
            <v>15031734184</v>
          </cell>
          <cell r="O92">
            <v>18998654220</v>
          </cell>
          <cell r="P92">
            <v>19071642668</v>
          </cell>
          <cell r="Q92">
            <v>22153879089</v>
          </cell>
          <cell r="R92">
            <v>22376397950</v>
          </cell>
          <cell r="S92">
            <v>29381284492</v>
          </cell>
          <cell r="T92">
            <v>29484032493</v>
          </cell>
          <cell r="U92">
            <v>31997662166</v>
          </cell>
          <cell r="V92">
            <v>36634067226</v>
          </cell>
          <cell r="W92">
            <v>42354509927</v>
          </cell>
          <cell r="X92">
            <v>44447488750</v>
          </cell>
        </row>
        <row r="93">
          <cell r="L93" t="str">
            <v xml:space="preserve"> Presupuesto ingresos apropiado</v>
          </cell>
          <cell r="M93">
            <v>64654390000</v>
          </cell>
          <cell r="N93">
            <v>64654390000</v>
          </cell>
          <cell r="O93">
            <v>64654390000</v>
          </cell>
          <cell r="P93">
            <v>64654390000</v>
          </cell>
          <cell r="Q93">
            <v>64654390000</v>
          </cell>
          <cell r="R93">
            <v>64654390000</v>
          </cell>
          <cell r="S93">
            <v>69795450848</v>
          </cell>
          <cell r="T93">
            <v>69795450848</v>
          </cell>
          <cell r="U93">
            <v>69795450848</v>
          </cell>
          <cell r="V93">
            <v>69795450848</v>
          </cell>
          <cell r="W93">
            <v>69795450848</v>
          </cell>
          <cell r="X93">
            <v>71125008596</v>
          </cell>
        </row>
        <row r="94">
          <cell r="L94" t="str">
            <v>Resultado</v>
          </cell>
          <cell r="M94">
            <v>0.11974728475514192</v>
          </cell>
          <cell r="N94">
            <v>0.1540207935454963</v>
          </cell>
          <cell r="O94">
            <v>0.19453123289849306</v>
          </cell>
          <cell r="P94">
            <v>0.22295950055363603</v>
          </cell>
          <cell r="Q94">
            <v>0.24082924823820934</v>
          </cell>
          <cell r="R94">
            <v>0.26985834791728758</v>
          </cell>
          <cell r="S94">
            <v>0.31705865240691566</v>
          </cell>
          <cell r="T94">
            <v>0.41695869459139567</v>
          </cell>
          <cell r="U94">
            <v>0.51011530895527168</v>
          </cell>
          <cell r="V94">
            <v>0.54427371428160276</v>
          </cell>
          <cell r="W94">
            <v>0.56054356542810535</v>
          </cell>
          <cell r="X94">
            <v>0.60346410603335743</v>
          </cell>
        </row>
        <row r="95">
          <cell r="L95" t="str">
            <v>Presupuesto de gastos ejecutado</v>
          </cell>
          <cell r="M95">
            <v>7742187650</v>
          </cell>
          <cell r="N95">
            <v>9958120454</v>
          </cell>
          <cell r="O95">
            <v>12577298199</v>
          </cell>
          <cell r="P95">
            <v>14415310503</v>
          </cell>
          <cell r="Q95">
            <v>15570668139</v>
          </cell>
          <cell r="R95">
            <v>17447526871</v>
          </cell>
          <cell r="S95">
            <v>22129251590</v>
          </cell>
          <cell r="T95">
            <v>29101820074</v>
          </cell>
          <cell r="U95">
            <v>35603727973</v>
          </cell>
          <cell r="V95">
            <v>37987829273</v>
          </cell>
          <cell r="W95">
            <v>39123390869</v>
          </cell>
          <cell r="X95">
            <v>42921389729</v>
          </cell>
        </row>
        <row r="96">
          <cell r="L96" t="str">
            <v xml:space="preserve"> Presupuesto de gastos apropiado</v>
          </cell>
          <cell r="M96">
            <v>64654390000</v>
          </cell>
          <cell r="N96">
            <v>64654390000</v>
          </cell>
          <cell r="O96">
            <v>64654390000</v>
          </cell>
          <cell r="P96">
            <v>64654390000</v>
          </cell>
          <cell r="Q96">
            <v>64654390000</v>
          </cell>
          <cell r="R96">
            <v>64654390000</v>
          </cell>
          <cell r="S96">
            <v>69795450848</v>
          </cell>
          <cell r="T96">
            <v>69795450848</v>
          </cell>
          <cell r="U96">
            <v>69795450848</v>
          </cell>
          <cell r="V96">
            <v>69795450848</v>
          </cell>
          <cell r="W96">
            <v>69795450848</v>
          </cell>
          <cell r="X96">
            <v>71125008596</v>
          </cell>
        </row>
        <row r="97">
          <cell r="L97" t="str">
            <v>Resultado</v>
          </cell>
          <cell r="M97" t="str">
            <v>-</v>
          </cell>
          <cell r="N97" t="str">
            <v>-</v>
          </cell>
          <cell r="O97">
            <v>0.75222129554064188</v>
          </cell>
          <cell r="P97" t="str">
            <v>-</v>
          </cell>
          <cell r="Q97" t="str">
            <v>-</v>
          </cell>
          <cell r="R97">
            <v>0.77773966918769144</v>
          </cell>
          <cell r="S97" t="str">
            <v>-</v>
          </cell>
          <cell r="T97" t="str">
            <v>-</v>
          </cell>
          <cell r="U97">
            <v>0.79425909144571827</v>
          </cell>
          <cell r="V97" t="str">
            <v>-</v>
          </cell>
          <cell r="W97" t="str">
            <v>-</v>
          </cell>
          <cell r="X97">
            <v>0.78299204880080187</v>
          </cell>
        </row>
        <row r="98">
          <cell r="L98" t="str">
            <v>Total recaudo</v>
          </cell>
          <cell r="M98" t="str">
            <v>-</v>
          </cell>
          <cell r="N98" t="str">
            <v>-</v>
          </cell>
          <cell r="O98">
            <v>1386517255</v>
          </cell>
          <cell r="P98" t="str">
            <v>-</v>
          </cell>
          <cell r="Q98" t="str">
            <v>-</v>
          </cell>
          <cell r="R98">
            <v>1667849471</v>
          </cell>
          <cell r="S98" t="str">
            <v>-</v>
          </cell>
          <cell r="T98" t="str">
            <v>-</v>
          </cell>
          <cell r="U98">
            <v>2431902717</v>
          </cell>
          <cell r="V98" t="str">
            <v>-</v>
          </cell>
          <cell r="W98" t="str">
            <v>-</v>
          </cell>
          <cell r="X98">
            <v>7009676068</v>
          </cell>
        </row>
        <row r="99">
          <cell r="L99" t="str">
            <v>Total servicios cobrados al cierre del trimestre</v>
          </cell>
          <cell r="M99" t="str">
            <v>-</v>
          </cell>
          <cell r="N99" t="str">
            <v>-</v>
          </cell>
          <cell r="O99">
            <v>1843230527</v>
          </cell>
          <cell r="P99" t="str">
            <v>-</v>
          </cell>
          <cell r="Q99" t="str">
            <v>-</v>
          </cell>
          <cell r="R99">
            <v>2144482964</v>
          </cell>
          <cell r="S99" t="str">
            <v>-</v>
          </cell>
          <cell r="T99" t="str">
            <v>-</v>
          </cell>
          <cell r="U99">
            <v>3061850652</v>
          </cell>
          <cell r="V99" t="str">
            <v>-</v>
          </cell>
          <cell r="W99" t="str">
            <v>-</v>
          </cell>
          <cell r="X99">
            <v>8952423053</v>
          </cell>
        </row>
        <row r="100">
          <cell r="L100" t="str">
            <v>Resultado</v>
          </cell>
          <cell r="M100">
            <v>0.33455335300704026</v>
          </cell>
          <cell r="N100">
            <v>0.34011700132321643</v>
          </cell>
          <cell r="O100">
            <v>0.32536351316306272</v>
          </cell>
          <cell r="P100">
            <v>0.35918865262836508</v>
          </cell>
          <cell r="Q100">
            <v>0.31712065292566166</v>
          </cell>
          <cell r="R100">
            <v>0.34108782315372227</v>
          </cell>
          <cell r="S100">
            <v>0.30158924196568571</v>
          </cell>
          <cell r="T100">
            <v>0.36933288046578139</v>
          </cell>
          <cell r="U100">
            <v>0.34697266937892157</v>
          </cell>
          <cell r="V100">
            <v>0.35916265220707466</v>
          </cell>
          <cell r="W100">
            <v>0.30110799762934881</v>
          </cell>
          <cell r="X100">
            <v>0.28426872518162655</v>
          </cell>
        </row>
        <row r="101">
          <cell r="L101" t="str">
            <v>Total Pasivo</v>
          </cell>
          <cell r="M101">
            <v>9611139604.4300003</v>
          </cell>
          <cell r="N101">
            <v>9322664350.0400009</v>
          </cell>
          <cell r="O101">
            <v>9476383824.6900005</v>
          </cell>
          <cell r="P101">
            <v>9981728786</v>
          </cell>
          <cell r="Q101">
            <v>9046216931.3899994</v>
          </cell>
          <cell r="R101">
            <v>9265840133.3700008</v>
          </cell>
          <cell r="S101">
            <v>8316718484</v>
          </cell>
          <cell r="T101">
            <v>10987737736</v>
          </cell>
          <cell r="U101">
            <v>10146210744</v>
          </cell>
          <cell r="V101">
            <v>10326252663</v>
          </cell>
          <cell r="W101">
            <v>8549413867</v>
          </cell>
          <cell r="X101">
            <v>7571641653</v>
          </cell>
        </row>
        <row r="102">
          <cell r="L102" t="str">
            <v>Total Activo</v>
          </cell>
          <cell r="M102">
            <v>28728271643.5</v>
          </cell>
          <cell r="N102">
            <v>27410168600.130001</v>
          </cell>
          <cell r="O102">
            <v>29125527114.470001</v>
          </cell>
          <cell r="P102">
            <v>27789655137.93</v>
          </cell>
          <cell r="Q102">
            <v>28526104647.970001</v>
          </cell>
          <cell r="R102">
            <v>27165555333.220001</v>
          </cell>
          <cell r="S102">
            <v>27576310182</v>
          </cell>
          <cell r="T102">
            <v>29750228905</v>
          </cell>
          <cell r="U102">
            <v>29242103599</v>
          </cell>
          <cell r="V102">
            <v>28750908814</v>
          </cell>
          <cell r="W102">
            <v>28393180966</v>
          </cell>
          <cell r="X102">
            <v>26635507118</v>
          </cell>
        </row>
        <row r="103">
          <cell r="L103" t="str">
            <v>Resultado</v>
          </cell>
          <cell r="M103">
            <v>1.9192443185772707</v>
          </cell>
          <cell r="N103">
            <v>1.8546743401070545</v>
          </cell>
          <cell r="O103">
            <v>2.0082001069023332</v>
          </cell>
          <cell r="P103">
            <v>1.8087040978721769</v>
          </cell>
          <cell r="Q103">
            <v>2.0869065232552635</v>
          </cell>
          <cell r="R103">
            <v>1.9070108300145443</v>
          </cell>
          <cell r="S103">
            <v>2.1966924884071859</v>
          </cell>
          <cell r="T103">
            <v>1.8718582174211442</v>
          </cell>
          <cell r="U103">
            <v>1.699814070804599</v>
          </cell>
          <cell r="V103">
            <v>1.7867052495343343</v>
          </cell>
          <cell r="W103">
            <v>2.1114851802506616</v>
          </cell>
          <cell r="X103">
            <v>2.1017955331648075</v>
          </cell>
        </row>
        <row r="104">
          <cell r="L104" t="str">
            <v>Activo Corriente</v>
          </cell>
          <cell r="M104">
            <v>18446125080.029999</v>
          </cell>
          <cell r="N104">
            <v>17290506351.450001</v>
          </cell>
          <cell r="O104">
            <v>19030475009.790001</v>
          </cell>
          <cell r="P104">
            <v>18053993758.489998</v>
          </cell>
          <cell r="Q104">
            <v>18878609124.900002</v>
          </cell>
          <cell r="R104">
            <v>17670057483.52</v>
          </cell>
          <cell r="S104">
            <v>18269273022</v>
          </cell>
          <cell r="T104">
            <v>20567487172</v>
          </cell>
          <cell r="U104">
            <v>17246671788</v>
          </cell>
          <cell r="V104">
            <v>18449969841</v>
          </cell>
          <cell r="W104">
            <v>18051960680</v>
          </cell>
          <cell r="X104">
            <v>15914042605</v>
          </cell>
        </row>
        <row r="105">
          <cell r="L105" t="str">
            <v>Pasivo Corriente</v>
          </cell>
          <cell r="M105">
            <v>9611139604</v>
          </cell>
          <cell r="N105">
            <v>9322664350.0400009</v>
          </cell>
          <cell r="O105">
            <v>9476383824.6900005</v>
          </cell>
          <cell r="P105">
            <v>9981728785.6700001</v>
          </cell>
          <cell r="Q105">
            <v>9046216931.3899994</v>
          </cell>
          <cell r="R105">
            <v>9265840133.3700008</v>
          </cell>
          <cell r="S105">
            <v>8316718484</v>
          </cell>
          <cell r="T105">
            <v>10987737736</v>
          </cell>
          <cell r="U105">
            <v>10146210744</v>
          </cell>
          <cell r="V105">
            <v>10326252663</v>
          </cell>
          <cell r="W105">
            <v>8549413867</v>
          </cell>
          <cell r="X105">
            <v>7571641653</v>
          </cell>
        </row>
        <row r="106">
          <cell r="L106" t="str">
            <v>Resultado</v>
          </cell>
          <cell r="M106">
            <v>1.9192443185772707</v>
          </cell>
          <cell r="N106">
            <v>1.8546743401070545</v>
          </cell>
          <cell r="O106">
            <v>2.0082001069023332</v>
          </cell>
          <cell r="P106">
            <v>0.97534821757697332</v>
          </cell>
          <cell r="Q106">
            <v>2.0869065232552635</v>
          </cell>
          <cell r="R106">
            <v>1.9070108300145443</v>
          </cell>
          <cell r="S106">
            <v>2.1966924884071859</v>
          </cell>
          <cell r="T106">
            <v>1.8718582174211442</v>
          </cell>
          <cell r="U106">
            <v>1.699814070804599</v>
          </cell>
          <cell r="V106">
            <v>1.7867052495343343</v>
          </cell>
          <cell r="W106">
            <v>2.1114851802506616</v>
          </cell>
          <cell r="X106">
            <v>2.1017955331648075</v>
          </cell>
        </row>
        <row r="107">
          <cell r="L107" t="str">
            <v>Activo Corriente</v>
          </cell>
          <cell r="M107">
            <v>18446125080.029999</v>
          </cell>
          <cell r="N107">
            <v>17290506351.450001</v>
          </cell>
          <cell r="O107">
            <v>19030475009.790001</v>
          </cell>
          <cell r="P107">
            <v>9735661379.4400005</v>
          </cell>
          <cell r="Q107">
            <v>18878609124.900002</v>
          </cell>
          <cell r="R107">
            <v>17670057483.52</v>
          </cell>
          <cell r="S107">
            <v>18269273022</v>
          </cell>
          <cell r="T107">
            <v>20567487172</v>
          </cell>
          <cell r="U107">
            <v>17246671788</v>
          </cell>
          <cell r="V107">
            <v>18449969841</v>
          </cell>
          <cell r="W107">
            <v>18051960680</v>
          </cell>
          <cell r="X107">
            <v>15914042605</v>
          </cell>
        </row>
        <row r="108">
          <cell r="L108" t="str">
            <v>Pasivo Corriente</v>
          </cell>
          <cell r="M108">
            <v>9611139604</v>
          </cell>
          <cell r="N108">
            <v>9322664350.0400009</v>
          </cell>
          <cell r="O108">
            <v>9476383824.6900005</v>
          </cell>
          <cell r="P108">
            <v>9981728785.6700001</v>
          </cell>
          <cell r="Q108">
            <v>9046216931.3899994</v>
          </cell>
          <cell r="R108">
            <v>9265840133.3700008</v>
          </cell>
          <cell r="S108">
            <v>8316718484</v>
          </cell>
          <cell r="T108">
            <v>10987737736</v>
          </cell>
          <cell r="U108">
            <v>10146210744</v>
          </cell>
          <cell r="V108">
            <v>10326252663</v>
          </cell>
          <cell r="W108">
            <v>8549413867</v>
          </cell>
          <cell r="X108">
            <v>7571641653</v>
          </cell>
        </row>
        <row r="109">
          <cell r="L109" t="str">
            <v>Resultado</v>
          </cell>
          <cell r="M109">
            <v>1</v>
          </cell>
          <cell r="N109">
            <v>1</v>
          </cell>
          <cell r="O109">
            <v>1</v>
          </cell>
          <cell r="P109">
            <v>1</v>
          </cell>
          <cell r="Q109">
            <v>1</v>
          </cell>
          <cell r="R109">
            <v>1</v>
          </cell>
          <cell r="S109">
            <v>1</v>
          </cell>
          <cell r="T109">
            <v>1</v>
          </cell>
          <cell r="U109">
            <v>1</v>
          </cell>
          <cell r="V109">
            <v>1</v>
          </cell>
          <cell r="W109">
            <v>1</v>
          </cell>
          <cell r="X109">
            <v>1</v>
          </cell>
        </row>
        <row r="110">
          <cell r="L110" t="str">
            <v>Número de peticiones y proposiciones del Concejo de Bogotá atendidas oportunamente</v>
          </cell>
          <cell r="M110">
            <v>14</v>
          </cell>
          <cell r="N110">
            <v>8</v>
          </cell>
          <cell r="O110">
            <v>5</v>
          </cell>
          <cell r="P110">
            <v>14</v>
          </cell>
          <cell r="Q110">
            <v>10</v>
          </cell>
          <cell r="R110">
            <v>4</v>
          </cell>
          <cell r="S110">
            <v>8</v>
          </cell>
          <cell r="T110">
            <v>6</v>
          </cell>
          <cell r="U110">
            <v>5</v>
          </cell>
          <cell r="V110">
            <v>10</v>
          </cell>
          <cell r="W110">
            <v>7</v>
          </cell>
          <cell r="X110">
            <v>6</v>
          </cell>
        </row>
        <row r="111">
          <cell r="L111" t="str">
            <v>Número total de peticiones y proposiciones  del Concejo de Bogotá recibidas</v>
          </cell>
          <cell r="M111">
            <v>14</v>
          </cell>
          <cell r="N111">
            <v>8</v>
          </cell>
          <cell r="O111">
            <v>5</v>
          </cell>
          <cell r="P111">
            <v>14</v>
          </cell>
          <cell r="Q111">
            <v>10</v>
          </cell>
          <cell r="R111">
            <v>4</v>
          </cell>
          <cell r="S111">
            <v>8</v>
          </cell>
          <cell r="T111">
            <v>6</v>
          </cell>
          <cell r="U111">
            <v>5</v>
          </cell>
          <cell r="V111">
            <v>10</v>
          </cell>
          <cell r="W111">
            <v>7</v>
          </cell>
          <cell r="X111">
            <v>6</v>
          </cell>
        </row>
        <row r="112">
          <cell r="L112" t="str">
            <v>Resultado</v>
          </cell>
          <cell r="M112" t="str">
            <v>-</v>
          </cell>
          <cell r="N112" t="str">
            <v>-</v>
          </cell>
          <cell r="O112">
            <v>1</v>
          </cell>
          <cell r="P112" t="str">
            <v>-</v>
          </cell>
          <cell r="Q112" t="str">
            <v>-</v>
          </cell>
          <cell r="R112">
            <v>1</v>
          </cell>
          <cell r="S112">
            <v>1</v>
          </cell>
          <cell r="T112">
            <v>1</v>
          </cell>
          <cell r="U112">
            <v>1</v>
          </cell>
          <cell r="V112">
            <v>1</v>
          </cell>
          <cell r="W112">
            <v>1</v>
          </cell>
          <cell r="X112">
            <v>1</v>
          </cell>
        </row>
        <row r="113">
          <cell r="L113" t="str">
            <v>Número de contratos publicados en el SECOP en el trimestre</v>
          </cell>
          <cell r="M113" t="str">
            <v>-</v>
          </cell>
          <cell r="N113" t="str">
            <v>-</v>
          </cell>
          <cell r="O113">
            <v>278</v>
          </cell>
          <cell r="P113" t="str">
            <v>-</v>
          </cell>
          <cell r="Q113" t="str">
            <v>-</v>
          </cell>
          <cell r="R113">
            <v>382</v>
          </cell>
          <cell r="S113">
            <v>83</v>
          </cell>
          <cell r="T113">
            <v>112</v>
          </cell>
          <cell r="U113">
            <v>137</v>
          </cell>
          <cell r="V113">
            <v>38</v>
          </cell>
          <cell r="W113">
            <v>32</v>
          </cell>
          <cell r="X113">
            <v>46</v>
          </cell>
        </row>
        <row r="114">
          <cell r="L114" t="str">
            <v>Número de contratos por publicar en el SECOP en el trimestre</v>
          </cell>
          <cell r="M114" t="str">
            <v>-</v>
          </cell>
          <cell r="N114" t="str">
            <v>-</v>
          </cell>
          <cell r="O114">
            <v>278</v>
          </cell>
          <cell r="P114" t="str">
            <v>-</v>
          </cell>
          <cell r="Q114" t="str">
            <v>-</v>
          </cell>
          <cell r="R114">
            <v>382</v>
          </cell>
          <cell r="S114">
            <v>83</v>
          </cell>
          <cell r="T114">
            <v>112</v>
          </cell>
          <cell r="U114">
            <v>137</v>
          </cell>
          <cell r="V114">
            <v>38</v>
          </cell>
          <cell r="W114">
            <v>32</v>
          </cell>
          <cell r="X114">
            <v>46</v>
          </cell>
        </row>
        <row r="115">
          <cell r="L115" t="str">
            <v>Resultado</v>
          </cell>
          <cell r="M115" t="str">
            <v>-</v>
          </cell>
          <cell r="N115" t="str">
            <v>-</v>
          </cell>
          <cell r="O115">
            <v>1</v>
          </cell>
          <cell r="P115">
            <v>1</v>
          </cell>
          <cell r="Q115" t="str">
            <v>-</v>
          </cell>
          <cell r="R115" t="str">
            <v>-</v>
          </cell>
          <cell r="S115" t="str">
            <v>-</v>
          </cell>
          <cell r="T115" t="str">
            <v>-</v>
          </cell>
          <cell r="U115" t="str">
            <v>-</v>
          </cell>
          <cell r="V115" t="str">
            <v>-</v>
          </cell>
          <cell r="W115">
            <v>1</v>
          </cell>
          <cell r="X115">
            <v>1</v>
          </cell>
        </row>
        <row r="116">
          <cell r="L116" t="str">
            <v>Capacitaciones realizadas</v>
          </cell>
          <cell r="M116" t="str">
            <v>-</v>
          </cell>
          <cell r="N116" t="str">
            <v>-</v>
          </cell>
          <cell r="O116">
            <v>1</v>
          </cell>
          <cell r="P116">
            <v>1</v>
          </cell>
          <cell r="Q116" t="str">
            <v>-</v>
          </cell>
          <cell r="R116" t="str">
            <v>-</v>
          </cell>
          <cell r="S116" t="str">
            <v>-</v>
          </cell>
          <cell r="T116" t="str">
            <v>-</v>
          </cell>
          <cell r="U116" t="str">
            <v>-</v>
          </cell>
          <cell r="V116" t="str">
            <v>-</v>
          </cell>
          <cell r="W116">
            <v>1</v>
          </cell>
          <cell r="X116">
            <v>1</v>
          </cell>
        </row>
        <row r="117">
          <cell r="L117" t="str">
            <v>Capacitaciones programadas</v>
          </cell>
          <cell r="M117" t="str">
            <v>-</v>
          </cell>
          <cell r="N117" t="str">
            <v>-</v>
          </cell>
          <cell r="O117">
            <v>1</v>
          </cell>
          <cell r="P117">
            <v>1</v>
          </cell>
          <cell r="Q117" t="str">
            <v>-</v>
          </cell>
          <cell r="R117" t="str">
            <v>-</v>
          </cell>
          <cell r="S117" t="str">
            <v>-</v>
          </cell>
          <cell r="T117" t="str">
            <v>-</v>
          </cell>
          <cell r="U117" t="str">
            <v>-</v>
          </cell>
          <cell r="V117" t="str">
            <v>-</v>
          </cell>
          <cell r="W117">
            <v>1</v>
          </cell>
          <cell r="X117">
            <v>1</v>
          </cell>
        </row>
        <row r="118">
          <cell r="L118" t="str">
            <v>Resultado</v>
          </cell>
          <cell r="M118" t="str">
            <v>-</v>
          </cell>
          <cell r="N118" t="str">
            <v>-</v>
          </cell>
          <cell r="O118" t="str">
            <v>-</v>
          </cell>
          <cell r="P118" t="str">
            <v>-</v>
          </cell>
          <cell r="Q118" t="str">
            <v>-</v>
          </cell>
          <cell r="R118" t="str">
            <v>-</v>
          </cell>
          <cell r="S118">
            <v>1</v>
          </cell>
          <cell r="T118" t="str">
            <v>-</v>
          </cell>
          <cell r="U118" t="str">
            <v>-</v>
          </cell>
          <cell r="V118" t="str">
            <v>-</v>
          </cell>
          <cell r="W118" t="str">
            <v>-</v>
          </cell>
          <cell r="X118" t="str">
            <v>-</v>
          </cell>
        </row>
        <row r="119">
          <cell r="L119" t="str">
            <v>Procesos de selección publicados en el trimestre</v>
          </cell>
          <cell r="M119" t="str">
            <v>-</v>
          </cell>
          <cell r="N119" t="str">
            <v>-</v>
          </cell>
          <cell r="O119" t="str">
            <v>-</v>
          </cell>
          <cell r="P119" t="str">
            <v>-</v>
          </cell>
          <cell r="Q119" t="str">
            <v>-</v>
          </cell>
          <cell r="R119" t="str">
            <v>-</v>
          </cell>
          <cell r="S119">
            <v>3</v>
          </cell>
          <cell r="T119" t="str">
            <v>-</v>
          </cell>
          <cell r="U119" t="str">
            <v>-</v>
          </cell>
          <cell r="V119" t="str">
            <v>-</v>
          </cell>
          <cell r="W119" t="str">
            <v>-</v>
          </cell>
          <cell r="X119" t="str">
            <v>-</v>
          </cell>
        </row>
        <row r="120">
          <cell r="L120" t="str">
            <v>Total procesos convocados en el trimestre</v>
          </cell>
          <cell r="M120" t="str">
            <v>-</v>
          </cell>
          <cell r="N120" t="str">
            <v>-</v>
          </cell>
          <cell r="O120" t="str">
            <v>-</v>
          </cell>
          <cell r="P120" t="str">
            <v>-</v>
          </cell>
          <cell r="Q120" t="str">
            <v>-</v>
          </cell>
          <cell r="R120" t="str">
            <v>-</v>
          </cell>
          <cell r="S120">
            <v>3</v>
          </cell>
          <cell r="T120" t="str">
            <v>-</v>
          </cell>
          <cell r="U120" t="str">
            <v>-</v>
          </cell>
          <cell r="V120" t="str">
            <v>-</v>
          </cell>
          <cell r="W120" t="str">
            <v>-</v>
          </cell>
          <cell r="X120" t="str">
            <v>-</v>
          </cell>
        </row>
        <row r="121">
          <cell r="L121" t="str">
            <v>Resultado</v>
          </cell>
          <cell r="M121">
            <v>1</v>
          </cell>
          <cell r="N121">
            <v>1</v>
          </cell>
          <cell r="O121" t="str">
            <v>-</v>
          </cell>
          <cell r="P121" t="str">
            <v>-</v>
          </cell>
          <cell r="Q121" t="str">
            <v>-</v>
          </cell>
          <cell r="R121" t="str">
            <v>-</v>
          </cell>
          <cell r="S121" t="str">
            <v>-</v>
          </cell>
          <cell r="T121">
            <v>1</v>
          </cell>
          <cell r="U121">
            <v>1</v>
          </cell>
          <cell r="V121" t="str">
            <v>-</v>
          </cell>
          <cell r="W121" t="str">
            <v>-</v>
          </cell>
          <cell r="X121" t="str">
            <v>-</v>
          </cell>
        </row>
        <row r="122">
          <cell r="L122" t="str">
            <v>Demandas notificadas a la entidad</v>
          </cell>
          <cell r="M122">
            <v>1</v>
          </cell>
          <cell r="N122">
            <v>1</v>
          </cell>
          <cell r="O122" t="str">
            <v>-</v>
          </cell>
          <cell r="P122" t="str">
            <v>-</v>
          </cell>
          <cell r="Q122" t="str">
            <v>-</v>
          </cell>
          <cell r="R122" t="str">
            <v>-</v>
          </cell>
          <cell r="S122" t="str">
            <v>-</v>
          </cell>
          <cell r="T122">
            <v>1</v>
          </cell>
          <cell r="U122">
            <v>1</v>
          </cell>
          <cell r="V122" t="str">
            <v>-</v>
          </cell>
          <cell r="W122">
            <v>1</v>
          </cell>
          <cell r="X122" t="str">
            <v>-</v>
          </cell>
        </row>
        <row r="123">
          <cell r="L123" t="str">
            <v>Demandas contestadas por la entidad</v>
          </cell>
          <cell r="M123">
            <v>1</v>
          </cell>
          <cell r="N123">
            <v>1</v>
          </cell>
          <cell r="O123" t="str">
            <v>-</v>
          </cell>
          <cell r="P123" t="str">
            <v>-</v>
          </cell>
          <cell r="Q123" t="str">
            <v>-</v>
          </cell>
          <cell r="R123" t="str">
            <v>-</v>
          </cell>
          <cell r="S123" t="str">
            <v>-</v>
          </cell>
          <cell r="T123">
            <v>1</v>
          </cell>
          <cell r="U123">
            <v>1</v>
          </cell>
          <cell r="V123" t="str">
            <v>-</v>
          </cell>
          <cell r="W123" t="str">
            <v>-</v>
          </cell>
          <cell r="X123" t="str">
            <v>-</v>
          </cell>
        </row>
        <row r="124">
          <cell r="L124" t="str">
            <v>Resultado</v>
          </cell>
          <cell r="M124">
            <v>0.67441860465116277</v>
          </cell>
          <cell r="N124">
            <v>1.0869565217391304</v>
          </cell>
          <cell r="O124">
            <v>0.45238095238095238</v>
          </cell>
          <cell r="P124">
            <v>0.53521126760563376</v>
          </cell>
          <cell r="Q124">
            <v>0.33333333333333331</v>
          </cell>
          <cell r="R124">
            <v>0.953125</v>
          </cell>
          <cell r="S124">
            <v>0.77966101694915257</v>
          </cell>
          <cell r="T124">
            <v>0.72340425531914898</v>
          </cell>
          <cell r="U124">
            <v>0.66666666666666663</v>
          </cell>
          <cell r="V124">
            <v>1</v>
          </cell>
          <cell r="W124">
            <v>0.91891891891891897</v>
          </cell>
          <cell r="X124">
            <v>1.1379310344827587</v>
          </cell>
        </row>
        <row r="125">
          <cell r="L125" t="str">
            <v>Número de solicitudes atendidas oportunamente durante el mes</v>
          </cell>
          <cell r="M125">
            <v>29</v>
          </cell>
          <cell r="N125">
            <v>50</v>
          </cell>
          <cell r="O125">
            <v>38</v>
          </cell>
          <cell r="P125">
            <v>38</v>
          </cell>
          <cell r="Q125">
            <v>34</v>
          </cell>
          <cell r="R125">
            <v>61</v>
          </cell>
          <cell r="S125">
            <v>46</v>
          </cell>
          <cell r="T125">
            <v>34</v>
          </cell>
          <cell r="U125">
            <v>34</v>
          </cell>
          <cell r="V125">
            <v>42</v>
          </cell>
          <cell r="W125">
            <v>34</v>
          </cell>
          <cell r="X125">
            <v>33</v>
          </cell>
        </row>
        <row r="126">
          <cell r="L126" t="str">
            <v>Número de solicitudes recibidas durante el mes</v>
          </cell>
          <cell r="M126">
            <v>43</v>
          </cell>
          <cell r="N126">
            <v>46</v>
          </cell>
          <cell r="O126">
            <v>84</v>
          </cell>
          <cell r="P126">
            <v>71</v>
          </cell>
          <cell r="Q126">
            <v>102</v>
          </cell>
          <cell r="R126">
            <v>64</v>
          </cell>
          <cell r="S126">
            <v>59</v>
          </cell>
          <cell r="T126">
            <v>47</v>
          </cell>
          <cell r="U126">
            <v>51</v>
          </cell>
          <cell r="V126">
            <v>42</v>
          </cell>
          <cell r="W126">
            <v>37</v>
          </cell>
          <cell r="X126">
            <v>29</v>
          </cell>
        </row>
        <row r="127">
          <cell r="L127" t="str">
            <v>Resultado</v>
          </cell>
          <cell r="M127">
            <v>0.78431372549019607</v>
          </cell>
          <cell r="N127" t="str">
            <v>-</v>
          </cell>
          <cell r="O127" t="str">
            <v>-</v>
          </cell>
          <cell r="P127" t="str">
            <v>-</v>
          </cell>
          <cell r="Q127">
            <v>0.58108108108108103</v>
          </cell>
          <cell r="R127" t="str">
            <v>-</v>
          </cell>
          <cell r="S127" t="str">
            <v>-</v>
          </cell>
          <cell r="T127" t="str">
            <v>-</v>
          </cell>
          <cell r="U127">
            <v>0.69230769230769229</v>
          </cell>
          <cell r="V127" t="str">
            <v>-</v>
          </cell>
          <cell r="W127" t="str">
            <v>-</v>
          </cell>
          <cell r="X127">
            <v>0.4731182795698925</v>
          </cell>
        </row>
        <row r="128">
          <cell r="L128" t="str">
            <v>Número de acciones cumplidas con fecha vencida del Plan de Mejoramiento por procesos a la fecha de corte</v>
          </cell>
          <cell r="M128">
            <v>120</v>
          </cell>
          <cell r="N128" t="str">
            <v>-</v>
          </cell>
          <cell r="O128" t="str">
            <v>-</v>
          </cell>
          <cell r="P128" t="str">
            <v>-</v>
          </cell>
          <cell r="Q128">
            <v>43</v>
          </cell>
          <cell r="R128" t="str">
            <v>-</v>
          </cell>
          <cell r="S128" t="str">
            <v>-</v>
          </cell>
          <cell r="T128" t="str">
            <v>-</v>
          </cell>
          <cell r="U128">
            <v>54</v>
          </cell>
          <cell r="V128" t="str">
            <v>-</v>
          </cell>
          <cell r="W128" t="str">
            <v>-</v>
          </cell>
          <cell r="X128">
            <v>44</v>
          </cell>
        </row>
        <row r="129">
          <cell r="L129" t="str">
            <v>Número de acciones vencidas con estado abierto del Plan de Mejoramiento por procesos a la fecha de corte</v>
          </cell>
          <cell r="M129">
            <v>153</v>
          </cell>
          <cell r="N129" t="str">
            <v>-</v>
          </cell>
          <cell r="O129" t="str">
            <v>-</v>
          </cell>
          <cell r="P129" t="str">
            <v>-</v>
          </cell>
          <cell r="Q129">
            <v>74</v>
          </cell>
          <cell r="R129" t="str">
            <v>-</v>
          </cell>
          <cell r="S129" t="str">
            <v>-</v>
          </cell>
          <cell r="T129" t="str">
            <v>-</v>
          </cell>
          <cell r="U129">
            <v>78</v>
          </cell>
          <cell r="V129" t="str">
            <v>-</v>
          </cell>
          <cell r="W129" t="str">
            <v>-</v>
          </cell>
          <cell r="X129">
            <v>93</v>
          </cell>
        </row>
        <row r="130">
          <cell r="L130" t="str">
            <v>Resultado</v>
          </cell>
          <cell r="M130" t="str">
            <v>-</v>
          </cell>
          <cell r="N130" t="str">
            <v>-</v>
          </cell>
          <cell r="O130">
            <v>1</v>
          </cell>
          <cell r="P130" t="str">
            <v>-</v>
          </cell>
          <cell r="Q130" t="str">
            <v>-</v>
          </cell>
          <cell r="R130">
            <v>0.9285714285714286</v>
          </cell>
          <cell r="S130" t="str">
            <v>-</v>
          </cell>
          <cell r="T130" t="str">
            <v>-</v>
          </cell>
          <cell r="U130">
            <v>0.8571428571428571</v>
          </cell>
          <cell r="V130" t="str">
            <v>-</v>
          </cell>
          <cell r="W130" t="str">
            <v>-</v>
          </cell>
          <cell r="X130">
            <v>1</v>
          </cell>
        </row>
        <row r="131">
          <cell r="L131" t="str">
            <v>Número de actividades cumplidas del Plan Anual de Auditorías a la fecha de corte</v>
          </cell>
          <cell r="M131" t="str">
            <v>-</v>
          </cell>
          <cell r="N131" t="str">
            <v>-</v>
          </cell>
          <cell r="O131">
            <v>40</v>
          </cell>
          <cell r="P131" t="str">
            <v>-</v>
          </cell>
          <cell r="Q131" t="str">
            <v>-</v>
          </cell>
          <cell r="R131">
            <v>52</v>
          </cell>
          <cell r="S131" t="str">
            <v>-</v>
          </cell>
          <cell r="T131" t="str">
            <v>-</v>
          </cell>
          <cell r="U131">
            <v>36</v>
          </cell>
          <cell r="V131" t="str">
            <v>-</v>
          </cell>
          <cell r="W131" t="str">
            <v>-</v>
          </cell>
          <cell r="X131">
            <v>42</v>
          </cell>
        </row>
        <row r="132">
          <cell r="L132" t="str">
            <v>Número de actividades programadas en el Plan Anual de Auditorías a la fecha de corte</v>
          </cell>
          <cell r="M132" t="str">
            <v>-</v>
          </cell>
          <cell r="N132" t="str">
            <v>-</v>
          </cell>
          <cell r="O132">
            <v>40</v>
          </cell>
          <cell r="P132" t="str">
            <v>-</v>
          </cell>
          <cell r="Q132" t="str">
            <v>-</v>
          </cell>
          <cell r="R132">
            <v>56</v>
          </cell>
          <cell r="S132" t="str">
            <v>-</v>
          </cell>
          <cell r="T132" t="str">
            <v>-</v>
          </cell>
          <cell r="U132">
            <v>42</v>
          </cell>
          <cell r="V132" t="str">
            <v>-</v>
          </cell>
          <cell r="W132" t="str">
            <v>-</v>
          </cell>
          <cell r="X132">
            <v>42</v>
          </cell>
        </row>
        <row r="133">
          <cell r="L133" t="str">
            <v>Resultado</v>
          </cell>
          <cell r="M133">
            <v>0.87142857142857144</v>
          </cell>
          <cell r="N133" t="str">
            <v>-</v>
          </cell>
          <cell r="O133" t="str">
            <v>-</v>
          </cell>
          <cell r="P133" t="str">
            <v>-</v>
          </cell>
          <cell r="Q133">
            <v>0.38</v>
          </cell>
          <cell r="R133" t="str">
            <v>-</v>
          </cell>
          <cell r="S133" t="str">
            <v>-</v>
          </cell>
          <cell r="T133" t="str">
            <v>-</v>
          </cell>
          <cell r="U133">
            <v>0.73469387755102045</v>
          </cell>
          <cell r="V133" t="str">
            <v>-</v>
          </cell>
          <cell r="W133" t="str">
            <v>-</v>
          </cell>
          <cell r="X133">
            <v>1</v>
          </cell>
        </row>
        <row r="134">
          <cell r="L134" t="str">
            <v>Avances en el cumplimiento de las acciones programadas en el Plan Anticorrupción y de Atención al Ciudadano - PAAC</v>
          </cell>
          <cell r="M134">
            <v>61</v>
          </cell>
          <cell r="N134" t="str">
            <v>-</v>
          </cell>
          <cell r="O134" t="str">
            <v>-</v>
          </cell>
          <cell r="P134" t="str">
            <v>-</v>
          </cell>
          <cell r="Q134">
            <v>19</v>
          </cell>
          <cell r="R134" t="str">
            <v>-</v>
          </cell>
          <cell r="S134" t="str">
            <v>-</v>
          </cell>
          <cell r="T134" t="str">
            <v>-</v>
          </cell>
          <cell r="U134">
            <v>36</v>
          </cell>
          <cell r="V134" t="str">
            <v>-</v>
          </cell>
          <cell r="W134" t="str">
            <v>-</v>
          </cell>
          <cell r="X134">
            <v>54</v>
          </cell>
        </row>
        <row r="135">
          <cell r="L135" t="str">
            <v>Total de acciones programadas en el Plan Anticorrupción y de Atención al Ciudadano - PAAC</v>
          </cell>
          <cell r="M135">
            <v>70</v>
          </cell>
          <cell r="N135" t="str">
            <v>-</v>
          </cell>
          <cell r="O135" t="str">
            <v>-</v>
          </cell>
          <cell r="P135" t="str">
            <v>-</v>
          </cell>
          <cell r="Q135">
            <v>50</v>
          </cell>
          <cell r="R135" t="str">
            <v>-</v>
          </cell>
          <cell r="S135" t="str">
            <v>-</v>
          </cell>
          <cell r="T135" t="str">
            <v>-</v>
          </cell>
          <cell r="U135">
            <v>49</v>
          </cell>
          <cell r="V135" t="str">
            <v>-</v>
          </cell>
          <cell r="W135" t="str">
            <v>-</v>
          </cell>
          <cell r="X135">
            <v>54</v>
          </cell>
        </row>
      </sheetData>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2" Type="http://schemas.openxmlformats.org/officeDocument/2006/relationships/hyperlink" Target="https://www.fundacionseres.org/Repositorio%20Archivos/ODS,%20empresas%20y%20valor%20compartido.pdf" TargetMode="External"/><Relationship Id="rId1" Type="http://schemas.openxmlformats.org/officeDocument/2006/relationships/hyperlink" Target="https://www.un.org/sustainabledevelopment/es/objetivos-de-desarrollo-sostenible/"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gota.gov.co/sites/default/files/acuerdo-761-de-2020-pdd.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drive.google.com/drive/folders/10Dq2FbrOCc74Kka7LYg8O-PpvWP0HbNd" TargetMode="External"/><Relationship Id="rId1" Type="http://schemas.openxmlformats.org/officeDocument/2006/relationships/hyperlink" Target="https://drive.google.com/drive/folders/10Dq2FbrOCc74Kka7LYg8O-PpvWP0HbNd"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C68"/>
  <sheetViews>
    <sheetView showGridLines="0" zoomScale="80" zoomScaleNormal="80" workbookViewId="0">
      <pane ySplit="7" topLeftCell="A8" activePane="bottomLeft" state="frozen"/>
      <selection pane="bottomLeft" activeCell="A8" sqref="A8"/>
    </sheetView>
  </sheetViews>
  <sheetFormatPr baseColWidth="10" defaultColWidth="0" defaultRowHeight="12.75" zeroHeight="1" x14ac:dyDescent="0.2"/>
  <cols>
    <col min="1" max="3" width="26.42578125" style="1" customWidth="1"/>
    <col min="4" max="4" width="7.42578125" style="1" customWidth="1"/>
    <col min="5" max="6" width="25.5703125" style="1" customWidth="1"/>
    <col min="7" max="7" width="18.7109375" style="1" customWidth="1"/>
    <col min="8" max="8" width="23.7109375" style="1" customWidth="1"/>
    <col min="9" max="9" width="31.85546875" style="1" customWidth="1"/>
    <col min="10" max="10" width="24.42578125" style="1" customWidth="1"/>
    <col min="11" max="11" width="19.42578125" style="1" customWidth="1"/>
    <col min="12" max="12" width="58.85546875" style="1" customWidth="1"/>
    <col min="13" max="16" width="24.42578125" style="1" customWidth="1"/>
    <col min="17" max="17" width="20.140625" style="1" customWidth="1"/>
    <col min="18" max="18" width="13.7109375" style="1" customWidth="1"/>
    <col min="19" max="19" width="70.7109375" style="1" customWidth="1"/>
    <col min="20" max="23" width="20.42578125" style="1" customWidth="1"/>
    <col min="24" max="24" width="75.140625" style="1" customWidth="1"/>
    <col min="25" max="25" width="19" style="1" customWidth="1"/>
    <col min="26" max="26" width="68.28515625" style="1" customWidth="1"/>
    <col min="27" max="28" width="19.42578125" style="1" customWidth="1"/>
    <col min="29" max="29" width="3.7109375" style="1" customWidth="1"/>
    <col min="30" max="31" width="0" style="1" hidden="1"/>
    <col min="32" max="16383" width="11.42578125" style="1" hidden="1"/>
    <col min="16384" max="16384" width="2.7109375" style="1" hidden="1" customWidth="1"/>
  </cols>
  <sheetData>
    <row r="1" spans="1:30" ht="57.75" customHeight="1" thickBot="1" x14ac:dyDescent="0.25">
      <c r="A1" s="710" t="s">
        <v>532</v>
      </c>
      <c r="B1" s="711"/>
      <c r="C1" s="711"/>
      <c r="D1" s="711"/>
      <c r="E1" s="711"/>
      <c r="F1" s="711"/>
      <c r="G1" s="711"/>
      <c r="H1" s="711"/>
      <c r="I1" s="711"/>
      <c r="J1" s="711"/>
      <c r="K1" s="711"/>
      <c r="L1" s="711"/>
      <c r="M1" s="711"/>
      <c r="N1" s="711"/>
      <c r="O1" s="711"/>
      <c r="P1" s="711"/>
      <c r="Q1" s="711"/>
      <c r="R1" s="711"/>
      <c r="S1" s="711"/>
      <c r="T1" s="711"/>
      <c r="U1" s="711"/>
      <c r="V1" s="711"/>
      <c r="W1" s="711"/>
      <c r="X1" s="711"/>
      <c r="Y1" s="711"/>
      <c r="Z1" s="711"/>
      <c r="AA1" s="711"/>
      <c r="AB1" s="712"/>
    </row>
    <row r="2" spans="1:30" ht="6.75" customHeight="1" x14ac:dyDescent="0.2">
      <c r="A2" s="713"/>
      <c r="B2" s="713"/>
      <c r="C2" s="713"/>
      <c r="D2" s="713"/>
      <c r="E2" s="713"/>
      <c r="F2" s="713"/>
      <c r="G2" s="713"/>
      <c r="H2" s="713"/>
      <c r="I2" s="713"/>
      <c r="J2" s="713"/>
      <c r="K2" s="713"/>
      <c r="L2" s="713"/>
      <c r="M2" s="713"/>
      <c r="N2" s="713"/>
      <c r="O2" s="713"/>
      <c r="P2" s="713"/>
      <c r="Q2" s="713"/>
      <c r="R2" s="713"/>
      <c r="S2" s="713"/>
      <c r="T2" s="713"/>
      <c r="U2" s="713"/>
      <c r="V2" s="713"/>
      <c r="W2" s="713"/>
      <c r="X2" s="713"/>
      <c r="Y2" s="713"/>
      <c r="Z2" s="713"/>
      <c r="AA2" s="713"/>
      <c r="AB2" s="714"/>
    </row>
    <row r="3" spans="1:30" ht="30.75" customHeight="1" x14ac:dyDescent="0.2">
      <c r="A3" s="18" t="s">
        <v>32</v>
      </c>
      <c r="B3" s="705" t="s">
        <v>1091</v>
      </c>
      <c r="C3" s="705"/>
      <c r="D3" s="705"/>
      <c r="E3" s="705"/>
      <c r="F3" s="705"/>
      <c r="G3" s="705"/>
      <c r="H3" s="705"/>
      <c r="I3" s="705"/>
      <c r="J3" s="705"/>
      <c r="K3" s="705"/>
      <c r="L3" s="705"/>
      <c r="M3" s="705"/>
      <c r="N3" s="705"/>
      <c r="O3" s="705"/>
      <c r="P3" s="705"/>
      <c r="Q3" s="705"/>
      <c r="R3" s="705"/>
      <c r="S3" s="705"/>
      <c r="T3" s="705"/>
      <c r="U3" s="705"/>
      <c r="V3" s="705"/>
      <c r="W3" s="705"/>
      <c r="X3" s="705"/>
      <c r="Y3" s="705"/>
      <c r="Z3" s="705"/>
      <c r="AA3" s="705"/>
      <c r="AB3" s="706"/>
    </row>
    <row r="4" spans="1:30" ht="18.75" customHeight="1" x14ac:dyDescent="0.2">
      <c r="A4" s="18" t="s">
        <v>33</v>
      </c>
      <c r="B4" s="504">
        <v>44844</v>
      </c>
      <c r="G4" s="505"/>
      <c r="H4" s="3"/>
      <c r="I4" s="3"/>
      <c r="J4" s="3"/>
      <c r="K4" s="3"/>
      <c r="L4" s="3"/>
      <c r="M4" s="3"/>
      <c r="N4" s="3"/>
      <c r="O4" s="3"/>
      <c r="P4" s="3"/>
      <c r="Q4" s="3"/>
      <c r="R4" s="3"/>
      <c r="S4" s="3"/>
      <c r="T4" s="3"/>
      <c r="U4" s="3"/>
      <c r="V4" s="3"/>
      <c r="W4" s="3"/>
      <c r="X4" s="3"/>
      <c r="Y4" s="3"/>
      <c r="Z4" s="3"/>
      <c r="AA4" s="3"/>
      <c r="AB4" s="4"/>
    </row>
    <row r="5" spans="1:30" ht="6.75" customHeight="1" thickBot="1" x14ac:dyDescent="0.25">
      <c r="A5" s="3"/>
      <c r="B5" s="3"/>
      <c r="C5" s="3"/>
      <c r="D5" s="3"/>
      <c r="E5" s="3"/>
      <c r="F5" s="3"/>
      <c r="G5" s="3"/>
      <c r="H5" s="3"/>
      <c r="I5" s="3"/>
      <c r="J5" s="3"/>
      <c r="K5" s="3"/>
      <c r="L5" s="3"/>
      <c r="M5" s="3"/>
      <c r="N5" s="3"/>
      <c r="O5" s="3"/>
      <c r="P5" s="3"/>
      <c r="Q5" s="3"/>
      <c r="R5" s="3"/>
      <c r="S5" s="3"/>
      <c r="T5" s="3"/>
      <c r="U5" s="3"/>
      <c r="V5" s="3"/>
      <c r="W5" s="3"/>
      <c r="X5" s="3"/>
      <c r="Y5" s="3"/>
      <c r="Z5" s="3"/>
      <c r="AA5" s="3"/>
      <c r="AB5" s="4"/>
    </row>
    <row r="6" spans="1:30" ht="15" customHeight="1" x14ac:dyDescent="0.2">
      <c r="A6" s="715" t="s">
        <v>14</v>
      </c>
      <c r="B6" s="702" t="s">
        <v>15</v>
      </c>
      <c r="C6" s="702" t="s">
        <v>16</v>
      </c>
      <c r="D6" s="698" t="s">
        <v>1</v>
      </c>
      <c r="E6" s="699"/>
      <c r="F6" s="702" t="s">
        <v>774</v>
      </c>
      <c r="G6" s="702" t="s">
        <v>43</v>
      </c>
      <c r="H6" s="702" t="s">
        <v>2</v>
      </c>
      <c r="I6" s="702" t="s">
        <v>20</v>
      </c>
      <c r="J6" s="702" t="s">
        <v>19</v>
      </c>
      <c r="K6" s="702" t="s">
        <v>21</v>
      </c>
      <c r="L6" s="696" t="s">
        <v>3</v>
      </c>
      <c r="M6" s="702" t="s">
        <v>4</v>
      </c>
      <c r="N6" s="702"/>
      <c r="O6" s="696" t="s">
        <v>6</v>
      </c>
      <c r="P6" s="696" t="s">
        <v>29</v>
      </c>
      <c r="Q6" s="696" t="s">
        <v>8</v>
      </c>
      <c r="R6" s="696" t="s">
        <v>30</v>
      </c>
      <c r="S6" s="696"/>
      <c r="T6" s="696" t="s">
        <v>26</v>
      </c>
      <c r="U6" s="696"/>
      <c r="V6" s="696"/>
      <c r="W6" s="696"/>
      <c r="X6" s="696" t="s">
        <v>5</v>
      </c>
      <c r="Y6" s="696" t="s">
        <v>7</v>
      </c>
      <c r="Z6" s="696" t="s">
        <v>9</v>
      </c>
      <c r="AA6" s="702" t="s">
        <v>1089</v>
      </c>
      <c r="AB6" s="717" t="s">
        <v>1130</v>
      </c>
      <c r="AD6" s="2" t="s">
        <v>17</v>
      </c>
    </row>
    <row r="7" spans="1:30" ht="15.75" customHeight="1" thickBot="1" x14ac:dyDescent="0.25">
      <c r="A7" s="716"/>
      <c r="B7" s="703"/>
      <c r="C7" s="703"/>
      <c r="D7" s="700"/>
      <c r="E7" s="701"/>
      <c r="F7" s="703"/>
      <c r="G7" s="703"/>
      <c r="H7" s="703"/>
      <c r="I7" s="703"/>
      <c r="J7" s="697"/>
      <c r="K7" s="703"/>
      <c r="L7" s="697"/>
      <c r="M7" s="30" t="s">
        <v>27</v>
      </c>
      <c r="N7" s="30" t="s">
        <v>28</v>
      </c>
      <c r="O7" s="697"/>
      <c r="P7" s="697"/>
      <c r="Q7" s="697"/>
      <c r="R7" s="31" t="s">
        <v>31</v>
      </c>
      <c r="S7" s="31" t="s">
        <v>0</v>
      </c>
      <c r="T7" s="31" t="s">
        <v>22</v>
      </c>
      <c r="U7" s="31" t="s">
        <v>23</v>
      </c>
      <c r="V7" s="31" t="s">
        <v>24</v>
      </c>
      <c r="W7" s="31" t="s">
        <v>25</v>
      </c>
      <c r="X7" s="697"/>
      <c r="Y7" s="697"/>
      <c r="Z7" s="697"/>
      <c r="AA7" s="703"/>
      <c r="AB7" s="718"/>
      <c r="AD7" s="2" t="s">
        <v>18</v>
      </c>
    </row>
    <row r="8" spans="1:30" ht="184.5" customHeight="1" x14ac:dyDescent="0.2">
      <c r="A8" s="315" t="s">
        <v>806</v>
      </c>
      <c r="B8" s="316" t="s">
        <v>107</v>
      </c>
      <c r="C8" s="316" t="s">
        <v>108</v>
      </c>
      <c r="D8" s="317" t="str">
        <f>IF(E8="","",CONCATENATE("OE_",MID(E8,1,1)))</f>
        <v>OE_1</v>
      </c>
      <c r="E8" s="317" t="s">
        <v>37</v>
      </c>
      <c r="F8" s="317" t="s">
        <v>804</v>
      </c>
      <c r="G8" s="9" t="s">
        <v>807</v>
      </c>
      <c r="H8" s="9" t="s">
        <v>808</v>
      </c>
      <c r="I8" s="317" t="s">
        <v>809</v>
      </c>
      <c r="J8" s="317" t="s">
        <v>810</v>
      </c>
      <c r="K8" s="317" t="s">
        <v>73</v>
      </c>
      <c r="L8" s="317" t="s">
        <v>811</v>
      </c>
      <c r="M8" s="9" t="s">
        <v>812</v>
      </c>
      <c r="N8" s="9" t="s">
        <v>813</v>
      </c>
      <c r="O8" s="9" t="s">
        <v>114</v>
      </c>
      <c r="P8" s="9" t="s">
        <v>78</v>
      </c>
      <c r="Q8" s="16">
        <v>0.95</v>
      </c>
      <c r="R8" s="16">
        <v>1</v>
      </c>
      <c r="S8" s="317" t="s">
        <v>814</v>
      </c>
      <c r="T8" s="9" t="s">
        <v>815</v>
      </c>
      <c r="U8" s="9" t="s">
        <v>816</v>
      </c>
      <c r="V8" s="9" t="s">
        <v>817</v>
      </c>
      <c r="W8" s="16">
        <v>1</v>
      </c>
      <c r="X8" s="317" t="s">
        <v>818</v>
      </c>
      <c r="Y8" s="9" t="s">
        <v>53</v>
      </c>
      <c r="Z8" s="317" t="s">
        <v>819</v>
      </c>
      <c r="AA8" s="9" t="s">
        <v>1088</v>
      </c>
      <c r="AB8" s="506" t="s">
        <v>1118</v>
      </c>
    </row>
    <row r="9" spans="1:30" ht="184.5" customHeight="1" x14ac:dyDescent="0.2">
      <c r="A9" s="315" t="s">
        <v>502</v>
      </c>
      <c r="B9" s="316" t="s">
        <v>107</v>
      </c>
      <c r="C9" s="316" t="s">
        <v>108</v>
      </c>
      <c r="D9" s="317" t="str">
        <f>IF(E9="","",CONCATENATE("OE_",MID(E9,1,1)))</f>
        <v>OE_1</v>
      </c>
      <c r="E9" s="317" t="s">
        <v>37</v>
      </c>
      <c r="F9" s="317" t="s">
        <v>59</v>
      </c>
      <c r="G9" s="9" t="s">
        <v>820</v>
      </c>
      <c r="H9" s="9" t="s">
        <v>838</v>
      </c>
      <c r="I9" s="317" t="s">
        <v>821</v>
      </c>
      <c r="J9" s="317" t="s">
        <v>822</v>
      </c>
      <c r="K9" s="317" t="s">
        <v>123</v>
      </c>
      <c r="L9" s="317" t="s">
        <v>824</v>
      </c>
      <c r="M9" s="9" t="s">
        <v>825</v>
      </c>
      <c r="N9" s="9" t="s">
        <v>826</v>
      </c>
      <c r="O9" s="9" t="s">
        <v>77</v>
      </c>
      <c r="P9" s="9" t="s">
        <v>78</v>
      </c>
      <c r="Q9" s="16" t="s">
        <v>118</v>
      </c>
      <c r="R9" s="318">
        <f>31/300000</f>
        <v>1.0333333333333333E-4</v>
      </c>
      <c r="S9" s="317" t="s">
        <v>830</v>
      </c>
      <c r="T9" s="9" t="s">
        <v>831</v>
      </c>
      <c r="U9" s="319">
        <f>R9*50%</f>
        <v>5.1666666666666664E-5</v>
      </c>
      <c r="V9" s="319">
        <f>R9*70%</f>
        <v>7.2333333333333321E-5</v>
      </c>
      <c r="W9" s="319">
        <f>W10*R9</f>
        <v>9.8166666666666663E-5</v>
      </c>
      <c r="X9" s="317" t="s">
        <v>832</v>
      </c>
      <c r="Y9" s="9" t="s">
        <v>53</v>
      </c>
      <c r="Z9" s="317" t="s">
        <v>118</v>
      </c>
      <c r="AA9" s="9" t="s">
        <v>1088</v>
      </c>
      <c r="AB9" s="506" t="s">
        <v>1119</v>
      </c>
    </row>
    <row r="10" spans="1:30" ht="184.5" customHeight="1" x14ac:dyDescent="0.2">
      <c r="A10" s="315" t="s">
        <v>502</v>
      </c>
      <c r="B10" s="316" t="s">
        <v>107</v>
      </c>
      <c r="C10" s="316" t="s">
        <v>108</v>
      </c>
      <c r="D10" s="317" t="str">
        <f>IF(E10="","",CONCATENATE("OE_",MID(E10,1,1)))</f>
        <v>OE_1</v>
      </c>
      <c r="E10" s="317" t="s">
        <v>37</v>
      </c>
      <c r="F10" s="317" t="s">
        <v>59</v>
      </c>
      <c r="G10" s="9" t="s">
        <v>959</v>
      </c>
      <c r="H10" s="9" t="s">
        <v>839</v>
      </c>
      <c r="I10" s="317" t="s">
        <v>821</v>
      </c>
      <c r="J10" s="316" t="s">
        <v>823</v>
      </c>
      <c r="K10" s="317" t="s">
        <v>89</v>
      </c>
      <c r="L10" s="316" t="s">
        <v>827</v>
      </c>
      <c r="M10" s="266" t="s">
        <v>828</v>
      </c>
      <c r="N10" s="266" t="s">
        <v>829</v>
      </c>
      <c r="O10" s="9" t="s">
        <v>77</v>
      </c>
      <c r="P10" s="9" t="s">
        <v>78</v>
      </c>
      <c r="Q10" s="16" t="s">
        <v>118</v>
      </c>
      <c r="R10" s="12">
        <v>0.95</v>
      </c>
      <c r="S10" s="316" t="s">
        <v>833</v>
      </c>
      <c r="T10" s="266" t="s">
        <v>834</v>
      </c>
      <c r="U10" s="266" t="s">
        <v>835</v>
      </c>
      <c r="V10" s="12" t="s">
        <v>836</v>
      </c>
      <c r="W10" s="12">
        <v>0.95</v>
      </c>
      <c r="X10" s="316" t="s">
        <v>837</v>
      </c>
      <c r="Y10" s="9" t="s">
        <v>53</v>
      </c>
      <c r="Z10" s="317" t="s">
        <v>118</v>
      </c>
      <c r="AA10" s="9" t="s">
        <v>1088</v>
      </c>
      <c r="AB10" s="506" t="s">
        <v>1119</v>
      </c>
    </row>
    <row r="11" spans="1:30" ht="154.5" customHeight="1" x14ac:dyDescent="0.2">
      <c r="A11" s="380" t="s">
        <v>80</v>
      </c>
      <c r="B11" s="317" t="s">
        <v>81</v>
      </c>
      <c r="C11" s="317" t="s">
        <v>82</v>
      </c>
      <c r="D11" s="317" t="str">
        <f>IF(E11="","",CONCATENATE("OE_",MID(E11,1,1)))</f>
        <v>OE_5</v>
      </c>
      <c r="E11" s="317" t="s">
        <v>41</v>
      </c>
      <c r="F11" s="317" t="s">
        <v>64</v>
      </c>
      <c r="G11" s="9" t="s">
        <v>369</v>
      </c>
      <c r="H11" s="9" t="s">
        <v>70</v>
      </c>
      <c r="I11" s="317" t="s">
        <v>71</v>
      </c>
      <c r="J11" s="317" t="s">
        <v>72</v>
      </c>
      <c r="K11" s="317" t="s">
        <v>73</v>
      </c>
      <c r="L11" s="317" t="s">
        <v>74</v>
      </c>
      <c r="M11" s="9" t="s">
        <v>75</v>
      </c>
      <c r="N11" s="9" t="s">
        <v>76</v>
      </c>
      <c r="O11" s="9" t="s">
        <v>77</v>
      </c>
      <c r="P11" s="9" t="s">
        <v>78</v>
      </c>
      <c r="Q11" s="9">
        <v>2</v>
      </c>
      <c r="R11" s="9">
        <v>2</v>
      </c>
      <c r="S11" s="317" t="s">
        <v>432</v>
      </c>
      <c r="T11" s="16">
        <v>0.3</v>
      </c>
      <c r="U11" s="9" t="s">
        <v>105</v>
      </c>
      <c r="V11" s="9" t="s">
        <v>106</v>
      </c>
      <c r="W11" s="16">
        <v>1</v>
      </c>
      <c r="X11" s="317" t="s">
        <v>79</v>
      </c>
      <c r="Y11" s="9" t="s">
        <v>53</v>
      </c>
      <c r="Z11" s="317" t="s">
        <v>775</v>
      </c>
      <c r="AA11" s="9" t="s">
        <v>1088</v>
      </c>
      <c r="AB11" s="506" t="s">
        <v>1118</v>
      </c>
    </row>
    <row r="12" spans="1:30" ht="161.25" customHeight="1" x14ac:dyDescent="0.2">
      <c r="A12" s="315" t="s">
        <v>83</v>
      </c>
      <c r="B12" s="316" t="s">
        <v>84</v>
      </c>
      <c r="C12" s="316" t="s">
        <v>85</v>
      </c>
      <c r="D12" s="316" t="str">
        <f t="shared" ref="D12:D14" si="0">IF(E12="","",CONCATENATE("OE_",MID(E12,1,1)))</f>
        <v>OE_5</v>
      </c>
      <c r="E12" s="316" t="s">
        <v>41</v>
      </c>
      <c r="F12" s="316" t="s">
        <v>60</v>
      </c>
      <c r="G12" s="266" t="s">
        <v>370</v>
      </c>
      <c r="H12" s="266" t="s">
        <v>763</v>
      </c>
      <c r="I12" s="316" t="s">
        <v>402</v>
      </c>
      <c r="J12" s="316" t="s">
        <v>88</v>
      </c>
      <c r="K12" s="316" t="s">
        <v>89</v>
      </c>
      <c r="L12" s="316" t="s">
        <v>90</v>
      </c>
      <c r="M12" s="266" t="s">
        <v>91</v>
      </c>
      <c r="N12" s="266" t="s">
        <v>92</v>
      </c>
      <c r="O12" s="266" t="s">
        <v>77</v>
      </c>
      <c r="P12" s="266" t="s">
        <v>78</v>
      </c>
      <c r="Q12" s="13">
        <v>0.98629999999999995</v>
      </c>
      <c r="R12" s="12">
        <v>0.9</v>
      </c>
      <c r="S12" s="316" t="s">
        <v>93</v>
      </c>
      <c r="T12" s="12">
        <v>0.3</v>
      </c>
      <c r="U12" s="266" t="s">
        <v>105</v>
      </c>
      <c r="V12" s="266" t="s">
        <v>106</v>
      </c>
      <c r="W12" s="12">
        <v>0.9</v>
      </c>
      <c r="X12" s="316" t="s">
        <v>94</v>
      </c>
      <c r="Y12" s="266" t="s">
        <v>51</v>
      </c>
      <c r="Z12" s="316" t="s">
        <v>118</v>
      </c>
      <c r="AA12" s="9" t="s">
        <v>1088</v>
      </c>
      <c r="AB12" s="506" t="s">
        <v>1118</v>
      </c>
    </row>
    <row r="13" spans="1:30" ht="168.75" customHeight="1" x14ac:dyDescent="0.2">
      <c r="A13" s="315" t="s">
        <v>535</v>
      </c>
      <c r="B13" s="316" t="s">
        <v>107</v>
      </c>
      <c r="C13" s="316" t="s">
        <v>536</v>
      </c>
      <c r="D13" s="316" t="str">
        <f t="shared" si="0"/>
        <v>OE_5</v>
      </c>
      <c r="E13" s="316" t="s">
        <v>41</v>
      </c>
      <c r="F13" s="316" t="s">
        <v>87</v>
      </c>
      <c r="G13" s="266" t="s">
        <v>371</v>
      </c>
      <c r="H13" s="266" t="s">
        <v>434</v>
      </c>
      <c r="I13" s="316" t="s">
        <v>435</v>
      </c>
      <c r="J13" s="316" t="s">
        <v>95</v>
      </c>
      <c r="K13" s="316" t="s">
        <v>73</v>
      </c>
      <c r="L13" s="316" t="s">
        <v>433</v>
      </c>
      <c r="M13" s="266" t="s">
        <v>96</v>
      </c>
      <c r="N13" s="266" t="s">
        <v>97</v>
      </c>
      <c r="O13" s="266" t="s">
        <v>77</v>
      </c>
      <c r="P13" s="266" t="s">
        <v>98</v>
      </c>
      <c r="Q13" s="13">
        <v>0.96699999999999997</v>
      </c>
      <c r="R13" s="12">
        <v>1</v>
      </c>
      <c r="S13" s="316" t="s">
        <v>776</v>
      </c>
      <c r="T13" s="12">
        <v>0.3</v>
      </c>
      <c r="U13" s="266" t="s">
        <v>99</v>
      </c>
      <c r="V13" s="266" t="s">
        <v>438</v>
      </c>
      <c r="W13" s="12">
        <v>1</v>
      </c>
      <c r="X13" s="316" t="s">
        <v>777</v>
      </c>
      <c r="Y13" s="266" t="s">
        <v>53</v>
      </c>
      <c r="Z13" s="316" t="s">
        <v>118</v>
      </c>
      <c r="AA13" s="9" t="s">
        <v>1088</v>
      </c>
      <c r="AB13" s="506" t="s">
        <v>1118</v>
      </c>
    </row>
    <row r="14" spans="1:30" ht="186" customHeight="1" x14ac:dyDescent="0.2">
      <c r="A14" s="315" t="s">
        <v>83</v>
      </c>
      <c r="B14" s="316" t="s">
        <v>84</v>
      </c>
      <c r="C14" s="316" t="s">
        <v>85</v>
      </c>
      <c r="D14" s="316" t="str">
        <f t="shared" si="0"/>
        <v>OE_5</v>
      </c>
      <c r="E14" s="316" t="s">
        <v>41</v>
      </c>
      <c r="F14" s="316" t="s">
        <v>87</v>
      </c>
      <c r="G14" s="266" t="s">
        <v>372</v>
      </c>
      <c r="H14" s="266" t="s">
        <v>86</v>
      </c>
      <c r="I14" s="316" t="s">
        <v>101</v>
      </c>
      <c r="J14" s="316" t="s">
        <v>102</v>
      </c>
      <c r="K14" s="316" t="s">
        <v>89</v>
      </c>
      <c r="L14" s="316" t="s">
        <v>436</v>
      </c>
      <c r="M14" s="266" t="s">
        <v>103</v>
      </c>
      <c r="N14" s="266" t="s">
        <v>104</v>
      </c>
      <c r="O14" s="266" t="s">
        <v>77</v>
      </c>
      <c r="P14" s="266" t="s">
        <v>78</v>
      </c>
      <c r="Q14" s="13">
        <v>0.95240000000000002</v>
      </c>
      <c r="R14" s="12">
        <v>0.9</v>
      </c>
      <c r="S14" s="316" t="s">
        <v>109</v>
      </c>
      <c r="T14" s="12">
        <v>0.3</v>
      </c>
      <c r="U14" s="266" t="s">
        <v>105</v>
      </c>
      <c r="V14" s="266" t="s">
        <v>106</v>
      </c>
      <c r="W14" s="12">
        <v>0.9</v>
      </c>
      <c r="X14" s="316" t="s">
        <v>437</v>
      </c>
      <c r="Y14" s="266" t="s">
        <v>53</v>
      </c>
      <c r="Z14" s="316" t="s">
        <v>100</v>
      </c>
      <c r="AA14" s="9" t="s">
        <v>1088</v>
      </c>
      <c r="AB14" s="506" t="s">
        <v>1118</v>
      </c>
    </row>
    <row r="15" spans="1:30" ht="140.25" customHeight="1" x14ac:dyDescent="0.2">
      <c r="A15" s="315" t="s">
        <v>404</v>
      </c>
      <c r="B15" s="316" t="s">
        <v>405</v>
      </c>
      <c r="C15" s="316" t="s">
        <v>406</v>
      </c>
      <c r="D15" s="316" t="str">
        <f>IF(E15="","",CONCATENATE("OE_",MID(E15,1,1)))</f>
        <v>OE_2</v>
      </c>
      <c r="E15" s="316" t="s">
        <v>38</v>
      </c>
      <c r="F15" s="316" t="s">
        <v>804</v>
      </c>
      <c r="G15" s="266" t="s">
        <v>359</v>
      </c>
      <c r="H15" s="266" t="s">
        <v>409</v>
      </c>
      <c r="I15" s="316" t="s">
        <v>457</v>
      </c>
      <c r="J15" s="382" t="s">
        <v>110</v>
      </c>
      <c r="K15" s="316" t="s">
        <v>89</v>
      </c>
      <c r="L15" s="316" t="s">
        <v>111</v>
      </c>
      <c r="M15" s="266" t="s">
        <v>112</v>
      </c>
      <c r="N15" s="266" t="s">
        <v>113</v>
      </c>
      <c r="O15" s="266" t="s">
        <v>114</v>
      </c>
      <c r="P15" s="266" t="s">
        <v>98</v>
      </c>
      <c r="Q15" s="266" t="s">
        <v>118</v>
      </c>
      <c r="R15" s="266">
        <v>12</v>
      </c>
      <c r="S15" s="316" t="s">
        <v>407</v>
      </c>
      <c r="T15" s="12">
        <v>0.3</v>
      </c>
      <c r="U15" s="266" t="s">
        <v>115</v>
      </c>
      <c r="V15" s="266" t="s">
        <v>116</v>
      </c>
      <c r="W15" s="12">
        <v>0.91</v>
      </c>
      <c r="X15" s="316" t="s">
        <v>117</v>
      </c>
      <c r="Y15" s="266" t="s">
        <v>53</v>
      </c>
      <c r="Z15" s="316" t="s">
        <v>118</v>
      </c>
      <c r="AA15" s="9" t="s">
        <v>1088</v>
      </c>
      <c r="AB15" s="507" t="s">
        <v>1119</v>
      </c>
    </row>
    <row r="16" spans="1:30" ht="162.75" customHeight="1" x14ac:dyDescent="0.2">
      <c r="A16" s="315" t="s">
        <v>404</v>
      </c>
      <c r="B16" s="316" t="s">
        <v>405</v>
      </c>
      <c r="C16" s="316" t="s">
        <v>406</v>
      </c>
      <c r="D16" s="316" t="str">
        <f t="shared" ref="D16:D22" si="1">IF(E16="","",CONCATENATE("OE_",MID(E16,1,1)))</f>
        <v>OE_2</v>
      </c>
      <c r="E16" s="316" t="s">
        <v>38</v>
      </c>
      <c r="F16" s="316" t="s">
        <v>61</v>
      </c>
      <c r="G16" s="266" t="s">
        <v>360</v>
      </c>
      <c r="H16" s="266" t="s">
        <v>410</v>
      </c>
      <c r="I16" s="316" t="s">
        <v>403</v>
      </c>
      <c r="J16" s="382" t="s">
        <v>413</v>
      </c>
      <c r="K16" s="316" t="s">
        <v>73</v>
      </c>
      <c r="L16" s="316" t="s">
        <v>119</v>
      </c>
      <c r="M16" s="266" t="s">
        <v>120</v>
      </c>
      <c r="N16" s="266" t="s">
        <v>121</v>
      </c>
      <c r="O16" s="266" t="s">
        <v>114</v>
      </c>
      <c r="P16" s="266" t="s">
        <v>78</v>
      </c>
      <c r="Q16" s="266">
        <v>331</v>
      </c>
      <c r="R16" s="266">
        <v>320</v>
      </c>
      <c r="S16" s="316" t="s">
        <v>408</v>
      </c>
      <c r="T16" s="12">
        <v>0.3</v>
      </c>
      <c r="U16" s="266" t="s">
        <v>115</v>
      </c>
      <c r="V16" s="266" t="s">
        <v>116</v>
      </c>
      <c r="W16" s="12">
        <v>0.91</v>
      </c>
      <c r="X16" s="316" t="s">
        <v>122</v>
      </c>
      <c r="Y16" s="266" t="s">
        <v>53</v>
      </c>
      <c r="Z16" s="316" t="s">
        <v>118</v>
      </c>
      <c r="AA16" s="9" t="s">
        <v>1088</v>
      </c>
      <c r="AB16" s="507" t="s">
        <v>1119</v>
      </c>
    </row>
    <row r="17" spans="1:28" ht="190.5" customHeight="1" x14ac:dyDescent="0.2">
      <c r="A17" s="315" t="s">
        <v>404</v>
      </c>
      <c r="B17" s="316" t="s">
        <v>405</v>
      </c>
      <c r="C17" s="316" t="s">
        <v>411</v>
      </c>
      <c r="D17" s="316" t="str">
        <f t="shared" si="1"/>
        <v>OE_5</v>
      </c>
      <c r="E17" s="316" t="s">
        <v>41</v>
      </c>
      <c r="F17" s="316" t="s">
        <v>60</v>
      </c>
      <c r="G17" s="266" t="s">
        <v>373</v>
      </c>
      <c r="H17" s="15" t="s">
        <v>493</v>
      </c>
      <c r="I17" s="382" t="s">
        <v>412</v>
      </c>
      <c r="J17" s="382" t="s">
        <v>494</v>
      </c>
      <c r="K17" s="316" t="s">
        <v>123</v>
      </c>
      <c r="L17" s="382" t="s">
        <v>499</v>
      </c>
      <c r="M17" s="15" t="s">
        <v>496</v>
      </c>
      <c r="N17" s="15" t="s">
        <v>495</v>
      </c>
      <c r="O17" s="266" t="s">
        <v>114</v>
      </c>
      <c r="P17" s="266" t="s">
        <v>98</v>
      </c>
      <c r="Q17" s="266" t="s">
        <v>118</v>
      </c>
      <c r="R17" s="14">
        <v>0.9</v>
      </c>
      <c r="S17" s="382" t="s">
        <v>497</v>
      </c>
      <c r="T17" s="12">
        <v>0.3</v>
      </c>
      <c r="U17" s="266" t="s">
        <v>115</v>
      </c>
      <c r="V17" s="266" t="s">
        <v>116</v>
      </c>
      <c r="W17" s="12">
        <v>0.91</v>
      </c>
      <c r="X17" s="316" t="s">
        <v>498</v>
      </c>
      <c r="Y17" s="266" t="s">
        <v>53</v>
      </c>
      <c r="Z17" s="316" t="s">
        <v>118</v>
      </c>
      <c r="AA17" s="9" t="s">
        <v>1088</v>
      </c>
      <c r="AB17" s="507" t="s">
        <v>1119</v>
      </c>
    </row>
    <row r="18" spans="1:28" ht="144" customHeight="1" x14ac:dyDescent="0.2">
      <c r="A18" s="315" t="s">
        <v>404</v>
      </c>
      <c r="B18" s="316" t="s">
        <v>405</v>
      </c>
      <c r="C18" s="316" t="s">
        <v>411</v>
      </c>
      <c r="D18" s="316" t="str">
        <f t="shared" si="1"/>
        <v>OE_5</v>
      </c>
      <c r="E18" s="316" t="s">
        <v>41</v>
      </c>
      <c r="F18" s="316" t="s">
        <v>60</v>
      </c>
      <c r="G18" s="266" t="s">
        <v>374</v>
      </c>
      <c r="H18" s="15" t="s">
        <v>439</v>
      </c>
      <c r="I18" s="316" t="s">
        <v>440</v>
      </c>
      <c r="J18" s="382" t="s">
        <v>500</v>
      </c>
      <c r="K18" s="316" t="s">
        <v>73</v>
      </c>
      <c r="L18" s="316" t="s">
        <v>124</v>
      </c>
      <c r="M18" s="15" t="s">
        <v>441</v>
      </c>
      <c r="N18" s="15" t="s">
        <v>125</v>
      </c>
      <c r="O18" s="266" t="s">
        <v>114</v>
      </c>
      <c r="P18" s="266" t="s">
        <v>98</v>
      </c>
      <c r="Q18" s="12">
        <v>1</v>
      </c>
      <c r="R18" s="12">
        <v>0.9</v>
      </c>
      <c r="S18" s="382" t="s">
        <v>501</v>
      </c>
      <c r="T18" s="12">
        <v>0.3</v>
      </c>
      <c r="U18" s="266" t="s">
        <v>115</v>
      </c>
      <c r="V18" s="266" t="s">
        <v>116</v>
      </c>
      <c r="W18" s="12">
        <v>0.91</v>
      </c>
      <c r="X18" s="316" t="s">
        <v>126</v>
      </c>
      <c r="Y18" s="266" t="s">
        <v>53</v>
      </c>
      <c r="Z18" s="316" t="s">
        <v>118</v>
      </c>
      <c r="AA18" s="9" t="s">
        <v>1088</v>
      </c>
      <c r="AB18" s="507" t="s">
        <v>1119</v>
      </c>
    </row>
    <row r="19" spans="1:28" ht="304.5" customHeight="1" x14ac:dyDescent="0.2">
      <c r="A19" s="315" t="s">
        <v>502</v>
      </c>
      <c r="B19" s="316" t="s">
        <v>107</v>
      </c>
      <c r="C19" s="316" t="s">
        <v>108</v>
      </c>
      <c r="D19" s="316" t="str">
        <f t="shared" si="1"/>
        <v>OE_4</v>
      </c>
      <c r="E19" s="316" t="s">
        <v>40</v>
      </c>
      <c r="F19" s="316" t="s">
        <v>61</v>
      </c>
      <c r="G19" s="266" t="s">
        <v>367</v>
      </c>
      <c r="H19" s="266" t="s">
        <v>840</v>
      </c>
      <c r="I19" s="316" t="s">
        <v>778</v>
      </c>
      <c r="J19" s="317" t="s">
        <v>734</v>
      </c>
      <c r="K19" s="317" t="s">
        <v>73</v>
      </c>
      <c r="L19" s="317" t="s">
        <v>779</v>
      </c>
      <c r="M19" s="9" t="s">
        <v>735</v>
      </c>
      <c r="N19" s="9" t="s">
        <v>736</v>
      </c>
      <c r="O19" s="9" t="s">
        <v>114</v>
      </c>
      <c r="P19" s="9" t="s">
        <v>78</v>
      </c>
      <c r="Q19" s="16">
        <v>1</v>
      </c>
      <c r="R19" s="16">
        <v>1</v>
      </c>
      <c r="S19" s="320" t="s">
        <v>737</v>
      </c>
      <c r="T19" s="321" t="s">
        <v>128</v>
      </c>
      <c r="U19" s="321" t="s">
        <v>129</v>
      </c>
      <c r="V19" s="322" t="s">
        <v>130</v>
      </c>
      <c r="W19" s="321" t="s">
        <v>131</v>
      </c>
      <c r="X19" s="317" t="s">
        <v>1092</v>
      </c>
      <c r="Y19" s="9" t="s">
        <v>53</v>
      </c>
      <c r="Z19" s="316" t="s">
        <v>127</v>
      </c>
      <c r="AA19" s="9" t="s">
        <v>1088</v>
      </c>
      <c r="AB19" s="507" t="s">
        <v>1117</v>
      </c>
    </row>
    <row r="20" spans="1:28" ht="258" customHeight="1" x14ac:dyDescent="0.2">
      <c r="A20" s="315" t="s">
        <v>502</v>
      </c>
      <c r="B20" s="316" t="s">
        <v>107</v>
      </c>
      <c r="C20" s="316" t="s">
        <v>108</v>
      </c>
      <c r="D20" s="316" t="str">
        <f t="shared" si="1"/>
        <v>OE_4</v>
      </c>
      <c r="E20" s="316" t="s">
        <v>40</v>
      </c>
      <c r="F20" s="316" t="s">
        <v>63</v>
      </c>
      <c r="G20" s="266" t="s">
        <v>368</v>
      </c>
      <c r="H20" s="266" t="s">
        <v>841</v>
      </c>
      <c r="I20" s="316" t="s">
        <v>778</v>
      </c>
      <c r="J20" s="316" t="s">
        <v>741</v>
      </c>
      <c r="K20" s="316" t="s">
        <v>89</v>
      </c>
      <c r="L20" s="317" t="s">
        <v>738</v>
      </c>
      <c r="M20" s="266" t="s">
        <v>1063</v>
      </c>
      <c r="N20" s="266" t="s">
        <v>1107</v>
      </c>
      <c r="O20" s="9" t="s">
        <v>114</v>
      </c>
      <c r="P20" s="9" t="s">
        <v>78</v>
      </c>
      <c r="Q20" s="16" t="s">
        <v>1064</v>
      </c>
      <c r="R20" s="16" t="s">
        <v>1108</v>
      </c>
      <c r="S20" s="533" t="s">
        <v>1109</v>
      </c>
      <c r="T20" s="321" t="s">
        <v>739</v>
      </c>
      <c r="U20" s="321" t="s">
        <v>1110</v>
      </c>
      <c r="V20" s="322" t="s">
        <v>1111</v>
      </c>
      <c r="W20" s="321" t="s">
        <v>131</v>
      </c>
      <c r="X20" s="317" t="s">
        <v>740</v>
      </c>
      <c r="Y20" s="9" t="s">
        <v>54</v>
      </c>
      <c r="Z20" s="382" t="s">
        <v>780</v>
      </c>
      <c r="AA20" s="9" t="s">
        <v>1088</v>
      </c>
      <c r="AB20" s="507" t="s">
        <v>1117</v>
      </c>
    </row>
    <row r="21" spans="1:28" ht="279.75" customHeight="1" x14ac:dyDescent="0.2">
      <c r="A21" s="315" t="s">
        <v>502</v>
      </c>
      <c r="B21" s="316" t="s">
        <v>107</v>
      </c>
      <c r="C21" s="316" t="s">
        <v>108</v>
      </c>
      <c r="D21" s="316" t="str">
        <f t="shared" si="1"/>
        <v>OE_2</v>
      </c>
      <c r="E21" s="316" t="s">
        <v>38</v>
      </c>
      <c r="F21" s="316" t="s">
        <v>58</v>
      </c>
      <c r="G21" s="266" t="s">
        <v>361</v>
      </c>
      <c r="H21" s="704" t="s">
        <v>132</v>
      </c>
      <c r="I21" s="681" t="s">
        <v>781</v>
      </c>
      <c r="J21" s="316" t="s">
        <v>133</v>
      </c>
      <c r="K21" s="316" t="s">
        <v>73</v>
      </c>
      <c r="L21" s="316" t="s">
        <v>442</v>
      </c>
      <c r="M21" s="266" t="s">
        <v>134</v>
      </c>
      <c r="N21" s="266" t="s">
        <v>135</v>
      </c>
      <c r="O21" s="266" t="s">
        <v>114</v>
      </c>
      <c r="P21" s="266" t="s">
        <v>98</v>
      </c>
      <c r="Q21" s="266" t="s">
        <v>136</v>
      </c>
      <c r="R21" s="266" t="s">
        <v>137</v>
      </c>
      <c r="S21" s="316" t="s">
        <v>138</v>
      </c>
      <c r="T21" s="266" t="s">
        <v>139</v>
      </c>
      <c r="U21" s="266" t="s">
        <v>140</v>
      </c>
      <c r="V21" s="266" t="s">
        <v>137</v>
      </c>
      <c r="W21" s="266" t="s">
        <v>141</v>
      </c>
      <c r="X21" s="385" t="s">
        <v>800</v>
      </c>
      <c r="Y21" s="266" t="s">
        <v>53</v>
      </c>
      <c r="Z21" s="316" t="s">
        <v>443</v>
      </c>
      <c r="AA21" s="266" t="s">
        <v>1080</v>
      </c>
      <c r="AB21" s="507" t="s">
        <v>1120</v>
      </c>
    </row>
    <row r="22" spans="1:28" ht="180" customHeight="1" x14ac:dyDescent="0.2">
      <c r="A22" s="315" t="s">
        <v>502</v>
      </c>
      <c r="B22" s="316" t="s">
        <v>107</v>
      </c>
      <c r="C22" s="316" t="s">
        <v>108</v>
      </c>
      <c r="D22" s="316" t="str">
        <f t="shared" si="1"/>
        <v>OE_1</v>
      </c>
      <c r="E22" s="316" t="s">
        <v>37</v>
      </c>
      <c r="F22" s="316" t="s">
        <v>62</v>
      </c>
      <c r="G22" s="266" t="s">
        <v>960</v>
      </c>
      <c r="H22" s="704"/>
      <c r="I22" s="681"/>
      <c r="J22" s="316" t="s">
        <v>458</v>
      </c>
      <c r="K22" s="316" t="s">
        <v>73</v>
      </c>
      <c r="L22" s="382" t="s">
        <v>1093</v>
      </c>
      <c r="M22" s="266" t="s">
        <v>355</v>
      </c>
      <c r="N22" s="266" t="s">
        <v>356</v>
      </c>
      <c r="O22" s="266" t="s">
        <v>77</v>
      </c>
      <c r="P22" s="266" t="s">
        <v>98</v>
      </c>
      <c r="Q22" s="266" t="s">
        <v>357</v>
      </c>
      <c r="R22" s="266" t="s">
        <v>357</v>
      </c>
      <c r="S22" s="316" t="s">
        <v>803</v>
      </c>
      <c r="T22" s="266" t="s">
        <v>1068</v>
      </c>
      <c r="U22" s="266" t="s">
        <v>1069</v>
      </c>
      <c r="V22" s="266" t="s">
        <v>1070</v>
      </c>
      <c r="W22" s="266" t="s">
        <v>1071</v>
      </c>
      <c r="X22" s="316" t="s">
        <v>1094</v>
      </c>
      <c r="Y22" s="266" t="s">
        <v>53</v>
      </c>
      <c r="Z22" s="316" t="s">
        <v>459</v>
      </c>
      <c r="AA22" s="266" t="s">
        <v>1080</v>
      </c>
      <c r="AB22" s="507" t="s">
        <v>1121</v>
      </c>
    </row>
    <row r="23" spans="1:28" ht="285" customHeight="1" x14ac:dyDescent="0.2">
      <c r="A23" s="315" t="s">
        <v>502</v>
      </c>
      <c r="B23" s="316" t="s">
        <v>107</v>
      </c>
      <c r="C23" s="316" t="s">
        <v>503</v>
      </c>
      <c r="D23" s="316" t="s">
        <v>65</v>
      </c>
      <c r="E23" s="316" t="s">
        <v>37</v>
      </c>
      <c r="F23" s="316" t="s">
        <v>58</v>
      </c>
      <c r="G23" s="266" t="s">
        <v>961</v>
      </c>
      <c r="H23" s="266" t="s">
        <v>1072</v>
      </c>
      <c r="I23" s="316" t="s">
        <v>1073</v>
      </c>
      <c r="J23" s="316" t="s">
        <v>1074</v>
      </c>
      <c r="K23" s="316" t="s">
        <v>73</v>
      </c>
      <c r="L23" s="316" t="s">
        <v>1075</v>
      </c>
      <c r="M23" s="266" t="s">
        <v>1076</v>
      </c>
      <c r="N23" s="266" t="s">
        <v>1077</v>
      </c>
      <c r="O23" s="266" t="s">
        <v>114</v>
      </c>
      <c r="P23" s="266" t="s">
        <v>78</v>
      </c>
      <c r="Q23" s="17">
        <v>1</v>
      </c>
      <c r="R23" s="17">
        <v>1</v>
      </c>
      <c r="S23" s="316" t="s">
        <v>1078</v>
      </c>
      <c r="T23" s="266" t="s">
        <v>128</v>
      </c>
      <c r="U23" s="266" t="s">
        <v>142</v>
      </c>
      <c r="V23" s="12">
        <v>1</v>
      </c>
      <c r="W23" s="266" t="s">
        <v>131</v>
      </c>
      <c r="X23" s="316" t="s">
        <v>801</v>
      </c>
      <c r="Y23" s="266" t="s">
        <v>53</v>
      </c>
      <c r="Z23" s="382" t="s">
        <v>444</v>
      </c>
      <c r="AA23" s="266" t="s">
        <v>1080</v>
      </c>
      <c r="AB23" s="507" t="s">
        <v>1120</v>
      </c>
    </row>
    <row r="24" spans="1:28" ht="203.25" customHeight="1" x14ac:dyDescent="0.2">
      <c r="A24" s="315" t="s">
        <v>504</v>
      </c>
      <c r="B24" s="316" t="s">
        <v>505</v>
      </c>
      <c r="C24" s="316" t="s">
        <v>506</v>
      </c>
      <c r="D24" s="316" t="s">
        <v>67</v>
      </c>
      <c r="E24" s="316" t="s">
        <v>39</v>
      </c>
      <c r="F24" s="316" t="s">
        <v>62</v>
      </c>
      <c r="G24" s="266" t="s">
        <v>362</v>
      </c>
      <c r="H24" s="266" t="s">
        <v>143</v>
      </c>
      <c r="I24" s="316" t="s">
        <v>144</v>
      </c>
      <c r="J24" s="316" t="s">
        <v>145</v>
      </c>
      <c r="K24" s="316" t="s">
        <v>73</v>
      </c>
      <c r="L24" s="316" t="s">
        <v>146</v>
      </c>
      <c r="M24" s="266" t="s">
        <v>147</v>
      </c>
      <c r="N24" s="266" t="s">
        <v>782</v>
      </c>
      <c r="O24" s="266" t="s">
        <v>114</v>
      </c>
      <c r="P24" s="266" t="s">
        <v>78</v>
      </c>
      <c r="Q24" s="17">
        <v>1</v>
      </c>
      <c r="R24" s="17">
        <v>1</v>
      </c>
      <c r="S24" s="316" t="s">
        <v>460</v>
      </c>
      <c r="T24" s="266" t="s">
        <v>128</v>
      </c>
      <c r="U24" s="266" t="s">
        <v>142</v>
      </c>
      <c r="V24" s="12">
        <v>1</v>
      </c>
      <c r="W24" s="266" t="s">
        <v>131</v>
      </c>
      <c r="X24" s="316" t="s">
        <v>802</v>
      </c>
      <c r="Y24" s="266" t="s">
        <v>53</v>
      </c>
      <c r="Z24" s="382" t="s">
        <v>445</v>
      </c>
      <c r="AA24" s="266" t="s">
        <v>1080</v>
      </c>
      <c r="AB24" s="507" t="s">
        <v>1123</v>
      </c>
    </row>
    <row r="25" spans="1:28" ht="195" customHeight="1" x14ac:dyDescent="0.2">
      <c r="A25" s="315" t="s">
        <v>504</v>
      </c>
      <c r="B25" s="316" t="s">
        <v>505</v>
      </c>
      <c r="C25" s="316" t="s">
        <v>507</v>
      </c>
      <c r="D25" s="316" t="s">
        <v>67</v>
      </c>
      <c r="E25" s="316" t="s">
        <v>39</v>
      </c>
      <c r="F25" s="316" t="s">
        <v>60</v>
      </c>
      <c r="G25" s="266" t="s">
        <v>363</v>
      </c>
      <c r="H25" s="266" t="s">
        <v>148</v>
      </c>
      <c r="I25" s="316" t="s">
        <v>149</v>
      </c>
      <c r="J25" s="316" t="s">
        <v>150</v>
      </c>
      <c r="K25" s="316" t="s">
        <v>123</v>
      </c>
      <c r="L25" s="316" t="s">
        <v>462</v>
      </c>
      <c r="M25" s="266" t="s">
        <v>151</v>
      </c>
      <c r="N25" s="266" t="s">
        <v>152</v>
      </c>
      <c r="O25" s="266" t="s">
        <v>77</v>
      </c>
      <c r="P25" s="266" t="s">
        <v>98</v>
      </c>
      <c r="Q25" s="266" t="s">
        <v>153</v>
      </c>
      <c r="R25" s="17">
        <v>1</v>
      </c>
      <c r="S25" s="316" t="s">
        <v>461</v>
      </c>
      <c r="T25" s="17">
        <v>0.85</v>
      </c>
      <c r="U25" s="266" t="s">
        <v>154</v>
      </c>
      <c r="V25" s="266" t="s">
        <v>155</v>
      </c>
      <c r="W25" s="266" t="s">
        <v>156</v>
      </c>
      <c r="X25" s="316" t="s">
        <v>463</v>
      </c>
      <c r="Y25" s="266" t="s">
        <v>51</v>
      </c>
      <c r="Z25" s="316" t="s">
        <v>464</v>
      </c>
      <c r="AA25" s="266" t="s">
        <v>1080</v>
      </c>
      <c r="AB25" s="507" t="s">
        <v>1122</v>
      </c>
    </row>
    <row r="26" spans="1:28" ht="213" customHeight="1" x14ac:dyDescent="0.2">
      <c r="A26" s="315" t="s">
        <v>504</v>
      </c>
      <c r="B26" s="316" t="s">
        <v>505</v>
      </c>
      <c r="C26" s="316" t="s">
        <v>507</v>
      </c>
      <c r="D26" s="316" t="s">
        <v>67</v>
      </c>
      <c r="E26" s="316" t="s">
        <v>39</v>
      </c>
      <c r="F26" s="316" t="s">
        <v>64</v>
      </c>
      <c r="G26" s="266" t="s">
        <v>364</v>
      </c>
      <c r="H26" s="266" t="s">
        <v>764</v>
      </c>
      <c r="I26" s="316" t="s">
        <v>414</v>
      </c>
      <c r="J26" s="316" t="s">
        <v>415</v>
      </c>
      <c r="K26" s="316" t="s">
        <v>89</v>
      </c>
      <c r="L26" s="316" t="s">
        <v>168</v>
      </c>
      <c r="M26" s="266" t="s">
        <v>448</v>
      </c>
      <c r="N26" s="266" t="s">
        <v>467</v>
      </c>
      <c r="O26" s="266" t="s">
        <v>114</v>
      </c>
      <c r="P26" s="266" t="s">
        <v>78</v>
      </c>
      <c r="Q26" s="17">
        <v>0.9</v>
      </c>
      <c r="R26" s="17">
        <v>0.95</v>
      </c>
      <c r="S26" s="316" t="s">
        <v>169</v>
      </c>
      <c r="T26" s="266" t="s">
        <v>164</v>
      </c>
      <c r="U26" s="266" t="s">
        <v>99</v>
      </c>
      <c r="V26" s="266" t="s">
        <v>451</v>
      </c>
      <c r="W26" s="266" t="s">
        <v>452</v>
      </c>
      <c r="X26" s="316" t="s">
        <v>170</v>
      </c>
      <c r="Y26" s="266" t="s">
        <v>53</v>
      </c>
      <c r="Z26" s="316" t="s">
        <v>100</v>
      </c>
      <c r="AA26" s="266" t="s">
        <v>1084</v>
      </c>
      <c r="AB26" s="507" t="s">
        <v>1125</v>
      </c>
    </row>
    <row r="27" spans="1:28" ht="90.75" customHeight="1" x14ac:dyDescent="0.2">
      <c r="A27" s="315" t="s">
        <v>504</v>
      </c>
      <c r="B27" s="316" t="s">
        <v>505</v>
      </c>
      <c r="C27" s="316" t="s">
        <v>507</v>
      </c>
      <c r="D27" s="316" t="s">
        <v>67</v>
      </c>
      <c r="E27" s="316" t="s">
        <v>39</v>
      </c>
      <c r="F27" s="316" t="s">
        <v>64</v>
      </c>
      <c r="G27" s="266" t="s">
        <v>365</v>
      </c>
      <c r="H27" s="266" t="s">
        <v>772</v>
      </c>
      <c r="I27" s="316" t="s">
        <v>171</v>
      </c>
      <c r="J27" s="316" t="s">
        <v>172</v>
      </c>
      <c r="K27" s="316" t="s">
        <v>89</v>
      </c>
      <c r="L27" s="316" t="s">
        <v>173</v>
      </c>
      <c r="M27" s="266" t="s">
        <v>449</v>
      </c>
      <c r="N27" s="266" t="s">
        <v>468</v>
      </c>
      <c r="O27" s="266" t="s">
        <v>114</v>
      </c>
      <c r="P27" s="266" t="s">
        <v>78</v>
      </c>
      <c r="Q27" s="17">
        <v>0.9</v>
      </c>
      <c r="R27" s="17">
        <v>0.95</v>
      </c>
      <c r="S27" s="316" t="s">
        <v>174</v>
      </c>
      <c r="T27" s="266" t="s">
        <v>164</v>
      </c>
      <c r="U27" s="266" t="s">
        <v>99</v>
      </c>
      <c r="V27" s="266" t="s">
        <v>451</v>
      </c>
      <c r="W27" s="266" t="s">
        <v>452</v>
      </c>
      <c r="X27" s="316" t="s">
        <v>170</v>
      </c>
      <c r="Y27" s="266" t="s">
        <v>53</v>
      </c>
      <c r="Z27" s="316" t="s">
        <v>100</v>
      </c>
      <c r="AA27" s="266" t="s">
        <v>1084</v>
      </c>
      <c r="AB27" s="507" t="s">
        <v>1125</v>
      </c>
    </row>
    <row r="28" spans="1:28" ht="108.75" customHeight="1" x14ac:dyDescent="0.2">
      <c r="A28" s="315" t="s">
        <v>504</v>
      </c>
      <c r="B28" s="316" t="s">
        <v>505</v>
      </c>
      <c r="C28" s="316" t="s">
        <v>507</v>
      </c>
      <c r="D28" s="316" t="s">
        <v>67</v>
      </c>
      <c r="E28" s="316" t="s">
        <v>39</v>
      </c>
      <c r="F28" s="316" t="s">
        <v>64</v>
      </c>
      <c r="G28" s="266" t="s">
        <v>366</v>
      </c>
      <c r="H28" s="266" t="s">
        <v>773</v>
      </c>
      <c r="I28" s="382" t="s">
        <v>465</v>
      </c>
      <c r="J28" s="316" t="s">
        <v>175</v>
      </c>
      <c r="K28" s="316" t="s">
        <v>89</v>
      </c>
      <c r="L28" s="316" t="s">
        <v>176</v>
      </c>
      <c r="M28" s="266" t="s">
        <v>450</v>
      </c>
      <c r="N28" s="266" t="s">
        <v>469</v>
      </c>
      <c r="O28" s="266" t="s">
        <v>114</v>
      </c>
      <c r="P28" s="266" t="s">
        <v>78</v>
      </c>
      <c r="Q28" s="17">
        <v>0.9</v>
      </c>
      <c r="R28" s="17">
        <v>0.95</v>
      </c>
      <c r="S28" s="316" t="s">
        <v>177</v>
      </c>
      <c r="T28" s="266" t="s">
        <v>164</v>
      </c>
      <c r="U28" s="266" t="s">
        <v>99</v>
      </c>
      <c r="V28" s="266" t="s">
        <v>451</v>
      </c>
      <c r="W28" s="266" t="s">
        <v>452</v>
      </c>
      <c r="X28" s="316" t="s">
        <v>170</v>
      </c>
      <c r="Y28" s="266" t="s">
        <v>53</v>
      </c>
      <c r="Z28" s="316" t="s">
        <v>100</v>
      </c>
      <c r="AA28" s="266" t="s">
        <v>1084</v>
      </c>
      <c r="AB28" s="507" t="s">
        <v>1125</v>
      </c>
    </row>
    <row r="29" spans="1:28" ht="174.75" customHeight="1" x14ac:dyDescent="0.2">
      <c r="A29" s="381" t="s">
        <v>508</v>
      </c>
      <c r="B29" s="316" t="s">
        <v>509</v>
      </c>
      <c r="C29" s="382" t="s">
        <v>510</v>
      </c>
      <c r="D29" s="316" t="s">
        <v>69</v>
      </c>
      <c r="E29" s="316" t="s">
        <v>41</v>
      </c>
      <c r="F29" s="316" t="s">
        <v>157</v>
      </c>
      <c r="G29" s="266" t="s">
        <v>375</v>
      </c>
      <c r="H29" s="266" t="s">
        <v>158</v>
      </c>
      <c r="I29" s="316" t="s">
        <v>159</v>
      </c>
      <c r="J29" s="316" t="s">
        <v>160</v>
      </c>
      <c r="K29" s="316" t="s">
        <v>89</v>
      </c>
      <c r="L29" s="316" t="s">
        <v>161</v>
      </c>
      <c r="M29" s="266" t="s">
        <v>162</v>
      </c>
      <c r="N29" s="266" t="s">
        <v>163</v>
      </c>
      <c r="O29" s="266" t="s">
        <v>77</v>
      </c>
      <c r="P29" s="266" t="s">
        <v>78</v>
      </c>
      <c r="Q29" s="17">
        <v>0.91</v>
      </c>
      <c r="R29" s="17">
        <v>0.9</v>
      </c>
      <c r="S29" s="316" t="s">
        <v>446</v>
      </c>
      <c r="T29" s="266" t="s">
        <v>164</v>
      </c>
      <c r="U29" s="266" t="s">
        <v>99</v>
      </c>
      <c r="V29" s="266" t="s">
        <v>165</v>
      </c>
      <c r="W29" s="266" t="s">
        <v>447</v>
      </c>
      <c r="X29" s="316" t="s">
        <v>167</v>
      </c>
      <c r="Y29" s="266" t="s">
        <v>53</v>
      </c>
      <c r="Z29" s="316" t="s">
        <v>100</v>
      </c>
      <c r="AA29" s="266" t="s">
        <v>1084</v>
      </c>
      <c r="AB29" s="507" t="s">
        <v>1125</v>
      </c>
    </row>
    <row r="30" spans="1:28" ht="81.75" customHeight="1" x14ac:dyDescent="0.2">
      <c r="A30" s="315" t="s">
        <v>404</v>
      </c>
      <c r="B30" s="316" t="s">
        <v>405</v>
      </c>
      <c r="C30" s="316" t="s">
        <v>512</v>
      </c>
      <c r="D30" s="316" t="s">
        <v>69</v>
      </c>
      <c r="E30" s="316" t="s">
        <v>41</v>
      </c>
      <c r="F30" s="316" t="s">
        <v>60</v>
      </c>
      <c r="G30" s="266" t="s">
        <v>376</v>
      </c>
      <c r="H30" s="266" t="s">
        <v>767</v>
      </c>
      <c r="I30" s="316" t="s">
        <v>178</v>
      </c>
      <c r="J30" s="316" t="s">
        <v>416</v>
      </c>
      <c r="K30" s="316" t="s">
        <v>73</v>
      </c>
      <c r="L30" s="316" t="s">
        <v>179</v>
      </c>
      <c r="M30" s="266" t="s">
        <v>180</v>
      </c>
      <c r="N30" s="266" t="s">
        <v>181</v>
      </c>
      <c r="O30" s="266" t="s">
        <v>114</v>
      </c>
      <c r="P30" s="266" t="s">
        <v>78</v>
      </c>
      <c r="Q30" s="17">
        <v>0.2</v>
      </c>
      <c r="R30" s="17">
        <v>0.9</v>
      </c>
      <c r="S30" s="316" t="s">
        <v>182</v>
      </c>
      <c r="T30" s="266" t="s">
        <v>164</v>
      </c>
      <c r="U30" s="266" t="s">
        <v>99</v>
      </c>
      <c r="V30" s="266" t="s">
        <v>165</v>
      </c>
      <c r="W30" s="266" t="s">
        <v>447</v>
      </c>
      <c r="X30" s="316" t="s">
        <v>183</v>
      </c>
      <c r="Y30" s="266" t="s">
        <v>53</v>
      </c>
      <c r="Z30" s="316" t="s">
        <v>100</v>
      </c>
      <c r="AA30" s="266" t="s">
        <v>1084</v>
      </c>
      <c r="AB30" s="507" t="s">
        <v>1125</v>
      </c>
    </row>
    <row r="31" spans="1:28" ht="105" customHeight="1" x14ac:dyDescent="0.2">
      <c r="A31" s="315" t="s">
        <v>404</v>
      </c>
      <c r="B31" s="316" t="s">
        <v>511</v>
      </c>
      <c r="C31" s="316" t="s">
        <v>516</v>
      </c>
      <c r="D31" s="316" t="s">
        <v>69</v>
      </c>
      <c r="E31" s="316" t="s">
        <v>41</v>
      </c>
      <c r="F31" s="316" t="s">
        <v>157</v>
      </c>
      <c r="G31" s="266" t="s">
        <v>377</v>
      </c>
      <c r="H31" s="704" t="s">
        <v>184</v>
      </c>
      <c r="I31" s="316" t="s">
        <v>185</v>
      </c>
      <c r="J31" s="316" t="s">
        <v>186</v>
      </c>
      <c r="K31" s="316" t="s">
        <v>73</v>
      </c>
      <c r="L31" s="316" t="s">
        <v>187</v>
      </c>
      <c r="M31" s="266" t="s">
        <v>188</v>
      </c>
      <c r="N31" s="266" t="s">
        <v>189</v>
      </c>
      <c r="O31" s="266" t="s">
        <v>77</v>
      </c>
      <c r="P31" s="266" t="s">
        <v>78</v>
      </c>
      <c r="Q31" s="17">
        <v>1.1000000000000001</v>
      </c>
      <c r="R31" s="17">
        <v>1</v>
      </c>
      <c r="S31" s="316" t="s">
        <v>466</v>
      </c>
      <c r="T31" s="266" t="s">
        <v>164</v>
      </c>
      <c r="U31" s="266" t="s">
        <v>99</v>
      </c>
      <c r="V31" s="266" t="s">
        <v>438</v>
      </c>
      <c r="W31" s="12">
        <v>1</v>
      </c>
      <c r="X31" s="316" t="s">
        <v>190</v>
      </c>
      <c r="Y31" s="266" t="s">
        <v>53</v>
      </c>
      <c r="Z31" s="316" t="s">
        <v>783</v>
      </c>
      <c r="AA31" s="266" t="s">
        <v>1084</v>
      </c>
      <c r="AB31" s="507" t="s">
        <v>1125</v>
      </c>
    </row>
    <row r="32" spans="1:28" ht="117" customHeight="1" x14ac:dyDescent="0.2">
      <c r="A32" s="315" t="s">
        <v>404</v>
      </c>
      <c r="B32" s="316" t="s">
        <v>511</v>
      </c>
      <c r="C32" s="316" t="s">
        <v>516</v>
      </c>
      <c r="D32" s="316" t="s">
        <v>69</v>
      </c>
      <c r="E32" s="316" t="s">
        <v>41</v>
      </c>
      <c r="F32" s="316" t="s">
        <v>157</v>
      </c>
      <c r="G32" s="266" t="s">
        <v>378</v>
      </c>
      <c r="H32" s="704"/>
      <c r="I32" s="316" t="s">
        <v>191</v>
      </c>
      <c r="J32" s="316" t="s">
        <v>192</v>
      </c>
      <c r="K32" s="316" t="s">
        <v>73</v>
      </c>
      <c r="L32" s="316" t="s">
        <v>193</v>
      </c>
      <c r="M32" s="266" t="s">
        <v>194</v>
      </c>
      <c r="N32" s="266" t="s">
        <v>195</v>
      </c>
      <c r="O32" s="266" t="s">
        <v>77</v>
      </c>
      <c r="P32" s="266" t="s">
        <v>78</v>
      </c>
      <c r="Q32" s="12">
        <v>1</v>
      </c>
      <c r="R32" s="17">
        <v>1</v>
      </c>
      <c r="S32" s="316" t="s">
        <v>784</v>
      </c>
      <c r="T32" s="266" t="s">
        <v>164</v>
      </c>
      <c r="U32" s="266" t="s">
        <v>99</v>
      </c>
      <c r="V32" s="266" t="s">
        <v>438</v>
      </c>
      <c r="W32" s="12">
        <v>1</v>
      </c>
      <c r="X32" s="316" t="s">
        <v>196</v>
      </c>
      <c r="Y32" s="266" t="s">
        <v>53</v>
      </c>
      <c r="Z32" s="316" t="s">
        <v>100</v>
      </c>
      <c r="AA32" s="266" t="s">
        <v>1084</v>
      </c>
      <c r="AB32" s="507" t="s">
        <v>1125</v>
      </c>
    </row>
    <row r="33" spans="1:28" ht="105" customHeight="1" x14ac:dyDescent="0.2">
      <c r="A33" s="315" t="s">
        <v>80</v>
      </c>
      <c r="B33" s="316" t="s">
        <v>81</v>
      </c>
      <c r="C33" s="316" t="s">
        <v>531</v>
      </c>
      <c r="D33" s="316" t="s">
        <v>69</v>
      </c>
      <c r="E33" s="316" t="s">
        <v>41</v>
      </c>
      <c r="F33" s="316" t="s">
        <v>60</v>
      </c>
      <c r="G33" s="266" t="s">
        <v>379</v>
      </c>
      <c r="H33" s="266" t="s">
        <v>768</v>
      </c>
      <c r="I33" s="316" t="s">
        <v>417</v>
      </c>
      <c r="J33" s="316" t="s">
        <v>197</v>
      </c>
      <c r="K33" s="316" t="s">
        <v>73</v>
      </c>
      <c r="L33" s="316" t="s">
        <v>198</v>
      </c>
      <c r="M33" s="266" t="s">
        <v>479</v>
      </c>
      <c r="N33" s="266" t="s">
        <v>470</v>
      </c>
      <c r="O33" s="266" t="s">
        <v>77</v>
      </c>
      <c r="P33" s="266" t="s">
        <v>78</v>
      </c>
      <c r="Q33" s="17">
        <v>1</v>
      </c>
      <c r="R33" s="17">
        <v>1</v>
      </c>
      <c r="S33" s="316" t="s">
        <v>480</v>
      </c>
      <c r="T33" s="266" t="s">
        <v>164</v>
      </c>
      <c r="U33" s="266" t="s">
        <v>99</v>
      </c>
      <c r="V33" s="266" t="s">
        <v>438</v>
      </c>
      <c r="W33" s="12">
        <v>1</v>
      </c>
      <c r="X33" s="316" t="s">
        <v>199</v>
      </c>
      <c r="Y33" s="266" t="s">
        <v>53</v>
      </c>
      <c r="Z33" s="316" t="s">
        <v>118</v>
      </c>
      <c r="AA33" s="266" t="s">
        <v>1084</v>
      </c>
      <c r="AB33" s="507" t="s">
        <v>1124</v>
      </c>
    </row>
    <row r="34" spans="1:28" ht="131.25" customHeight="1" x14ac:dyDescent="0.2">
      <c r="A34" s="315" t="s">
        <v>513</v>
      </c>
      <c r="B34" s="316" t="s">
        <v>514</v>
      </c>
      <c r="C34" s="316" t="s">
        <v>515</v>
      </c>
      <c r="D34" s="316" t="s">
        <v>69</v>
      </c>
      <c r="E34" s="316" t="s">
        <v>41</v>
      </c>
      <c r="F34" s="316" t="s">
        <v>60</v>
      </c>
      <c r="G34" s="266" t="s">
        <v>380</v>
      </c>
      <c r="H34" s="266" t="s">
        <v>771</v>
      </c>
      <c r="I34" s="316" t="s">
        <v>418</v>
      </c>
      <c r="J34" s="316" t="s">
        <v>200</v>
      </c>
      <c r="K34" s="316" t="s">
        <v>89</v>
      </c>
      <c r="L34" s="316" t="s">
        <v>201</v>
      </c>
      <c r="M34" s="266" t="s">
        <v>478</v>
      </c>
      <c r="N34" s="266" t="s">
        <v>471</v>
      </c>
      <c r="O34" s="266" t="s">
        <v>77</v>
      </c>
      <c r="P34" s="266" t="s">
        <v>78</v>
      </c>
      <c r="Q34" s="17">
        <v>1</v>
      </c>
      <c r="R34" s="17">
        <v>0.9</v>
      </c>
      <c r="S34" s="316" t="s">
        <v>785</v>
      </c>
      <c r="T34" s="266" t="s">
        <v>164</v>
      </c>
      <c r="U34" s="266" t="s">
        <v>99</v>
      </c>
      <c r="V34" s="266" t="s">
        <v>165</v>
      </c>
      <c r="W34" s="266" t="s">
        <v>166</v>
      </c>
      <c r="X34" s="316" t="s">
        <v>202</v>
      </c>
      <c r="Y34" s="266" t="s">
        <v>53</v>
      </c>
      <c r="Z34" s="316" t="s">
        <v>118</v>
      </c>
      <c r="AA34" s="266" t="s">
        <v>1084</v>
      </c>
      <c r="AB34" s="507" t="s">
        <v>1124</v>
      </c>
    </row>
    <row r="35" spans="1:28" ht="190.5" customHeight="1" x14ac:dyDescent="0.2">
      <c r="A35" s="315" t="s">
        <v>513</v>
      </c>
      <c r="B35" s="316" t="s">
        <v>514</v>
      </c>
      <c r="C35" s="316" t="s">
        <v>515</v>
      </c>
      <c r="D35" s="316" t="s">
        <v>69</v>
      </c>
      <c r="E35" s="316" t="s">
        <v>41</v>
      </c>
      <c r="F35" s="316" t="s">
        <v>60</v>
      </c>
      <c r="G35" s="266" t="s">
        <v>381</v>
      </c>
      <c r="H35" s="266" t="s">
        <v>770</v>
      </c>
      <c r="I35" s="316" t="s">
        <v>419</v>
      </c>
      <c r="J35" s="316" t="s">
        <v>203</v>
      </c>
      <c r="K35" s="316" t="s">
        <v>73</v>
      </c>
      <c r="L35" s="316" t="s">
        <v>204</v>
      </c>
      <c r="M35" s="266" t="s">
        <v>477</v>
      </c>
      <c r="N35" s="266" t="s">
        <v>472</v>
      </c>
      <c r="O35" s="266" t="s">
        <v>77</v>
      </c>
      <c r="P35" s="266" t="s">
        <v>78</v>
      </c>
      <c r="Q35" s="17">
        <v>1</v>
      </c>
      <c r="R35" s="17">
        <v>0.9</v>
      </c>
      <c r="S35" s="316" t="s">
        <v>205</v>
      </c>
      <c r="T35" s="266" t="s">
        <v>164</v>
      </c>
      <c r="U35" s="266" t="s">
        <v>99</v>
      </c>
      <c r="V35" s="266" t="s">
        <v>165</v>
      </c>
      <c r="W35" s="266" t="s">
        <v>447</v>
      </c>
      <c r="X35" s="316" t="s">
        <v>206</v>
      </c>
      <c r="Y35" s="266" t="s">
        <v>53</v>
      </c>
      <c r="Z35" s="316" t="s">
        <v>118</v>
      </c>
      <c r="AA35" s="266" t="s">
        <v>1084</v>
      </c>
      <c r="AB35" s="507" t="s">
        <v>1124</v>
      </c>
    </row>
    <row r="36" spans="1:28" ht="142.5" customHeight="1" x14ac:dyDescent="0.2">
      <c r="A36" s="315" t="s">
        <v>513</v>
      </c>
      <c r="B36" s="316" t="s">
        <v>514</v>
      </c>
      <c r="C36" s="316" t="s">
        <v>515</v>
      </c>
      <c r="D36" s="316" t="s">
        <v>69</v>
      </c>
      <c r="E36" s="316" t="s">
        <v>41</v>
      </c>
      <c r="F36" s="316" t="s">
        <v>60</v>
      </c>
      <c r="G36" s="266" t="s">
        <v>382</v>
      </c>
      <c r="H36" s="266" t="s">
        <v>769</v>
      </c>
      <c r="I36" s="316" t="s">
        <v>420</v>
      </c>
      <c r="J36" s="316" t="s">
        <v>207</v>
      </c>
      <c r="K36" s="316" t="s">
        <v>73</v>
      </c>
      <c r="L36" s="316" t="s">
        <v>208</v>
      </c>
      <c r="M36" s="266" t="s">
        <v>476</v>
      </c>
      <c r="N36" s="266" t="s">
        <v>473</v>
      </c>
      <c r="O36" s="266" t="s">
        <v>77</v>
      </c>
      <c r="P36" s="266" t="s">
        <v>78</v>
      </c>
      <c r="Q36" s="17">
        <v>1</v>
      </c>
      <c r="R36" s="17">
        <v>0.9</v>
      </c>
      <c r="S36" s="316" t="s">
        <v>423</v>
      </c>
      <c r="T36" s="266" t="s">
        <v>164</v>
      </c>
      <c r="U36" s="266" t="s">
        <v>99</v>
      </c>
      <c r="V36" s="266" t="s">
        <v>165</v>
      </c>
      <c r="W36" s="266" t="s">
        <v>447</v>
      </c>
      <c r="X36" s="316" t="s">
        <v>209</v>
      </c>
      <c r="Y36" s="266" t="s">
        <v>53</v>
      </c>
      <c r="Z36" s="316" t="s">
        <v>118</v>
      </c>
      <c r="AA36" s="266" t="s">
        <v>1084</v>
      </c>
      <c r="AB36" s="507" t="s">
        <v>1124</v>
      </c>
    </row>
    <row r="37" spans="1:28" ht="136.5" customHeight="1" x14ac:dyDescent="0.2">
      <c r="A37" s="315" t="s">
        <v>513</v>
      </c>
      <c r="B37" s="316" t="s">
        <v>514</v>
      </c>
      <c r="C37" s="316" t="s">
        <v>515</v>
      </c>
      <c r="D37" s="316" t="s">
        <v>69</v>
      </c>
      <c r="E37" s="316" t="s">
        <v>41</v>
      </c>
      <c r="F37" s="316" t="s">
        <v>60</v>
      </c>
      <c r="G37" s="266" t="s">
        <v>383</v>
      </c>
      <c r="H37" s="266" t="s">
        <v>210</v>
      </c>
      <c r="I37" s="316" t="s">
        <v>211</v>
      </c>
      <c r="J37" s="316" t="s">
        <v>212</v>
      </c>
      <c r="K37" s="316" t="s">
        <v>73</v>
      </c>
      <c r="L37" s="316" t="s">
        <v>213</v>
      </c>
      <c r="M37" s="266" t="s">
        <v>475</v>
      </c>
      <c r="N37" s="266" t="s">
        <v>474</v>
      </c>
      <c r="O37" s="266" t="s">
        <v>77</v>
      </c>
      <c r="P37" s="266" t="s">
        <v>78</v>
      </c>
      <c r="Q37" s="17">
        <v>1</v>
      </c>
      <c r="R37" s="17">
        <v>1</v>
      </c>
      <c r="S37" s="316" t="s">
        <v>214</v>
      </c>
      <c r="T37" s="266" t="s">
        <v>164</v>
      </c>
      <c r="U37" s="266" t="s">
        <v>99</v>
      </c>
      <c r="V37" s="266" t="s">
        <v>438</v>
      </c>
      <c r="W37" s="12">
        <v>1</v>
      </c>
      <c r="X37" s="316" t="s">
        <v>215</v>
      </c>
      <c r="Y37" s="266" t="s">
        <v>53</v>
      </c>
      <c r="Z37" s="316" t="s">
        <v>118</v>
      </c>
      <c r="AA37" s="266" t="s">
        <v>1084</v>
      </c>
      <c r="AB37" s="507" t="s">
        <v>1124</v>
      </c>
    </row>
    <row r="38" spans="1:28" ht="140.25" customHeight="1" x14ac:dyDescent="0.2">
      <c r="A38" s="315" t="s">
        <v>513</v>
      </c>
      <c r="B38" s="316" t="s">
        <v>514</v>
      </c>
      <c r="C38" s="316" t="s">
        <v>517</v>
      </c>
      <c r="D38" s="316" t="s">
        <v>69</v>
      </c>
      <c r="E38" s="316" t="s">
        <v>41</v>
      </c>
      <c r="F38" s="316" t="s">
        <v>60</v>
      </c>
      <c r="G38" s="266" t="s">
        <v>384</v>
      </c>
      <c r="H38" s="266" t="s">
        <v>216</v>
      </c>
      <c r="I38" s="316" t="s">
        <v>217</v>
      </c>
      <c r="J38" s="316" t="s">
        <v>218</v>
      </c>
      <c r="K38" s="316" t="s">
        <v>73</v>
      </c>
      <c r="L38" s="316" t="s">
        <v>527</v>
      </c>
      <c r="M38" s="266" t="s">
        <v>528</v>
      </c>
      <c r="N38" s="266" t="s">
        <v>529</v>
      </c>
      <c r="O38" s="266" t="s">
        <v>77</v>
      </c>
      <c r="P38" s="266" t="s">
        <v>78</v>
      </c>
      <c r="Q38" s="17" t="s">
        <v>219</v>
      </c>
      <c r="R38" s="17">
        <v>1</v>
      </c>
      <c r="S38" s="316" t="s">
        <v>786</v>
      </c>
      <c r="T38" s="266" t="s">
        <v>164</v>
      </c>
      <c r="U38" s="266" t="s">
        <v>99</v>
      </c>
      <c r="V38" s="266" t="s">
        <v>165</v>
      </c>
      <c r="W38" s="266" t="s">
        <v>166</v>
      </c>
      <c r="X38" s="316" t="s">
        <v>787</v>
      </c>
      <c r="Y38" s="266" t="s">
        <v>53</v>
      </c>
      <c r="Z38" s="316" t="s">
        <v>530</v>
      </c>
      <c r="AA38" s="266" t="s">
        <v>1084</v>
      </c>
      <c r="AB38" s="507" t="s">
        <v>1125</v>
      </c>
    </row>
    <row r="39" spans="1:28" ht="81" customHeight="1" x14ac:dyDescent="0.2">
      <c r="A39" s="315" t="s">
        <v>518</v>
      </c>
      <c r="B39" s="316" t="s">
        <v>519</v>
      </c>
      <c r="C39" s="316" t="s">
        <v>520</v>
      </c>
      <c r="D39" s="316" t="s">
        <v>69</v>
      </c>
      <c r="E39" s="316" t="s">
        <v>41</v>
      </c>
      <c r="F39" s="316" t="s">
        <v>157</v>
      </c>
      <c r="G39" s="266" t="s">
        <v>385</v>
      </c>
      <c r="H39" s="266" t="s">
        <v>220</v>
      </c>
      <c r="I39" s="316" t="s">
        <v>421</v>
      </c>
      <c r="J39" s="316" t="s">
        <v>221</v>
      </c>
      <c r="K39" s="316" t="s">
        <v>73</v>
      </c>
      <c r="L39" s="316" t="s">
        <v>222</v>
      </c>
      <c r="M39" s="266" t="s">
        <v>223</v>
      </c>
      <c r="N39" s="266" t="s">
        <v>224</v>
      </c>
      <c r="O39" s="266" t="s">
        <v>114</v>
      </c>
      <c r="P39" s="266" t="s">
        <v>78</v>
      </c>
      <c r="Q39" s="266">
        <v>1</v>
      </c>
      <c r="R39" s="266" t="s">
        <v>225</v>
      </c>
      <c r="S39" s="316" t="s">
        <v>422</v>
      </c>
      <c r="T39" s="266" t="s">
        <v>226</v>
      </c>
      <c r="U39" s="266">
        <v>1</v>
      </c>
      <c r="V39" s="266" t="s">
        <v>225</v>
      </c>
      <c r="W39" s="266" t="s">
        <v>227</v>
      </c>
      <c r="X39" s="316" t="s">
        <v>422</v>
      </c>
      <c r="Y39" s="266" t="s">
        <v>228</v>
      </c>
      <c r="Z39" s="316" t="s">
        <v>229</v>
      </c>
      <c r="AA39" s="266" t="s">
        <v>1086</v>
      </c>
      <c r="AB39" s="507" t="s">
        <v>1126</v>
      </c>
    </row>
    <row r="40" spans="1:28" ht="81.75" customHeight="1" x14ac:dyDescent="0.2">
      <c r="A40" s="315" t="s">
        <v>518</v>
      </c>
      <c r="B40" s="316" t="s">
        <v>519</v>
      </c>
      <c r="C40" s="316" t="s">
        <v>520</v>
      </c>
      <c r="D40" s="316" t="s">
        <v>69</v>
      </c>
      <c r="E40" s="316" t="s">
        <v>41</v>
      </c>
      <c r="F40" s="316" t="s">
        <v>157</v>
      </c>
      <c r="G40" s="266" t="s">
        <v>386</v>
      </c>
      <c r="H40" s="266" t="s">
        <v>230</v>
      </c>
      <c r="I40" s="316" t="s">
        <v>231</v>
      </c>
      <c r="J40" s="316" t="s">
        <v>232</v>
      </c>
      <c r="K40" s="316" t="s">
        <v>73</v>
      </c>
      <c r="L40" s="316" t="s">
        <v>233</v>
      </c>
      <c r="M40" s="266" t="s">
        <v>234</v>
      </c>
      <c r="N40" s="266" t="s">
        <v>235</v>
      </c>
      <c r="O40" s="266" t="s">
        <v>114</v>
      </c>
      <c r="P40" s="266" t="s">
        <v>98</v>
      </c>
      <c r="Q40" s="19">
        <v>0.75</v>
      </c>
      <c r="R40" s="19">
        <v>0.85</v>
      </c>
      <c r="S40" s="316" t="s">
        <v>788</v>
      </c>
      <c r="T40" s="17">
        <v>0.3</v>
      </c>
      <c r="U40" s="17">
        <v>0.5</v>
      </c>
      <c r="V40" s="17">
        <v>0.8</v>
      </c>
      <c r="W40" s="17">
        <v>0.9</v>
      </c>
      <c r="X40" s="316" t="s">
        <v>424</v>
      </c>
      <c r="Y40" s="266" t="s">
        <v>236</v>
      </c>
      <c r="Z40" s="316" t="s">
        <v>237</v>
      </c>
      <c r="AA40" s="266" t="s">
        <v>1086</v>
      </c>
      <c r="AB40" s="507" t="s">
        <v>1126</v>
      </c>
    </row>
    <row r="41" spans="1:28" ht="75" customHeight="1" x14ac:dyDescent="0.2">
      <c r="A41" s="315" t="s">
        <v>518</v>
      </c>
      <c r="B41" s="316" t="s">
        <v>519</v>
      </c>
      <c r="C41" s="316" t="s">
        <v>520</v>
      </c>
      <c r="D41" s="316" t="s">
        <v>69</v>
      </c>
      <c r="E41" s="316" t="s">
        <v>41</v>
      </c>
      <c r="F41" s="316" t="s">
        <v>157</v>
      </c>
      <c r="G41" s="266" t="s">
        <v>387</v>
      </c>
      <c r="H41" s="266" t="s">
        <v>238</v>
      </c>
      <c r="I41" s="316" t="s">
        <v>239</v>
      </c>
      <c r="J41" s="316" t="s">
        <v>240</v>
      </c>
      <c r="K41" s="316" t="s">
        <v>73</v>
      </c>
      <c r="L41" s="316" t="s">
        <v>241</v>
      </c>
      <c r="M41" s="266" t="s">
        <v>242</v>
      </c>
      <c r="N41" s="266" t="s">
        <v>243</v>
      </c>
      <c r="O41" s="266" t="s">
        <v>244</v>
      </c>
      <c r="P41" s="266" t="s">
        <v>98</v>
      </c>
      <c r="Q41" s="266">
        <v>2.94</v>
      </c>
      <c r="R41" s="266" t="s">
        <v>245</v>
      </c>
      <c r="S41" s="316" t="s">
        <v>246</v>
      </c>
      <c r="T41" s="266" t="s">
        <v>247</v>
      </c>
      <c r="U41" s="266" t="s">
        <v>248</v>
      </c>
      <c r="V41" s="266" t="s">
        <v>249</v>
      </c>
      <c r="W41" s="266" t="s">
        <v>250</v>
      </c>
      <c r="X41" s="316" t="s">
        <v>251</v>
      </c>
      <c r="Y41" s="266" t="s">
        <v>236</v>
      </c>
      <c r="Z41" s="316" t="s">
        <v>1095</v>
      </c>
      <c r="AA41" s="266" t="s">
        <v>1086</v>
      </c>
      <c r="AB41" s="507" t="s">
        <v>1126</v>
      </c>
    </row>
    <row r="42" spans="1:28" ht="77.25" customHeight="1" x14ac:dyDescent="0.2">
      <c r="A42" s="315" t="s">
        <v>518</v>
      </c>
      <c r="B42" s="316" t="s">
        <v>519</v>
      </c>
      <c r="C42" s="316" t="s">
        <v>520</v>
      </c>
      <c r="D42" s="316" t="s">
        <v>69</v>
      </c>
      <c r="E42" s="316" t="s">
        <v>41</v>
      </c>
      <c r="F42" s="316" t="s">
        <v>157</v>
      </c>
      <c r="G42" s="266" t="s">
        <v>388</v>
      </c>
      <c r="H42" s="266" t="s">
        <v>277</v>
      </c>
      <c r="I42" s="316" t="s">
        <v>252</v>
      </c>
      <c r="J42" s="316" t="s">
        <v>253</v>
      </c>
      <c r="K42" s="316" t="s">
        <v>89</v>
      </c>
      <c r="L42" s="316" t="s">
        <v>254</v>
      </c>
      <c r="M42" s="266" t="s">
        <v>255</v>
      </c>
      <c r="N42" s="266" t="s">
        <v>256</v>
      </c>
      <c r="O42" s="266" t="s">
        <v>244</v>
      </c>
      <c r="P42" s="266" t="s">
        <v>98</v>
      </c>
      <c r="Q42" s="266" t="s">
        <v>118</v>
      </c>
      <c r="R42" s="266" t="s">
        <v>257</v>
      </c>
      <c r="S42" s="316" t="s">
        <v>481</v>
      </c>
      <c r="T42" s="266" t="s">
        <v>258</v>
      </c>
      <c r="U42" s="266" t="s">
        <v>259</v>
      </c>
      <c r="V42" s="266" t="s">
        <v>260</v>
      </c>
      <c r="W42" s="266" t="s">
        <v>261</v>
      </c>
      <c r="X42" s="316" t="s">
        <v>482</v>
      </c>
      <c r="Y42" s="266" t="s">
        <v>51</v>
      </c>
      <c r="Z42" s="316" t="s">
        <v>262</v>
      </c>
      <c r="AA42" s="266" t="s">
        <v>1086</v>
      </c>
      <c r="AB42" s="507" t="s">
        <v>1126</v>
      </c>
    </row>
    <row r="43" spans="1:28" ht="77.25" customHeight="1" x14ac:dyDescent="0.2">
      <c r="A43" s="315" t="s">
        <v>518</v>
      </c>
      <c r="B43" s="316" t="s">
        <v>519</v>
      </c>
      <c r="C43" s="316" t="s">
        <v>520</v>
      </c>
      <c r="D43" s="316" t="s">
        <v>69</v>
      </c>
      <c r="E43" s="316" t="s">
        <v>41</v>
      </c>
      <c r="F43" s="316" t="s">
        <v>157</v>
      </c>
      <c r="G43" s="266" t="s">
        <v>389</v>
      </c>
      <c r="H43" s="266" t="s">
        <v>263</v>
      </c>
      <c r="I43" s="316" t="s">
        <v>789</v>
      </c>
      <c r="J43" s="316" t="s">
        <v>264</v>
      </c>
      <c r="K43" s="316" t="s">
        <v>73</v>
      </c>
      <c r="L43" s="316" t="s">
        <v>265</v>
      </c>
      <c r="M43" s="266" t="s">
        <v>266</v>
      </c>
      <c r="N43" s="266" t="s">
        <v>1096</v>
      </c>
      <c r="O43" s="266" t="s">
        <v>114</v>
      </c>
      <c r="P43" s="266" t="s">
        <v>98</v>
      </c>
      <c r="Q43" s="19">
        <v>0.81159999999999999</v>
      </c>
      <c r="R43" s="19">
        <v>0.7</v>
      </c>
      <c r="S43" s="316" t="s">
        <v>267</v>
      </c>
      <c r="T43" s="514">
        <v>0.5</v>
      </c>
      <c r="U43" s="514">
        <v>0.6</v>
      </c>
      <c r="V43" s="514">
        <v>0.7</v>
      </c>
      <c r="W43" s="266" t="s">
        <v>268</v>
      </c>
      <c r="X43" s="316" t="s">
        <v>269</v>
      </c>
      <c r="Y43" s="266" t="s">
        <v>228</v>
      </c>
      <c r="Z43" s="316" t="s">
        <v>790</v>
      </c>
      <c r="AA43" s="266" t="s">
        <v>1086</v>
      </c>
      <c r="AB43" s="507" t="s">
        <v>1126</v>
      </c>
    </row>
    <row r="44" spans="1:28" ht="86.25" customHeight="1" x14ac:dyDescent="0.2">
      <c r="A44" s="315" t="s">
        <v>518</v>
      </c>
      <c r="B44" s="316" t="s">
        <v>519</v>
      </c>
      <c r="C44" s="316" t="s">
        <v>520</v>
      </c>
      <c r="D44" s="316" t="s">
        <v>69</v>
      </c>
      <c r="E44" s="316" t="s">
        <v>41</v>
      </c>
      <c r="F44" s="316" t="s">
        <v>157</v>
      </c>
      <c r="G44" s="266" t="s">
        <v>390</v>
      </c>
      <c r="H44" s="266" t="s">
        <v>270</v>
      </c>
      <c r="I44" s="316" t="s">
        <v>791</v>
      </c>
      <c r="J44" s="316" t="s">
        <v>271</v>
      </c>
      <c r="K44" s="316" t="s">
        <v>73</v>
      </c>
      <c r="L44" s="316" t="s">
        <v>272</v>
      </c>
      <c r="M44" s="266" t="s">
        <v>273</v>
      </c>
      <c r="N44" s="266" t="s">
        <v>274</v>
      </c>
      <c r="O44" s="266" t="s">
        <v>244</v>
      </c>
      <c r="P44" s="266" t="s">
        <v>98</v>
      </c>
      <c r="Q44" s="266">
        <v>5</v>
      </c>
      <c r="R44" s="266">
        <v>11</v>
      </c>
      <c r="S44" s="316" t="s">
        <v>275</v>
      </c>
      <c r="T44" s="266">
        <v>5</v>
      </c>
      <c r="U44" s="266">
        <v>7</v>
      </c>
      <c r="V44" s="266">
        <v>9</v>
      </c>
      <c r="W44" s="266">
        <v>11</v>
      </c>
      <c r="X44" s="316" t="s">
        <v>276</v>
      </c>
      <c r="Y44" s="266" t="s">
        <v>228</v>
      </c>
      <c r="Z44" s="316" t="s">
        <v>1097</v>
      </c>
      <c r="AA44" s="266" t="s">
        <v>1086</v>
      </c>
      <c r="AB44" s="507" t="s">
        <v>1126</v>
      </c>
    </row>
    <row r="45" spans="1:28" ht="114" customHeight="1" x14ac:dyDescent="0.2">
      <c r="A45" s="383" t="s">
        <v>404</v>
      </c>
      <c r="B45" s="384" t="s">
        <v>519</v>
      </c>
      <c r="C45" s="384" t="s">
        <v>521</v>
      </c>
      <c r="D45" s="316" t="s">
        <v>69</v>
      </c>
      <c r="E45" s="316" t="s">
        <v>41</v>
      </c>
      <c r="F45" s="316" t="s">
        <v>60</v>
      </c>
      <c r="G45" s="266" t="s">
        <v>391</v>
      </c>
      <c r="H45" s="266" t="s">
        <v>278</v>
      </c>
      <c r="I45" s="316" t="s">
        <v>279</v>
      </c>
      <c r="J45" s="316" t="s">
        <v>280</v>
      </c>
      <c r="K45" s="316" t="s">
        <v>73</v>
      </c>
      <c r="L45" s="316" t="s">
        <v>281</v>
      </c>
      <c r="M45" s="266" t="s">
        <v>282</v>
      </c>
      <c r="N45" s="266" t="s">
        <v>484</v>
      </c>
      <c r="O45" s="266" t="s">
        <v>114</v>
      </c>
      <c r="P45" s="266" t="s">
        <v>78</v>
      </c>
      <c r="Q45" s="266" t="s">
        <v>219</v>
      </c>
      <c r="R45" s="17">
        <v>1</v>
      </c>
      <c r="S45" s="316" t="s">
        <v>483</v>
      </c>
      <c r="T45" s="17">
        <v>0.5</v>
      </c>
      <c r="U45" s="17">
        <v>0.6</v>
      </c>
      <c r="V45" s="17">
        <v>0.9</v>
      </c>
      <c r="W45" s="17">
        <v>1</v>
      </c>
      <c r="X45" s="316" t="s">
        <v>283</v>
      </c>
      <c r="Y45" s="266" t="s">
        <v>53</v>
      </c>
      <c r="Z45" s="316" t="s">
        <v>118</v>
      </c>
      <c r="AA45" s="266" t="s">
        <v>1083</v>
      </c>
      <c r="AB45" s="507" t="s">
        <v>1127</v>
      </c>
    </row>
    <row r="46" spans="1:28" ht="114" customHeight="1" x14ac:dyDescent="0.2">
      <c r="A46" s="383" t="s">
        <v>404</v>
      </c>
      <c r="B46" s="384" t="s">
        <v>519</v>
      </c>
      <c r="C46" s="384" t="s">
        <v>521</v>
      </c>
      <c r="D46" s="316" t="s">
        <v>69</v>
      </c>
      <c r="E46" s="316" t="s">
        <v>41</v>
      </c>
      <c r="F46" s="316" t="s">
        <v>60</v>
      </c>
      <c r="G46" s="266" t="s">
        <v>392</v>
      </c>
      <c r="H46" s="266" t="s">
        <v>284</v>
      </c>
      <c r="I46" s="316" t="s">
        <v>285</v>
      </c>
      <c r="J46" s="316" t="s">
        <v>286</v>
      </c>
      <c r="K46" s="316" t="s">
        <v>73</v>
      </c>
      <c r="L46" s="316" t="s">
        <v>287</v>
      </c>
      <c r="M46" s="266" t="s">
        <v>453</v>
      </c>
      <c r="N46" s="266" t="s">
        <v>454</v>
      </c>
      <c r="O46" s="266" t="s">
        <v>114</v>
      </c>
      <c r="P46" s="266" t="s">
        <v>98</v>
      </c>
      <c r="Q46" s="266" t="s">
        <v>219</v>
      </c>
      <c r="R46" s="17">
        <v>1</v>
      </c>
      <c r="S46" s="316" t="s">
        <v>425</v>
      </c>
      <c r="T46" s="17">
        <v>0.5</v>
      </c>
      <c r="U46" s="17">
        <v>0.6</v>
      </c>
      <c r="V46" s="17">
        <v>0.9</v>
      </c>
      <c r="W46" s="17">
        <v>1</v>
      </c>
      <c r="X46" s="316" t="s">
        <v>1098</v>
      </c>
      <c r="Y46" s="266" t="s">
        <v>53</v>
      </c>
      <c r="Z46" s="316" t="s">
        <v>118</v>
      </c>
      <c r="AA46" s="266" t="s">
        <v>1083</v>
      </c>
      <c r="AB46" s="507" t="s">
        <v>1127</v>
      </c>
    </row>
    <row r="47" spans="1:28" ht="78.75" customHeight="1" x14ac:dyDescent="0.2">
      <c r="A47" s="383" t="s">
        <v>404</v>
      </c>
      <c r="B47" s="384" t="s">
        <v>519</v>
      </c>
      <c r="C47" s="384" t="s">
        <v>522</v>
      </c>
      <c r="D47" s="316" t="s">
        <v>69</v>
      </c>
      <c r="E47" s="316" t="s">
        <v>41</v>
      </c>
      <c r="F47" s="316" t="s">
        <v>60</v>
      </c>
      <c r="G47" s="266" t="s">
        <v>393</v>
      </c>
      <c r="H47" s="266" t="s">
        <v>288</v>
      </c>
      <c r="I47" s="316" t="s">
        <v>289</v>
      </c>
      <c r="J47" s="316" t="s">
        <v>290</v>
      </c>
      <c r="K47" s="316" t="s">
        <v>73</v>
      </c>
      <c r="L47" s="316" t="s">
        <v>291</v>
      </c>
      <c r="M47" s="266" t="s">
        <v>292</v>
      </c>
      <c r="N47" s="266" t="s">
        <v>293</v>
      </c>
      <c r="O47" s="266" t="s">
        <v>244</v>
      </c>
      <c r="P47" s="266" t="s">
        <v>78</v>
      </c>
      <c r="Q47" s="266" t="s">
        <v>219</v>
      </c>
      <c r="R47" s="266">
        <v>4</v>
      </c>
      <c r="S47" s="316" t="s">
        <v>792</v>
      </c>
      <c r="T47" s="17">
        <v>0.5</v>
      </c>
      <c r="U47" s="17">
        <v>0.6</v>
      </c>
      <c r="V47" s="17">
        <v>0.9</v>
      </c>
      <c r="W47" s="17">
        <v>1</v>
      </c>
      <c r="X47" s="316" t="s">
        <v>1099</v>
      </c>
      <c r="Y47" s="266" t="s">
        <v>53</v>
      </c>
      <c r="Z47" s="316" t="s">
        <v>118</v>
      </c>
      <c r="AA47" s="266" t="s">
        <v>1083</v>
      </c>
      <c r="AB47" s="507" t="s">
        <v>1127</v>
      </c>
    </row>
    <row r="48" spans="1:28" ht="108" customHeight="1" x14ac:dyDescent="0.2">
      <c r="A48" s="383" t="s">
        <v>83</v>
      </c>
      <c r="B48" s="384" t="s">
        <v>523</v>
      </c>
      <c r="C48" s="384" t="s">
        <v>524</v>
      </c>
      <c r="D48" s="316" t="s">
        <v>69</v>
      </c>
      <c r="E48" s="316" t="s">
        <v>41</v>
      </c>
      <c r="F48" s="316" t="s">
        <v>157</v>
      </c>
      <c r="G48" s="266" t="s">
        <v>394</v>
      </c>
      <c r="H48" s="266" t="s">
        <v>294</v>
      </c>
      <c r="I48" s="316" t="s">
        <v>295</v>
      </c>
      <c r="J48" s="316" t="s">
        <v>296</v>
      </c>
      <c r="K48" s="316" t="s">
        <v>89</v>
      </c>
      <c r="L48" s="316" t="s">
        <v>297</v>
      </c>
      <c r="M48" s="266" t="s">
        <v>455</v>
      </c>
      <c r="N48" s="266" t="s">
        <v>485</v>
      </c>
      <c r="O48" s="266" t="s">
        <v>77</v>
      </c>
      <c r="P48" s="266" t="s">
        <v>78</v>
      </c>
      <c r="Q48" s="17">
        <v>1</v>
      </c>
      <c r="R48" s="17">
        <v>1</v>
      </c>
      <c r="S48" s="316" t="s">
        <v>486</v>
      </c>
      <c r="T48" s="266" t="s">
        <v>298</v>
      </c>
      <c r="U48" s="266" t="s">
        <v>299</v>
      </c>
      <c r="V48" s="266" t="s">
        <v>456</v>
      </c>
      <c r="W48" s="17">
        <v>1</v>
      </c>
      <c r="X48" s="316" t="s">
        <v>300</v>
      </c>
      <c r="Y48" s="266" t="s">
        <v>53</v>
      </c>
      <c r="Z48" s="316" t="s">
        <v>118</v>
      </c>
      <c r="AA48" s="266" t="s">
        <v>1083</v>
      </c>
      <c r="AB48" s="507" t="s">
        <v>1128</v>
      </c>
    </row>
    <row r="49" spans="1:28" ht="110.25" customHeight="1" x14ac:dyDescent="0.2">
      <c r="A49" s="383" t="s">
        <v>83</v>
      </c>
      <c r="B49" s="384" t="s">
        <v>523</v>
      </c>
      <c r="C49" s="384" t="s">
        <v>524</v>
      </c>
      <c r="D49" s="316" t="s">
        <v>69</v>
      </c>
      <c r="E49" s="316" t="s">
        <v>41</v>
      </c>
      <c r="F49" s="316" t="s">
        <v>157</v>
      </c>
      <c r="G49" s="266" t="s">
        <v>395</v>
      </c>
      <c r="H49" s="266" t="s">
        <v>301</v>
      </c>
      <c r="I49" s="316" t="s">
        <v>302</v>
      </c>
      <c r="J49" s="316" t="s">
        <v>303</v>
      </c>
      <c r="K49" s="316" t="s">
        <v>123</v>
      </c>
      <c r="L49" s="316" t="s">
        <v>304</v>
      </c>
      <c r="M49" s="266" t="s">
        <v>1100</v>
      </c>
      <c r="N49" s="266" t="s">
        <v>1101</v>
      </c>
      <c r="O49" s="266" t="s">
        <v>77</v>
      </c>
      <c r="P49" s="266" t="s">
        <v>98</v>
      </c>
      <c r="Q49" s="17">
        <v>1</v>
      </c>
      <c r="R49" s="17">
        <v>1</v>
      </c>
      <c r="S49" s="316" t="s">
        <v>487</v>
      </c>
      <c r="T49" s="266" t="s">
        <v>1102</v>
      </c>
      <c r="U49" s="266" t="s">
        <v>1103</v>
      </c>
      <c r="V49" s="266" t="s">
        <v>1104</v>
      </c>
      <c r="W49" s="17">
        <v>1</v>
      </c>
      <c r="X49" s="316" t="s">
        <v>358</v>
      </c>
      <c r="Y49" s="266" t="s">
        <v>51</v>
      </c>
      <c r="Z49" s="316" t="s">
        <v>118</v>
      </c>
      <c r="AA49" s="266" t="s">
        <v>1083</v>
      </c>
      <c r="AB49" s="507" t="s">
        <v>1128</v>
      </c>
    </row>
    <row r="50" spans="1:28" ht="92.25" customHeight="1" x14ac:dyDescent="0.2">
      <c r="A50" s="315" t="s">
        <v>525</v>
      </c>
      <c r="B50" s="316" t="s">
        <v>519</v>
      </c>
      <c r="C50" s="316" t="s">
        <v>526</v>
      </c>
      <c r="D50" s="316" t="str">
        <f>IF(E50="","",CONCATENATE("OE_",MID(E50,1,1)))</f>
        <v>OE_5</v>
      </c>
      <c r="E50" s="316" t="s">
        <v>41</v>
      </c>
      <c r="F50" s="316" t="s">
        <v>60</v>
      </c>
      <c r="G50" s="266" t="s">
        <v>396</v>
      </c>
      <c r="H50" s="266" t="s">
        <v>426</v>
      </c>
      <c r="I50" s="316" t="s">
        <v>305</v>
      </c>
      <c r="J50" s="316" t="s">
        <v>306</v>
      </c>
      <c r="K50" s="316" t="s">
        <v>73</v>
      </c>
      <c r="L50" s="316" t="s">
        <v>307</v>
      </c>
      <c r="M50" s="266" t="s">
        <v>308</v>
      </c>
      <c r="N50" s="266" t="s">
        <v>309</v>
      </c>
      <c r="O50" s="266" t="s">
        <v>77</v>
      </c>
      <c r="P50" s="266" t="s">
        <v>98</v>
      </c>
      <c r="Q50" s="12">
        <v>0.97</v>
      </c>
      <c r="R50" s="12">
        <v>0.96</v>
      </c>
      <c r="S50" s="316" t="s">
        <v>488</v>
      </c>
      <c r="T50" s="266" t="s">
        <v>226</v>
      </c>
      <c r="U50" s="266" t="s">
        <v>310</v>
      </c>
      <c r="V50" s="266" t="s">
        <v>311</v>
      </c>
      <c r="W50" s="266" t="s">
        <v>312</v>
      </c>
      <c r="X50" s="316" t="s">
        <v>313</v>
      </c>
      <c r="Y50" s="266" t="s">
        <v>53</v>
      </c>
      <c r="Z50" s="316" t="s">
        <v>118</v>
      </c>
      <c r="AA50" s="266" t="s">
        <v>649</v>
      </c>
      <c r="AB50" s="507" t="s">
        <v>1129</v>
      </c>
    </row>
    <row r="51" spans="1:28" ht="90.75" customHeight="1" x14ac:dyDescent="0.2">
      <c r="A51" s="315" t="s">
        <v>525</v>
      </c>
      <c r="B51" s="316" t="s">
        <v>519</v>
      </c>
      <c r="C51" s="316" t="s">
        <v>526</v>
      </c>
      <c r="D51" s="316" t="str">
        <f t="shared" ref="D51:D53" si="2">IF(E51="","",CONCATENATE("OE_",MID(E51,1,1)))</f>
        <v>OE_5</v>
      </c>
      <c r="E51" s="316" t="s">
        <v>41</v>
      </c>
      <c r="F51" s="316" t="s">
        <v>60</v>
      </c>
      <c r="G51" s="266" t="s">
        <v>397</v>
      </c>
      <c r="H51" s="266" t="s">
        <v>427</v>
      </c>
      <c r="I51" s="316" t="s">
        <v>305</v>
      </c>
      <c r="J51" s="316" t="s">
        <v>314</v>
      </c>
      <c r="K51" s="316" t="s">
        <v>73</v>
      </c>
      <c r="L51" s="316" t="s">
        <v>315</v>
      </c>
      <c r="M51" s="266" t="s">
        <v>316</v>
      </c>
      <c r="N51" s="266" t="s">
        <v>317</v>
      </c>
      <c r="O51" s="266" t="s">
        <v>77</v>
      </c>
      <c r="P51" s="266" t="s">
        <v>98</v>
      </c>
      <c r="Q51" s="12">
        <v>0.65</v>
      </c>
      <c r="R51" s="12">
        <v>0.65</v>
      </c>
      <c r="S51" s="316" t="s">
        <v>489</v>
      </c>
      <c r="T51" s="266" t="s">
        <v>318</v>
      </c>
      <c r="U51" s="266" t="s">
        <v>319</v>
      </c>
      <c r="V51" s="266" t="s">
        <v>320</v>
      </c>
      <c r="W51" s="266" t="s">
        <v>321</v>
      </c>
      <c r="X51" s="316" t="s">
        <v>322</v>
      </c>
      <c r="Y51" s="266" t="s">
        <v>54</v>
      </c>
      <c r="Z51" s="316" t="s">
        <v>323</v>
      </c>
      <c r="AA51" s="266" t="s">
        <v>649</v>
      </c>
      <c r="AB51" s="507" t="s">
        <v>1129</v>
      </c>
    </row>
    <row r="52" spans="1:28" ht="96" customHeight="1" x14ac:dyDescent="0.2">
      <c r="A52" s="315" t="s">
        <v>525</v>
      </c>
      <c r="B52" s="316" t="s">
        <v>519</v>
      </c>
      <c r="C52" s="316" t="s">
        <v>526</v>
      </c>
      <c r="D52" s="316" t="str">
        <f t="shared" si="2"/>
        <v>OE_5</v>
      </c>
      <c r="E52" s="316" t="s">
        <v>41</v>
      </c>
      <c r="F52" s="316" t="s">
        <v>60</v>
      </c>
      <c r="G52" s="266" t="s">
        <v>398</v>
      </c>
      <c r="H52" s="266" t="s">
        <v>428</v>
      </c>
      <c r="I52" s="316" t="s">
        <v>305</v>
      </c>
      <c r="J52" s="316" t="s">
        <v>324</v>
      </c>
      <c r="K52" s="316" t="s">
        <v>73</v>
      </c>
      <c r="L52" s="316" t="s">
        <v>325</v>
      </c>
      <c r="M52" s="266" t="s">
        <v>326</v>
      </c>
      <c r="N52" s="266" t="s">
        <v>327</v>
      </c>
      <c r="O52" s="266" t="s">
        <v>77</v>
      </c>
      <c r="P52" s="266" t="s">
        <v>78</v>
      </c>
      <c r="Q52" s="12">
        <v>0.75</v>
      </c>
      <c r="R52" s="12">
        <v>0.75</v>
      </c>
      <c r="S52" s="316" t="s">
        <v>490</v>
      </c>
      <c r="T52" s="266" t="s">
        <v>318</v>
      </c>
      <c r="U52" s="266" t="s">
        <v>319</v>
      </c>
      <c r="V52" s="266" t="s">
        <v>328</v>
      </c>
      <c r="W52" s="266" t="s">
        <v>329</v>
      </c>
      <c r="X52" s="316" t="s">
        <v>330</v>
      </c>
      <c r="Y52" s="266" t="s">
        <v>54</v>
      </c>
      <c r="Z52" s="316" t="s">
        <v>323</v>
      </c>
      <c r="AA52" s="266" t="s">
        <v>649</v>
      </c>
      <c r="AB52" s="507" t="s">
        <v>1129</v>
      </c>
    </row>
    <row r="53" spans="1:28" ht="90.75" customHeight="1" x14ac:dyDescent="0.2">
      <c r="A53" s="315" t="s">
        <v>525</v>
      </c>
      <c r="B53" s="316" t="s">
        <v>519</v>
      </c>
      <c r="C53" s="316" t="s">
        <v>526</v>
      </c>
      <c r="D53" s="316" t="str">
        <f t="shared" si="2"/>
        <v>OE_5</v>
      </c>
      <c r="E53" s="316" t="s">
        <v>41</v>
      </c>
      <c r="F53" s="316" t="s">
        <v>60</v>
      </c>
      <c r="G53" s="266" t="s">
        <v>399</v>
      </c>
      <c r="H53" s="266" t="s">
        <v>429</v>
      </c>
      <c r="I53" s="316" t="s">
        <v>305</v>
      </c>
      <c r="J53" s="316" t="s">
        <v>793</v>
      </c>
      <c r="K53" s="316" t="s">
        <v>73</v>
      </c>
      <c r="L53" s="316" t="s">
        <v>331</v>
      </c>
      <c r="M53" s="266" t="s">
        <v>332</v>
      </c>
      <c r="N53" s="266" t="s">
        <v>333</v>
      </c>
      <c r="O53" s="266" t="s">
        <v>77</v>
      </c>
      <c r="P53" s="266" t="s">
        <v>98</v>
      </c>
      <c r="Q53" s="12" t="s">
        <v>118</v>
      </c>
      <c r="R53" s="12">
        <v>0.65</v>
      </c>
      <c r="S53" s="316" t="s">
        <v>491</v>
      </c>
      <c r="T53" s="266" t="s">
        <v>318</v>
      </c>
      <c r="U53" s="266" t="s">
        <v>319</v>
      </c>
      <c r="V53" s="266" t="s">
        <v>320</v>
      </c>
      <c r="W53" s="266" t="s">
        <v>321</v>
      </c>
      <c r="X53" s="316" t="s">
        <v>334</v>
      </c>
      <c r="Y53" s="266" t="s">
        <v>54</v>
      </c>
      <c r="Z53" s="316" t="s">
        <v>335</v>
      </c>
      <c r="AA53" s="266" t="s">
        <v>649</v>
      </c>
      <c r="AB53" s="507" t="s">
        <v>1129</v>
      </c>
    </row>
    <row r="54" spans="1:28" ht="87" customHeight="1" x14ac:dyDescent="0.2">
      <c r="A54" s="315" t="s">
        <v>525</v>
      </c>
      <c r="B54" s="316" t="s">
        <v>519</v>
      </c>
      <c r="C54" s="316" t="s">
        <v>526</v>
      </c>
      <c r="D54" s="316" t="str">
        <f>IF(E54="","",CONCATENATE("OE_",MID(E54,1,1)))</f>
        <v>OE_5</v>
      </c>
      <c r="E54" s="316" t="s">
        <v>41</v>
      </c>
      <c r="F54" s="316" t="s">
        <v>60</v>
      </c>
      <c r="G54" s="266" t="s">
        <v>400</v>
      </c>
      <c r="H54" s="266" t="s">
        <v>430</v>
      </c>
      <c r="I54" s="316" t="s">
        <v>305</v>
      </c>
      <c r="J54" s="316" t="s">
        <v>336</v>
      </c>
      <c r="K54" s="316" t="s">
        <v>73</v>
      </c>
      <c r="L54" s="316" t="s">
        <v>337</v>
      </c>
      <c r="M54" s="266" t="s">
        <v>338</v>
      </c>
      <c r="N54" s="266" t="s">
        <v>339</v>
      </c>
      <c r="O54" s="266" t="s">
        <v>77</v>
      </c>
      <c r="P54" s="266" t="s">
        <v>78</v>
      </c>
      <c r="Q54" s="12" t="s">
        <v>118</v>
      </c>
      <c r="R54" s="12">
        <v>0.25</v>
      </c>
      <c r="S54" s="316" t="s">
        <v>340</v>
      </c>
      <c r="T54" s="12" t="s">
        <v>341</v>
      </c>
      <c r="U54" s="12" t="s">
        <v>342</v>
      </c>
      <c r="V54" s="12" t="s">
        <v>343</v>
      </c>
      <c r="W54" s="12" t="s">
        <v>344</v>
      </c>
      <c r="X54" s="316" t="s">
        <v>345</v>
      </c>
      <c r="Y54" s="266" t="s">
        <v>53</v>
      </c>
      <c r="Z54" s="316" t="s">
        <v>346</v>
      </c>
      <c r="AA54" s="266" t="s">
        <v>649</v>
      </c>
      <c r="AB54" s="507" t="s">
        <v>1129</v>
      </c>
    </row>
    <row r="55" spans="1:28" ht="88.5" customHeight="1" x14ac:dyDescent="0.2">
      <c r="A55" s="315" t="s">
        <v>525</v>
      </c>
      <c r="B55" s="316" t="s">
        <v>519</v>
      </c>
      <c r="C55" s="316" t="s">
        <v>526</v>
      </c>
      <c r="D55" s="316" t="str">
        <f>IF(E55="","",CONCATENATE("OE_",MID(E55,1,1)))</f>
        <v>OE_5</v>
      </c>
      <c r="E55" s="316" t="s">
        <v>41</v>
      </c>
      <c r="F55" s="316" t="s">
        <v>60</v>
      </c>
      <c r="G55" s="266" t="s">
        <v>401</v>
      </c>
      <c r="H55" s="266" t="s">
        <v>431</v>
      </c>
      <c r="I55" s="316" t="s">
        <v>305</v>
      </c>
      <c r="J55" s="316" t="s">
        <v>347</v>
      </c>
      <c r="K55" s="316" t="s">
        <v>123</v>
      </c>
      <c r="L55" s="316" t="s">
        <v>348</v>
      </c>
      <c r="M55" s="266" t="s">
        <v>349</v>
      </c>
      <c r="N55" s="266" t="s">
        <v>350</v>
      </c>
      <c r="O55" s="266" t="s">
        <v>351</v>
      </c>
      <c r="P55" s="266" t="s">
        <v>98</v>
      </c>
      <c r="Q55" s="12" t="s">
        <v>118</v>
      </c>
      <c r="R55" s="25">
        <v>4</v>
      </c>
      <c r="S55" s="316" t="s">
        <v>492</v>
      </c>
      <c r="T55" s="26" t="s">
        <v>352</v>
      </c>
      <c r="U55" s="26" t="s">
        <v>353</v>
      </c>
      <c r="V55" s="26" t="s">
        <v>354</v>
      </c>
      <c r="W55" s="25">
        <v>4</v>
      </c>
      <c r="X55" s="316" t="s">
        <v>345</v>
      </c>
      <c r="Y55" s="266" t="s">
        <v>1079</v>
      </c>
      <c r="Z55" s="316" t="s">
        <v>794</v>
      </c>
      <c r="AA55" s="266" t="s">
        <v>649</v>
      </c>
      <c r="AB55" s="507" t="s">
        <v>1129</v>
      </c>
    </row>
    <row r="56" spans="1:28" ht="20.25" customHeight="1" thickBot="1" x14ac:dyDescent="0.25">
      <c r="A56" s="27"/>
      <c r="B56" s="28"/>
      <c r="C56" s="28"/>
      <c r="D56" s="28" t="str">
        <f t="shared" ref="D56" si="3">IF(E56="","",CONCATENATE("OE_",MID(E56,1,1)))</f>
        <v/>
      </c>
      <c r="E56" s="28"/>
      <c r="F56" s="28"/>
      <c r="G56" s="28"/>
      <c r="H56" s="28"/>
      <c r="I56" s="28"/>
      <c r="J56" s="28"/>
      <c r="K56" s="28"/>
      <c r="L56" s="28"/>
      <c r="M56" s="28"/>
      <c r="N56" s="28"/>
      <c r="O56" s="28"/>
      <c r="P56" s="28"/>
      <c r="Q56" s="28"/>
      <c r="R56" s="28"/>
      <c r="S56" s="28"/>
      <c r="T56" s="28"/>
      <c r="U56" s="28"/>
      <c r="V56" s="28"/>
      <c r="W56" s="28"/>
      <c r="X56" s="28"/>
      <c r="Y56" s="28"/>
      <c r="Z56" s="28"/>
      <c r="AA56" s="28"/>
      <c r="AB56" s="29"/>
    </row>
    <row r="57" spans="1:28" ht="13.5" thickBot="1" x14ac:dyDescent="0.25">
      <c r="F57" s="3"/>
      <c r="G57" s="3"/>
      <c r="H57" s="3"/>
      <c r="K57" s="3"/>
    </row>
    <row r="58" spans="1:28" ht="21" customHeight="1" thickBot="1" x14ac:dyDescent="0.25">
      <c r="A58" s="707" t="s">
        <v>34</v>
      </c>
      <c r="B58" s="708"/>
      <c r="C58" s="708"/>
      <c r="D58" s="708"/>
      <c r="E58" s="708"/>
      <c r="F58" s="709"/>
      <c r="H58" s="688" t="s">
        <v>533</v>
      </c>
      <c r="I58" s="689"/>
      <c r="J58" s="689"/>
      <c r="K58" s="689"/>
      <c r="L58" s="689"/>
      <c r="M58" s="689"/>
      <c r="N58" s="689"/>
      <c r="O58" s="689"/>
      <c r="P58" s="689"/>
      <c r="Q58" s="689"/>
      <c r="R58" s="689"/>
      <c r="S58" s="689"/>
      <c r="T58" s="689"/>
      <c r="U58" s="689"/>
      <c r="V58" s="689"/>
      <c r="W58" s="689"/>
      <c r="X58" s="689"/>
      <c r="Y58" s="689"/>
      <c r="Z58" s="689"/>
      <c r="AA58" s="689"/>
      <c r="AB58" s="690"/>
    </row>
    <row r="59" spans="1:28" ht="44.25" customHeight="1" x14ac:dyDescent="0.2">
      <c r="A59" s="23" t="s">
        <v>11</v>
      </c>
      <c r="B59" s="693" t="s">
        <v>35</v>
      </c>
      <c r="C59" s="694"/>
      <c r="D59" s="694"/>
      <c r="E59" s="694"/>
      <c r="F59" s="695"/>
      <c r="H59" s="313" t="s">
        <v>534</v>
      </c>
      <c r="I59" s="691" t="s">
        <v>795</v>
      </c>
      <c r="J59" s="691"/>
      <c r="K59" s="691"/>
      <c r="L59" s="691"/>
      <c r="M59" s="691"/>
      <c r="N59" s="691"/>
      <c r="O59" s="691"/>
      <c r="P59" s="691"/>
      <c r="Q59" s="691"/>
      <c r="R59" s="691"/>
      <c r="S59" s="691"/>
      <c r="T59" s="691"/>
      <c r="U59" s="691"/>
      <c r="V59" s="691"/>
      <c r="W59" s="691"/>
      <c r="X59" s="691"/>
      <c r="Y59" s="691"/>
      <c r="Z59" s="691"/>
      <c r="AA59" s="691"/>
      <c r="AB59" s="692"/>
    </row>
    <row r="60" spans="1:28" ht="44.25" customHeight="1" x14ac:dyDescent="0.2">
      <c r="A60" s="24" t="s">
        <v>12</v>
      </c>
      <c r="B60" s="680" t="s">
        <v>36</v>
      </c>
      <c r="C60" s="681"/>
      <c r="D60" s="681"/>
      <c r="E60" s="681"/>
      <c r="F60" s="682"/>
      <c r="H60" s="508" t="s">
        <v>805</v>
      </c>
      <c r="I60" s="681" t="s">
        <v>842</v>
      </c>
      <c r="J60" s="681"/>
      <c r="K60" s="681"/>
      <c r="L60" s="681"/>
      <c r="M60" s="681"/>
      <c r="N60" s="681"/>
      <c r="O60" s="681"/>
      <c r="P60" s="681"/>
      <c r="Q60" s="681"/>
      <c r="R60" s="681"/>
      <c r="S60" s="681"/>
      <c r="T60" s="681"/>
      <c r="U60" s="681"/>
      <c r="V60" s="681"/>
      <c r="W60" s="681"/>
      <c r="X60" s="681"/>
      <c r="Y60" s="681"/>
      <c r="Z60" s="681"/>
      <c r="AA60" s="681"/>
      <c r="AB60" s="682"/>
    </row>
    <row r="61" spans="1:28" ht="44.25" customHeight="1" x14ac:dyDescent="0.2">
      <c r="A61" s="686" t="s">
        <v>13</v>
      </c>
      <c r="B61" s="680" t="s">
        <v>37</v>
      </c>
      <c r="C61" s="681"/>
      <c r="D61" s="681"/>
      <c r="E61" s="681"/>
      <c r="F61" s="682"/>
      <c r="H61" s="508" t="s">
        <v>1065</v>
      </c>
      <c r="I61" s="681" t="s">
        <v>1066</v>
      </c>
      <c r="J61" s="681"/>
      <c r="K61" s="681"/>
      <c r="L61" s="681"/>
      <c r="M61" s="681"/>
      <c r="N61" s="681"/>
      <c r="O61" s="681"/>
      <c r="P61" s="681"/>
      <c r="Q61" s="681"/>
      <c r="R61" s="681"/>
      <c r="S61" s="681"/>
      <c r="T61" s="681"/>
      <c r="U61" s="681"/>
      <c r="V61" s="681"/>
      <c r="W61" s="681"/>
      <c r="X61" s="681"/>
      <c r="Y61" s="681"/>
      <c r="Z61" s="681"/>
      <c r="AA61" s="681"/>
      <c r="AB61" s="682"/>
    </row>
    <row r="62" spans="1:28" ht="44.25" customHeight="1" thickBot="1" x14ac:dyDescent="0.25">
      <c r="A62" s="686"/>
      <c r="B62" s="680" t="s">
        <v>38</v>
      </c>
      <c r="C62" s="681"/>
      <c r="D62" s="681"/>
      <c r="E62" s="681"/>
      <c r="F62" s="682"/>
      <c r="H62" s="314" t="s">
        <v>1105</v>
      </c>
      <c r="I62" s="684" t="s">
        <v>1091</v>
      </c>
      <c r="J62" s="684"/>
      <c r="K62" s="684"/>
      <c r="L62" s="684"/>
      <c r="M62" s="684"/>
      <c r="N62" s="684"/>
      <c r="O62" s="684"/>
      <c r="P62" s="684"/>
      <c r="Q62" s="684"/>
      <c r="R62" s="684"/>
      <c r="S62" s="684"/>
      <c r="T62" s="684"/>
      <c r="U62" s="684"/>
      <c r="V62" s="684"/>
      <c r="W62" s="684"/>
      <c r="X62" s="684"/>
      <c r="Y62" s="684"/>
      <c r="Z62" s="684"/>
      <c r="AA62" s="684"/>
      <c r="AB62" s="685"/>
    </row>
    <row r="63" spans="1:28" ht="44.25" customHeight="1" x14ac:dyDescent="0.2">
      <c r="A63" s="686"/>
      <c r="B63" s="680" t="s">
        <v>39</v>
      </c>
      <c r="C63" s="681"/>
      <c r="D63" s="681"/>
      <c r="E63" s="681"/>
      <c r="F63" s="682"/>
      <c r="I63" s="22"/>
      <c r="J63" s="22"/>
      <c r="K63" s="22"/>
      <c r="L63" s="20"/>
      <c r="M63" s="20"/>
      <c r="N63" s="20"/>
      <c r="O63" s="20"/>
      <c r="P63" s="20"/>
      <c r="Q63" s="20"/>
      <c r="R63" s="20"/>
      <c r="S63" s="20"/>
      <c r="T63" s="20"/>
      <c r="U63" s="20"/>
      <c r="V63" s="20"/>
      <c r="W63" s="20"/>
      <c r="X63" s="20"/>
      <c r="Y63" s="20"/>
      <c r="Z63" s="20"/>
      <c r="AA63" s="20"/>
      <c r="AB63" s="20"/>
    </row>
    <row r="64" spans="1:28" ht="44.25" customHeight="1" x14ac:dyDescent="0.2">
      <c r="A64" s="686"/>
      <c r="B64" s="680" t="s">
        <v>40</v>
      </c>
      <c r="C64" s="681"/>
      <c r="D64" s="681"/>
      <c r="E64" s="681"/>
      <c r="F64" s="682"/>
      <c r="I64" s="22"/>
      <c r="J64" s="22"/>
      <c r="K64" s="22"/>
      <c r="L64" s="20"/>
      <c r="M64" s="20"/>
      <c r="N64" s="20"/>
      <c r="O64" s="20"/>
      <c r="P64" s="20"/>
      <c r="Q64" s="20"/>
      <c r="R64" s="20"/>
      <c r="S64" s="20"/>
      <c r="T64" s="20"/>
      <c r="U64" s="20"/>
      <c r="V64" s="20"/>
      <c r="W64" s="20"/>
      <c r="X64" s="20"/>
      <c r="Y64" s="20"/>
      <c r="Z64" s="20"/>
      <c r="AA64" s="20"/>
      <c r="AB64" s="20"/>
    </row>
    <row r="65" spans="1:28" ht="44.25" customHeight="1" thickBot="1" x14ac:dyDescent="0.25">
      <c r="A65" s="687"/>
      <c r="B65" s="683" t="s">
        <v>41</v>
      </c>
      <c r="C65" s="684"/>
      <c r="D65" s="684"/>
      <c r="E65" s="684"/>
      <c r="F65" s="685"/>
      <c r="I65" s="22"/>
      <c r="J65" s="22"/>
      <c r="K65" s="22"/>
      <c r="L65" s="20"/>
      <c r="M65" s="20"/>
      <c r="N65" s="20"/>
      <c r="O65" s="20"/>
      <c r="P65" s="20"/>
      <c r="Q65" s="20"/>
      <c r="R65" s="20"/>
      <c r="S65" s="20"/>
      <c r="T65" s="20"/>
      <c r="U65" s="20"/>
      <c r="V65" s="20"/>
      <c r="W65" s="20"/>
      <c r="X65" s="20"/>
      <c r="Y65" s="20"/>
      <c r="Z65" s="20"/>
      <c r="AA65" s="20"/>
      <c r="AB65" s="20"/>
    </row>
    <row r="66" spans="1:28" ht="19.5" customHeight="1" x14ac:dyDescent="0.2">
      <c r="F66" s="21"/>
      <c r="G66" s="21"/>
      <c r="H66" s="20"/>
      <c r="I66" s="20"/>
      <c r="J66" s="20"/>
      <c r="K66" s="20"/>
      <c r="L66" s="20"/>
      <c r="M66" s="20"/>
      <c r="N66" s="20"/>
      <c r="O66" s="20"/>
      <c r="P66" s="20"/>
      <c r="Q66" s="20"/>
      <c r="R66" s="20"/>
      <c r="S66" s="20"/>
      <c r="T66" s="20"/>
      <c r="U66" s="20"/>
      <c r="V66" s="20"/>
      <c r="W66" s="20"/>
      <c r="X66" s="20"/>
      <c r="Y66" s="20"/>
      <c r="Z66" s="20"/>
      <c r="AA66" s="20"/>
      <c r="AB66" s="20"/>
    </row>
    <row r="67" spans="1:28" x14ac:dyDescent="0.2"/>
    <row r="68" spans="1:28" x14ac:dyDescent="0.2"/>
  </sheetData>
  <autoFilter ref="A7:AD56" xr:uid="{00000000-0009-0000-0000-000000000000}">
    <filterColumn colId="3" showButton="0"/>
  </autoFilter>
  <mergeCells count="42">
    <mergeCell ref="B3:AB3"/>
    <mergeCell ref="H31:H32"/>
    <mergeCell ref="A58:F58"/>
    <mergeCell ref="A1:AB1"/>
    <mergeCell ref="A2:AB2"/>
    <mergeCell ref="A6:A7"/>
    <mergeCell ref="B6:B7"/>
    <mergeCell ref="C6:C7"/>
    <mergeCell ref="Q6:Q7"/>
    <mergeCell ref="L6:L7"/>
    <mergeCell ref="O6:O7"/>
    <mergeCell ref="F6:F7"/>
    <mergeCell ref="AA6:AA7"/>
    <mergeCell ref="AB6:AB7"/>
    <mergeCell ref="G6:G7"/>
    <mergeCell ref="H6:H7"/>
    <mergeCell ref="Z6:Z7"/>
    <mergeCell ref="I21:I22"/>
    <mergeCell ref="D6:E7"/>
    <mergeCell ref="Y6:Y7"/>
    <mergeCell ref="J6:J7"/>
    <mergeCell ref="X6:X7"/>
    <mergeCell ref="I6:I7"/>
    <mergeCell ref="K6:K7"/>
    <mergeCell ref="P6:P7"/>
    <mergeCell ref="R6:S6"/>
    <mergeCell ref="T6:W6"/>
    <mergeCell ref="M6:N6"/>
    <mergeCell ref="H21:H22"/>
    <mergeCell ref="B64:F64"/>
    <mergeCell ref="B65:F65"/>
    <mergeCell ref="A61:A65"/>
    <mergeCell ref="H58:AB58"/>
    <mergeCell ref="I59:AB59"/>
    <mergeCell ref="B59:F59"/>
    <mergeCell ref="B60:F60"/>
    <mergeCell ref="B61:F61"/>
    <mergeCell ref="B62:F62"/>
    <mergeCell ref="B63:F63"/>
    <mergeCell ref="I60:AB60"/>
    <mergeCell ref="I61:AB61"/>
    <mergeCell ref="I62:AB62"/>
  </mergeCells>
  <phoneticPr fontId="3" type="noConversion"/>
  <dataValidations count="5">
    <dataValidation type="list" allowBlank="1" showInputMessage="1" showErrorMessage="1" sqref="K8:K56" xr:uid="{00000000-0002-0000-0000-000000000000}">
      <formula1>TIPO</formula1>
    </dataValidation>
    <dataValidation type="list" allowBlank="1" showInputMessage="1" showErrorMessage="1" sqref="P8:P56" xr:uid="{00000000-0002-0000-0000-000001000000}">
      <formula1>TENDENCIA</formula1>
    </dataValidation>
    <dataValidation type="list" allowBlank="1" showInputMessage="1" showErrorMessage="1" sqref="Y56 Y8:Y54" xr:uid="{00000000-0002-0000-0000-000002000000}">
      <formula1>PERIODICIDAD</formula1>
    </dataValidation>
    <dataValidation type="list" allowBlank="1" showInputMessage="1" showErrorMessage="1" sqref="E8:E56" xr:uid="{00000000-0002-0000-0000-000003000000}">
      <formula1>OBJETIVOS</formula1>
    </dataValidation>
    <dataValidation type="list" allowBlank="1" showInputMessage="1" showErrorMessage="1" sqref="F8:F56" xr:uid="{00000000-0002-0000-0000-000004000000}">
      <formula1>INDIRECT(D8)</formula1>
    </dataValidation>
  </dataValidations>
  <pageMargins left="0.24" right="0.15" top="0.42" bottom="0.74803149606299213" header="0.25" footer="0.31496062992125984"/>
  <pageSetup paperSize="5" scale="60"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993"/>
  <sheetViews>
    <sheetView showGridLines="0" workbookViewId="0">
      <selection activeCell="B6" sqref="B6:B7"/>
    </sheetView>
  </sheetViews>
  <sheetFormatPr baseColWidth="10" defaultColWidth="0" defaultRowHeight="15" customHeight="1" zeroHeight="1" x14ac:dyDescent="0.25"/>
  <cols>
    <col min="1" max="1" width="4.7109375" style="61" customWidth="1"/>
    <col min="2" max="2" width="10.7109375" style="61" customWidth="1"/>
    <col min="3" max="3" width="23.140625" style="61" customWidth="1"/>
    <col min="4" max="4" width="16.140625" style="61" customWidth="1"/>
    <col min="5" max="5" width="30.85546875" style="61" customWidth="1"/>
    <col min="6" max="6" width="17.28515625" style="61" customWidth="1"/>
    <col min="7" max="7" width="9.140625" style="61" customWidth="1"/>
    <col min="8" max="8" width="10.140625" style="61" customWidth="1"/>
    <col min="9" max="9" width="12.5703125" style="61" customWidth="1"/>
    <col min="10" max="10" width="10.7109375" style="61" customWidth="1"/>
    <col min="11" max="26" width="10.7109375" style="61" hidden="1" customWidth="1"/>
    <col min="27" max="16384" width="14.42578125" style="61" hidden="1"/>
  </cols>
  <sheetData>
    <row r="1" spans="2:9" ht="15.75" x14ac:dyDescent="0.25">
      <c r="B1" s="59"/>
      <c r="C1" s="59"/>
      <c r="D1" s="60"/>
      <c r="E1" s="60"/>
      <c r="F1" s="60"/>
      <c r="G1" s="60"/>
      <c r="H1" s="60"/>
      <c r="I1" s="60"/>
    </row>
    <row r="2" spans="2:9" x14ac:dyDescent="0.25">
      <c r="B2" s="104"/>
      <c r="C2" s="930" t="s">
        <v>766</v>
      </c>
      <c r="D2" s="931"/>
      <c r="E2" s="931"/>
      <c r="F2" s="931"/>
      <c r="G2" s="931"/>
      <c r="H2" s="931"/>
      <c r="I2" s="931"/>
    </row>
    <row r="3" spans="2:9" x14ac:dyDescent="0.25">
      <c r="B3" s="104"/>
      <c r="C3" s="62"/>
      <c r="D3" s="63"/>
      <c r="E3" s="62"/>
      <c r="F3" s="64"/>
      <c r="G3" s="65"/>
      <c r="H3" s="66"/>
      <c r="I3" s="66"/>
    </row>
    <row r="4" spans="2:9" ht="78" customHeight="1" x14ac:dyDescent="0.25">
      <c r="B4" s="104"/>
      <c r="C4" s="63" t="s">
        <v>651</v>
      </c>
      <c r="D4" s="932" t="s">
        <v>652</v>
      </c>
      <c r="E4" s="931"/>
      <c r="F4" s="931"/>
      <c r="G4" s="931"/>
      <c r="H4" s="931"/>
      <c r="I4" s="931"/>
    </row>
    <row r="5" spans="2:9" ht="6.75" customHeight="1" x14ac:dyDescent="0.25">
      <c r="B5" s="104"/>
      <c r="C5" s="67"/>
      <c r="D5" s="68"/>
      <c r="E5" s="62"/>
      <c r="F5" s="69"/>
      <c r="G5" s="69"/>
      <c r="H5" s="69"/>
      <c r="I5" s="69"/>
    </row>
    <row r="6" spans="2:9" x14ac:dyDescent="0.25">
      <c r="B6" s="104"/>
      <c r="C6" s="63" t="s">
        <v>653</v>
      </c>
      <c r="D6" s="932">
        <v>1</v>
      </c>
      <c r="E6" s="931"/>
      <c r="F6" s="931"/>
      <c r="G6" s="931"/>
      <c r="H6" s="931"/>
      <c r="I6" s="105"/>
    </row>
    <row r="7" spans="2:9" ht="6.75" customHeight="1" x14ac:dyDescent="0.25">
      <c r="B7" s="104"/>
      <c r="C7" s="70"/>
      <c r="D7" s="70"/>
      <c r="E7" s="70"/>
      <c r="F7" s="71"/>
      <c r="G7" s="71"/>
      <c r="H7" s="71"/>
      <c r="I7" s="71"/>
    </row>
    <row r="8" spans="2:9" x14ac:dyDescent="0.25">
      <c r="B8" s="104"/>
      <c r="C8" s="63" t="s">
        <v>654</v>
      </c>
      <c r="D8" s="933">
        <v>44579</v>
      </c>
      <c r="E8" s="931"/>
      <c r="F8" s="931"/>
      <c r="G8" s="931"/>
      <c r="H8" s="931"/>
      <c r="I8" s="105"/>
    </row>
    <row r="9" spans="2:9" ht="6.75" customHeight="1" thickBot="1" x14ac:dyDescent="0.3">
      <c r="B9" s="106"/>
      <c r="C9" s="72"/>
      <c r="D9" s="72"/>
      <c r="E9" s="72"/>
      <c r="F9" s="73"/>
      <c r="G9" s="73"/>
      <c r="H9" s="73"/>
      <c r="I9" s="73"/>
    </row>
    <row r="10" spans="2:9" ht="15.75" thickBot="1" x14ac:dyDescent="0.3">
      <c r="B10" s="934" t="s">
        <v>655</v>
      </c>
      <c r="C10" s="935"/>
      <c r="D10" s="935"/>
      <c r="E10" s="935"/>
      <c r="F10" s="935"/>
      <c r="G10" s="935"/>
      <c r="H10" s="936"/>
      <c r="I10" s="119" t="s">
        <v>687</v>
      </c>
    </row>
    <row r="11" spans="2:9" x14ac:dyDescent="0.25">
      <c r="B11" s="950" t="s">
        <v>656</v>
      </c>
      <c r="C11" s="952" t="s">
        <v>657</v>
      </c>
      <c r="D11" s="952" t="s">
        <v>658</v>
      </c>
      <c r="E11" s="952" t="s">
        <v>659</v>
      </c>
      <c r="F11" s="954" t="s">
        <v>660</v>
      </c>
      <c r="G11" s="941" t="s">
        <v>661</v>
      </c>
      <c r="H11" s="942"/>
      <c r="I11" s="943" t="s">
        <v>662</v>
      </c>
    </row>
    <row r="12" spans="2:9" ht="15.75" thickBot="1" x14ac:dyDescent="0.3">
      <c r="B12" s="951"/>
      <c r="C12" s="953"/>
      <c r="D12" s="953"/>
      <c r="E12" s="953"/>
      <c r="F12" s="955"/>
      <c r="G12" s="74" t="s">
        <v>663</v>
      </c>
      <c r="H12" s="75" t="s">
        <v>664</v>
      </c>
      <c r="I12" s="944"/>
    </row>
    <row r="13" spans="2:9" ht="15.75" thickBot="1" x14ac:dyDescent="0.3">
      <c r="B13" s="934"/>
      <c r="C13" s="935"/>
      <c r="D13" s="935"/>
      <c r="E13" s="935"/>
      <c r="F13" s="935"/>
      <c r="G13" s="934"/>
      <c r="H13" s="936"/>
      <c r="I13" s="76">
        <f>I14</f>
        <v>1</v>
      </c>
    </row>
    <row r="14" spans="2:9" ht="52.5" customHeight="1" thickBot="1" x14ac:dyDescent="0.3">
      <c r="B14" s="77">
        <v>1</v>
      </c>
      <c r="C14" s="120" t="s">
        <v>799</v>
      </c>
      <c r="D14" s="84" t="s">
        <v>666</v>
      </c>
      <c r="E14" s="110" t="s">
        <v>688</v>
      </c>
      <c r="F14" s="111">
        <v>1</v>
      </c>
      <c r="G14" s="112">
        <v>44621</v>
      </c>
      <c r="H14" s="113">
        <v>44925</v>
      </c>
      <c r="I14" s="121">
        <v>1</v>
      </c>
    </row>
    <row r="15" spans="2:9" ht="36.75" customHeight="1" thickBot="1" x14ac:dyDescent="0.3">
      <c r="B15" s="945" t="s">
        <v>674</v>
      </c>
      <c r="C15" s="946"/>
      <c r="D15" s="946"/>
      <c r="E15" s="946"/>
      <c r="F15" s="946"/>
      <c r="G15" s="946"/>
      <c r="H15" s="946"/>
      <c r="I15" s="946"/>
    </row>
    <row r="16" spans="2:9" ht="15.75" thickBot="1" x14ac:dyDescent="0.3">
      <c r="B16" s="92"/>
      <c r="C16" s="947" t="s">
        <v>675</v>
      </c>
      <c r="D16" s="948"/>
      <c r="E16" s="948"/>
      <c r="F16" s="949"/>
      <c r="G16" s="93"/>
      <c r="H16" s="93"/>
      <c r="I16" s="93"/>
    </row>
    <row r="17" spans="2:9" x14ac:dyDescent="0.25">
      <c r="B17" s="92"/>
      <c r="C17" s="267" t="s">
        <v>676</v>
      </c>
      <c r="D17" s="937" t="s">
        <v>677</v>
      </c>
      <c r="E17" s="938"/>
      <c r="F17" s="268" t="s">
        <v>678</v>
      </c>
      <c r="G17" s="93"/>
      <c r="H17" s="93"/>
      <c r="I17" s="93"/>
    </row>
    <row r="18" spans="2:9" ht="33" customHeight="1" x14ac:dyDescent="0.25">
      <c r="B18" s="92"/>
      <c r="C18" s="94">
        <v>1</v>
      </c>
      <c r="D18" s="956" t="s">
        <v>679</v>
      </c>
      <c r="E18" s="940"/>
      <c r="F18" s="95">
        <v>44579</v>
      </c>
      <c r="G18" s="93"/>
      <c r="H18" s="93"/>
      <c r="I18" s="93"/>
    </row>
    <row r="19" spans="2:9" ht="15.75" customHeight="1" x14ac:dyDescent="0.25">
      <c r="B19" s="92"/>
      <c r="C19" s="94"/>
      <c r="D19" s="956"/>
      <c r="E19" s="940"/>
      <c r="F19" s="98"/>
      <c r="G19" s="93"/>
      <c r="H19" s="93"/>
      <c r="I19" s="93"/>
    </row>
    <row r="20" spans="2:9" ht="15.75" customHeight="1" thickBot="1" x14ac:dyDescent="0.3">
      <c r="B20" s="92"/>
      <c r="C20" s="99"/>
      <c r="D20" s="962"/>
      <c r="E20" s="963"/>
      <c r="F20" s="102"/>
      <c r="G20" s="93"/>
      <c r="H20" s="93"/>
      <c r="I20" s="93"/>
    </row>
    <row r="21" spans="2:9" ht="15.75" customHeight="1" x14ac:dyDescent="0.25">
      <c r="B21" s="92"/>
      <c r="C21" s="103"/>
      <c r="D21" s="103"/>
      <c r="E21" s="92"/>
      <c r="F21" s="92"/>
      <c r="G21" s="93"/>
      <c r="H21" s="93"/>
      <c r="I21" s="93"/>
    </row>
    <row r="22" spans="2:9" ht="15.75" customHeight="1" x14ac:dyDescent="0.25">
      <c r="B22" s="122"/>
      <c r="C22" s="123"/>
      <c r="D22" s="123"/>
      <c r="E22" s="123"/>
      <c r="F22" s="123"/>
      <c r="G22" s="123"/>
      <c r="H22" s="123"/>
      <c r="I22" s="123"/>
    </row>
    <row r="23" spans="2:9" ht="15.75" hidden="1" customHeight="1" x14ac:dyDescent="0.25">
      <c r="B23" s="122"/>
      <c r="C23" s="124"/>
      <c r="D23" s="124"/>
      <c r="E23" s="124"/>
      <c r="F23" s="123"/>
      <c r="G23" s="123"/>
      <c r="H23" s="123"/>
      <c r="I23" s="123"/>
    </row>
    <row r="24" spans="2:9" ht="15.75" hidden="1" customHeight="1" x14ac:dyDescent="0.25">
      <c r="B24" s="122"/>
      <c r="C24" s="124"/>
      <c r="D24" s="124"/>
      <c r="E24" s="124"/>
      <c r="F24" s="123"/>
      <c r="G24" s="123"/>
      <c r="H24" s="123"/>
      <c r="I24" s="123"/>
    </row>
    <row r="25" spans="2:9" ht="15.75" hidden="1" customHeight="1" x14ac:dyDescent="0.25">
      <c r="B25" s="122"/>
      <c r="C25" s="124"/>
      <c r="D25" s="124"/>
      <c r="E25" s="124"/>
      <c r="F25" s="123"/>
      <c r="G25" s="123"/>
      <c r="H25" s="123"/>
      <c r="I25" s="123"/>
    </row>
    <row r="26" spans="2:9" ht="15.75" hidden="1" customHeight="1" x14ac:dyDescent="0.25">
      <c r="B26" s="122"/>
      <c r="C26" s="124"/>
      <c r="D26" s="124"/>
      <c r="E26" s="124"/>
      <c r="F26" s="123"/>
      <c r="G26" s="123"/>
      <c r="H26" s="123"/>
      <c r="I26" s="123"/>
    </row>
    <row r="27" spans="2:9" ht="15.75" hidden="1" customHeight="1" x14ac:dyDescent="0.25">
      <c r="B27" s="122"/>
      <c r="C27" s="124"/>
      <c r="D27" s="124"/>
      <c r="E27" s="124"/>
      <c r="F27" s="123"/>
      <c r="G27" s="123"/>
      <c r="H27" s="123"/>
      <c r="I27" s="123"/>
    </row>
    <row r="28" spans="2:9" ht="15.75" hidden="1" customHeight="1" x14ac:dyDescent="0.25">
      <c r="B28" s="122"/>
      <c r="C28" s="124"/>
      <c r="D28" s="124"/>
      <c r="E28" s="124"/>
      <c r="F28" s="123"/>
      <c r="G28" s="123"/>
      <c r="H28" s="123"/>
      <c r="I28" s="123"/>
    </row>
    <row r="29" spans="2:9" ht="15.75" hidden="1" customHeight="1" x14ac:dyDescent="0.25">
      <c r="B29" s="122"/>
      <c r="C29" s="124"/>
      <c r="D29" s="124"/>
      <c r="E29" s="124"/>
      <c r="F29" s="123"/>
      <c r="G29" s="123"/>
      <c r="H29" s="123"/>
      <c r="I29" s="123"/>
    </row>
    <row r="30" spans="2:9" ht="15.75" hidden="1" customHeight="1" x14ac:dyDescent="0.25">
      <c r="B30" s="122"/>
      <c r="C30" s="124"/>
      <c r="D30" s="124"/>
      <c r="E30" s="124"/>
      <c r="F30" s="123"/>
      <c r="G30" s="123"/>
      <c r="H30" s="123"/>
      <c r="I30" s="123"/>
    </row>
    <row r="31" spans="2:9" ht="15.75" hidden="1" customHeight="1" x14ac:dyDescent="0.25">
      <c r="B31" s="122"/>
      <c r="C31" s="124"/>
      <c r="D31" s="124"/>
      <c r="E31" s="124"/>
      <c r="F31" s="123"/>
      <c r="G31" s="123"/>
      <c r="H31" s="123"/>
      <c r="I31" s="123"/>
    </row>
    <row r="32" spans="2:9" ht="15.75" hidden="1" customHeight="1" x14ac:dyDescent="0.25">
      <c r="B32" s="122"/>
      <c r="C32" s="124"/>
      <c r="D32" s="124"/>
      <c r="E32" s="124"/>
      <c r="F32" s="123"/>
      <c r="G32" s="123"/>
      <c r="H32" s="123"/>
      <c r="I32" s="123"/>
    </row>
    <row r="33" spans="2:9" ht="15.75" hidden="1" customHeight="1" x14ac:dyDescent="0.25">
      <c r="B33" s="122"/>
      <c r="C33" s="124"/>
      <c r="D33" s="124"/>
      <c r="E33" s="124"/>
      <c r="F33" s="123"/>
      <c r="G33" s="123"/>
      <c r="H33" s="123"/>
      <c r="I33" s="123"/>
    </row>
    <row r="34" spans="2:9" ht="15.75" hidden="1" customHeight="1" x14ac:dyDescent="0.25">
      <c r="B34" s="122"/>
      <c r="C34" s="124"/>
      <c r="D34" s="124"/>
      <c r="E34" s="124"/>
      <c r="F34" s="123"/>
      <c r="G34" s="123"/>
      <c r="H34" s="123"/>
      <c r="I34" s="123"/>
    </row>
    <row r="35" spans="2:9" ht="15.75" hidden="1" customHeight="1" x14ac:dyDescent="0.25">
      <c r="B35" s="122"/>
      <c r="C35" s="124"/>
      <c r="D35" s="124"/>
      <c r="E35" s="124"/>
      <c r="F35" s="123"/>
      <c r="G35" s="123"/>
      <c r="H35" s="123"/>
      <c r="I35" s="123"/>
    </row>
    <row r="36" spans="2:9" ht="15.75" hidden="1" customHeight="1" x14ac:dyDescent="0.25">
      <c r="B36" s="122"/>
      <c r="C36" s="124"/>
      <c r="D36" s="124"/>
      <c r="E36" s="124"/>
      <c r="F36" s="123"/>
      <c r="G36" s="123"/>
      <c r="H36" s="123"/>
      <c r="I36" s="123"/>
    </row>
    <row r="37" spans="2:9" ht="15.75" hidden="1" customHeight="1" x14ac:dyDescent="0.25">
      <c r="B37" s="122"/>
      <c r="C37" s="124"/>
      <c r="D37" s="124"/>
      <c r="E37" s="124"/>
      <c r="F37" s="123"/>
      <c r="G37" s="123"/>
      <c r="H37" s="123"/>
      <c r="I37" s="123"/>
    </row>
    <row r="38" spans="2:9" ht="15.75" hidden="1" customHeight="1" x14ac:dyDescent="0.25">
      <c r="B38" s="122"/>
      <c r="C38" s="124"/>
      <c r="D38" s="124"/>
      <c r="E38" s="124"/>
      <c r="F38" s="123"/>
      <c r="G38" s="123"/>
      <c r="H38" s="123"/>
      <c r="I38" s="123"/>
    </row>
    <row r="39" spans="2:9" ht="15.75" hidden="1" customHeight="1" x14ac:dyDescent="0.25">
      <c r="B39" s="122"/>
      <c r="C39" s="124"/>
      <c r="D39" s="124"/>
      <c r="E39" s="124"/>
      <c r="F39" s="123"/>
      <c r="G39" s="123"/>
      <c r="H39" s="123"/>
      <c r="I39" s="123"/>
    </row>
    <row r="40" spans="2:9" ht="15.75" hidden="1" customHeight="1" x14ac:dyDescent="0.25">
      <c r="B40" s="122"/>
      <c r="C40" s="124"/>
      <c r="D40" s="124"/>
      <c r="E40" s="124"/>
      <c r="F40" s="123"/>
      <c r="G40" s="123"/>
      <c r="H40" s="123"/>
      <c r="I40" s="123"/>
    </row>
    <row r="41" spans="2:9" ht="15.75" hidden="1" customHeight="1" x14ac:dyDescent="0.25">
      <c r="B41" s="122"/>
      <c r="C41" s="124"/>
      <c r="D41" s="124"/>
      <c r="E41" s="124"/>
      <c r="F41" s="123"/>
      <c r="G41" s="123"/>
      <c r="H41" s="123"/>
      <c r="I41" s="123"/>
    </row>
    <row r="42" spans="2:9" ht="15.75" hidden="1" customHeight="1" x14ac:dyDescent="0.25">
      <c r="B42" s="122"/>
      <c r="C42" s="124"/>
      <c r="D42" s="124"/>
      <c r="E42" s="124"/>
      <c r="F42" s="123"/>
      <c r="G42" s="123"/>
      <c r="H42" s="123"/>
      <c r="I42" s="123"/>
    </row>
    <row r="43" spans="2:9" ht="15.75" hidden="1" customHeight="1" x14ac:dyDescent="0.25">
      <c r="B43" s="122"/>
      <c r="C43" s="124"/>
      <c r="D43" s="124"/>
      <c r="E43" s="124"/>
      <c r="F43" s="123"/>
      <c r="G43" s="123"/>
      <c r="H43" s="123"/>
      <c r="I43" s="123"/>
    </row>
    <row r="44" spans="2:9" ht="15.75" hidden="1" customHeight="1" x14ac:dyDescent="0.25">
      <c r="B44" s="122"/>
      <c r="C44" s="124"/>
      <c r="D44" s="124"/>
      <c r="E44" s="124"/>
      <c r="F44" s="123"/>
      <c r="G44" s="123"/>
      <c r="H44" s="123"/>
      <c r="I44" s="123"/>
    </row>
    <row r="45" spans="2:9" ht="15.75" hidden="1" customHeight="1" x14ac:dyDescent="0.25">
      <c r="B45" s="122"/>
      <c r="C45" s="124"/>
      <c r="D45" s="124"/>
      <c r="E45" s="124"/>
      <c r="F45" s="123"/>
      <c r="G45" s="123"/>
      <c r="H45" s="123"/>
      <c r="I45" s="123"/>
    </row>
    <row r="46" spans="2:9" ht="15.75" hidden="1" customHeight="1" x14ac:dyDescent="0.25">
      <c r="B46" s="122"/>
      <c r="C46" s="124"/>
      <c r="D46" s="124"/>
      <c r="E46" s="124"/>
      <c r="F46" s="123"/>
      <c r="G46" s="123"/>
      <c r="H46" s="123"/>
      <c r="I46" s="123"/>
    </row>
    <row r="47" spans="2:9" ht="15.75" hidden="1" customHeight="1" x14ac:dyDescent="0.25">
      <c r="B47" s="122"/>
      <c r="C47" s="124"/>
      <c r="D47" s="124"/>
      <c r="E47" s="124"/>
      <c r="F47" s="123"/>
      <c r="G47" s="123"/>
      <c r="H47" s="123"/>
      <c r="I47" s="123"/>
    </row>
    <row r="48" spans="2:9" ht="15.75" hidden="1" customHeight="1" x14ac:dyDescent="0.25">
      <c r="B48" s="122"/>
      <c r="C48" s="124"/>
      <c r="D48" s="124"/>
      <c r="E48" s="124"/>
      <c r="F48" s="123"/>
      <c r="G48" s="123"/>
      <c r="H48" s="123"/>
      <c r="I48" s="123"/>
    </row>
    <row r="49" spans="2:9" ht="15.75" hidden="1" customHeight="1" x14ac:dyDescent="0.25">
      <c r="B49" s="122"/>
      <c r="C49" s="124"/>
      <c r="D49" s="124"/>
      <c r="E49" s="124"/>
      <c r="F49" s="123"/>
      <c r="G49" s="123"/>
      <c r="H49" s="123"/>
      <c r="I49" s="123"/>
    </row>
    <row r="50" spans="2:9" ht="15.75" hidden="1" customHeight="1" x14ac:dyDescent="0.25">
      <c r="B50" s="122"/>
      <c r="C50" s="124"/>
      <c r="D50" s="124"/>
      <c r="E50" s="124"/>
      <c r="F50" s="123"/>
      <c r="G50" s="123"/>
      <c r="H50" s="123"/>
      <c r="I50" s="123"/>
    </row>
    <row r="51" spans="2:9" ht="15.75" hidden="1" customHeight="1" x14ac:dyDescent="0.25"/>
    <row r="52" spans="2:9" ht="15.75" hidden="1" customHeight="1" x14ac:dyDescent="0.25"/>
    <row r="53" spans="2:9" ht="15.75" hidden="1" customHeight="1" x14ac:dyDescent="0.25"/>
    <row r="54" spans="2:9" ht="15.75" hidden="1" customHeight="1" x14ac:dyDescent="0.25"/>
    <row r="55" spans="2:9" ht="15.75" hidden="1" customHeight="1" x14ac:dyDescent="0.25"/>
    <row r="56" spans="2:9" ht="15.75" hidden="1" customHeight="1" x14ac:dyDescent="0.25"/>
    <row r="57" spans="2:9" ht="15.75" hidden="1" customHeight="1" x14ac:dyDescent="0.25"/>
    <row r="58" spans="2:9" ht="15.75" hidden="1" customHeight="1" x14ac:dyDescent="0.25"/>
    <row r="59" spans="2:9" ht="15.75" hidden="1" customHeight="1" x14ac:dyDescent="0.25"/>
    <row r="60" spans="2:9" ht="15.75" hidden="1" customHeight="1" x14ac:dyDescent="0.25"/>
    <row r="61" spans="2:9" ht="15.75" hidden="1" customHeight="1" x14ac:dyDescent="0.25"/>
    <row r="62" spans="2:9" ht="15.75" hidden="1" customHeight="1" x14ac:dyDescent="0.25"/>
    <row r="63" spans="2:9" ht="15.75" hidden="1" customHeight="1" x14ac:dyDescent="0.25"/>
    <row r="64" spans="2:9" ht="15.75" hidden="1" customHeight="1" x14ac:dyDescent="0.25"/>
    <row r="65" ht="15.75" hidden="1" customHeight="1" x14ac:dyDescent="0.25"/>
    <row r="66" ht="15.75" hidden="1" customHeight="1" x14ac:dyDescent="0.25"/>
    <row r="67" ht="15.75" hidden="1" customHeight="1" x14ac:dyDescent="0.25"/>
    <row r="68" ht="15.75" hidden="1" customHeight="1" x14ac:dyDescent="0.25"/>
    <row r="69" ht="15.75" hidden="1" customHeight="1" x14ac:dyDescent="0.25"/>
    <row r="70" ht="15.75" hidden="1" customHeight="1" x14ac:dyDescent="0.25"/>
    <row r="71" ht="15.75" hidden="1" customHeight="1" x14ac:dyDescent="0.25"/>
    <row r="72" ht="15.75" hidden="1" customHeight="1" x14ac:dyDescent="0.25"/>
    <row r="73" ht="15.75" hidden="1" customHeight="1" x14ac:dyDescent="0.25"/>
    <row r="74" ht="15.75" hidden="1" customHeight="1" x14ac:dyDescent="0.25"/>
    <row r="75" ht="15.75" hidden="1" customHeight="1" x14ac:dyDescent="0.25"/>
    <row r="76" ht="15.75" hidden="1" customHeight="1" x14ac:dyDescent="0.25"/>
    <row r="77" ht="15.75" hidden="1" customHeight="1" x14ac:dyDescent="0.25"/>
    <row r="78" ht="15.75" hidden="1" customHeight="1" x14ac:dyDescent="0.25"/>
    <row r="79" ht="15.75" hidden="1" customHeight="1" x14ac:dyDescent="0.25"/>
    <row r="80" ht="15.75" hidden="1" customHeight="1" x14ac:dyDescent="0.25"/>
    <row r="81" ht="15.75" hidden="1" customHeight="1" x14ac:dyDescent="0.25"/>
    <row r="82" ht="15.75" hidden="1" customHeight="1" x14ac:dyDescent="0.25"/>
    <row r="83" ht="15.75" hidden="1" customHeight="1" x14ac:dyDescent="0.25"/>
    <row r="84" ht="15.75" hidden="1" customHeight="1" x14ac:dyDescent="0.25"/>
    <row r="85" ht="15.75" hidden="1" customHeight="1" x14ac:dyDescent="0.25"/>
    <row r="86" ht="15.75" hidden="1" customHeight="1" x14ac:dyDescent="0.25"/>
    <row r="87" ht="15.75" hidden="1" customHeight="1" x14ac:dyDescent="0.25"/>
    <row r="88" ht="15.75" hidden="1" customHeight="1" x14ac:dyDescent="0.25"/>
    <row r="89" ht="15.75" hidden="1" customHeight="1" x14ac:dyDescent="0.25"/>
    <row r="90" ht="15.75" hidden="1" customHeight="1" x14ac:dyDescent="0.25"/>
    <row r="91" ht="15.75" hidden="1" customHeight="1" x14ac:dyDescent="0.25"/>
    <row r="92" ht="15.75" hidden="1" customHeight="1" x14ac:dyDescent="0.25"/>
    <row r="93" ht="15.75" hidden="1" customHeight="1" x14ac:dyDescent="0.25"/>
    <row r="94" ht="15.75" hidden="1" customHeight="1" x14ac:dyDescent="0.25"/>
    <row r="95" ht="15.75" hidden="1" customHeight="1" x14ac:dyDescent="0.25"/>
    <row r="96" ht="15.75" hidden="1" customHeight="1" x14ac:dyDescent="0.25"/>
    <row r="97" ht="15.75" hidden="1" customHeight="1" x14ac:dyDescent="0.25"/>
    <row r="98" ht="15.75" hidden="1" customHeight="1" x14ac:dyDescent="0.25"/>
    <row r="99" ht="15.75" hidden="1" customHeight="1" x14ac:dyDescent="0.25"/>
    <row r="100" ht="15.75" hidden="1" customHeight="1" x14ac:dyDescent="0.25"/>
    <row r="101" ht="15.75" hidden="1" customHeight="1" x14ac:dyDescent="0.25"/>
    <row r="102" ht="15.75" hidden="1" customHeight="1" x14ac:dyDescent="0.25"/>
    <row r="103" ht="15.75" hidden="1" customHeight="1" x14ac:dyDescent="0.25"/>
    <row r="104" ht="15.75" hidden="1" customHeight="1" x14ac:dyDescent="0.25"/>
    <row r="105" ht="15.75" hidden="1" customHeight="1" x14ac:dyDescent="0.25"/>
    <row r="106" ht="15.75" hidden="1" customHeight="1" x14ac:dyDescent="0.25"/>
    <row r="107" ht="15.75" hidden="1" customHeight="1" x14ac:dyDescent="0.25"/>
    <row r="108" ht="15.75" hidden="1" customHeight="1" x14ac:dyDescent="0.25"/>
    <row r="109" ht="15.75" hidden="1" customHeight="1" x14ac:dyDescent="0.25"/>
    <row r="110" ht="15.75" hidden="1" customHeight="1" x14ac:dyDescent="0.25"/>
    <row r="111" ht="15.75" hidden="1" customHeight="1" x14ac:dyDescent="0.25"/>
    <row r="112" ht="15.75" hidden="1" customHeight="1" x14ac:dyDescent="0.25"/>
    <row r="113" ht="15.75" hidden="1" customHeight="1" x14ac:dyDescent="0.25"/>
    <row r="114" ht="15.75" hidden="1" customHeight="1" x14ac:dyDescent="0.25"/>
    <row r="115" ht="15.75" hidden="1" customHeight="1" x14ac:dyDescent="0.25"/>
    <row r="116" ht="15.75" hidden="1" customHeight="1" x14ac:dyDescent="0.25"/>
    <row r="117" ht="15.75" hidden="1" customHeight="1" x14ac:dyDescent="0.25"/>
    <row r="118" ht="15.75" hidden="1" customHeight="1" x14ac:dyDescent="0.25"/>
    <row r="119" ht="15.75" hidden="1" customHeight="1" x14ac:dyDescent="0.25"/>
    <row r="120" ht="15.75" hidden="1" customHeight="1" x14ac:dyDescent="0.25"/>
    <row r="121" ht="15.75" hidden="1" customHeight="1" x14ac:dyDescent="0.25"/>
    <row r="122" ht="15.75" hidden="1" customHeight="1" x14ac:dyDescent="0.25"/>
    <row r="123" ht="15.75" hidden="1" customHeight="1" x14ac:dyDescent="0.25"/>
    <row r="124" ht="15.75" hidden="1" customHeight="1" x14ac:dyDescent="0.25"/>
    <row r="125" ht="15.75" hidden="1" customHeight="1" x14ac:dyDescent="0.25"/>
    <row r="126" ht="15.75" hidden="1" customHeight="1" x14ac:dyDescent="0.25"/>
    <row r="127" ht="15.75" hidden="1" customHeight="1" x14ac:dyDescent="0.25"/>
    <row r="128" ht="15.75" hidden="1" customHeight="1" x14ac:dyDescent="0.25"/>
    <row r="129" ht="15.75" hidden="1" customHeight="1" x14ac:dyDescent="0.25"/>
    <row r="130" ht="15.75" hidden="1" customHeight="1" x14ac:dyDescent="0.25"/>
    <row r="131" ht="15.75" hidden="1" customHeight="1" x14ac:dyDescent="0.25"/>
    <row r="132" ht="15.75" hidden="1" customHeight="1" x14ac:dyDescent="0.25"/>
    <row r="133" ht="15.75" hidden="1" customHeight="1" x14ac:dyDescent="0.25"/>
    <row r="134" ht="15.75" hidden="1" customHeight="1" x14ac:dyDescent="0.25"/>
    <row r="135" ht="15.75" hidden="1" customHeight="1" x14ac:dyDescent="0.25"/>
    <row r="136" ht="15.75" hidden="1" customHeight="1" x14ac:dyDescent="0.25"/>
    <row r="137" ht="15.75" hidden="1" customHeight="1" x14ac:dyDescent="0.25"/>
    <row r="138" ht="15.75" hidden="1" customHeight="1" x14ac:dyDescent="0.25"/>
    <row r="139" ht="15.75" hidden="1" customHeight="1" x14ac:dyDescent="0.25"/>
    <row r="140" ht="15.75" hidden="1" customHeight="1" x14ac:dyDescent="0.25"/>
    <row r="141" ht="15.75" hidden="1" customHeight="1" x14ac:dyDescent="0.25"/>
    <row r="142" ht="15.75" hidden="1" customHeight="1" x14ac:dyDescent="0.25"/>
    <row r="143" ht="15.75" hidden="1" customHeight="1" x14ac:dyDescent="0.25"/>
    <row r="144" ht="15.75" hidden="1" customHeight="1" x14ac:dyDescent="0.25"/>
    <row r="145" ht="15.75" hidden="1" customHeight="1" x14ac:dyDescent="0.25"/>
    <row r="146" ht="15.75" hidden="1" customHeight="1" x14ac:dyDescent="0.25"/>
    <row r="147" ht="15.75" hidden="1" customHeight="1" x14ac:dyDescent="0.25"/>
    <row r="148" ht="15.75" hidden="1" customHeight="1" x14ac:dyDescent="0.25"/>
    <row r="149" ht="15.75" hidden="1" customHeight="1" x14ac:dyDescent="0.25"/>
    <row r="150" ht="15.75" hidden="1" customHeight="1" x14ac:dyDescent="0.25"/>
    <row r="151" ht="15.75" hidden="1" customHeight="1" x14ac:dyDescent="0.25"/>
    <row r="152" ht="15.75" hidden="1" customHeight="1" x14ac:dyDescent="0.25"/>
    <row r="153" ht="15.75" hidden="1" customHeight="1" x14ac:dyDescent="0.25"/>
    <row r="154" ht="15.75" hidden="1" customHeight="1" x14ac:dyDescent="0.25"/>
    <row r="155" ht="15.75" hidden="1" customHeight="1" x14ac:dyDescent="0.25"/>
    <row r="156" ht="15.75" hidden="1" customHeight="1" x14ac:dyDescent="0.25"/>
    <row r="157" ht="15.75" hidden="1" customHeight="1" x14ac:dyDescent="0.25"/>
    <row r="158" ht="15.75" hidden="1" customHeight="1" x14ac:dyDescent="0.25"/>
    <row r="159" ht="15.75" hidden="1" customHeight="1" x14ac:dyDescent="0.25"/>
    <row r="160" ht="15.75" hidden="1" customHeight="1" x14ac:dyDescent="0.25"/>
    <row r="161" ht="15.75" hidden="1" customHeight="1" x14ac:dyDescent="0.25"/>
    <row r="162" ht="15.75" hidden="1" customHeight="1" x14ac:dyDescent="0.25"/>
    <row r="163" ht="15.75" hidden="1" customHeight="1" x14ac:dyDescent="0.25"/>
    <row r="164" ht="15.75" hidden="1" customHeight="1" x14ac:dyDescent="0.25"/>
    <row r="165" ht="15.75" hidden="1" customHeight="1" x14ac:dyDescent="0.25"/>
    <row r="166" ht="15.75" hidden="1" customHeight="1" x14ac:dyDescent="0.25"/>
    <row r="167" ht="15.75" hidden="1" customHeight="1" x14ac:dyDescent="0.25"/>
    <row r="168" ht="15.75" hidden="1" customHeight="1" x14ac:dyDescent="0.25"/>
    <row r="169" ht="15.75" hidden="1" customHeight="1" x14ac:dyDescent="0.25"/>
    <row r="170" ht="15.75" hidden="1" customHeight="1" x14ac:dyDescent="0.25"/>
    <row r="171" ht="15.75" hidden="1" customHeight="1" x14ac:dyDescent="0.25"/>
    <row r="172" ht="15.75" hidden="1" customHeight="1" x14ac:dyDescent="0.25"/>
    <row r="173" ht="15.75" hidden="1" customHeight="1" x14ac:dyDescent="0.25"/>
    <row r="174" ht="15.75" hidden="1" customHeight="1" x14ac:dyDescent="0.25"/>
    <row r="175" ht="15.75" hidden="1" customHeight="1" x14ac:dyDescent="0.25"/>
    <row r="176" ht="15.75" hidden="1" customHeight="1" x14ac:dyDescent="0.25"/>
    <row r="177" ht="15.75" hidden="1" customHeight="1" x14ac:dyDescent="0.25"/>
    <row r="178" ht="15.75" hidden="1" customHeight="1" x14ac:dyDescent="0.25"/>
    <row r="179" ht="15.75" hidden="1" customHeight="1" x14ac:dyDescent="0.25"/>
    <row r="180" ht="15.75" hidden="1" customHeight="1" x14ac:dyDescent="0.25"/>
    <row r="181" ht="15.75" hidden="1" customHeight="1" x14ac:dyDescent="0.25"/>
    <row r="182" ht="15.75" hidden="1" customHeight="1" x14ac:dyDescent="0.25"/>
    <row r="183" ht="15.75" hidden="1" customHeight="1" x14ac:dyDescent="0.25"/>
    <row r="184" ht="15.75" hidden="1" customHeight="1" x14ac:dyDescent="0.25"/>
    <row r="185" ht="15.75" hidden="1" customHeight="1" x14ac:dyDescent="0.25"/>
    <row r="186" ht="15.75" hidden="1" customHeight="1" x14ac:dyDescent="0.25"/>
    <row r="187" ht="15.75" hidden="1" customHeight="1" x14ac:dyDescent="0.25"/>
    <row r="188" ht="15.75" hidden="1" customHeight="1" x14ac:dyDescent="0.25"/>
    <row r="189" ht="15.75" hidden="1" customHeight="1" x14ac:dyDescent="0.25"/>
    <row r="190" ht="15.75" hidden="1" customHeight="1" x14ac:dyDescent="0.25"/>
    <row r="191" ht="15.75" hidden="1" customHeight="1" x14ac:dyDescent="0.25"/>
    <row r="192" ht="15.75" hidden="1" customHeight="1" x14ac:dyDescent="0.25"/>
    <row r="193" ht="15.75" hidden="1" customHeight="1" x14ac:dyDescent="0.25"/>
    <row r="194" ht="15.75" hidden="1" customHeight="1" x14ac:dyDescent="0.25"/>
    <row r="195" ht="15.75" hidden="1" customHeight="1" x14ac:dyDescent="0.25"/>
    <row r="196" ht="15.75" hidden="1" customHeight="1" x14ac:dyDescent="0.25"/>
    <row r="197" ht="15.75" hidden="1" customHeight="1" x14ac:dyDescent="0.25"/>
    <row r="198" ht="15.75" hidden="1" customHeight="1" x14ac:dyDescent="0.25"/>
    <row r="199" ht="15.75" hidden="1" customHeight="1" x14ac:dyDescent="0.25"/>
    <row r="200" ht="15.75" hidden="1" customHeight="1" x14ac:dyDescent="0.25"/>
    <row r="201" ht="15.75" hidden="1" customHeight="1" x14ac:dyDescent="0.25"/>
    <row r="202" ht="15.75" hidden="1" customHeight="1" x14ac:dyDescent="0.25"/>
    <row r="203" ht="15.75" hidden="1" customHeight="1" x14ac:dyDescent="0.25"/>
    <row r="204" ht="15.75" hidden="1" customHeight="1" x14ac:dyDescent="0.25"/>
    <row r="205" ht="15.75" hidden="1" customHeight="1" x14ac:dyDescent="0.25"/>
    <row r="206" ht="15.75" hidden="1" customHeight="1" x14ac:dyDescent="0.25"/>
    <row r="207" ht="15.75" hidden="1" customHeight="1" x14ac:dyDescent="0.25"/>
    <row r="208" ht="15.75" hidden="1" customHeight="1" x14ac:dyDescent="0.25"/>
    <row r="209" ht="15.75" hidden="1" customHeight="1" x14ac:dyDescent="0.25"/>
    <row r="210" ht="15.75" hidden="1" customHeight="1" x14ac:dyDescent="0.25"/>
    <row r="211" ht="15.75" hidden="1" customHeight="1" x14ac:dyDescent="0.25"/>
    <row r="212" ht="15.75" hidden="1" customHeight="1" x14ac:dyDescent="0.25"/>
    <row r="213" ht="15.75" hidden="1" customHeight="1" x14ac:dyDescent="0.25"/>
    <row r="214" ht="15.75" hidden="1" customHeight="1" x14ac:dyDescent="0.25"/>
    <row r="215" ht="15.75" hidden="1" customHeight="1" x14ac:dyDescent="0.25"/>
    <row r="216" ht="15.75" hidden="1" customHeight="1" x14ac:dyDescent="0.25"/>
    <row r="217" ht="15.75" hidden="1" customHeight="1" x14ac:dyDescent="0.25"/>
    <row r="218" ht="15.75" hidden="1" customHeight="1" x14ac:dyDescent="0.25"/>
    <row r="219" ht="15.75" hidden="1" customHeight="1" x14ac:dyDescent="0.25"/>
    <row r="220" ht="15.75" hidden="1" customHeight="1" x14ac:dyDescent="0.25"/>
    <row r="221" ht="15.75" hidden="1" customHeight="1" x14ac:dyDescent="0.25"/>
    <row r="222" ht="15.75" hidden="1" customHeight="1" x14ac:dyDescent="0.25"/>
    <row r="223" ht="15.75" hidden="1" customHeight="1" x14ac:dyDescent="0.25"/>
    <row r="224" ht="15.75" hidden="1" customHeight="1" x14ac:dyDescent="0.25"/>
    <row r="225" ht="15.75" hidden="1" customHeight="1" x14ac:dyDescent="0.25"/>
    <row r="226" ht="15.75" hidden="1" customHeight="1" x14ac:dyDescent="0.25"/>
    <row r="227" ht="15.75" hidden="1" customHeight="1" x14ac:dyDescent="0.25"/>
    <row r="228" ht="15.75" hidden="1" customHeight="1" x14ac:dyDescent="0.25"/>
    <row r="229" ht="15.75" hidden="1" customHeight="1" x14ac:dyDescent="0.25"/>
    <row r="230" ht="15.75" hidden="1" customHeight="1" x14ac:dyDescent="0.25"/>
    <row r="231" ht="15.75" hidden="1" customHeight="1" x14ac:dyDescent="0.25"/>
    <row r="232" ht="15.75" hidden="1" customHeight="1" x14ac:dyDescent="0.25"/>
    <row r="233" ht="15.75" hidden="1" customHeight="1" x14ac:dyDescent="0.25"/>
    <row r="234" ht="15.75" hidden="1" customHeight="1" x14ac:dyDescent="0.25"/>
    <row r="235" ht="15.75" hidden="1" customHeight="1" x14ac:dyDescent="0.25"/>
    <row r="236" ht="15.75" hidden="1" customHeight="1" x14ac:dyDescent="0.25"/>
    <row r="237" ht="15.75" hidden="1" customHeight="1" x14ac:dyDescent="0.25"/>
    <row r="238" ht="15.75" hidden="1" customHeight="1" x14ac:dyDescent="0.25"/>
    <row r="239" ht="15.75" hidden="1" customHeight="1" x14ac:dyDescent="0.25"/>
    <row r="240" ht="15.75" hidden="1" customHeight="1" x14ac:dyDescent="0.25"/>
    <row r="241" ht="15.75" hidden="1" customHeight="1" x14ac:dyDescent="0.25"/>
    <row r="242" ht="15.75" hidden="1" customHeight="1" x14ac:dyDescent="0.25"/>
    <row r="243" ht="15.75" hidden="1" customHeight="1" x14ac:dyDescent="0.25"/>
    <row r="244" ht="15.75" hidden="1" customHeight="1" x14ac:dyDescent="0.25"/>
    <row r="245" ht="15.75" hidden="1" customHeight="1" x14ac:dyDescent="0.25"/>
    <row r="246" ht="15.75" hidden="1" customHeight="1" x14ac:dyDescent="0.25"/>
    <row r="247" ht="15.75" hidden="1" customHeight="1" x14ac:dyDescent="0.25"/>
    <row r="248" ht="15.75" hidden="1" customHeight="1" x14ac:dyDescent="0.25"/>
    <row r="249" ht="15.75" hidden="1" customHeight="1" x14ac:dyDescent="0.25"/>
    <row r="250" ht="15.75" hidden="1" customHeight="1" x14ac:dyDescent="0.25"/>
    <row r="251" ht="15.75" hidden="1" customHeight="1" x14ac:dyDescent="0.25"/>
    <row r="252" ht="15.75" hidden="1" customHeight="1" x14ac:dyDescent="0.25"/>
    <row r="253" ht="15.75" hidden="1" customHeight="1" x14ac:dyDescent="0.25"/>
    <row r="254" ht="15.75" hidden="1" customHeight="1" x14ac:dyDescent="0.25"/>
    <row r="255" ht="15.75" hidden="1" customHeight="1" x14ac:dyDescent="0.25"/>
    <row r="256" ht="15.75" hidden="1" customHeight="1" x14ac:dyDescent="0.25"/>
    <row r="257" ht="15.75" hidden="1" customHeight="1" x14ac:dyDescent="0.25"/>
    <row r="258" ht="15.75" hidden="1" customHeight="1" x14ac:dyDescent="0.25"/>
    <row r="259" ht="15.75" hidden="1" customHeight="1" x14ac:dyDescent="0.25"/>
    <row r="260" ht="15.75" hidden="1" customHeight="1" x14ac:dyDescent="0.25"/>
    <row r="261" ht="15.75" hidden="1" customHeight="1" x14ac:dyDescent="0.25"/>
    <row r="262" ht="15.75" hidden="1" customHeight="1" x14ac:dyDescent="0.25"/>
    <row r="263" ht="15.75" hidden="1" customHeight="1" x14ac:dyDescent="0.25"/>
    <row r="264" ht="15.75" hidden="1" customHeight="1" x14ac:dyDescent="0.25"/>
    <row r="265" ht="15.75" hidden="1" customHeight="1" x14ac:dyDescent="0.25"/>
    <row r="266" ht="15.75" hidden="1" customHeight="1" x14ac:dyDescent="0.25"/>
    <row r="267" ht="15.75" hidden="1" customHeight="1" x14ac:dyDescent="0.25"/>
    <row r="268" ht="15.75" hidden="1" customHeight="1" x14ac:dyDescent="0.25"/>
    <row r="269" ht="15.75" hidden="1" customHeight="1" x14ac:dyDescent="0.25"/>
    <row r="270" ht="15.75" hidden="1" customHeight="1" x14ac:dyDescent="0.25"/>
    <row r="271" ht="15.75" hidden="1" customHeight="1" x14ac:dyDescent="0.25"/>
    <row r="272" ht="15.75" hidden="1" customHeight="1" x14ac:dyDescent="0.25"/>
    <row r="273" ht="15.75" hidden="1" customHeight="1" x14ac:dyDescent="0.25"/>
    <row r="274" ht="15.75" hidden="1" customHeight="1" x14ac:dyDescent="0.25"/>
    <row r="275" ht="15.75" hidden="1" customHeight="1" x14ac:dyDescent="0.25"/>
    <row r="276" ht="15.75" hidden="1" customHeight="1" x14ac:dyDescent="0.25"/>
    <row r="277" ht="15.75" hidden="1" customHeight="1" x14ac:dyDescent="0.25"/>
    <row r="278" ht="15.75" hidden="1" customHeight="1" x14ac:dyDescent="0.25"/>
    <row r="279" ht="15.75" hidden="1" customHeight="1" x14ac:dyDescent="0.25"/>
    <row r="280" ht="15.75" hidden="1" customHeight="1" x14ac:dyDescent="0.25"/>
    <row r="281" ht="15.75" hidden="1" customHeight="1" x14ac:dyDescent="0.25"/>
    <row r="282" ht="15.75" hidden="1" customHeight="1" x14ac:dyDescent="0.25"/>
    <row r="283" ht="15.75" hidden="1" customHeight="1" x14ac:dyDescent="0.25"/>
    <row r="284" ht="15.75" hidden="1" customHeight="1" x14ac:dyDescent="0.25"/>
    <row r="285" ht="15.75" hidden="1" customHeight="1" x14ac:dyDescent="0.25"/>
    <row r="286" ht="15.75" hidden="1" customHeight="1" x14ac:dyDescent="0.25"/>
    <row r="287" ht="15.75" hidden="1" customHeight="1" x14ac:dyDescent="0.25"/>
    <row r="288" ht="15.75" hidden="1" customHeight="1" x14ac:dyDescent="0.25"/>
    <row r="289" ht="15.75" hidden="1" customHeight="1" x14ac:dyDescent="0.25"/>
    <row r="290" ht="15.75" hidden="1" customHeight="1" x14ac:dyDescent="0.25"/>
    <row r="291" ht="15.75" hidden="1" customHeight="1" x14ac:dyDescent="0.25"/>
    <row r="292" ht="15.75" hidden="1" customHeight="1" x14ac:dyDescent="0.25"/>
    <row r="293" ht="15.75" hidden="1" customHeight="1" x14ac:dyDescent="0.25"/>
    <row r="294" ht="15.75" hidden="1" customHeight="1" x14ac:dyDescent="0.25"/>
    <row r="295" ht="15.75" hidden="1" customHeight="1" x14ac:dyDescent="0.25"/>
    <row r="296" ht="15.75" hidden="1" customHeight="1" x14ac:dyDescent="0.25"/>
    <row r="297" ht="15.75" hidden="1" customHeight="1" x14ac:dyDescent="0.25"/>
    <row r="298" ht="15.75" hidden="1" customHeight="1" x14ac:dyDescent="0.25"/>
    <row r="299" ht="15.75" hidden="1" customHeight="1" x14ac:dyDescent="0.25"/>
    <row r="300" ht="15.75" hidden="1" customHeight="1" x14ac:dyDescent="0.25"/>
    <row r="301" ht="15.75" hidden="1" customHeight="1" x14ac:dyDescent="0.25"/>
    <row r="302" ht="15.75" hidden="1" customHeight="1" x14ac:dyDescent="0.25"/>
    <row r="303" ht="15.75" hidden="1" customHeight="1" x14ac:dyDescent="0.25"/>
    <row r="304" ht="15.75" hidden="1" customHeight="1" x14ac:dyDescent="0.25"/>
    <row r="305" ht="15.75" hidden="1" customHeight="1" x14ac:dyDescent="0.25"/>
    <row r="306" ht="15.75" hidden="1" customHeight="1" x14ac:dyDescent="0.25"/>
    <row r="307" ht="15.75" hidden="1" customHeight="1" x14ac:dyDescent="0.25"/>
    <row r="308" ht="15.75" hidden="1" customHeight="1" x14ac:dyDescent="0.25"/>
    <row r="309" ht="15.75" hidden="1" customHeight="1" x14ac:dyDescent="0.25"/>
    <row r="310" ht="15.75" hidden="1" customHeight="1" x14ac:dyDescent="0.25"/>
    <row r="311" ht="15.75" hidden="1" customHeight="1" x14ac:dyDescent="0.25"/>
    <row r="312" ht="15.75" hidden="1" customHeight="1" x14ac:dyDescent="0.25"/>
    <row r="313" ht="15.75" hidden="1" customHeight="1" x14ac:dyDescent="0.25"/>
    <row r="314" ht="15.75" hidden="1" customHeight="1" x14ac:dyDescent="0.25"/>
    <row r="315" ht="15.75" hidden="1" customHeight="1" x14ac:dyDescent="0.25"/>
    <row r="316" ht="15.75" hidden="1" customHeight="1" x14ac:dyDescent="0.25"/>
    <row r="317" ht="15.75" hidden="1" customHeight="1" x14ac:dyDescent="0.25"/>
    <row r="318" ht="15.75" hidden="1" customHeight="1" x14ac:dyDescent="0.25"/>
    <row r="319" ht="15.75" hidden="1" customHeight="1" x14ac:dyDescent="0.25"/>
    <row r="320" ht="15.75" hidden="1" customHeight="1" x14ac:dyDescent="0.25"/>
    <row r="321" ht="15.75" hidden="1" customHeight="1" x14ac:dyDescent="0.25"/>
    <row r="322" ht="15.75" hidden="1" customHeight="1" x14ac:dyDescent="0.25"/>
    <row r="323" ht="15.75" hidden="1" customHeight="1" x14ac:dyDescent="0.25"/>
    <row r="324" ht="15.75" hidden="1" customHeight="1" x14ac:dyDescent="0.25"/>
    <row r="325" ht="15.75" hidden="1" customHeight="1" x14ac:dyDescent="0.25"/>
    <row r="326" ht="15.75" hidden="1" customHeight="1" x14ac:dyDescent="0.25"/>
    <row r="327" ht="15.75" hidden="1" customHeight="1" x14ac:dyDescent="0.25"/>
    <row r="328" ht="15.75" hidden="1" customHeight="1" x14ac:dyDescent="0.25"/>
    <row r="329" ht="15.75" hidden="1" customHeight="1" x14ac:dyDescent="0.25"/>
    <row r="330" ht="15.75" hidden="1" customHeight="1" x14ac:dyDescent="0.25"/>
    <row r="331" ht="15.75" hidden="1" customHeight="1" x14ac:dyDescent="0.25"/>
    <row r="332" ht="15.75" hidden="1" customHeight="1" x14ac:dyDescent="0.25"/>
    <row r="333" ht="15.75" hidden="1" customHeight="1" x14ac:dyDescent="0.25"/>
    <row r="334" ht="15.75" hidden="1" customHeight="1" x14ac:dyDescent="0.25"/>
    <row r="335" ht="15.75" hidden="1" customHeight="1" x14ac:dyDescent="0.25"/>
    <row r="336" ht="15.75" hidden="1" customHeight="1" x14ac:dyDescent="0.25"/>
    <row r="337" ht="15.75" hidden="1" customHeight="1" x14ac:dyDescent="0.25"/>
    <row r="338" ht="15.75" hidden="1" customHeight="1" x14ac:dyDescent="0.25"/>
    <row r="339" ht="15.75" hidden="1" customHeight="1" x14ac:dyDescent="0.25"/>
    <row r="340" ht="15.75" hidden="1" customHeight="1" x14ac:dyDescent="0.25"/>
    <row r="341" ht="15.75" hidden="1" customHeight="1" x14ac:dyDescent="0.25"/>
    <row r="342" ht="15.75" hidden="1" customHeight="1" x14ac:dyDescent="0.25"/>
    <row r="343" ht="15.75" hidden="1" customHeight="1" x14ac:dyDescent="0.25"/>
    <row r="344" ht="15.75" hidden="1" customHeight="1" x14ac:dyDescent="0.25"/>
    <row r="345" ht="15.75" hidden="1" customHeight="1" x14ac:dyDescent="0.25"/>
    <row r="346" ht="15.75" hidden="1" customHeight="1" x14ac:dyDescent="0.25"/>
    <row r="347" ht="15.75" hidden="1" customHeight="1" x14ac:dyDescent="0.25"/>
    <row r="348" ht="15.75" hidden="1" customHeight="1" x14ac:dyDescent="0.25"/>
    <row r="349" ht="15.75" hidden="1" customHeight="1" x14ac:dyDescent="0.25"/>
    <row r="350" ht="15.75" hidden="1" customHeight="1" x14ac:dyDescent="0.25"/>
    <row r="351" ht="15.75" hidden="1" customHeight="1" x14ac:dyDescent="0.25"/>
    <row r="352" ht="15.75" hidden="1" customHeight="1" x14ac:dyDescent="0.25"/>
    <row r="353" ht="15.75" hidden="1" customHeight="1" x14ac:dyDescent="0.25"/>
    <row r="354" ht="15.75" hidden="1" customHeight="1" x14ac:dyDescent="0.25"/>
    <row r="355" ht="15.75" hidden="1" customHeight="1" x14ac:dyDescent="0.25"/>
    <row r="356" ht="15.75" hidden="1" customHeight="1" x14ac:dyDescent="0.25"/>
    <row r="357" ht="15.75" hidden="1" customHeight="1" x14ac:dyDescent="0.25"/>
    <row r="358" ht="15.75" hidden="1" customHeight="1" x14ac:dyDescent="0.25"/>
    <row r="359" ht="15.75" hidden="1" customHeight="1" x14ac:dyDescent="0.25"/>
    <row r="360" ht="15.75" hidden="1" customHeight="1" x14ac:dyDescent="0.25"/>
    <row r="361" ht="15.75" hidden="1" customHeight="1" x14ac:dyDescent="0.25"/>
    <row r="362" ht="15.75" hidden="1" customHeight="1" x14ac:dyDescent="0.25"/>
    <row r="363" ht="15.75" hidden="1" customHeight="1" x14ac:dyDescent="0.25"/>
    <row r="364" ht="15.75" hidden="1" customHeight="1" x14ac:dyDescent="0.25"/>
    <row r="365" ht="15.75" hidden="1" customHeight="1" x14ac:dyDescent="0.25"/>
    <row r="366" ht="15.75" hidden="1" customHeight="1" x14ac:dyDescent="0.25"/>
    <row r="367" ht="15.75" hidden="1" customHeight="1" x14ac:dyDescent="0.25"/>
    <row r="368" ht="15.75" hidden="1" customHeight="1" x14ac:dyDescent="0.25"/>
    <row r="369" ht="15.75" hidden="1" customHeight="1" x14ac:dyDescent="0.25"/>
    <row r="370" ht="15.75" hidden="1" customHeight="1" x14ac:dyDescent="0.25"/>
    <row r="371" ht="15.75" hidden="1" customHeight="1" x14ac:dyDescent="0.25"/>
    <row r="372" ht="15.75" hidden="1" customHeight="1" x14ac:dyDescent="0.25"/>
    <row r="373" ht="15.75" hidden="1" customHeight="1" x14ac:dyDescent="0.25"/>
    <row r="374" ht="15.75" hidden="1" customHeight="1" x14ac:dyDescent="0.25"/>
    <row r="375" ht="15.75" hidden="1" customHeight="1" x14ac:dyDescent="0.25"/>
    <row r="376" ht="15.75" hidden="1" customHeight="1" x14ac:dyDescent="0.25"/>
    <row r="377" ht="15.75" hidden="1" customHeight="1" x14ac:dyDescent="0.25"/>
    <row r="378" ht="15.75" hidden="1" customHeight="1" x14ac:dyDescent="0.25"/>
    <row r="379" ht="15.75" hidden="1" customHeight="1" x14ac:dyDescent="0.25"/>
    <row r="380" ht="15.75" hidden="1" customHeight="1" x14ac:dyDescent="0.25"/>
    <row r="381" ht="15.75" hidden="1" customHeight="1" x14ac:dyDescent="0.25"/>
    <row r="382" ht="15.75" hidden="1" customHeight="1" x14ac:dyDescent="0.25"/>
    <row r="383" ht="15.75" hidden="1" customHeight="1" x14ac:dyDescent="0.25"/>
    <row r="384" ht="15.75" hidden="1" customHeight="1" x14ac:dyDescent="0.25"/>
    <row r="385" ht="15.75" hidden="1" customHeight="1" x14ac:dyDescent="0.25"/>
    <row r="386" ht="15.75" hidden="1" customHeight="1" x14ac:dyDescent="0.25"/>
    <row r="387" ht="15.75" hidden="1" customHeight="1" x14ac:dyDescent="0.25"/>
    <row r="388" ht="15.75" hidden="1" customHeight="1" x14ac:dyDescent="0.25"/>
    <row r="389" ht="15.75" hidden="1" customHeight="1" x14ac:dyDescent="0.25"/>
    <row r="390" ht="15.75" hidden="1" customHeight="1" x14ac:dyDescent="0.25"/>
    <row r="391" ht="15.75" hidden="1" customHeight="1" x14ac:dyDescent="0.25"/>
    <row r="392" ht="15.75" hidden="1" customHeight="1" x14ac:dyDescent="0.25"/>
    <row r="393" ht="15.75" hidden="1" customHeight="1" x14ac:dyDescent="0.25"/>
    <row r="394" ht="15.75" hidden="1" customHeight="1" x14ac:dyDescent="0.25"/>
    <row r="395" ht="15.75" hidden="1" customHeight="1" x14ac:dyDescent="0.25"/>
    <row r="396" ht="15.75" hidden="1" customHeight="1" x14ac:dyDescent="0.25"/>
    <row r="397" ht="15.75" hidden="1" customHeight="1" x14ac:dyDescent="0.25"/>
    <row r="398" ht="15.75" hidden="1" customHeight="1" x14ac:dyDescent="0.25"/>
    <row r="399" ht="15.75" hidden="1" customHeight="1" x14ac:dyDescent="0.25"/>
    <row r="400" ht="15.75" hidden="1" customHeight="1" x14ac:dyDescent="0.25"/>
    <row r="401" ht="15.75" hidden="1" customHeight="1" x14ac:dyDescent="0.25"/>
    <row r="402" ht="15.75" hidden="1" customHeight="1" x14ac:dyDescent="0.25"/>
    <row r="403" ht="15.75" hidden="1" customHeight="1" x14ac:dyDescent="0.25"/>
    <row r="404" ht="15.75" hidden="1" customHeight="1" x14ac:dyDescent="0.25"/>
    <row r="405" ht="15.75" hidden="1" customHeight="1" x14ac:dyDescent="0.25"/>
    <row r="406" ht="15.75" hidden="1" customHeight="1" x14ac:dyDescent="0.25"/>
    <row r="407" ht="15.75" hidden="1" customHeight="1" x14ac:dyDescent="0.25"/>
    <row r="408" ht="15.75" hidden="1" customHeight="1" x14ac:dyDescent="0.25"/>
    <row r="409" ht="15.75" hidden="1" customHeight="1" x14ac:dyDescent="0.25"/>
    <row r="410" ht="15.75" hidden="1" customHeight="1" x14ac:dyDescent="0.25"/>
    <row r="411" ht="15.75" hidden="1" customHeight="1" x14ac:dyDescent="0.25"/>
    <row r="412" ht="15.75" hidden="1" customHeight="1" x14ac:dyDescent="0.25"/>
    <row r="413" ht="15.75" hidden="1" customHeight="1" x14ac:dyDescent="0.25"/>
    <row r="414" ht="15.75" hidden="1" customHeight="1" x14ac:dyDescent="0.25"/>
    <row r="415" ht="15.75" hidden="1" customHeight="1" x14ac:dyDescent="0.25"/>
    <row r="416" ht="15.75" hidden="1" customHeight="1" x14ac:dyDescent="0.25"/>
    <row r="417" ht="15.75" hidden="1" customHeight="1" x14ac:dyDescent="0.25"/>
    <row r="418" ht="15.75" hidden="1" customHeight="1" x14ac:dyDescent="0.25"/>
    <row r="419" ht="15.75" hidden="1" customHeight="1" x14ac:dyDescent="0.25"/>
    <row r="420" ht="15.75" hidden="1" customHeight="1" x14ac:dyDescent="0.25"/>
    <row r="421" ht="15.75" hidden="1" customHeight="1" x14ac:dyDescent="0.25"/>
    <row r="422" ht="15.75" hidden="1" customHeight="1" x14ac:dyDescent="0.25"/>
    <row r="423" ht="15.75" hidden="1" customHeight="1" x14ac:dyDescent="0.25"/>
    <row r="424" ht="15.75" hidden="1" customHeight="1" x14ac:dyDescent="0.25"/>
    <row r="425" ht="15.75" hidden="1" customHeight="1" x14ac:dyDescent="0.25"/>
    <row r="426" ht="15.75" hidden="1" customHeight="1" x14ac:dyDescent="0.25"/>
    <row r="427" ht="15.75" hidden="1" customHeight="1" x14ac:dyDescent="0.25"/>
    <row r="428" ht="15.75" hidden="1" customHeight="1" x14ac:dyDescent="0.25"/>
    <row r="429" ht="15.75" hidden="1" customHeight="1" x14ac:dyDescent="0.25"/>
    <row r="430" ht="15.75" hidden="1" customHeight="1" x14ac:dyDescent="0.25"/>
    <row r="431" ht="15.75" hidden="1" customHeight="1" x14ac:dyDescent="0.25"/>
    <row r="432" ht="15.75" hidden="1" customHeight="1" x14ac:dyDescent="0.25"/>
    <row r="433" ht="15.75" hidden="1" customHeight="1" x14ac:dyDescent="0.25"/>
    <row r="434" ht="15.75" hidden="1" customHeight="1" x14ac:dyDescent="0.25"/>
    <row r="435" ht="15.75" hidden="1" customHeight="1" x14ac:dyDescent="0.25"/>
    <row r="436" ht="15.75" hidden="1" customHeight="1" x14ac:dyDescent="0.25"/>
    <row r="437" ht="15.75" hidden="1" customHeight="1" x14ac:dyDescent="0.25"/>
    <row r="438" ht="15.75" hidden="1" customHeight="1" x14ac:dyDescent="0.25"/>
    <row r="439" ht="15.75" hidden="1" customHeight="1" x14ac:dyDescent="0.25"/>
    <row r="440" ht="15.75" hidden="1" customHeight="1" x14ac:dyDescent="0.25"/>
    <row r="441" ht="15.75" hidden="1" customHeight="1" x14ac:dyDescent="0.25"/>
    <row r="442" ht="15.75" hidden="1" customHeight="1" x14ac:dyDescent="0.25"/>
    <row r="443" ht="15.75" hidden="1" customHeight="1" x14ac:dyDescent="0.25"/>
    <row r="444" ht="15.75" hidden="1" customHeight="1" x14ac:dyDescent="0.25"/>
    <row r="445" ht="15.75" hidden="1" customHeight="1" x14ac:dyDescent="0.25"/>
    <row r="446" ht="15.75" hidden="1" customHeight="1" x14ac:dyDescent="0.25"/>
    <row r="447" ht="15.75" hidden="1" customHeight="1" x14ac:dyDescent="0.25"/>
    <row r="448" ht="15.75" hidden="1" customHeight="1" x14ac:dyDescent="0.25"/>
    <row r="449" ht="15.75" hidden="1" customHeight="1" x14ac:dyDescent="0.25"/>
    <row r="450" ht="15.75" hidden="1" customHeight="1" x14ac:dyDescent="0.25"/>
    <row r="451" ht="15.75" hidden="1" customHeight="1" x14ac:dyDescent="0.25"/>
    <row r="452" ht="15.75" hidden="1" customHeight="1" x14ac:dyDescent="0.25"/>
    <row r="453" ht="15.75" hidden="1" customHeight="1" x14ac:dyDescent="0.25"/>
    <row r="454" ht="15.75" hidden="1" customHeight="1" x14ac:dyDescent="0.25"/>
    <row r="455" ht="15.75" hidden="1" customHeight="1" x14ac:dyDescent="0.25"/>
    <row r="456" ht="15.75" hidden="1" customHeight="1" x14ac:dyDescent="0.25"/>
    <row r="457" ht="15.75" hidden="1" customHeight="1" x14ac:dyDescent="0.25"/>
    <row r="458" ht="15.75" hidden="1" customHeight="1" x14ac:dyDescent="0.25"/>
    <row r="459" ht="15.75" hidden="1" customHeight="1" x14ac:dyDescent="0.25"/>
    <row r="460" ht="15.75" hidden="1" customHeight="1" x14ac:dyDescent="0.25"/>
    <row r="461" ht="15.75" hidden="1" customHeight="1" x14ac:dyDescent="0.25"/>
    <row r="462" ht="15.75" hidden="1" customHeight="1" x14ac:dyDescent="0.25"/>
    <row r="463" ht="15.75" hidden="1" customHeight="1" x14ac:dyDescent="0.25"/>
    <row r="464" ht="15.75" hidden="1" customHeight="1" x14ac:dyDescent="0.25"/>
    <row r="465" ht="15.75" hidden="1" customHeight="1" x14ac:dyDescent="0.25"/>
    <row r="466" ht="15.75" hidden="1" customHeight="1" x14ac:dyDescent="0.25"/>
    <row r="467" ht="15.75" hidden="1" customHeight="1" x14ac:dyDescent="0.25"/>
    <row r="468" ht="15.75" hidden="1" customHeight="1" x14ac:dyDescent="0.25"/>
    <row r="469" ht="15.75" hidden="1" customHeight="1" x14ac:dyDescent="0.25"/>
    <row r="470" ht="15.75" hidden="1" customHeight="1" x14ac:dyDescent="0.25"/>
    <row r="471" ht="15.75" hidden="1" customHeight="1" x14ac:dyDescent="0.25"/>
    <row r="472" ht="15.75" hidden="1" customHeight="1" x14ac:dyDescent="0.25"/>
    <row r="473" ht="15.75" hidden="1" customHeight="1" x14ac:dyDescent="0.25"/>
    <row r="474" ht="15.75" hidden="1" customHeight="1" x14ac:dyDescent="0.25"/>
    <row r="475" ht="15.75" hidden="1" customHeight="1" x14ac:dyDescent="0.25"/>
    <row r="476" ht="15.75" hidden="1" customHeight="1" x14ac:dyDescent="0.25"/>
    <row r="477" ht="15.75" hidden="1" customHeight="1" x14ac:dyDescent="0.25"/>
    <row r="478" ht="15.75" hidden="1" customHeight="1" x14ac:dyDescent="0.25"/>
    <row r="479" ht="15.75" hidden="1" customHeight="1" x14ac:dyDescent="0.25"/>
    <row r="480" ht="15.75" hidden="1" customHeight="1" x14ac:dyDescent="0.25"/>
    <row r="481" ht="15.75" hidden="1" customHeight="1" x14ac:dyDescent="0.25"/>
    <row r="482" ht="15.75" hidden="1" customHeight="1" x14ac:dyDescent="0.25"/>
    <row r="483" ht="15.75" hidden="1" customHeight="1" x14ac:dyDescent="0.25"/>
    <row r="484" ht="15.75" hidden="1" customHeight="1" x14ac:dyDescent="0.25"/>
    <row r="485" ht="15.75" hidden="1" customHeight="1" x14ac:dyDescent="0.25"/>
    <row r="486" ht="15.75" hidden="1" customHeight="1" x14ac:dyDescent="0.25"/>
    <row r="487" ht="15.75" hidden="1" customHeight="1" x14ac:dyDescent="0.25"/>
    <row r="488" ht="15.75" hidden="1" customHeight="1" x14ac:dyDescent="0.25"/>
    <row r="489" ht="15.75" hidden="1" customHeight="1" x14ac:dyDescent="0.25"/>
    <row r="490" ht="15.75" hidden="1" customHeight="1" x14ac:dyDescent="0.25"/>
    <row r="491" ht="15.75" hidden="1" customHeight="1" x14ac:dyDescent="0.25"/>
    <row r="492" ht="15.75" hidden="1" customHeight="1" x14ac:dyDescent="0.25"/>
    <row r="493" ht="15.75" hidden="1" customHeight="1" x14ac:dyDescent="0.25"/>
    <row r="494" ht="15.75" hidden="1" customHeight="1" x14ac:dyDescent="0.25"/>
    <row r="495" ht="15.75" hidden="1" customHeight="1" x14ac:dyDescent="0.25"/>
    <row r="496" ht="15.75" hidden="1" customHeight="1" x14ac:dyDescent="0.25"/>
    <row r="497" ht="15.75" hidden="1" customHeight="1" x14ac:dyDescent="0.25"/>
    <row r="498" ht="15.75" hidden="1" customHeight="1" x14ac:dyDescent="0.25"/>
    <row r="499" ht="15.75" hidden="1" customHeight="1" x14ac:dyDescent="0.25"/>
    <row r="500" ht="15.75" hidden="1" customHeight="1" x14ac:dyDescent="0.25"/>
    <row r="501" ht="15.75" hidden="1" customHeight="1" x14ac:dyDescent="0.25"/>
    <row r="502" ht="15.75" hidden="1" customHeight="1" x14ac:dyDescent="0.25"/>
    <row r="503" ht="15.75" hidden="1" customHeight="1" x14ac:dyDescent="0.25"/>
    <row r="504" ht="15.75" hidden="1" customHeight="1" x14ac:dyDescent="0.25"/>
    <row r="505" ht="15.75" hidden="1" customHeight="1" x14ac:dyDescent="0.25"/>
    <row r="506" ht="15.75" hidden="1" customHeight="1" x14ac:dyDescent="0.25"/>
    <row r="507" ht="15.75" hidden="1" customHeight="1" x14ac:dyDescent="0.25"/>
    <row r="508" ht="15.75" hidden="1" customHeight="1" x14ac:dyDescent="0.25"/>
    <row r="509" ht="15.75" hidden="1" customHeight="1" x14ac:dyDescent="0.25"/>
    <row r="510" ht="15.75" hidden="1" customHeight="1" x14ac:dyDescent="0.25"/>
    <row r="511" ht="15.75" hidden="1" customHeight="1" x14ac:dyDescent="0.25"/>
    <row r="512" ht="15.75" hidden="1" customHeight="1" x14ac:dyDescent="0.25"/>
    <row r="513" ht="15.75" hidden="1" customHeight="1" x14ac:dyDescent="0.25"/>
    <row r="514" ht="15.75" hidden="1" customHeight="1" x14ac:dyDescent="0.25"/>
    <row r="515" ht="15.75" hidden="1" customHeight="1" x14ac:dyDescent="0.25"/>
    <row r="516" ht="15.75" hidden="1" customHeight="1" x14ac:dyDescent="0.25"/>
    <row r="517" ht="15.75" hidden="1" customHeight="1" x14ac:dyDescent="0.25"/>
    <row r="518" ht="15.75" hidden="1" customHeight="1" x14ac:dyDescent="0.25"/>
    <row r="519" ht="15.75" hidden="1" customHeight="1" x14ac:dyDescent="0.25"/>
    <row r="520" ht="15.75" hidden="1" customHeight="1" x14ac:dyDescent="0.25"/>
    <row r="521" ht="15.75" hidden="1" customHeight="1" x14ac:dyDescent="0.25"/>
    <row r="522" ht="15.75" hidden="1" customHeight="1" x14ac:dyDescent="0.25"/>
    <row r="523" ht="15.75" hidden="1" customHeight="1" x14ac:dyDescent="0.25"/>
    <row r="524" ht="15.75" hidden="1" customHeight="1" x14ac:dyDescent="0.25"/>
    <row r="525" ht="15.75" hidden="1" customHeight="1" x14ac:dyDescent="0.25"/>
    <row r="526" ht="15.75" hidden="1" customHeight="1" x14ac:dyDescent="0.25"/>
    <row r="527" ht="15.75" hidden="1" customHeight="1" x14ac:dyDescent="0.25"/>
    <row r="528" ht="15.75" hidden="1" customHeight="1" x14ac:dyDescent="0.25"/>
    <row r="529" ht="15.75" hidden="1" customHeight="1" x14ac:dyDescent="0.25"/>
    <row r="530" ht="15.75" hidden="1" customHeight="1" x14ac:dyDescent="0.25"/>
    <row r="531" ht="15.75" hidden="1" customHeight="1" x14ac:dyDescent="0.25"/>
    <row r="532" ht="15.75" hidden="1" customHeight="1" x14ac:dyDescent="0.25"/>
    <row r="533" ht="15.75" hidden="1" customHeight="1" x14ac:dyDescent="0.25"/>
    <row r="534" ht="15.75" hidden="1" customHeight="1" x14ac:dyDescent="0.25"/>
    <row r="535" ht="15.75" hidden="1" customHeight="1" x14ac:dyDescent="0.25"/>
    <row r="536" ht="15.75" hidden="1" customHeight="1" x14ac:dyDescent="0.25"/>
    <row r="537" ht="15.75" hidden="1" customHeight="1" x14ac:dyDescent="0.25"/>
    <row r="538" ht="15.75" hidden="1" customHeight="1" x14ac:dyDescent="0.25"/>
    <row r="539" ht="15.75" hidden="1" customHeight="1" x14ac:dyDescent="0.25"/>
    <row r="540" ht="15.75" hidden="1" customHeight="1" x14ac:dyDescent="0.25"/>
    <row r="541" ht="15.75" hidden="1" customHeight="1" x14ac:dyDescent="0.25"/>
    <row r="542" ht="15.75" hidden="1" customHeight="1" x14ac:dyDescent="0.25"/>
    <row r="543" ht="15.75" hidden="1" customHeight="1" x14ac:dyDescent="0.25"/>
    <row r="544" ht="15.75" hidden="1" customHeight="1" x14ac:dyDescent="0.25"/>
    <row r="545" ht="15.75" hidden="1" customHeight="1" x14ac:dyDescent="0.25"/>
    <row r="546" ht="15.75" hidden="1" customHeight="1" x14ac:dyDescent="0.25"/>
    <row r="547" ht="15.75" hidden="1" customHeight="1" x14ac:dyDescent="0.25"/>
    <row r="548" ht="15.75" hidden="1" customHeight="1" x14ac:dyDescent="0.25"/>
    <row r="549" ht="15.75" hidden="1" customHeight="1" x14ac:dyDescent="0.25"/>
    <row r="550" ht="15.75" hidden="1" customHeight="1" x14ac:dyDescent="0.25"/>
    <row r="551" ht="15.75" hidden="1" customHeight="1" x14ac:dyDescent="0.25"/>
    <row r="552" ht="15.75" hidden="1" customHeight="1" x14ac:dyDescent="0.25"/>
    <row r="553" ht="15.75" hidden="1" customHeight="1" x14ac:dyDescent="0.25"/>
    <row r="554" ht="15.75" hidden="1" customHeight="1" x14ac:dyDescent="0.25"/>
    <row r="555" ht="15.75" hidden="1" customHeight="1" x14ac:dyDescent="0.25"/>
    <row r="556" ht="15.75" hidden="1" customHeight="1" x14ac:dyDescent="0.25"/>
    <row r="557" ht="15.75" hidden="1" customHeight="1" x14ac:dyDescent="0.25"/>
    <row r="558" ht="15.75" hidden="1" customHeight="1" x14ac:dyDescent="0.25"/>
    <row r="559" ht="15.75" hidden="1" customHeight="1" x14ac:dyDescent="0.25"/>
    <row r="560" ht="15.75" hidden="1" customHeight="1" x14ac:dyDescent="0.25"/>
    <row r="561" ht="15.75" hidden="1" customHeight="1" x14ac:dyDescent="0.25"/>
    <row r="562" ht="15.75" hidden="1" customHeight="1" x14ac:dyDescent="0.25"/>
    <row r="563" ht="15.75" hidden="1" customHeight="1" x14ac:dyDescent="0.25"/>
    <row r="564" ht="15.75" hidden="1" customHeight="1" x14ac:dyDescent="0.25"/>
    <row r="565" ht="15.75" hidden="1" customHeight="1" x14ac:dyDescent="0.25"/>
    <row r="566" ht="15.75" hidden="1" customHeight="1" x14ac:dyDescent="0.25"/>
    <row r="567" ht="15.75" hidden="1" customHeight="1" x14ac:dyDescent="0.25"/>
    <row r="568" ht="15.75" hidden="1" customHeight="1" x14ac:dyDescent="0.25"/>
    <row r="569" ht="15.75" hidden="1" customHeight="1" x14ac:dyDescent="0.25"/>
    <row r="570" ht="15.75" hidden="1" customHeight="1" x14ac:dyDescent="0.25"/>
    <row r="571" ht="15.75" hidden="1" customHeight="1" x14ac:dyDescent="0.25"/>
    <row r="572" ht="15.75" hidden="1" customHeight="1" x14ac:dyDescent="0.25"/>
    <row r="573" ht="15.75" hidden="1" customHeight="1" x14ac:dyDescent="0.25"/>
    <row r="574" ht="15.75" hidden="1" customHeight="1" x14ac:dyDescent="0.25"/>
    <row r="575" ht="15.75" hidden="1" customHeight="1" x14ac:dyDescent="0.25"/>
    <row r="576" ht="15.75" hidden="1" customHeight="1" x14ac:dyDescent="0.25"/>
    <row r="577" ht="15.75" hidden="1" customHeight="1" x14ac:dyDescent="0.25"/>
    <row r="578" ht="15.75" hidden="1" customHeight="1" x14ac:dyDescent="0.25"/>
    <row r="579" ht="15.75" hidden="1" customHeight="1" x14ac:dyDescent="0.25"/>
    <row r="580" ht="15.75" hidden="1" customHeight="1" x14ac:dyDescent="0.25"/>
    <row r="581" ht="15.75" hidden="1" customHeight="1" x14ac:dyDescent="0.25"/>
    <row r="582" ht="15.75" hidden="1" customHeight="1" x14ac:dyDescent="0.25"/>
    <row r="583" ht="15.75" hidden="1" customHeight="1" x14ac:dyDescent="0.25"/>
    <row r="584" ht="15.75" hidden="1" customHeight="1" x14ac:dyDescent="0.25"/>
    <row r="585" ht="15.75" hidden="1" customHeight="1" x14ac:dyDescent="0.25"/>
    <row r="586" ht="15.75" hidden="1" customHeight="1" x14ac:dyDescent="0.25"/>
    <row r="587" ht="15.75" hidden="1" customHeight="1" x14ac:dyDescent="0.25"/>
    <row r="588" ht="15.75" hidden="1" customHeight="1" x14ac:dyDescent="0.25"/>
    <row r="589" ht="15.75" hidden="1" customHeight="1" x14ac:dyDescent="0.25"/>
    <row r="590" ht="15.75" hidden="1" customHeight="1" x14ac:dyDescent="0.25"/>
    <row r="591" ht="15.75" hidden="1" customHeight="1" x14ac:dyDescent="0.25"/>
    <row r="592" ht="15.75" hidden="1" customHeight="1" x14ac:dyDescent="0.25"/>
    <row r="593" ht="15.75" hidden="1" customHeight="1" x14ac:dyDescent="0.25"/>
    <row r="594" ht="15.75" hidden="1" customHeight="1" x14ac:dyDescent="0.25"/>
    <row r="595" ht="15.75" hidden="1" customHeight="1" x14ac:dyDescent="0.25"/>
    <row r="596" ht="15.75" hidden="1" customHeight="1" x14ac:dyDescent="0.25"/>
    <row r="597" ht="15.75" hidden="1" customHeight="1" x14ac:dyDescent="0.25"/>
    <row r="598" ht="15.75" hidden="1" customHeight="1" x14ac:dyDescent="0.25"/>
    <row r="599" ht="15.75" hidden="1" customHeight="1" x14ac:dyDescent="0.25"/>
    <row r="600" ht="15.75" hidden="1" customHeight="1" x14ac:dyDescent="0.25"/>
    <row r="601" ht="15.75" hidden="1" customHeight="1" x14ac:dyDescent="0.25"/>
    <row r="602" ht="15.75" hidden="1" customHeight="1" x14ac:dyDescent="0.25"/>
    <row r="603" ht="15.75" hidden="1" customHeight="1" x14ac:dyDescent="0.25"/>
    <row r="604" ht="15.75" hidden="1" customHeight="1" x14ac:dyDescent="0.25"/>
    <row r="605" ht="15.75" hidden="1" customHeight="1" x14ac:dyDescent="0.25"/>
    <row r="606" ht="15.75" hidden="1" customHeight="1" x14ac:dyDescent="0.25"/>
    <row r="607" ht="15.75" hidden="1" customHeight="1" x14ac:dyDescent="0.25"/>
    <row r="608" ht="15.75" hidden="1" customHeight="1" x14ac:dyDescent="0.25"/>
    <row r="609" ht="15.75" hidden="1" customHeight="1" x14ac:dyDescent="0.25"/>
    <row r="610" ht="15.75" hidden="1" customHeight="1" x14ac:dyDescent="0.25"/>
    <row r="611" ht="15.75" hidden="1" customHeight="1" x14ac:dyDescent="0.25"/>
    <row r="612" ht="15.75" hidden="1" customHeight="1" x14ac:dyDescent="0.25"/>
    <row r="613" ht="15.75" hidden="1" customHeight="1" x14ac:dyDescent="0.25"/>
    <row r="614" ht="15.75" hidden="1" customHeight="1" x14ac:dyDescent="0.25"/>
    <row r="615" ht="15.75" hidden="1" customHeight="1" x14ac:dyDescent="0.25"/>
    <row r="616" ht="15.75" hidden="1" customHeight="1" x14ac:dyDescent="0.25"/>
    <row r="617" ht="15.75" hidden="1" customHeight="1" x14ac:dyDescent="0.25"/>
    <row r="618" ht="15.75" hidden="1" customHeight="1" x14ac:dyDescent="0.25"/>
    <row r="619" ht="15.75" hidden="1" customHeight="1" x14ac:dyDescent="0.25"/>
    <row r="620" ht="15.75" hidden="1" customHeight="1" x14ac:dyDescent="0.25"/>
    <row r="621" ht="15.75" hidden="1" customHeight="1" x14ac:dyDescent="0.25"/>
    <row r="622" ht="15.75" hidden="1" customHeight="1" x14ac:dyDescent="0.25"/>
    <row r="623" ht="15.75" hidden="1" customHeight="1" x14ac:dyDescent="0.25"/>
    <row r="624" ht="15.75" hidden="1" customHeight="1" x14ac:dyDescent="0.25"/>
    <row r="625" ht="15.75" hidden="1" customHeight="1" x14ac:dyDescent="0.25"/>
    <row r="626" ht="15.75" hidden="1" customHeight="1" x14ac:dyDescent="0.25"/>
    <row r="627" ht="15.75" hidden="1" customHeight="1" x14ac:dyDescent="0.25"/>
    <row r="628" ht="15.75" hidden="1" customHeight="1" x14ac:dyDescent="0.25"/>
    <row r="629" ht="15.75" hidden="1" customHeight="1" x14ac:dyDescent="0.25"/>
    <row r="630" ht="15.75" hidden="1" customHeight="1" x14ac:dyDescent="0.25"/>
    <row r="631" ht="15.75" hidden="1" customHeight="1" x14ac:dyDescent="0.25"/>
    <row r="632" ht="15.75" hidden="1" customHeight="1" x14ac:dyDescent="0.25"/>
    <row r="633" ht="15.75" hidden="1" customHeight="1" x14ac:dyDescent="0.25"/>
    <row r="634" ht="15.75" hidden="1" customHeight="1" x14ac:dyDescent="0.25"/>
    <row r="635" ht="15.75" hidden="1" customHeight="1" x14ac:dyDescent="0.25"/>
    <row r="636" ht="15.75" hidden="1" customHeight="1" x14ac:dyDescent="0.25"/>
    <row r="637" ht="15.75" hidden="1" customHeight="1" x14ac:dyDescent="0.25"/>
    <row r="638" ht="15.75" hidden="1" customHeight="1" x14ac:dyDescent="0.25"/>
    <row r="639" ht="15.75" hidden="1" customHeight="1" x14ac:dyDescent="0.25"/>
    <row r="640" ht="15.75" hidden="1" customHeight="1" x14ac:dyDescent="0.25"/>
    <row r="641" ht="15.75" hidden="1" customHeight="1" x14ac:dyDescent="0.25"/>
    <row r="642" ht="15.75" hidden="1" customHeight="1" x14ac:dyDescent="0.25"/>
    <row r="643" ht="15.75" hidden="1" customHeight="1" x14ac:dyDescent="0.25"/>
    <row r="644" ht="15.75" hidden="1" customHeight="1" x14ac:dyDescent="0.25"/>
    <row r="645" ht="15.75" hidden="1" customHeight="1" x14ac:dyDescent="0.25"/>
    <row r="646" ht="15.75" hidden="1" customHeight="1" x14ac:dyDescent="0.25"/>
    <row r="647" ht="15.75" hidden="1" customHeight="1" x14ac:dyDescent="0.25"/>
    <row r="648" ht="15.75" hidden="1" customHeight="1" x14ac:dyDescent="0.25"/>
    <row r="649" ht="15.75" hidden="1" customHeight="1" x14ac:dyDescent="0.25"/>
    <row r="650" ht="15.75" hidden="1" customHeight="1" x14ac:dyDescent="0.25"/>
    <row r="651" ht="15.75" hidden="1" customHeight="1" x14ac:dyDescent="0.25"/>
    <row r="652" ht="15.75" hidden="1" customHeight="1" x14ac:dyDescent="0.25"/>
    <row r="653" ht="15.75" hidden="1" customHeight="1" x14ac:dyDescent="0.25"/>
    <row r="654" ht="15.75" hidden="1" customHeight="1" x14ac:dyDescent="0.25"/>
    <row r="655" ht="15.75" hidden="1" customHeight="1" x14ac:dyDescent="0.25"/>
    <row r="656" ht="15.75" hidden="1" customHeight="1" x14ac:dyDescent="0.25"/>
    <row r="657" ht="15.75" hidden="1" customHeight="1" x14ac:dyDescent="0.25"/>
    <row r="658" ht="15.75" hidden="1" customHeight="1" x14ac:dyDescent="0.25"/>
    <row r="659" ht="15.75" hidden="1" customHeight="1" x14ac:dyDescent="0.25"/>
    <row r="660" ht="15.75" hidden="1" customHeight="1" x14ac:dyDescent="0.25"/>
    <row r="661" ht="15.75" hidden="1" customHeight="1" x14ac:dyDescent="0.25"/>
    <row r="662" ht="15.75" hidden="1" customHeight="1" x14ac:dyDescent="0.25"/>
    <row r="663" ht="15.75" hidden="1" customHeight="1" x14ac:dyDescent="0.25"/>
    <row r="664" ht="15.75" hidden="1" customHeight="1" x14ac:dyDescent="0.25"/>
    <row r="665" ht="15.75" hidden="1" customHeight="1" x14ac:dyDescent="0.25"/>
    <row r="666" ht="15.75" hidden="1" customHeight="1" x14ac:dyDescent="0.25"/>
    <row r="667" ht="15.75" hidden="1" customHeight="1" x14ac:dyDescent="0.25"/>
    <row r="668" ht="15.75" hidden="1" customHeight="1" x14ac:dyDescent="0.25"/>
    <row r="669" ht="15.75" hidden="1" customHeight="1" x14ac:dyDescent="0.25"/>
    <row r="670" ht="15.75" hidden="1" customHeight="1" x14ac:dyDescent="0.25"/>
    <row r="671" ht="15.75" hidden="1" customHeight="1" x14ac:dyDescent="0.25"/>
    <row r="672" ht="15.75" hidden="1" customHeight="1" x14ac:dyDescent="0.25"/>
    <row r="673" ht="15.75" hidden="1" customHeight="1" x14ac:dyDescent="0.25"/>
    <row r="674" ht="15.75" hidden="1" customHeight="1" x14ac:dyDescent="0.25"/>
    <row r="675" ht="15.75" hidden="1" customHeight="1" x14ac:dyDescent="0.25"/>
    <row r="676" ht="15.75" hidden="1" customHeight="1" x14ac:dyDescent="0.25"/>
    <row r="677" ht="15.75" hidden="1" customHeight="1" x14ac:dyDescent="0.25"/>
    <row r="678" ht="15.75" hidden="1" customHeight="1" x14ac:dyDescent="0.25"/>
    <row r="679" ht="15.75" hidden="1" customHeight="1" x14ac:dyDescent="0.25"/>
    <row r="680" ht="15.75" hidden="1" customHeight="1" x14ac:dyDescent="0.25"/>
    <row r="681" ht="15.75" hidden="1" customHeight="1" x14ac:dyDescent="0.25"/>
    <row r="682" ht="15.75" hidden="1" customHeight="1" x14ac:dyDescent="0.25"/>
    <row r="683" ht="15.75" hidden="1" customHeight="1" x14ac:dyDescent="0.25"/>
    <row r="684" ht="15.75" hidden="1" customHeight="1" x14ac:dyDescent="0.25"/>
    <row r="685" ht="15.75" hidden="1" customHeight="1" x14ac:dyDescent="0.25"/>
    <row r="686" ht="15.75" hidden="1" customHeight="1" x14ac:dyDescent="0.25"/>
    <row r="687" ht="15.75" hidden="1" customHeight="1" x14ac:dyDescent="0.25"/>
    <row r="688" ht="15.75" hidden="1" customHeight="1" x14ac:dyDescent="0.25"/>
    <row r="689" ht="15.75" hidden="1" customHeight="1" x14ac:dyDescent="0.25"/>
    <row r="690" ht="15.75" hidden="1" customHeight="1" x14ac:dyDescent="0.25"/>
    <row r="691" ht="15.75" hidden="1" customHeight="1" x14ac:dyDescent="0.25"/>
    <row r="692" ht="15.75" hidden="1" customHeight="1" x14ac:dyDescent="0.25"/>
    <row r="693" ht="15.75" hidden="1" customHeight="1" x14ac:dyDescent="0.25"/>
    <row r="694" ht="15.75" hidden="1" customHeight="1" x14ac:dyDescent="0.25"/>
    <row r="695" ht="15.75" hidden="1" customHeight="1" x14ac:dyDescent="0.25"/>
    <row r="696" ht="15.75" hidden="1" customHeight="1" x14ac:dyDescent="0.25"/>
    <row r="697" ht="15.75" hidden="1" customHeight="1" x14ac:dyDescent="0.25"/>
    <row r="698" ht="15.75" hidden="1" customHeight="1" x14ac:dyDescent="0.25"/>
    <row r="699" ht="15.75" hidden="1" customHeight="1" x14ac:dyDescent="0.25"/>
    <row r="700" ht="15.75" hidden="1" customHeight="1" x14ac:dyDescent="0.25"/>
    <row r="701" ht="15.75" hidden="1" customHeight="1" x14ac:dyDescent="0.25"/>
    <row r="702" ht="15.75" hidden="1" customHeight="1" x14ac:dyDescent="0.25"/>
    <row r="703" ht="15.75" hidden="1" customHeight="1" x14ac:dyDescent="0.25"/>
    <row r="704" ht="15.75" hidden="1" customHeight="1" x14ac:dyDescent="0.25"/>
    <row r="705" ht="15.75" hidden="1" customHeight="1" x14ac:dyDescent="0.25"/>
    <row r="706" ht="15.75" hidden="1" customHeight="1" x14ac:dyDescent="0.25"/>
    <row r="707" ht="15.75" hidden="1" customHeight="1" x14ac:dyDescent="0.25"/>
    <row r="708" ht="15.75" hidden="1" customHeight="1" x14ac:dyDescent="0.25"/>
    <row r="709" ht="15.75" hidden="1" customHeight="1" x14ac:dyDescent="0.25"/>
    <row r="710" ht="15.75" hidden="1" customHeight="1" x14ac:dyDescent="0.25"/>
    <row r="711" ht="15.75" hidden="1" customHeight="1" x14ac:dyDescent="0.25"/>
    <row r="712" ht="15.75" hidden="1" customHeight="1" x14ac:dyDescent="0.25"/>
    <row r="713" ht="15.75" hidden="1" customHeight="1" x14ac:dyDescent="0.25"/>
    <row r="714" ht="15.75" hidden="1" customHeight="1" x14ac:dyDescent="0.25"/>
    <row r="715" ht="15.75" hidden="1" customHeight="1" x14ac:dyDescent="0.25"/>
    <row r="716" ht="15.75" hidden="1" customHeight="1" x14ac:dyDescent="0.25"/>
    <row r="717" ht="15.75" hidden="1" customHeight="1" x14ac:dyDescent="0.25"/>
    <row r="718" ht="15.75" hidden="1" customHeight="1" x14ac:dyDescent="0.25"/>
    <row r="719" ht="15.75" hidden="1" customHeight="1" x14ac:dyDescent="0.25"/>
    <row r="720" ht="15.75" hidden="1" customHeight="1" x14ac:dyDescent="0.25"/>
    <row r="721" ht="15.75" hidden="1" customHeight="1" x14ac:dyDescent="0.25"/>
    <row r="722" ht="15.75" hidden="1" customHeight="1" x14ac:dyDescent="0.25"/>
    <row r="723" ht="15.75" hidden="1" customHeight="1" x14ac:dyDescent="0.25"/>
    <row r="724" ht="15.75" hidden="1" customHeight="1" x14ac:dyDescent="0.25"/>
    <row r="725" ht="15.75" hidden="1" customHeight="1" x14ac:dyDescent="0.25"/>
    <row r="726" ht="15.75" hidden="1" customHeight="1" x14ac:dyDescent="0.25"/>
    <row r="727" ht="15.75" hidden="1" customHeight="1" x14ac:dyDescent="0.25"/>
    <row r="728" ht="15.75" hidden="1" customHeight="1" x14ac:dyDescent="0.25"/>
    <row r="729" ht="15.75" hidden="1" customHeight="1" x14ac:dyDescent="0.25"/>
    <row r="730" ht="15.75" hidden="1" customHeight="1" x14ac:dyDescent="0.25"/>
    <row r="731" ht="15.75" hidden="1" customHeight="1" x14ac:dyDescent="0.25"/>
    <row r="732" ht="15.75" hidden="1" customHeight="1" x14ac:dyDescent="0.25"/>
    <row r="733" ht="15.75" hidden="1" customHeight="1" x14ac:dyDescent="0.25"/>
    <row r="734" ht="15.75" hidden="1" customHeight="1" x14ac:dyDescent="0.25"/>
    <row r="735" ht="15.75" hidden="1" customHeight="1" x14ac:dyDescent="0.25"/>
    <row r="736" ht="15.75" hidden="1" customHeight="1" x14ac:dyDescent="0.25"/>
    <row r="737" ht="15.75" hidden="1" customHeight="1" x14ac:dyDescent="0.25"/>
    <row r="738" ht="15.75" hidden="1" customHeight="1" x14ac:dyDescent="0.25"/>
    <row r="739" ht="15.75" hidden="1" customHeight="1" x14ac:dyDescent="0.25"/>
    <row r="740" ht="15.75" hidden="1" customHeight="1" x14ac:dyDescent="0.25"/>
    <row r="741" ht="15.75" hidden="1" customHeight="1" x14ac:dyDescent="0.25"/>
    <row r="742" ht="15.75" hidden="1" customHeight="1" x14ac:dyDescent="0.25"/>
    <row r="743" ht="15.75" hidden="1" customHeight="1" x14ac:dyDescent="0.25"/>
    <row r="744" ht="15.75" hidden="1" customHeight="1" x14ac:dyDescent="0.25"/>
    <row r="745" ht="15.75" hidden="1" customHeight="1" x14ac:dyDescent="0.25"/>
    <row r="746" ht="15.75" hidden="1" customHeight="1" x14ac:dyDescent="0.25"/>
    <row r="747" ht="15.75" hidden="1" customHeight="1" x14ac:dyDescent="0.25"/>
    <row r="748" ht="15.75" hidden="1" customHeight="1" x14ac:dyDescent="0.25"/>
    <row r="749" ht="15.75" hidden="1" customHeight="1" x14ac:dyDescent="0.25"/>
    <row r="750" ht="15.75" hidden="1" customHeight="1" x14ac:dyDescent="0.25"/>
    <row r="751" ht="15.75" hidden="1" customHeight="1" x14ac:dyDescent="0.25"/>
    <row r="752" ht="15.75" hidden="1" customHeight="1" x14ac:dyDescent="0.25"/>
    <row r="753" ht="15.75" hidden="1" customHeight="1" x14ac:dyDescent="0.25"/>
    <row r="754" ht="15.75" hidden="1" customHeight="1" x14ac:dyDescent="0.25"/>
    <row r="755" ht="15.75" hidden="1" customHeight="1" x14ac:dyDescent="0.25"/>
    <row r="756" ht="15.75" hidden="1" customHeight="1" x14ac:dyDescent="0.25"/>
    <row r="757" ht="15.75" hidden="1" customHeight="1" x14ac:dyDescent="0.25"/>
    <row r="758" ht="15.75" hidden="1" customHeight="1" x14ac:dyDescent="0.25"/>
    <row r="759" ht="15.75" hidden="1" customHeight="1" x14ac:dyDescent="0.25"/>
    <row r="760" ht="15.75" hidden="1" customHeight="1" x14ac:dyDescent="0.25"/>
    <row r="761" ht="15.75" hidden="1" customHeight="1" x14ac:dyDescent="0.25"/>
    <row r="762" ht="15.75" hidden="1" customHeight="1" x14ac:dyDescent="0.25"/>
    <row r="763" ht="15.75" hidden="1" customHeight="1" x14ac:dyDescent="0.25"/>
    <row r="764" ht="15.75" hidden="1" customHeight="1" x14ac:dyDescent="0.25"/>
    <row r="765" ht="15.75" hidden="1" customHeight="1" x14ac:dyDescent="0.25"/>
    <row r="766" ht="15.75" hidden="1" customHeight="1" x14ac:dyDescent="0.25"/>
    <row r="767" ht="15.75" hidden="1" customHeight="1" x14ac:dyDescent="0.25"/>
    <row r="768" ht="15.75" hidden="1" customHeight="1" x14ac:dyDescent="0.25"/>
    <row r="769" ht="15.75" hidden="1" customHeight="1" x14ac:dyDescent="0.25"/>
    <row r="770" ht="15.75" hidden="1" customHeight="1" x14ac:dyDescent="0.25"/>
    <row r="771" ht="15.75" hidden="1" customHeight="1" x14ac:dyDescent="0.25"/>
    <row r="772" ht="15.75" hidden="1" customHeight="1" x14ac:dyDescent="0.25"/>
    <row r="773" ht="15.75" hidden="1" customHeight="1" x14ac:dyDescent="0.25"/>
    <row r="774" ht="15.75" hidden="1" customHeight="1" x14ac:dyDescent="0.25"/>
    <row r="775" ht="15.75" hidden="1" customHeight="1" x14ac:dyDescent="0.25"/>
    <row r="776" ht="15.75" hidden="1" customHeight="1" x14ac:dyDescent="0.25"/>
    <row r="777" ht="15.75" hidden="1" customHeight="1" x14ac:dyDescent="0.25"/>
    <row r="778" ht="15.75" hidden="1" customHeight="1" x14ac:dyDescent="0.25"/>
    <row r="779" ht="15.75" hidden="1" customHeight="1" x14ac:dyDescent="0.25"/>
    <row r="780" ht="15.75" hidden="1" customHeight="1" x14ac:dyDescent="0.25"/>
    <row r="781" ht="15.75" hidden="1" customHeight="1" x14ac:dyDescent="0.25"/>
    <row r="782" ht="15.75" hidden="1" customHeight="1" x14ac:dyDescent="0.25"/>
    <row r="783" ht="15.75" hidden="1" customHeight="1" x14ac:dyDescent="0.25"/>
    <row r="784" ht="15.75" hidden="1" customHeight="1" x14ac:dyDescent="0.25"/>
    <row r="785" ht="15.75" hidden="1" customHeight="1" x14ac:dyDescent="0.25"/>
    <row r="786" ht="15.75" hidden="1" customHeight="1" x14ac:dyDescent="0.25"/>
    <row r="787" ht="15.75" hidden="1" customHeight="1" x14ac:dyDescent="0.25"/>
    <row r="788" ht="15.75" hidden="1" customHeight="1" x14ac:dyDescent="0.25"/>
    <row r="789" ht="15.75" hidden="1" customHeight="1" x14ac:dyDescent="0.25"/>
    <row r="790" ht="15.75" hidden="1" customHeight="1" x14ac:dyDescent="0.25"/>
    <row r="791" ht="15.75" hidden="1" customHeight="1" x14ac:dyDescent="0.25"/>
    <row r="792" ht="15.75" hidden="1" customHeight="1" x14ac:dyDescent="0.25"/>
    <row r="793" ht="15.75" hidden="1" customHeight="1" x14ac:dyDescent="0.25"/>
    <row r="794" ht="15.75" hidden="1" customHeight="1" x14ac:dyDescent="0.25"/>
    <row r="795" ht="15.75" hidden="1" customHeight="1" x14ac:dyDescent="0.25"/>
    <row r="796" ht="15.75" hidden="1" customHeight="1" x14ac:dyDescent="0.25"/>
    <row r="797" ht="15.75" hidden="1" customHeight="1" x14ac:dyDescent="0.25"/>
    <row r="798" ht="15.75" hidden="1" customHeight="1" x14ac:dyDescent="0.25"/>
    <row r="799" ht="15.75" hidden="1" customHeight="1" x14ac:dyDescent="0.25"/>
    <row r="800" ht="15.75" hidden="1" customHeight="1" x14ac:dyDescent="0.25"/>
    <row r="801" ht="15.75" hidden="1" customHeight="1" x14ac:dyDescent="0.25"/>
    <row r="802" ht="15.75" hidden="1" customHeight="1" x14ac:dyDescent="0.25"/>
    <row r="803" ht="15.75" hidden="1" customHeight="1" x14ac:dyDescent="0.25"/>
    <row r="804" ht="15.75" hidden="1" customHeight="1" x14ac:dyDescent="0.25"/>
    <row r="805" ht="15.75" hidden="1" customHeight="1" x14ac:dyDescent="0.25"/>
    <row r="806" ht="15.75" hidden="1" customHeight="1" x14ac:dyDescent="0.25"/>
    <row r="807" ht="15.75" hidden="1" customHeight="1" x14ac:dyDescent="0.25"/>
    <row r="808" ht="15.75" hidden="1" customHeight="1" x14ac:dyDescent="0.25"/>
    <row r="809" ht="15.75" hidden="1" customHeight="1" x14ac:dyDescent="0.25"/>
    <row r="810" ht="15.75" hidden="1" customHeight="1" x14ac:dyDescent="0.25"/>
    <row r="811" ht="15.75" hidden="1" customHeight="1" x14ac:dyDescent="0.25"/>
    <row r="812" ht="15.75" hidden="1" customHeight="1" x14ac:dyDescent="0.25"/>
    <row r="813" ht="15.75" hidden="1" customHeight="1" x14ac:dyDescent="0.25"/>
    <row r="814" ht="15.75" hidden="1" customHeight="1" x14ac:dyDescent="0.25"/>
    <row r="815" ht="15.75" hidden="1" customHeight="1" x14ac:dyDescent="0.25"/>
    <row r="816" ht="15.75" hidden="1" customHeight="1" x14ac:dyDescent="0.25"/>
    <row r="817" ht="15.75" hidden="1" customHeight="1" x14ac:dyDescent="0.25"/>
    <row r="818" ht="15.75" hidden="1" customHeight="1" x14ac:dyDescent="0.25"/>
    <row r="819" ht="15.75" hidden="1" customHeight="1" x14ac:dyDescent="0.25"/>
    <row r="820" ht="15.75" hidden="1" customHeight="1" x14ac:dyDescent="0.25"/>
    <row r="821" ht="15.75" hidden="1" customHeight="1" x14ac:dyDescent="0.25"/>
    <row r="822" ht="15.75" hidden="1" customHeight="1" x14ac:dyDescent="0.25"/>
    <row r="823" ht="15.75" hidden="1" customHeight="1" x14ac:dyDescent="0.25"/>
    <row r="824" ht="15.75" hidden="1" customHeight="1" x14ac:dyDescent="0.25"/>
    <row r="825" ht="15.75" hidden="1" customHeight="1" x14ac:dyDescent="0.25"/>
    <row r="826" ht="15.75" hidden="1" customHeight="1" x14ac:dyDescent="0.25"/>
    <row r="827" ht="15.75" hidden="1" customHeight="1" x14ac:dyDescent="0.25"/>
    <row r="828" ht="15.75" hidden="1" customHeight="1" x14ac:dyDescent="0.25"/>
    <row r="829" ht="15.75" hidden="1" customHeight="1" x14ac:dyDescent="0.25"/>
    <row r="830" ht="15.75" hidden="1" customHeight="1" x14ac:dyDescent="0.25"/>
    <row r="831" ht="15.75" hidden="1" customHeight="1" x14ac:dyDescent="0.25"/>
    <row r="832" ht="15.75" hidden="1" customHeight="1" x14ac:dyDescent="0.25"/>
    <row r="833" ht="15.75" hidden="1" customHeight="1" x14ac:dyDescent="0.25"/>
    <row r="834" ht="15.75" hidden="1" customHeight="1" x14ac:dyDescent="0.25"/>
    <row r="835" ht="15.75" hidden="1" customHeight="1" x14ac:dyDescent="0.25"/>
    <row r="836" ht="15.75" hidden="1" customHeight="1" x14ac:dyDescent="0.25"/>
    <row r="837" ht="15.75" hidden="1" customHeight="1" x14ac:dyDescent="0.25"/>
    <row r="838" ht="15.75" hidden="1" customHeight="1" x14ac:dyDescent="0.25"/>
    <row r="839" ht="15.75" hidden="1" customHeight="1" x14ac:dyDescent="0.25"/>
    <row r="840" ht="15.75" hidden="1" customHeight="1" x14ac:dyDescent="0.25"/>
    <row r="841" ht="15.75" hidden="1" customHeight="1" x14ac:dyDescent="0.25"/>
    <row r="842" ht="15.75" hidden="1" customHeight="1" x14ac:dyDescent="0.25"/>
    <row r="843" ht="15.75" hidden="1" customHeight="1" x14ac:dyDescent="0.25"/>
    <row r="844" ht="15.75" hidden="1" customHeight="1" x14ac:dyDescent="0.25"/>
    <row r="845" ht="15.75" hidden="1" customHeight="1" x14ac:dyDescent="0.25"/>
    <row r="846" ht="15.75" hidden="1" customHeight="1" x14ac:dyDescent="0.25"/>
    <row r="847" ht="15.75" hidden="1" customHeight="1" x14ac:dyDescent="0.25"/>
    <row r="848" ht="15.75" hidden="1" customHeight="1" x14ac:dyDescent="0.25"/>
    <row r="849" ht="15.75" hidden="1" customHeight="1" x14ac:dyDescent="0.25"/>
    <row r="850" ht="15.75" hidden="1" customHeight="1" x14ac:dyDescent="0.25"/>
    <row r="851" ht="15.75" hidden="1" customHeight="1" x14ac:dyDescent="0.25"/>
    <row r="852" ht="15.75" hidden="1" customHeight="1" x14ac:dyDescent="0.25"/>
    <row r="853" ht="15.75" hidden="1" customHeight="1" x14ac:dyDescent="0.25"/>
    <row r="854" ht="15.75" hidden="1" customHeight="1" x14ac:dyDescent="0.25"/>
    <row r="855" ht="15.75" hidden="1" customHeight="1" x14ac:dyDescent="0.25"/>
    <row r="856" ht="15.75" hidden="1" customHeight="1" x14ac:dyDescent="0.25"/>
    <row r="857" ht="15.75" hidden="1" customHeight="1" x14ac:dyDescent="0.25"/>
    <row r="858" ht="15.75" hidden="1" customHeight="1" x14ac:dyDescent="0.25"/>
    <row r="859" ht="15.75" hidden="1" customHeight="1" x14ac:dyDescent="0.25"/>
    <row r="860" ht="15.75" hidden="1" customHeight="1" x14ac:dyDescent="0.25"/>
    <row r="861" ht="15.75" hidden="1" customHeight="1" x14ac:dyDescent="0.25"/>
    <row r="862" ht="15.75" hidden="1" customHeight="1" x14ac:dyDescent="0.25"/>
    <row r="863" ht="15.75" hidden="1" customHeight="1" x14ac:dyDescent="0.25"/>
    <row r="864" ht="15.75" hidden="1" customHeight="1" x14ac:dyDescent="0.25"/>
    <row r="865" ht="15.75" hidden="1" customHeight="1" x14ac:dyDescent="0.25"/>
    <row r="866" ht="15.75" hidden="1" customHeight="1" x14ac:dyDescent="0.25"/>
    <row r="867" ht="15.75" hidden="1" customHeight="1" x14ac:dyDescent="0.25"/>
    <row r="868" ht="15.75" hidden="1" customHeight="1" x14ac:dyDescent="0.25"/>
    <row r="869" ht="15.75" hidden="1" customHeight="1" x14ac:dyDescent="0.25"/>
    <row r="870" ht="15.75" hidden="1" customHeight="1" x14ac:dyDescent="0.25"/>
    <row r="871" ht="15.75" hidden="1" customHeight="1" x14ac:dyDescent="0.25"/>
    <row r="872" ht="15.75" hidden="1" customHeight="1" x14ac:dyDescent="0.25"/>
    <row r="873" ht="15.75" hidden="1" customHeight="1" x14ac:dyDescent="0.25"/>
    <row r="874" ht="15.75" hidden="1" customHeight="1" x14ac:dyDescent="0.25"/>
    <row r="875" ht="15.75" hidden="1" customHeight="1" x14ac:dyDescent="0.25"/>
    <row r="876" ht="15.75" hidden="1" customHeight="1" x14ac:dyDescent="0.25"/>
    <row r="877" ht="15.75" hidden="1" customHeight="1" x14ac:dyDescent="0.25"/>
    <row r="878" ht="15.75" hidden="1" customHeight="1" x14ac:dyDescent="0.25"/>
    <row r="879" ht="15.75" hidden="1" customHeight="1" x14ac:dyDescent="0.25"/>
    <row r="880" ht="15.75" hidden="1" customHeight="1" x14ac:dyDescent="0.25"/>
    <row r="881" ht="15.75" hidden="1" customHeight="1" x14ac:dyDescent="0.25"/>
    <row r="882" ht="15.75" hidden="1" customHeight="1" x14ac:dyDescent="0.25"/>
    <row r="883" ht="15.75" hidden="1" customHeight="1" x14ac:dyDescent="0.25"/>
    <row r="884" ht="15.75" hidden="1" customHeight="1" x14ac:dyDescent="0.25"/>
    <row r="885" ht="15.75" hidden="1" customHeight="1" x14ac:dyDescent="0.25"/>
    <row r="886" ht="15.75" hidden="1" customHeight="1" x14ac:dyDescent="0.25"/>
    <row r="887" ht="15.75" hidden="1" customHeight="1" x14ac:dyDescent="0.25"/>
    <row r="888" ht="15.75" hidden="1" customHeight="1" x14ac:dyDescent="0.25"/>
    <row r="889" ht="15.75" hidden="1" customHeight="1" x14ac:dyDescent="0.25"/>
    <row r="890" ht="15.75" hidden="1" customHeight="1" x14ac:dyDescent="0.25"/>
    <row r="891" ht="15.75" hidden="1" customHeight="1" x14ac:dyDescent="0.25"/>
    <row r="892" ht="15.75" hidden="1" customHeight="1" x14ac:dyDescent="0.25"/>
    <row r="893" ht="15.75" hidden="1" customHeight="1" x14ac:dyDescent="0.25"/>
    <row r="894" ht="15.75" hidden="1" customHeight="1" x14ac:dyDescent="0.25"/>
    <row r="895" ht="15.75" hidden="1" customHeight="1" x14ac:dyDescent="0.25"/>
    <row r="896" ht="15.75" hidden="1" customHeight="1" x14ac:dyDescent="0.25"/>
    <row r="897" ht="15.75" hidden="1" customHeight="1" x14ac:dyDescent="0.25"/>
    <row r="898" ht="15.75" hidden="1" customHeight="1" x14ac:dyDescent="0.25"/>
    <row r="899" ht="15.75" hidden="1" customHeight="1" x14ac:dyDescent="0.25"/>
    <row r="900" ht="15.75" hidden="1" customHeight="1" x14ac:dyDescent="0.25"/>
    <row r="901" ht="15.75" hidden="1" customHeight="1" x14ac:dyDescent="0.25"/>
    <row r="902" ht="15.75" hidden="1" customHeight="1" x14ac:dyDescent="0.25"/>
    <row r="903" ht="15.75" hidden="1" customHeight="1" x14ac:dyDescent="0.25"/>
    <row r="904" ht="15.75" hidden="1" customHeight="1" x14ac:dyDescent="0.25"/>
    <row r="905" ht="15.75" hidden="1" customHeight="1" x14ac:dyDescent="0.25"/>
    <row r="906" ht="15.75" hidden="1" customHeight="1" x14ac:dyDescent="0.25"/>
    <row r="907" ht="15.75" hidden="1" customHeight="1" x14ac:dyDescent="0.25"/>
    <row r="908" ht="15.75" hidden="1" customHeight="1" x14ac:dyDescent="0.25"/>
    <row r="909" ht="15.75" hidden="1" customHeight="1" x14ac:dyDescent="0.25"/>
    <row r="910" ht="15.75" hidden="1" customHeight="1" x14ac:dyDescent="0.25"/>
    <row r="911" ht="15.75" hidden="1" customHeight="1" x14ac:dyDescent="0.25"/>
    <row r="912" ht="15.75" hidden="1" customHeight="1" x14ac:dyDescent="0.25"/>
    <row r="913" ht="15.75" hidden="1" customHeight="1" x14ac:dyDescent="0.25"/>
    <row r="914" ht="15.75" hidden="1" customHeight="1" x14ac:dyDescent="0.25"/>
    <row r="915" ht="15.75" hidden="1" customHeight="1" x14ac:dyDescent="0.25"/>
    <row r="916" ht="15.75" hidden="1" customHeight="1" x14ac:dyDescent="0.25"/>
    <row r="917" ht="15.75" hidden="1" customHeight="1" x14ac:dyDescent="0.25"/>
    <row r="918" ht="15.75" hidden="1" customHeight="1" x14ac:dyDescent="0.25"/>
    <row r="919" ht="15.75" hidden="1" customHeight="1" x14ac:dyDescent="0.25"/>
    <row r="920" ht="15.75" hidden="1" customHeight="1" x14ac:dyDescent="0.25"/>
    <row r="921" ht="15.75" hidden="1" customHeight="1" x14ac:dyDescent="0.25"/>
    <row r="922" ht="15.75" hidden="1" customHeight="1" x14ac:dyDescent="0.25"/>
    <row r="923" ht="15.75" hidden="1" customHeight="1" x14ac:dyDescent="0.25"/>
    <row r="924" ht="15.75" hidden="1" customHeight="1" x14ac:dyDescent="0.25"/>
    <row r="925" ht="15.75" hidden="1" customHeight="1" x14ac:dyDescent="0.25"/>
    <row r="926" ht="15.75" hidden="1" customHeight="1" x14ac:dyDescent="0.25"/>
    <row r="927" ht="15.75" hidden="1" customHeight="1" x14ac:dyDescent="0.25"/>
    <row r="928" ht="15.75" hidden="1" customHeight="1" x14ac:dyDescent="0.25"/>
    <row r="929" ht="15.75" hidden="1" customHeight="1" x14ac:dyDescent="0.25"/>
    <row r="930" ht="15.75" hidden="1" customHeight="1" x14ac:dyDescent="0.25"/>
    <row r="931" ht="15.75" hidden="1" customHeight="1" x14ac:dyDescent="0.25"/>
    <row r="932" ht="15.75" hidden="1" customHeight="1" x14ac:dyDescent="0.25"/>
    <row r="933" ht="15.75" hidden="1" customHeight="1" x14ac:dyDescent="0.25"/>
    <row r="934" ht="15.75" hidden="1" customHeight="1" x14ac:dyDescent="0.25"/>
    <row r="935" ht="15.75" hidden="1" customHeight="1" x14ac:dyDescent="0.25"/>
    <row r="936" ht="15.75" hidden="1" customHeight="1" x14ac:dyDescent="0.25"/>
    <row r="937" ht="15.75" hidden="1" customHeight="1" x14ac:dyDescent="0.25"/>
    <row r="938" ht="15.75" hidden="1" customHeight="1" x14ac:dyDescent="0.25"/>
    <row r="939" ht="15.75" hidden="1" customHeight="1" x14ac:dyDescent="0.25"/>
    <row r="940" ht="15.75" hidden="1" customHeight="1" x14ac:dyDescent="0.25"/>
    <row r="941" ht="15.75" hidden="1" customHeight="1" x14ac:dyDescent="0.25"/>
    <row r="942" ht="15.75" hidden="1" customHeight="1" x14ac:dyDescent="0.25"/>
    <row r="943" ht="15.75" hidden="1" customHeight="1" x14ac:dyDescent="0.25"/>
    <row r="944" ht="15.75" hidden="1" customHeight="1" x14ac:dyDescent="0.25"/>
    <row r="945" ht="15.75" hidden="1" customHeight="1" x14ac:dyDescent="0.25"/>
    <row r="946" ht="15.75" hidden="1" customHeight="1" x14ac:dyDescent="0.25"/>
    <row r="947" ht="15.75" hidden="1" customHeight="1" x14ac:dyDescent="0.25"/>
    <row r="948" ht="15.75" hidden="1" customHeight="1" x14ac:dyDescent="0.25"/>
    <row r="949" ht="15.75" hidden="1" customHeight="1" x14ac:dyDescent="0.25"/>
    <row r="950" ht="15.75" hidden="1" customHeight="1" x14ac:dyDescent="0.25"/>
    <row r="951" ht="15.75" hidden="1" customHeight="1" x14ac:dyDescent="0.25"/>
    <row r="952" ht="15.75" hidden="1" customHeight="1" x14ac:dyDescent="0.25"/>
    <row r="953" ht="15.75" hidden="1" customHeight="1" x14ac:dyDescent="0.25"/>
    <row r="954" ht="15.75" hidden="1" customHeight="1" x14ac:dyDescent="0.25"/>
    <row r="955" ht="15.75" hidden="1" customHeight="1" x14ac:dyDescent="0.25"/>
    <row r="956" ht="15.75" hidden="1" customHeight="1" x14ac:dyDescent="0.25"/>
    <row r="957" ht="15.75" hidden="1" customHeight="1" x14ac:dyDescent="0.25"/>
    <row r="958" ht="15.75" hidden="1" customHeight="1" x14ac:dyDescent="0.25"/>
    <row r="959" ht="15.75" hidden="1" customHeight="1" x14ac:dyDescent="0.25"/>
    <row r="960" ht="15.75" hidden="1" customHeight="1" x14ac:dyDescent="0.25"/>
    <row r="961" ht="15.75" hidden="1" customHeight="1" x14ac:dyDescent="0.25"/>
    <row r="962" ht="15.75" hidden="1" customHeight="1" x14ac:dyDescent="0.25"/>
    <row r="963" ht="15.75" hidden="1" customHeight="1" x14ac:dyDescent="0.25"/>
    <row r="964" ht="15.75" hidden="1" customHeight="1" x14ac:dyDescent="0.25"/>
    <row r="965" ht="15.75" hidden="1" customHeight="1" x14ac:dyDescent="0.25"/>
    <row r="966" ht="15.75" hidden="1" customHeight="1" x14ac:dyDescent="0.25"/>
    <row r="967" ht="15.75" hidden="1" customHeight="1" x14ac:dyDescent="0.25"/>
    <row r="968" ht="15.75" hidden="1" customHeight="1" x14ac:dyDescent="0.25"/>
    <row r="969" ht="15.75" hidden="1" customHeight="1" x14ac:dyDescent="0.25"/>
    <row r="970" ht="15.75" hidden="1" customHeight="1" x14ac:dyDescent="0.25"/>
    <row r="971" ht="15.75" hidden="1" customHeight="1" x14ac:dyDescent="0.25"/>
    <row r="972" ht="15.75" hidden="1" customHeight="1" x14ac:dyDescent="0.25"/>
    <row r="973" ht="15.75" hidden="1" customHeight="1" x14ac:dyDescent="0.25"/>
    <row r="974" ht="15.75" hidden="1" customHeight="1" x14ac:dyDescent="0.25"/>
    <row r="975" ht="15.75" hidden="1" customHeight="1" x14ac:dyDescent="0.25"/>
    <row r="976" ht="15.75" hidden="1" customHeight="1" x14ac:dyDescent="0.25"/>
    <row r="977" ht="15.75" hidden="1" customHeight="1" x14ac:dyDescent="0.25"/>
    <row r="978" ht="15.75" hidden="1" customHeight="1" x14ac:dyDescent="0.25"/>
    <row r="979" ht="15.75" hidden="1" customHeight="1" x14ac:dyDescent="0.25"/>
    <row r="980" ht="15.75" hidden="1" customHeight="1" x14ac:dyDescent="0.25"/>
    <row r="981" ht="15.75" hidden="1" customHeight="1" x14ac:dyDescent="0.25"/>
    <row r="982" ht="15.75" hidden="1" customHeight="1" x14ac:dyDescent="0.25"/>
    <row r="983" ht="15.75" hidden="1" customHeight="1" x14ac:dyDescent="0.25"/>
    <row r="984" ht="15.75" hidden="1" customHeight="1" x14ac:dyDescent="0.25"/>
    <row r="985" ht="15.75" hidden="1" customHeight="1" x14ac:dyDescent="0.25"/>
    <row r="986" ht="15.75" hidden="1" customHeight="1" x14ac:dyDescent="0.25"/>
    <row r="987" ht="15.75" hidden="1" customHeight="1" x14ac:dyDescent="0.25"/>
    <row r="988" ht="15.75" hidden="1" customHeight="1" x14ac:dyDescent="0.25"/>
    <row r="989" ht="15.75" hidden="1" customHeight="1" x14ac:dyDescent="0.25"/>
    <row r="990" ht="15.75" hidden="1" customHeight="1" x14ac:dyDescent="0.25"/>
    <row r="991" ht="15.75" hidden="1" customHeight="1" x14ac:dyDescent="0.25"/>
    <row r="992" ht="15.75" hidden="1" customHeight="1" x14ac:dyDescent="0.25"/>
    <row r="993" ht="15.75" hidden="1" customHeight="1" x14ac:dyDescent="0.25"/>
  </sheetData>
  <mergeCells count="20">
    <mergeCell ref="D17:E17"/>
    <mergeCell ref="D18:E18"/>
    <mergeCell ref="D19:E19"/>
    <mergeCell ref="D20:E20"/>
    <mergeCell ref="G11:H11"/>
    <mergeCell ref="I11:I12"/>
    <mergeCell ref="B13:F13"/>
    <mergeCell ref="G13:H13"/>
    <mergeCell ref="B15:I15"/>
    <mergeCell ref="C16:F16"/>
    <mergeCell ref="B11:B12"/>
    <mergeCell ref="C11:C12"/>
    <mergeCell ref="D11:D12"/>
    <mergeCell ref="E11:E12"/>
    <mergeCell ref="F11:F12"/>
    <mergeCell ref="C2:I2"/>
    <mergeCell ref="D4:I4"/>
    <mergeCell ref="D6:H6"/>
    <mergeCell ref="D8:H8"/>
    <mergeCell ref="B10:H10"/>
  </mergeCells>
  <pageMargins left="0.7" right="0.7" top="0.75" bottom="0.75" header="0" footer="0"/>
  <pageSetup orientation="landscape"/>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995"/>
  <sheetViews>
    <sheetView showGridLines="0" workbookViewId="0">
      <selection activeCell="B6" sqref="B6:B7"/>
    </sheetView>
  </sheetViews>
  <sheetFormatPr baseColWidth="10" defaultColWidth="0" defaultRowHeight="15" customHeight="1" zeroHeight="1" x14ac:dyDescent="0.25"/>
  <cols>
    <col min="1" max="1" width="2.42578125" style="61" customWidth="1"/>
    <col min="2" max="2" width="4.42578125" style="61" customWidth="1"/>
    <col min="3" max="3" width="30" style="61" customWidth="1"/>
    <col min="4" max="4" width="21.85546875" style="61" customWidth="1"/>
    <col min="5" max="5" width="30" style="61" customWidth="1"/>
    <col min="6" max="6" width="23.42578125" style="61" customWidth="1"/>
    <col min="7" max="8" width="13.42578125" style="61" customWidth="1"/>
    <col min="9" max="9" width="14.5703125" style="61" customWidth="1"/>
    <col min="10" max="10" width="58.42578125" style="61" customWidth="1"/>
    <col min="11" max="11" width="4.28515625" style="61" customWidth="1"/>
    <col min="12" max="25" width="10.7109375" style="61" hidden="1" customWidth="1"/>
    <col min="26" max="26" width="0" style="61" hidden="1" customWidth="1"/>
    <col min="27" max="16384" width="14.42578125" style="61" hidden="1"/>
  </cols>
  <sheetData>
    <row r="1" spans="1:26" ht="18.75" customHeight="1" x14ac:dyDescent="0.25">
      <c r="A1" s="125"/>
      <c r="B1" s="126"/>
      <c r="C1" s="126"/>
      <c r="D1" s="127"/>
      <c r="E1" s="127"/>
      <c r="F1" s="127"/>
      <c r="G1" s="127"/>
      <c r="H1" s="127"/>
      <c r="I1" s="127"/>
      <c r="J1" s="128"/>
      <c r="K1" s="125"/>
      <c r="L1" s="123"/>
      <c r="M1" s="123"/>
      <c r="N1" s="123"/>
      <c r="O1" s="123"/>
      <c r="P1" s="123"/>
      <c r="Q1" s="123"/>
      <c r="R1" s="123"/>
      <c r="S1" s="123"/>
      <c r="T1" s="123"/>
      <c r="U1" s="123"/>
      <c r="V1" s="123"/>
      <c r="W1" s="123"/>
      <c r="X1" s="123"/>
      <c r="Y1" s="123"/>
      <c r="Z1" s="129"/>
    </row>
    <row r="2" spans="1:26" ht="18.75" customHeight="1" x14ac:dyDescent="0.25">
      <c r="A2" s="125"/>
      <c r="B2" s="130"/>
      <c r="C2" s="964" t="s">
        <v>689</v>
      </c>
      <c r="D2" s="931"/>
      <c r="E2" s="931"/>
      <c r="F2" s="931"/>
      <c r="G2" s="931"/>
      <c r="H2" s="931"/>
      <c r="I2" s="931"/>
      <c r="J2" s="931"/>
      <c r="K2" s="125"/>
      <c r="L2" s="123"/>
      <c r="M2" s="123"/>
      <c r="N2" s="123"/>
      <c r="O2" s="123"/>
      <c r="P2" s="123"/>
      <c r="Q2" s="123"/>
      <c r="R2" s="123"/>
      <c r="S2" s="123"/>
      <c r="T2" s="123"/>
      <c r="U2" s="123"/>
      <c r="V2" s="123"/>
      <c r="W2" s="123"/>
      <c r="X2" s="123"/>
      <c r="Y2" s="123"/>
      <c r="Z2" s="129"/>
    </row>
    <row r="3" spans="1:26" ht="18.75" customHeight="1" x14ac:dyDescent="0.25">
      <c r="A3" s="125"/>
      <c r="B3" s="130"/>
      <c r="C3" s="125"/>
      <c r="D3" s="131"/>
      <c r="E3" s="125"/>
      <c r="F3" s="132"/>
      <c r="G3" s="133"/>
      <c r="H3" s="134"/>
      <c r="I3" s="134"/>
      <c r="J3" s="135"/>
      <c r="K3" s="125"/>
      <c r="L3" s="123"/>
      <c r="M3" s="123"/>
      <c r="N3" s="123"/>
      <c r="O3" s="123"/>
      <c r="P3" s="123"/>
      <c r="Q3" s="123"/>
      <c r="R3" s="123"/>
      <c r="S3" s="123"/>
      <c r="T3" s="123"/>
      <c r="U3" s="123"/>
      <c r="V3" s="123"/>
      <c r="W3" s="123"/>
      <c r="X3" s="123"/>
      <c r="Y3" s="123"/>
      <c r="Z3" s="129"/>
    </row>
    <row r="4" spans="1:26" ht="37.5" customHeight="1" x14ac:dyDescent="0.25">
      <c r="A4" s="125"/>
      <c r="B4" s="130"/>
      <c r="C4" s="136" t="s">
        <v>651</v>
      </c>
      <c r="D4" s="965" t="s">
        <v>742</v>
      </c>
      <c r="E4" s="931"/>
      <c r="F4" s="931"/>
      <c r="G4" s="931"/>
      <c r="H4" s="931"/>
      <c r="I4" s="931"/>
      <c r="J4" s="931"/>
      <c r="K4" s="125"/>
      <c r="L4" s="123"/>
      <c r="M4" s="123"/>
      <c r="N4" s="123"/>
      <c r="O4" s="123"/>
      <c r="P4" s="123"/>
      <c r="Q4" s="123"/>
      <c r="R4" s="123"/>
      <c r="S4" s="123"/>
      <c r="T4" s="123"/>
      <c r="U4" s="123"/>
      <c r="V4" s="123"/>
      <c r="W4" s="123"/>
      <c r="X4" s="123"/>
      <c r="Y4" s="123"/>
      <c r="Z4" s="129"/>
    </row>
    <row r="5" spans="1:26" ht="8.25" customHeight="1" x14ac:dyDescent="0.25">
      <c r="A5" s="125"/>
      <c r="B5" s="130"/>
      <c r="C5" s="137"/>
      <c r="D5" s="138"/>
      <c r="E5" s="139"/>
      <c r="F5" s="140"/>
      <c r="G5" s="140"/>
      <c r="H5" s="140"/>
      <c r="I5" s="140"/>
      <c r="J5" s="141"/>
      <c r="K5" s="125"/>
      <c r="L5" s="123"/>
      <c r="M5" s="123"/>
      <c r="N5" s="123"/>
      <c r="O5" s="123"/>
      <c r="P5" s="123"/>
      <c r="Q5" s="123"/>
      <c r="R5" s="123"/>
      <c r="S5" s="123"/>
      <c r="T5" s="123"/>
      <c r="U5" s="123"/>
      <c r="V5" s="123"/>
      <c r="W5" s="123"/>
      <c r="X5" s="123"/>
      <c r="Y5" s="123"/>
      <c r="Z5" s="129"/>
    </row>
    <row r="6" spans="1:26" ht="18" customHeight="1" x14ac:dyDescent="0.25">
      <c r="A6" s="125"/>
      <c r="B6" s="130"/>
      <c r="C6" s="136" t="s">
        <v>653</v>
      </c>
      <c r="D6" s="965">
        <v>1</v>
      </c>
      <c r="E6" s="931"/>
      <c r="F6" s="931"/>
      <c r="G6" s="931"/>
      <c r="H6" s="931"/>
      <c r="I6" s="142"/>
      <c r="J6" s="142"/>
      <c r="K6" s="125"/>
      <c r="L6" s="123"/>
      <c r="M6" s="123"/>
      <c r="N6" s="123"/>
      <c r="O6" s="123"/>
      <c r="P6" s="123"/>
      <c r="Q6" s="123"/>
      <c r="R6" s="123"/>
      <c r="S6" s="123"/>
      <c r="T6" s="123"/>
      <c r="U6" s="123"/>
      <c r="V6" s="123"/>
      <c r="W6" s="123"/>
      <c r="X6" s="123"/>
      <c r="Y6" s="123"/>
      <c r="Z6" s="129"/>
    </row>
    <row r="7" spans="1:26" ht="8.25" customHeight="1" x14ac:dyDescent="0.25">
      <c r="A7" s="125"/>
      <c r="B7" s="130"/>
      <c r="C7" s="143"/>
      <c r="D7" s="143"/>
      <c r="E7" s="143"/>
      <c r="F7" s="144"/>
      <c r="G7" s="144"/>
      <c r="H7" s="144"/>
      <c r="I7" s="144"/>
      <c r="J7" s="141"/>
      <c r="K7" s="125"/>
      <c r="L7" s="123"/>
      <c r="M7" s="123"/>
      <c r="N7" s="123"/>
      <c r="O7" s="123"/>
      <c r="P7" s="123"/>
      <c r="Q7" s="123"/>
      <c r="R7" s="123"/>
      <c r="S7" s="123"/>
      <c r="T7" s="123"/>
      <c r="U7" s="123"/>
      <c r="V7" s="123"/>
      <c r="W7" s="123"/>
      <c r="X7" s="123"/>
      <c r="Y7" s="123"/>
      <c r="Z7" s="129"/>
    </row>
    <row r="8" spans="1:26" ht="18" customHeight="1" x14ac:dyDescent="0.25">
      <c r="A8" s="125"/>
      <c r="B8" s="130"/>
      <c r="C8" s="136" t="s">
        <v>690</v>
      </c>
      <c r="D8" s="966">
        <v>44225</v>
      </c>
      <c r="E8" s="931"/>
      <c r="F8" s="931"/>
      <c r="G8" s="931"/>
      <c r="H8" s="931"/>
      <c r="I8" s="142"/>
      <c r="J8" s="142"/>
      <c r="K8" s="125"/>
      <c r="L8" s="123"/>
      <c r="M8" s="123"/>
      <c r="N8" s="123"/>
      <c r="O8" s="123"/>
      <c r="P8" s="123"/>
      <c r="Q8" s="123"/>
      <c r="R8" s="123"/>
      <c r="S8" s="123"/>
      <c r="T8" s="123"/>
      <c r="U8" s="123"/>
      <c r="V8" s="123"/>
      <c r="W8" s="123"/>
      <c r="X8" s="123"/>
      <c r="Y8" s="123"/>
      <c r="Z8" s="129"/>
    </row>
    <row r="9" spans="1:26" ht="8.25" customHeight="1" thickBot="1" x14ac:dyDescent="0.3">
      <c r="A9" s="125"/>
      <c r="B9" s="130"/>
      <c r="C9" s="145"/>
      <c r="D9" s="145"/>
      <c r="E9" s="145"/>
      <c r="F9" s="146"/>
      <c r="G9" s="146"/>
      <c r="H9" s="146"/>
      <c r="I9" s="146"/>
      <c r="J9" s="135"/>
      <c r="K9" s="125"/>
      <c r="L9" s="123"/>
      <c r="M9" s="123"/>
      <c r="N9" s="123"/>
      <c r="O9" s="123"/>
      <c r="P9" s="123"/>
      <c r="Q9" s="123"/>
      <c r="R9" s="123"/>
      <c r="S9" s="123"/>
      <c r="T9" s="123"/>
      <c r="U9" s="123"/>
      <c r="V9" s="123"/>
      <c r="W9" s="123"/>
      <c r="X9" s="123"/>
      <c r="Y9" s="123"/>
      <c r="Z9" s="129"/>
    </row>
    <row r="10" spans="1:26" ht="18" customHeight="1" x14ac:dyDescent="0.25">
      <c r="A10" s="125"/>
      <c r="B10" s="967" t="s">
        <v>655</v>
      </c>
      <c r="C10" s="968"/>
      <c r="D10" s="968"/>
      <c r="E10" s="968"/>
      <c r="F10" s="968"/>
      <c r="G10" s="968"/>
      <c r="H10" s="968"/>
      <c r="I10" s="968"/>
      <c r="J10" s="969"/>
      <c r="K10" s="125"/>
      <c r="L10" s="123"/>
      <c r="M10" s="123"/>
      <c r="N10" s="123"/>
      <c r="O10" s="123"/>
      <c r="P10" s="123"/>
      <c r="Q10" s="123"/>
      <c r="R10" s="123"/>
      <c r="S10" s="123"/>
      <c r="T10" s="123"/>
      <c r="U10" s="123"/>
      <c r="V10" s="123"/>
      <c r="W10" s="123"/>
      <c r="X10" s="123"/>
      <c r="Y10" s="123"/>
      <c r="Z10" s="129"/>
    </row>
    <row r="11" spans="1:26" ht="18" customHeight="1" x14ac:dyDescent="0.25">
      <c r="A11" s="125"/>
      <c r="B11" s="970" t="s">
        <v>656</v>
      </c>
      <c r="C11" s="972" t="s">
        <v>657</v>
      </c>
      <c r="D11" s="972" t="s">
        <v>658</v>
      </c>
      <c r="E11" s="972" t="s">
        <v>659</v>
      </c>
      <c r="F11" s="972" t="s">
        <v>660</v>
      </c>
      <c r="G11" s="974" t="s">
        <v>661</v>
      </c>
      <c r="H11" s="975"/>
      <c r="I11" s="277" t="s">
        <v>662</v>
      </c>
      <c r="J11" s="976" t="s">
        <v>9</v>
      </c>
      <c r="K11" s="125"/>
      <c r="L11" s="123"/>
      <c r="M11" s="123"/>
      <c r="N11" s="123"/>
      <c r="O11" s="123"/>
      <c r="P11" s="123"/>
      <c r="Q11" s="123"/>
      <c r="R11" s="123"/>
      <c r="S11" s="123"/>
      <c r="T11" s="123"/>
      <c r="U11" s="123"/>
      <c r="V11" s="123"/>
      <c r="W11" s="123"/>
      <c r="X11" s="123"/>
      <c r="Y11" s="123"/>
      <c r="Z11" s="129"/>
    </row>
    <row r="12" spans="1:26" ht="18" customHeight="1" thickBot="1" x14ac:dyDescent="0.3">
      <c r="A12" s="147"/>
      <c r="B12" s="971"/>
      <c r="C12" s="973"/>
      <c r="D12" s="973"/>
      <c r="E12" s="973"/>
      <c r="F12" s="973"/>
      <c r="G12" s="278" t="s">
        <v>663</v>
      </c>
      <c r="H12" s="278" t="s">
        <v>664</v>
      </c>
      <c r="I12" s="279">
        <f>SUM(I13:I16)</f>
        <v>1</v>
      </c>
      <c r="J12" s="977"/>
      <c r="K12" s="147"/>
      <c r="L12" s="148"/>
      <c r="M12" s="148"/>
      <c r="N12" s="148"/>
      <c r="O12" s="148"/>
      <c r="P12" s="148"/>
      <c r="Q12" s="148"/>
      <c r="R12" s="148"/>
      <c r="S12" s="148"/>
      <c r="T12" s="148"/>
      <c r="U12" s="148"/>
      <c r="V12" s="148"/>
      <c r="W12" s="148"/>
      <c r="X12" s="148"/>
      <c r="Y12" s="148"/>
      <c r="Z12" s="129"/>
    </row>
    <row r="13" spans="1:26" ht="43.5" customHeight="1" x14ac:dyDescent="0.25">
      <c r="A13" s="147"/>
      <c r="B13" s="149">
        <v>1</v>
      </c>
      <c r="C13" s="150" t="s">
        <v>691</v>
      </c>
      <c r="D13" s="151" t="s">
        <v>645</v>
      </c>
      <c r="E13" s="151" t="s">
        <v>692</v>
      </c>
      <c r="F13" s="152">
        <v>0.8</v>
      </c>
      <c r="G13" s="153">
        <v>44593</v>
      </c>
      <c r="H13" s="153">
        <v>44925</v>
      </c>
      <c r="I13" s="152">
        <v>0.4</v>
      </c>
      <c r="J13" s="154" t="s">
        <v>693</v>
      </c>
      <c r="K13" s="147"/>
      <c r="L13" s="148"/>
      <c r="M13" s="148"/>
      <c r="N13" s="148"/>
      <c r="O13" s="148"/>
      <c r="P13" s="148"/>
      <c r="Q13" s="148"/>
      <c r="R13" s="148"/>
      <c r="S13" s="148"/>
      <c r="T13" s="148"/>
      <c r="U13" s="148"/>
      <c r="V13" s="148"/>
      <c r="W13" s="148"/>
      <c r="X13" s="148"/>
      <c r="Y13" s="148"/>
      <c r="Z13" s="129"/>
    </row>
    <row r="14" spans="1:26" ht="43.5" customHeight="1" x14ac:dyDescent="0.25">
      <c r="A14" s="147"/>
      <c r="B14" s="155">
        <v>2</v>
      </c>
      <c r="C14" s="156" t="s">
        <v>694</v>
      </c>
      <c r="D14" s="157" t="s">
        <v>645</v>
      </c>
      <c r="E14" s="157" t="s">
        <v>695</v>
      </c>
      <c r="F14" s="158">
        <v>0.9</v>
      </c>
      <c r="G14" s="153">
        <v>44593</v>
      </c>
      <c r="H14" s="153">
        <v>44925</v>
      </c>
      <c r="I14" s="158">
        <v>0.3</v>
      </c>
      <c r="J14" s="159" t="s">
        <v>693</v>
      </c>
      <c r="K14" s="147"/>
      <c r="L14" s="148"/>
      <c r="M14" s="148"/>
      <c r="N14" s="148"/>
      <c r="O14" s="148"/>
      <c r="P14" s="148"/>
      <c r="Q14" s="148"/>
      <c r="R14" s="148"/>
      <c r="S14" s="148"/>
      <c r="T14" s="148"/>
      <c r="U14" s="148"/>
      <c r="V14" s="148"/>
      <c r="W14" s="148"/>
      <c r="X14" s="148"/>
      <c r="Y14" s="148"/>
      <c r="Z14" s="129"/>
    </row>
    <row r="15" spans="1:26" ht="43.5" customHeight="1" x14ac:dyDescent="0.25">
      <c r="A15" s="147"/>
      <c r="B15" s="155">
        <v>3</v>
      </c>
      <c r="C15" s="156" t="s">
        <v>696</v>
      </c>
      <c r="D15" s="157" t="s">
        <v>645</v>
      </c>
      <c r="E15" s="157" t="s">
        <v>697</v>
      </c>
      <c r="F15" s="158">
        <v>0.8</v>
      </c>
      <c r="G15" s="153">
        <v>44593</v>
      </c>
      <c r="H15" s="153">
        <v>44925</v>
      </c>
      <c r="I15" s="158">
        <v>0.3</v>
      </c>
      <c r="J15" s="159" t="s">
        <v>693</v>
      </c>
      <c r="K15" s="147"/>
      <c r="L15" s="148"/>
      <c r="M15" s="148"/>
      <c r="N15" s="148"/>
      <c r="O15" s="148"/>
      <c r="P15" s="148"/>
      <c r="Q15" s="148"/>
      <c r="R15" s="148"/>
      <c r="S15" s="148"/>
      <c r="T15" s="148"/>
      <c r="U15" s="148"/>
      <c r="V15" s="148"/>
      <c r="W15" s="148"/>
      <c r="X15" s="148"/>
      <c r="Y15" s="148"/>
      <c r="Z15" s="129"/>
    </row>
    <row r="16" spans="1:26" ht="22.5" customHeight="1" thickBot="1" x14ac:dyDescent="0.3">
      <c r="A16" s="147"/>
      <c r="B16" s="160"/>
      <c r="C16" s="161"/>
      <c r="D16" s="161"/>
      <c r="E16" s="162"/>
      <c r="F16" s="162"/>
      <c r="G16" s="163"/>
      <c r="H16" s="163"/>
      <c r="I16" s="163"/>
      <c r="J16" s="164"/>
      <c r="K16" s="147"/>
      <c r="L16" s="148"/>
      <c r="M16" s="148"/>
      <c r="N16" s="148"/>
      <c r="O16" s="148"/>
      <c r="P16" s="148"/>
      <c r="Q16" s="148"/>
      <c r="R16" s="148"/>
      <c r="S16" s="148"/>
      <c r="T16" s="148"/>
      <c r="U16" s="148"/>
      <c r="V16" s="148"/>
      <c r="W16" s="148"/>
      <c r="X16" s="148"/>
      <c r="Y16" s="148"/>
      <c r="Z16" s="129"/>
    </row>
    <row r="17" spans="1:26" ht="33" customHeight="1" thickBot="1" x14ac:dyDescent="0.3">
      <c r="A17" s="147"/>
      <c r="B17" s="978" t="s">
        <v>674</v>
      </c>
      <c r="C17" s="931"/>
      <c r="D17" s="931"/>
      <c r="E17" s="931"/>
      <c r="F17" s="931"/>
      <c r="G17" s="931"/>
      <c r="H17" s="931"/>
      <c r="I17" s="931"/>
      <c r="J17" s="931"/>
      <c r="K17" s="147"/>
      <c r="L17" s="148"/>
      <c r="M17" s="148"/>
      <c r="N17" s="148"/>
      <c r="O17" s="148"/>
      <c r="P17" s="148"/>
      <c r="Q17" s="148"/>
      <c r="R17" s="148"/>
      <c r="S17" s="148"/>
      <c r="T17" s="148"/>
      <c r="U17" s="148"/>
      <c r="V17" s="148"/>
      <c r="W17" s="148"/>
      <c r="X17" s="148"/>
      <c r="Y17" s="148"/>
      <c r="Z17" s="129"/>
    </row>
    <row r="18" spans="1:26" ht="24" customHeight="1" thickBot="1" x14ac:dyDescent="0.3">
      <c r="B18" s="92"/>
      <c r="C18" s="947" t="s">
        <v>675</v>
      </c>
      <c r="D18" s="948"/>
      <c r="E18" s="948"/>
      <c r="F18" s="949"/>
      <c r="G18" s="93"/>
      <c r="H18" s="93"/>
      <c r="I18" s="93"/>
    </row>
    <row r="19" spans="1:26" ht="33.75" customHeight="1" x14ac:dyDescent="0.25">
      <c r="B19" s="92"/>
      <c r="C19" s="267" t="s">
        <v>676</v>
      </c>
      <c r="D19" s="937" t="s">
        <v>677</v>
      </c>
      <c r="E19" s="938"/>
      <c r="F19" s="268" t="s">
        <v>678</v>
      </c>
      <c r="G19" s="93"/>
      <c r="H19" s="93"/>
      <c r="I19" s="93"/>
    </row>
    <row r="20" spans="1:26" ht="35.25" customHeight="1" x14ac:dyDescent="0.25">
      <c r="B20" s="92"/>
      <c r="C20" s="94">
        <v>1</v>
      </c>
      <c r="D20" s="939" t="s">
        <v>679</v>
      </c>
      <c r="E20" s="940"/>
      <c r="F20" s="95">
        <v>44590</v>
      </c>
      <c r="G20" s="93"/>
      <c r="H20" s="93"/>
      <c r="I20" s="93"/>
    </row>
    <row r="21" spans="1:26" ht="15.75" customHeight="1" x14ac:dyDescent="0.25">
      <c r="B21" s="92"/>
      <c r="C21" s="94"/>
      <c r="D21" s="96"/>
      <c r="E21" s="97"/>
      <c r="F21" s="98"/>
      <c r="G21" s="93"/>
      <c r="H21" s="93"/>
      <c r="I21" s="93"/>
    </row>
    <row r="22" spans="1:26" ht="15.75" customHeight="1" thickBot="1" x14ac:dyDescent="0.3">
      <c r="B22" s="92"/>
      <c r="C22" s="99"/>
      <c r="D22" s="100"/>
      <c r="E22" s="101"/>
      <c r="F22" s="102"/>
      <c r="G22" s="93"/>
      <c r="H22" s="93"/>
      <c r="I22" s="93"/>
    </row>
    <row r="23" spans="1:26" ht="16.5" customHeight="1" x14ac:dyDescent="0.25">
      <c r="A23" s="125"/>
      <c r="B23" s="122"/>
      <c r="C23" s="123"/>
      <c r="D23" s="123"/>
      <c r="E23" s="123"/>
      <c r="F23" s="123"/>
      <c r="G23" s="123"/>
      <c r="H23" s="123"/>
      <c r="I23" s="123"/>
      <c r="J23" s="165"/>
      <c r="K23" s="125"/>
      <c r="L23" s="123"/>
      <c r="M23" s="123"/>
      <c r="N23" s="123"/>
      <c r="O23" s="123"/>
      <c r="P23" s="123"/>
      <c r="Q23" s="123"/>
      <c r="R23" s="123"/>
      <c r="S23" s="123"/>
      <c r="T23" s="123"/>
      <c r="U23" s="123"/>
      <c r="V23" s="123"/>
      <c r="W23" s="123"/>
      <c r="X23" s="123"/>
      <c r="Y23" s="123"/>
      <c r="Z23" s="129"/>
    </row>
    <row r="24" spans="1:26" ht="16.5" customHeight="1" x14ac:dyDescent="0.25">
      <c r="A24" s="125"/>
      <c r="B24" s="122"/>
      <c r="C24" s="124"/>
      <c r="D24" s="124"/>
      <c r="E24" s="124"/>
      <c r="F24" s="123"/>
      <c r="G24" s="123"/>
      <c r="H24" s="123"/>
      <c r="I24" s="123"/>
      <c r="J24" s="165"/>
      <c r="K24" s="125"/>
      <c r="L24" s="123"/>
      <c r="M24" s="123"/>
      <c r="N24" s="123"/>
      <c r="O24" s="123"/>
      <c r="P24" s="123"/>
      <c r="Q24" s="123"/>
      <c r="R24" s="123"/>
      <c r="S24" s="123"/>
      <c r="T24" s="123"/>
      <c r="U24" s="123"/>
      <c r="V24" s="123"/>
      <c r="W24" s="123"/>
      <c r="X24" s="123"/>
      <c r="Y24" s="123"/>
      <c r="Z24" s="129"/>
    </row>
    <row r="25" spans="1:26" ht="16.5" hidden="1" customHeight="1" x14ac:dyDescent="0.25">
      <c r="A25" s="125"/>
      <c r="B25" s="122"/>
      <c r="C25" s="124"/>
      <c r="D25" s="124"/>
      <c r="E25" s="124"/>
      <c r="F25" s="123"/>
      <c r="G25" s="123"/>
      <c r="H25" s="123"/>
      <c r="I25" s="123"/>
      <c r="J25" s="165"/>
      <c r="K25" s="125"/>
      <c r="L25" s="123"/>
      <c r="M25" s="123"/>
      <c r="N25" s="123"/>
      <c r="O25" s="123"/>
      <c r="P25" s="123"/>
      <c r="Q25" s="123"/>
      <c r="R25" s="123"/>
      <c r="S25" s="123"/>
      <c r="T25" s="123"/>
      <c r="U25" s="123"/>
      <c r="V25" s="123"/>
      <c r="W25" s="123"/>
      <c r="X25" s="123"/>
      <c r="Y25" s="123"/>
      <c r="Z25" s="129"/>
    </row>
    <row r="26" spans="1:26" ht="16.5" hidden="1" customHeight="1" x14ac:dyDescent="0.25">
      <c r="A26" s="125"/>
      <c r="B26" s="122"/>
      <c r="C26" s="124"/>
      <c r="D26" s="124"/>
      <c r="E26" s="124"/>
      <c r="F26" s="123"/>
      <c r="G26" s="123"/>
      <c r="H26" s="123"/>
      <c r="I26" s="123"/>
      <c r="J26" s="165"/>
      <c r="K26" s="125"/>
      <c r="L26" s="123"/>
      <c r="M26" s="123"/>
      <c r="N26" s="123"/>
      <c r="O26" s="123"/>
      <c r="P26" s="123"/>
      <c r="Q26" s="123"/>
      <c r="R26" s="123"/>
      <c r="S26" s="123"/>
      <c r="T26" s="123"/>
      <c r="U26" s="123"/>
      <c r="V26" s="123"/>
      <c r="W26" s="123"/>
      <c r="X26" s="123"/>
      <c r="Y26" s="123"/>
      <c r="Z26" s="129"/>
    </row>
    <row r="27" spans="1:26" ht="16.5" hidden="1" customHeight="1" x14ac:dyDescent="0.25">
      <c r="A27" s="125"/>
      <c r="B27" s="122"/>
      <c r="C27" s="124"/>
      <c r="D27" s="124"/>
      <c r="E27" s="124"/>
      <c r="F27" s="123"/>
      <c r="G27" s="123"/>
      <c r="H27" s="123"/>
      <c r="I27" s="123"/>
      <c r="J27" s="165"/>
      <c r="K27" s="125"/>
      <c r="L27" s="123"/>
      <c r="M27" s="123"/>
      <c r="N27" s="123"/>
      <c r="O27" s="123"/>
      <c r="P27" s="123"/>
      <c r="Q27" s="123"/>
      <c r="R27" s="123"/>
      <c r="S27" s="123"/>
      <c r="T27" s="123"/>
      <c r="U27" s="123"/>
      <c r="V27" s="123"/>
      <c r="W27" s="123"/>
      <c r="X27" s="123"/>
      <c r="Y27" s="123"/>
      <c r="Z27" s="129"/>
    </row>
    <row r="28" spans="1:26" ht="16.5" hidden="1" customHeight="1" x14ac:dyDescent="0.25">
      <c r="A28" s="125"/>
      <c r="B28" s="122"/>
      <c r="C28" s="124"/>
      <c r="D28" s="124"/>
      <c r="E28" s="124"/>
      <c r="F28" s="123"/>
      <c r="G28" s="123"/>
      <c r="H28" s="123"/>
      <c r="I28" s="123"/>
      <c r="J28" s="165"/>
      <c r="K28" s="125"/>
      <c r="L28" s="123"/>
      <c r="M28" s="123"/>
      <c r="N28" s="123"/>
      <c r="O28" s="123"/>
      <c r="P28" s="123"/>
      <c r="Q28" s="123"/>
      <c r="R28" s="123"/>
      <c r="S28" s="123"/>
      <c r="T28" s="123"/>
      <c r="U28" s="123"/>
      <c r="V28" s="123"/>
      <c r="W28" s="123"/>
      <c r="X28" s="123"/>
      <c r="Y28" s="123"/>
      <c r="Z28" s="129"/>
    </row>
    <row r="29" spans="1:26" ht="16.5" hidden="1" customHeight="1" x14ac:dyDescent="0.25">
      <c r="A29" s="125"/>
      <c r="B29" s="122"/>
      <c r="C29" s="124"/>
      <c r="D29" s="124"/>
      <c r="E29" s="124"/>
      <c r="F29" s="123"/>
      <c r="G29" s="123"/>
      <c r="H29" s="123"/>
      <c r="I29" s="123"/>
      <c r="J29" s="165"/>
      <c r="K29" s="125"/>
      <c r="L29" s="123"/>
      <c r="M29" s="123"/>
      <c r="N29" s="123"/>
      <c r="O29" s="123"/>
      <c r="P29" s="123"/>
      <c r="Q29" s="123"/>
      <c r="R29" s="123"/>
      <c r="S29" s="123"/>
      <c r="T29" s="123"/>
      <c r="U29" s="123"/>
      <c r="V29" s="123"/>
      <c r="W29" s="123"/>
      <c r="X29" s="123"/>
      <c r="Y29" s="123"/>
      <c r="Z29" s="129"/>
    </row>
    <row r="30" spans="1:26" ht="16.5" hidden="1" customHeight="1" x14ac:dyDescent="0.25">
      <c r="A30" s="125"/>
      <c r="B30" s="122"/>
      <c r="C30" s="124"/>
      <c r="D30" s="124"/>
      <c r="E30" s="124"/>
      <c r="F30" s="123"/>
      <c r="G30" s="123"/>
      <c r="H30" s="123"/>
      <c r="I30" s="123"/>
      <c r="J30" s="165"/>
      <c r="K30" s="125"/>
      <c r="L30" s="123"/>
      <c r="M30" s="123"/>
      <c r="N30" s="123"/>
      <c r="O30" s="123"/>
      <c r="P30" s="123"/>
      <c r="Q30" s="123"/>
      <c r="R30" s="123"/>
      <c r="S30" s="123"/>
      <c r="T30" s="123"/>
      <c r="U30" s="123"/>
      <c r="V30" s="123"/>
      <c r="W30" s="123"/>
      <c r="X30" s="123"/>
      <c r="Y30" s="123"/>
      <c r="Z30" s="129"/>
    </row>
    <row r="31" spans="1:26" ht="16.5" hidden="1" customHeight="1" x14ac:dyDescent="0.25">
      <c r="A31" s="125"/>
      <c r="B31" s="122"/>
      <c r="C31" s="124"/>
      <c r="D31" s="124"/>
      <c r="E31" s="124"/>
      <c r="F31" s="123"/>
      <c r="G31" s="123"/>
      <c r="H31" s="123"/>
      <c r="I31" s="123"/>
      <c r="J31" s="165"/>
      <c r="K31" s="125"/>
      <c r="L31" s="123"/>
      <c r="M31" s="123"/>
      <c r="N31" s="123"/>
      <c r="O31" s="123"/>
      <c r="P31" s="123"/>
      <c r="Q31" s="123"/>
      <c r="R31" s="123"/>
      <c r="S31" s="123"/>
      <c r="T31" s="123"/>
      <c r="U31" s="123"/>
      <c r="V31" s="123"/>
      <c r="W31" s="123"/>
      <c r="X31" s="123"/>
      <c r="Y31" s="123"/>
      <c r="Z31" s="129"/>
    </row>
    <row r="32" spans="1:26" ht="16.5" hidden="1" customHeight="1" x14ac:dyDescent="0.25">
      <c r="A32" s="125"/>
      <c r="B32" s="122"/>
      <c r="C32" s="124"/>
      <c r="D32" s="124"/>
      <c r="E32" s="124"/>
      <c r="F32" s="123"/>
      <c r="G32" s="123"/>
      <c r="H32" s="123"/>
      <c r="I32" s="123"/>
      <c r="J32" s="165"/>
      <c r="K32" s="125"/>
      <c r="L32" s="123"/>
      <c r="M32" s="123"/>
      <c r="N32" s="123"/>
      <c r="O32" s="123"/>
      <c r="P32" s="123"/>
      <c r="Q32" s="123"/>
      <c r="R32" s="123"/>
      <c r="S32" s="123"/>
      <c r="T32" s="123"/>
      <c r="U32" s="123"/>
      <c r="V32" s="123"/>
      <c r="W32" s="123"/>
      <c r="X32" s="123"/>
      <c r="Y32" s="123"/>
      <c r="Z32" s="129"/>
    </row>
    <row r="33" spans="1:26" ht="16.5" hidden="1" customHeight="1" x14ac:dyDescent="0.25">
      <c r="A33" s="125"/>
      <c r="B33" s="122"/>
      <c r="C33" s="124"/>
      <c r="D33" s="124"/>
      <c r="E33" s="124"/>
      <c r="F33" s="123"/>
      <c r="G33" s="123"/>
      <c r="H33" s="123"/>
      <c r="I33" s="123"/>
      <c r="J33" s="165"/>
      <c r="K33" s="125"/>
      <c r="L33" s="123"/>
      <c r="M33" s="123"/>
      <c r="N33" s="123"/>
      <c r="O33" s="123"/>
      <c r="P33" s="123"/>
      <c r="Q33" s="123"/>
      <c r="R33" s="123"/>
      <c r="S33" s="123"/>
      <c r="T33" s="123"/>
      <c r="U33" s="123"/>
      <c r="V33" s="123"/>
      <c r="W33" s="123"/>
      <c r="X33" s="123"/>
      <c r="Y33" s="123"/>
      <c r="Z33" s="129"/>
    </row>
    <row r="34" spans="1:26" ht="16.5" hidden="1" customHeight="1" x14ac:dyDescent="0.25">
      <c r="A34" s="125"/>
      <c r="B34" s="122"/>
      <c r="C34" s="124"/>
      <c r="D34" s="124"/>
      <c r="E34" s="124"/>
      <c r="F34" s="123"/>
      <c r="G34" s="123"/>
      <c r="H34" s="123"/>
      <c r="I34" s="123"/>
      <c r="J34" s="165"/>
      <c r="K34" s="125"/>
      <c r="L34" s="123"/>
      <c r="M34" s="123"/>
      <c r="N34" s="123"/>
      <c r="O34" s="123"/>
      <c r="P34" s="123"/>
      <c r="Q34" s="123"/>
      <c r="R34" s="123"/>
      <c r="S34" s="123"/>
      <c r="T34" s="123"/>
      <c r="U34" s="123"/>
      <c r="V34" s="123"/>
      <c r="W34" s="123"/>
      <c r="X34" s="123"/>
      <c r="Y34" s="123"/>
      <c r="Z34" s="129"/>
    </row>
    <row r="35" spans="1:26" ht="16.5" hidden="1" customHeight="1" x14ac:dyDescent="0.25">
      <c r="A35" s="125"/>
      <c r="B35" s="122"/>
      <c r="C35" s="124"/>
      <c r="D35" s="124"/>
      <c r="E35" s="124"/>
      <c r="F35" s="123"/>
      <c r="G35" s="123"/>
      <c r="H35" s="123"/>
      <c r="I35" s="123"/>
      <c r="J35" s="165"/>
      <c r="K35" s="125"/>
      <c r="L35" s="123"/>
      <c r="M35" s="123"/>
      <c r="N35" s="123"/>
      <c r="O35" s="123"/>
      <c r="P35" s="123"/>
      <c r="Q35" s="123"/>
      <c r="R35" s="123"/>
      <c r="S35" s="123"/>
      <c r="T35" s="123"/>
      <c r="U35" s="123"/>
      <c r="V35" s="123"/>
      <c r="W35" s="123"/>
      <c r="X35" s="123"/>
      <c r="Y35" s="123"/>
      <c r="Z35" s="129"/>
    </row>
    <row r="36" spans="1:26" ht="16.5" hidden="1" customHeight="1" x14ac:dyDescent="0.25">
      <c r="A36" s="125"/>
      <c r="B36" s="122"/>
      <c r="C36" s="124"/>
      <c r="D36" s="124"/>
      <c r="E36" s="124"/>
      <c r="F36" s="123"/>
      <c r="G36" s="123"/>
      <c r="H36" s="123"/>
      <c r="I36" s="123"/>
      <c r="J36" s="165"/>
      <c r="K36" s="125"/>
      <c r="L36" s="123"/>
      <c r="M36" s="123"/>
      <c r="N36" s="123"/>
      <c r="O36" s="123"/>
      <c r="P36" s="123"/>
      <c r="Q36" s="123"/>
      <c r="R36" s="123"/>
      <c r="S36" s="123"/>
      <c r="T36" s="123"/>
      <c r="U36" s="123"/>
      <c r="V36" s="123"/>
      <c r="W36" s="123"/>
      <c r="X36" s="123"/>
      <c r="Y36" s="123"/>
      <c r="Z36" s="129"/>
    </row>
    <row r="37" spans="1:26" ht="16.5" hidden="1" customHeight="1" x14ac:dyDescent="0.25">
      <c r="A37" s="125"/>
      <c r="B37" s="122"/>
      <c r="C37" s="124"/>
      <c r="D37" s="124"/>
      <c r="E37" s="124"/>
      <c r="F37" s="123"/>
      <c r="G37" s="123"/>
      <c r="H37" s="123"/>
      <c r="I37" s="123"/>
      <c r="J37" s="165"/>
      <c r="K37" s="125"/>
      <c r="L37" s="123"/>
      <c r="M37" s="123"/>
      <c r="N37" s="123"/>
      <c r="O37" s="123"/>
      <c r="P37" s="123"/>
      <c r="Q37" s="123"/>
      <c r="R37" s="123"/>
      <c r="S37" s="123"/>
      <c r="T37" s="123"/>
      <c r="U37" s="123"/>
      <c r="V37" s="123"/>
      <c r="W37" s="123"/>
      <c r="X37" s="123"/>
      <c r="Y37" s="123"/>
      <c r="Z37" s="129"/>
    </row>
    <row r="38" spans="1:26" ht="16.5" hidden="1" customHeight="1" x14ac:dyDescent="0.25">
      <c r="A38" s="125"/>
      <c r="B38" s="122"/>
      <c r="C38" s="124"/>
      <c r="D38" s="124"/>
      <c r="E38" s="124"/>
      <c r="F38" s="123"/>
      <c r="G38" s="123"/>
      <c r="H38" s="123"/>
      <c r="I38" s="123"/>
      <c r="J38" s="165"/>
      <c r="K38" s="125"/>
      <c r="L38" s="123"/>
      <c r="M38" s="123"/>
      <c r="N38" s="123"/>
      <c r="O38" s="123"/>
      <c r="P38" s="123"/>
      <c r="Q38" s="123"/>
      <c r="R38" s="123"/>
      <c r="S38" s="123"/>
      <c r="T38" s="123"/>
      <c r="U38" s="123"/>
      <c r="V38" s="123"/>
      <c r="W38" s="123"/>
      <c r="X38" s="123"/>
      <c r="Y38" s="123"/>
      <c r="Z38" s="129"/>
    </row>
    <row r="39" spans="1:26" ht="16.5" hidden="1" customHeight="1" x14ac:dyDescent="0.25">
      <c r="A39" s="125"/>
      <c r="B39" s="122"/>
      <c r="C39" s="124"/>
      <c r="D39" s="124"/>
      <c r="E39" s="124"/>
      <c r="F39" s="123"/>
      <c r="G39" s="123"/>
      <c r="H39" s="123"/>
      <c r="I39" s="123"/>
      <c r="J39" s="165"/>
      <c r="K39" s="125"/>
      <c r="L39" s="123"/>
      <c r="M39" s="123"/>
      <c r="N39" s="123"/>
      <c r="O39" s="123"/>
      <c r="P39" s="123"/>
      <c r="Q39" s="123"/>
      <c r="R39" s="123"/>
      <c r="S39" s="123"/>
      <c r="T39" s="123"/>
      <c r="U39" s="123"/>
      <c r="V39" s="123"/>
      <c r="W39" s="123"/>
      <c r="X39" s="123"/>
      <c r="Y39" s="123"/>
      <c r="Z39" s="129"/>
    </row>
    <row r="40" spans="1:26" ht="16.5" hidden="1" customHeight="1" x14ac:dyDescent="0.25">
      <c r="A40" s="125"/>
      <c r="B40" s="122"/>
      <c r="C40" s="124"/>
      <c r="D40" s="124"/>
      <c r="E40" s="124"/>
      <c r="F40" s="123"/>
      <c r="G40" s="123"/>
      <c r="H40" s="123"/>
      <c r="I40" s="123"/>
      <c r="J40" s="165"/>
      <c r="K40" s="125"/>
      <c r="L40" s="123"/>
      <c r="M40" s="123"/>
      <c r="N40" s="123"/>
      <c r="O40" s="123"/>
      <c r="P40" s="123"/>
      <c r="Q40" s="123"/>
      <c r="R40" s="123"/>
      <c r="S40" s="123"/>
      <c r="T40" s="123"/>
      <c r="U40" s="123"/>
      <c r="V40" s="123"/>
      <c r="W40" s="123"/>
      <c r="X40" s="123"/>
      <c r="Y40" s="123"/>
      <c r="Z40" s="129"/>
    </row>
    <row r="41" spans="1:26" ht="16.5" hidden="1" customHeight="1" x14ac:dyDescent="0.25">
      <c r="A41" s="125"/>
      <c r="B41" s="122"/>
      <c r="C41" s="124"/>
      <c r="D41" s="124"/>
      <c r="E41" s="124"/>
      <c r="F41" s="123"/>
      <c r="G41" s="123"/>
      <c r="H41" s="123"/>
      <c r="I41" s="123"/>
      <c r="J41" s="165"/>
      <c r="K41" s="125"/>
      <c r="L41" s="123"/>
      <c r="M41" s="123"/>
      <c r="N41" s="123"/>
      <c r="O41" s="123"/>
      <c r="P41" s="123"/>
      <c r="Q41" s="123"/>
      <c r="R41" s="123"/>
      <c r="S41" s="123"/>
      <c r="T41" s="123"/>
      <c r="U41" s="123"/>
      <c r="V41" s="123"/>
      <c r="W41" s="123"/>
      <c r="X41" s="123"/>
      <c r="Y41" s="123"/>
      <c r="Z41" s="129"/>
    </row>
    <row r="42" spans="1:26" ht="16.5" hidden="1" customHeight="1" x14ac:dyDescent="0.25">
      <c r="A42" s="125"/>
      <c r="B42" s="122"/>
      <c r="C42" s="124"/>
      <c r="D42" s="124"/>
      <c r="E42" s="124"/>
      <c r="F42" s="123"/>
      <c r="G42" s="123"/>
      <c r="H42" s="123"/>
      <c r="I42" s="123"/>
      <c r="J42" s="165"/>
      <c r="K42" s="125"/>
      <c r="L42" s="123"/>
      <c r="M42" s="123"/>
      <c r="N42" s="123"/>
      <c r="O42" s="123"/>
      <c r="P42" s="123"/>
      <c r="Q42" s="123"/>
      <c r="R42" s="123"/>
      <c r="S42" s="123"/>
      <c r="T42" s="123"/>
      <c r="U42" s="123"/>
      <c r="V42" s="123"/>
      <c r="W42" s="123"/>
      <c r="X42" s="123"/>
      <c r="Y42" s="123"/>
      <c r="Z42" s="129"/>
    </row>
    <row r="43" spans="1:26" ht="16.5" hidden="1" customHeight="1" x14ac:dyDescent="0.25">
      <c r="A43" s="125"/>
      <c r="B43" s="122"/>
      <c r="C43" s="124"/>
      <c r="D43" s="124"/>
      <c r="E43" s="124"/>
      <c r="F43" s="123"/>
      <c r="G43" s="123"/>
      <c r="H43" s="123"/>
      <c r="I43" s="123"/>
      <c r="J43" s="165"/>
      <c r="K43" s="125"/>
      <c r="L43" s="123"/>
      <c r="M43" s="123"/>
      <c r="N43" s="123"/>
      <c r="O43" s="123"/>
      <c r="P43" s="123"/>
      <c r="Q43" s="123"/>
      <c r="R43" s="123"/>
      <c r="S43" s="123"/>
      <c r="T43" s="123"/>
      <c r="U43" s="123"/>
      <c r="V43" s="123"/>
      <c r="W43" s="123"/>
      <c r="X43" s="123"/>
      <c r="Y43" s="123"/>
      <c r="Z43" s="129"/>
    </row>
    <row r="44" spans="1:26" ht="16.5" hidden="1" customHeight="1" x14ac:dyDescent="0.25">
      <c r="A44" s="125"/>
      <c r="B44" s="122"/>
      <c r="C44" s="124"/>
      <c r="D44" s="124"/>
      <c r="E44" s="124"/>
      <c r="F44" s="123"/>
      <c r="G44" s="123"/>
      <c r="H44" s="123"/>
      <c r="I44" s="123"/>
      <c r="J44" s="165"/>
      <c r="K44" s="125"/>
      <c r="L44" s="123"/>
      <c r="M44" s="123"/>
      <c r="N44" s="123"/>
      <c r="O44" s="123"/>
      <c r="P44" s="123"/>
      <c r="Q44" s="123"/>
      <c r="R44" s="123"/>
      <c r="S44" s="123"/>
      <c r="T44" s="123"/>
      <c r="U44" s="123"/>
      <c r="V44" s="123"/>
      <c r="W44" s="123"/>
      <c r="X44" s="123"/>
      <c r="Y44" s="123"/>
      <c r="Z44" s="129"/>
    </row>
    <row r="45" spans="1:26" ht="16.5" hidden="1" customHeight="1" x14ac:dyDescent="0.25">
      <c r="A45" s="125"/>
      <c r="B45" s="122"/>
      <c r="C45" s="124"/>
      <c r="D45" s="124"/>
      <c r="E45" s="124"/>
      <c r="F45" s="123"/>
      <c r="G45" s="123"/>
      <c r="H45" s="123"/>
      <c r="I45" s="123"/>
      <c r="J45" s="165"/>
      <c r="K45" s="125"/>
      <c r="L45" s="123"/>
      <c r="M45" s="123"/>
      <c r="N45" s="123"/>
      <c r="O45" s="123"/>
      <c r="P45" s="123"/>
      <c r="Q45" s="123"/>
      <c r="R45" s="123"/>
      <c r="S45" s="123"/>
      <c r="T45" s="123"/>
      <c r="U45" s="123"/>
      <c r="V45" s="123"/>
      <c r="W45" s="123"/>
      <c r="X45" s="123"/>
      <c r="Y45" s="123"/>
      <c r="Z45" s="129"/>
    </row>
    <row r="46" spans="1:26" ht="16.5" hidden="1" customHeight="1" x14ac:dyDescent="0.25">
      <c r="A46" s="125"/>
      <c r="B46" s="122"/>
      <c r="C46" s="124"/>
      <c r="D46" s="124"/>
      <c r="E46" s="124"/>
      <c r="F46" s="123"/>
      <c r="G46" s="123"/>
      <c r="H46" s="123"/>
      <c r="I46" s="123"/>
      <c r="J46" s="165"/>
      <c r="K46" s="125"/>
      <c r="L46" s="123"/>
      <c r="M46" s="123"/>
      <c r="N46" s="123"/>
      <c r="O46" s="123"/>
      <c r="P46" s="123"/>
      <c r="Q46" s="123"/>
      <c r="R46" s="123"/>
      <c r="S46" s="123"/>
      <c r="T46" s="123"/>
      <c r="U46" s="123"/>
      <c r="V46" s="123"/>
      <c r="W46" s="123"/>
      <c r="X46" s="123"/>
      <c r="Y46" s="123"/>
      <c r="Z46" s="129"/>
    </row>
    <row r="47" spans="1:26" ht="16.5" hidden="1" customHeight="1" x14ac:dyDescent="0.25">
      <c r="A47" s="125"/>
      <c r="B47" s="122"/>
      <c r="C47" s="124"/>
      <c r="D47" s="124"/>
      <c r="E47" s="124"/>
      <c r="F47" s="123"/>
      <c r="G47" s="123"/>
      <c r="H47" s="123"/>
      <c r="I47" s="123"/>
      <c r="J47" s="165"/>
      <c r="K47" s="125"/>
      <c r="L47" s="123"/>
      <c r="M47" s="123"/>
      <c r="N47" s="123"/>
      <c r="O47" s="123"/>
      <c r="P47" s="123"/>
      <c r="Q47" s="123"/>
      <c r="R47" s="123"/>
      <c r="S47" s="123"/>
      <c r="T47" s="123"/>
      <c r="U47" s="123"/>
      <c r="V47" s="123"/>
      <c r="W47" s="123"/>
      <c r="X47" s="123"/>
      <c r="Y47" s="123"/>
      <c r="Z47" s="129"/>
    </row>
    <row r="48" spans="1:26" ht="16.5" hidden="1" customHeight="1" x14ac:dyDescent="0.25">
      <c r="A48" s="125"/>
      <c r="B48" s="122"/>
      <c r="C48" s="124"/>
      <c r="D48" s="124"/>
      <c r="E48" s="124"/>
      <c r="F48" s="123"/>
      <c r="G48" s="123"/>
      <c r="H48" s="123"/>
      <c r="I48" s="123"/>
      <c r="J48" s="165"/>
      <c r="K48" s="125"/>
      <c r="L48" s="123"/>
      <c r="M48" s="123"/>
      <c r="N48" s="123"/>
      <c r="O48" s="123"/>
      <c r="P48" s="123"/>
      <c r="Q48" s="123"/>
      <c r="R48" s="123"/>
      <c r="S48" s="123"/>
      <c r="T48" s="123"/>
      <c r="U48" s="123"/>
      <c r="V48" s="123"/>
      <c r="W48" s="123"/>
      <c r="X48" s="123"/>
      <c r="Y48" s="123"/>
      <c r="Z48" s="129"/>
    </row>
    <row r="49" spans="1:26" ht="16.5" hidden="1" customHeight="1" x14ac:dyDescent="0.25">
      <c r="A49" s="125"/>
      <c r="B49" s="122"/>
      <c r="C49" s="124"/>
      <c r="D49" s="124"/>
      <c r="E49" s="124"/>
      <c r="F49" s="123"/>
      <c r="G49" s="123"/>
      <c r="H49" s="123"/>
      <c r="I49" s="123"/>
      <c r="J49" s="165"/>
      <c r="K49" s="125"/>
      <c r="L49" s="123"/>
      <c r="M49" s="123"/>
      <c r="N49" s="123"/>
      <c r="O49" s="123"/>
      <c r="P49" s="123"/>
      <c r="Q49" s="123"/>
      <c r="R49" s="123"/>
      <c r="S49" s="123"/>
      <c r="T49" s="123"/>
      <c r="U49" s="123"/>
      <c r="V49" s="123"/>
      <c r="W49" s="123"/>
      <c r="X49" s="123"/>
      <c r="Y49" s="123"/>
      <c r="Z49" s="129"/>
    </row>
    <row r="50" spans="1:26" ht="16.5" hidden="1" customHeight="1" x14ac:dyDescent="0.25">
      <c r="A50" s="125"/>
      <c r="B50" s="122"/>
      <c r="C50" s="124"/>
      <c r="D50" s="124"/>
      <c r="E50" s="124"/>
      <c r="F50" s="123"/>
      <c r="G50" s="123"/>
      <c r="H50" s="123"/>
      <c r="I50" s="123"/>
      <c r="J50" s="165"/>
      <c r="K50" s="125"/>
      <c r="L50" s="123"/>
      <c r="M50" s="123"/>
      <c r="N50" s="123"/>
      <c r="O50" s="123"/>
      <c r="P50" s="123"/>
      <c r="Q50" s="123"/>
      <c r="R50" s="123"/>
      <c r="S50" s="123"/>
      <c r="T50" s="123"/>
      <c r="U50" s="123"/>
      <c r="V50" s="123"/>
      <c r="W50" s="123"/>
      <c r="X50" s="123"/>
      <c r="Y50" s="123"/>
      <c r="Z50" s="129"/>
    </row>
    <row r="51" spans="1:26" ht="16.5" hidden="1" customHeight="1" x14ac:dyDescent="0.25">
      <c r="A51" s="125"/>
      <c r="B51" s="122"/>
      <c r="C51" s="124"/>
      <c r="D51" s="124"/>
      <c r="E51" s="124"/>
      <c r="F51" s="123"/>
      <c r="G51" s="123"/>
      <c r="H51" s="123"/>
      <c r="I51" s="123"/>
      <c r="J51" s="165"/>
      <c r="K51" s="125"/>
      <c r="L51" s="123"/>
      <c r="M51" s="123"/>
      <c r="N51" s="123"/>
      <c r="O51" s="123"/>
      <c r="P51" s="123"/>
      <c r="Q51" s="123"/>
      <c r="R51" s="123"/>
      <c r="S51" s="123"/>
      <c r="T51" s="123"/>
      <c r="U51" s="123"/>
      <c r="V51" s="123"/>
      <c r="W51" s="123"/>
      <c r="X51" s="123"/>
      <c r="Y51" s="123"/>
      <c r="Z51" s="129"/>
    </row>
    <row r="52" spans="1:26" ht="16.5" hidden="1" customHeight="1" x14ac:dyDescent="0.25">
      <c r="A52" s="125"/>
      <c r="B52" s="122"/>
      <c r="C52" s="124"/>
      <c r="D52" s="124"/>
      <c r="E52" s="124"/>
      <c r="F52" s="123"/>
      <c r="G52" s="123"/>
      <c r="H52" s="123"/>
      <c r="I52" s="123"/>
      <c r="J52" s="165"/>
      <c r="K52" s="125"/>
      <c r="L52" s="123"/>
      <c r="M52" s="123"/>
      <c r="N52" s="123"/>
      <c r="O52" s="123"/>
      <c r="P52" s="123"/>
      <c r="Q52" s="123"/>
      <c r="R52" s="123"/>
      <c r="S52" s="123"/>
      <c r="T52" s="123"/>
      <c r="U52" s="123"/>
      <c r="V52" s="123"/>
      <c r="W52" s="123"/>
      <c r="X52" s="123"/>
      <c r="Y52" s="123"/>
      <c r="Z52" s="129"/>
    </row>
    <row r="53" spans="1:26" ht="15" hidden="1" customHeight="1" x14ac:dyDescent="0.25">
      <c r="A53" s="125"/>
      <c r="B53" s="122"/>
      <c r="C53" s="124"/>
      <c r="D53" s="124"/>
      <c r="E53" s="124"/>
      <c r="F53" s="123"/>
      <c r="G53" s="123"/>
      <c r="H53" s="123"/>
      <c r="I53" s="123"/>
      <c r="J53" s="165"/>
      <c r="K53" s="125"/>
      <c r="L53" s="123"/>
      <c r="M53" s="123"/>
      <c r="N53" s="123"/>
      <c r="O53" s="123"/>
      <c r="P53" s="123"/>
      <c r="Q53" s="123"/>
      <c r="R53" s="123"/>
      <c r="S53" s="123"/>
      <c r="T53" s="123"/>
      <c r="U53" s="123"/>
      <c r="V53" s="123"/>
      <c r="W53" s="123"/>
      <c r="X53" s="123"/>
      <c r="Y53" s="123"/>
      <c r="Z53" s="129"/>
    </row>
    <row r="54" spans="1:26" ht="15" hidden="1" customHeight="1" x14ac:dyDescent="0.25">
      <c r="A54" s="125"/>
      <c r="B54" s="122"/>
      <c r="C54" s="124"/>
      <c r="D54" s="124"/>
      <c r="E54" s="124"/>
      <c r="F54" s="123"/>
      <c r="G54" s="123"/>
      <c r="H54" s="123"/>
      <c r="I54" s="123"/>
      <c r="J54" s="165"/>
      <c r="K54" s="125"/>
      <c r="L54" s="123"/>
      <c r="M54" s="123"/>
      <c r="N54" s="123"/>
      <c r="O54" s="123"/>
      <c r="P54" s="123"/>
      <c r="Q54" s="123"/>
      <c r="R54" s="123"/>
      <c r="S54" s="123"/>
      <c r="T54" s="123"/>
      <c r="U54" s="123"/>
      <c r="V54" s="123"/>
      <c r="W54" s="123"/>
      <c r="X54" s="123"/>
      <c r="Y54" s="123"/>
      <c r="Z54" s="129"/>
    </row>
    <row r="55" spans="1:26" ht="15" hidden="1" customHeight="1" x14ac:dyDescent="0.25">
      <c r="A55" s="125"/>
      <c r="B55" s="122"/>
      <c r="C55" s="124"/>
      <c r="D55" s="124"/>
      <c r="E55" s="124"/>
      <c r="F55" s="123"/>
      <c r="G55" s="123"/>
      <c r="H55" s="123"/>
      <c r="I55" s="123"/>
      <c r="J55" s="165"/>
      <c r="K55" s="125"/>
      <c r="L55" s="123"/>
      <c r="M55" s="123"/>
      <c r="N55" s="123"/>
      <c r="O55" s="123"/>
      <c r="P55" s="123"/>
      <c r="Q55" s="123"/>
      <c r="R55" s="123"/>
      <c r="S55" s="123"/>
      <c r="T55" s="123"/>
      <c r="U55" s="123"/>
      <c r="V55" s="123"/>
      <c r="W55" s="123"/>
      <c r="X55" s="123"/>
      <c r="Y55" s="123"/>
      <c r="Z55" s="129"/>
    </row>
    <row r="56" spans="1:26" ht="15" hidden="1" customHeight="1" x14ac:dyDescent="0.25">
      <c r="A56" s="125"/>
      <c r="B56" s="122"/>
      <c r="C56" s="124"/>
      <c r="D56" s="124"/>
      <c r="E56" s="124"/>
      <c r="F56" s="123"/>
      <c r="G56" s="123"/>
      <c r="H56" s="123"/>
      <c r="I56" s="123"/>
      <c r="J56" s="165"/>
      <c r="K56" s="125"/>
      <c r="L56" s="123"/>
      <c r="M56" s="123"/>
      <c r="N56" s="123"/>
      <c r="O56" s="123"/>
      <c r="P56" s="123"/>
      <c r="Q56" s="123"/>
      <c r="R56" s="123"/>
      <c r="S56" s="123"/>
      <c r="T56" s="123"/>
      <c r="U56" s="123"/>
      <c r="V56" s="123"/>
      <c r="W56" s="123"/>
      <c r="X56" s="123"/>
      <c r="Y56" s="123"/>
      <c r="Z56" s="129"/>
    </row>
    <row r="57" spans="1:26" ht="15" hidden="1" customHeight="1" x14ac:dyDescent="0.25">
      <c r="A57" s="125"/>
      <c r="B57" s="122"/>
      <c r="C57" s="124"/>
      <c r="D57" s="124"/>
      <c r="E57" s="124"/>
      <c r="F57" s="123"/>
      <c r="G57" s="123"/>
      <c r="H57" s="123"/>
      <c r="I57" s="123"/>
      <c r="J57" s="165"/>
      <c r="K57" s="125"/>
      <c r="L57" s="123"/>
      <c r="M57" s="123"/>
      <c r="N57" s="123"/>
      <c r="O57" s="123"/>
      <c r="P57" s="123"/>
      <c r="Q57" s="123"/>
      <c r="R57" s="123"/>
      <c r="S57" s="123"/>
      <c r="T57" s="123"/>
      <c r="U57" s="123"/>
      <c r="V57" s="123"/>
      <c r="W57" s="123"/>
      <c r="X57" s="123"/>
      <c r="Y57" s="123"/>
      <c r="Z57" s="129"/>
    </row>
    <row r="58" spans="1:26" ht="15" hidden="1" customHeight="1" x14ac:dyDescent="0.25">
      <c r="A58" s="125"/>
      <c r="B58" s="122"/>
      <c r="C58" s="124"/>
      <c r="D58" s="124"/>
      <c r="E58" s="124"/>
      <c r="F58" s="123"/>
      <c r="G58" s="123"/>
      <c r="H58" s="123"/>
      <c r="I58" s="123"/>
      <c r="J58" s="165"/>
      <c r="K58" s="125"/>
      <c r="L58" s="123"/>
      <c r="M58" s="123"/>
      <c r="N58" s="123"/>
      <c r="O58" s="123"/>
      <c r="P58" s="123"/>
      <c r="Q58" s="123"/>
      <c r="R58" s="123"/>
      <c r="S58" s="123"/>
      <c r="T58" s="123"/>
      <c r="U58" s="123"/>
      <c r="V58" s="123"/>
      <c r="W58" s="123"/>
      <c r="X58" s="123"/>
      <c r="Y58" s="123"/>
      <c r="Z58" s="129"/>
    </row>
    <row r="59" spans="1:26" ht="15" hidden="1" customHeight="1" x14ac:dyDescent="0.25">
      <c r="A59" s="125"/>
      <c r="B59" s="122"/>
      <c r="C59" s="124"/>
      <c r="D59" s="124"/>
      <c r="E59" s="124"/>
      <c r="F59" s="123"/>
      <c r="G59" s="123"/>
      <c r="H59" s="123"/>
      <c r="I59" s="123"/>
      <c r="J59" s="165"/>
      <c r="K59" s="125"/>
      <c r="L59" s="123"/>
      <c r="M59" s="123"/>
      <c r="N59" s="123"/>
      <c r="O59" s="123"/>
      <c r="P59" s="123"/>
      <c r="Q59" s="123"/>
      <c r="R59" s="123"/>
      <c r="S59" s="123"/>
      <c r="T59" s="123"/>
      <c r="U59" s="123"/>
      <c r="V59" s="123"/>
      <c r="W59" s="123"/>
      <c r="X59" s="123"/>
      <c r="Y59" s="123"/>
      <c r="Z59" s="129"/>
    </row>
    <row r="60" spans="1:26" ht="15" hidden="1" customHeight="1" x14ac:dyDescent="0.25">
      <c r="A60" s="125"/>
      <c r="B60" s="122"/>
      <c r="C60" s="124"/>
      <c r="D60" s="124"/>
      <c r="E60" s="124"/>
      <c r="F60" s="123"/>
      <c r="G60" s="123"/>
      <c r="H60" s="123"/>
      <c r="I60" s="123"/>
      <c r="J60" s="165"/>
      <c r="K60" s="125"/>
      <c r="L60" s="123"/>
      <c r="M60" s="123"/>
      <c r="N60" s="123"/>
      <c r="O60" s="123"/>
      <c r="P60" s="123"/>
      <c r="Q60" s="123"/>
      <c r="R60" s="123"/>
      <c r="S60" s="123"/>
      <c r="T60" s="123"/>
      <c r="U60" s="123"/>
      <c r="V60" s="123"/>
      <c r="W60" s="123"/>
      <c r="X60" s="123"/>
      <c r="Y60" s="123"/>
      <c r="Z60" s="129"/>
    </row>
    <row r="61" spans="1:26" ht="15" hidden="1" customHeight="1" x14ac:dyDescent="0.25">
      <c r="A61" s="125"/>
      <c r="B61" s="122"/>
      <c r="C61" s="124"/>
      <c r="D61" s="124"/>
      <c r="E61" s="124"/>
      <c r="F61" s="123"/>
      <c r="G61" s="123"/>
      <c r="H61" s="123"/>
      <c r="I61" s="123"/>
      <c r="J61" s="165"/>
      <c r="K61" s="125"/>
      <c r="L61" s="123"/>
      <c r="M61" s="123"/>
      <c r="N61" s="123"/>
      <c r="O61" s="123"/>
      <c r="P61" s="123"/>
      <c r="Q61" s="123"/>
      <c r="R61" s="123"/>
      <c r="S61" s="123"/>
      <c r="T61" s="123"/>
      <c r="U61" s="123"/>
      <c r="V61" s="123"/>
      <c r="W61" s="123"/>
      <c r="X61" s="123"/>
      <c r="Y61" s="123"/>
      <c r="Z61" s="129"/>
    </row>
    <row r="62" spans="1:26" ht="15" hidden="1" customHeight="1" x14ac:dyDescent="0.25">
      <c r="A62" s="125"/>
      <c r="B62" s="122"/>
      <c r="C62" s="124"/>
      <c r="D62" s="124"/>
      <c r="E62" s="124"/>
      <c r="F62" s="123"/>
      <c r="G62" s="123"/>
      <c r="H62" s="123"/>
      <c r="I62" s="123"/>
      <c r="J62" s="165"/>
      <c r="K62" s="125"/>
      <c r="L62" s="123"/>
      <c r="M62" s="123"/>
      <c r="N62" s="123"/>
      <c r="O62" s="123"/>
      <c r="P62" s="123"/>
      <c r="Q62" s="123"/>
      <c r="R62" s="123"/>
      <c r="S62" s="123"/>
      <c r="T62" s="123"/>
      <c r="U62" s="123"/>
      <c r="V62" s="123"/>
      <c r="W62" s="123"/>
      <c r="X62" s="123"/>
      <c r="Y62" s="123"/>
      <c r="Z62" s="129"/>
    </row>
    <row r="63" spans="1:26" ht="15.75" hidden="1" customHeight="1" x14ac:dyDescent="0.25">
      <c r="A63" s="125"/>
      <c r="B63" s="122"/>
      <c r="C63" s="124"/>
      <c r="D63" s="124"/>
      <c r="E63" s="124"/>
      <c r="F63" s="123"/>
      <c r="G63" s="123"/>
      <c r="H63" s="123"/>
      <c r="I63" s="123"/>
      <c r="J63" s="165"/>
      <c r="K63" s="125"/>
      <c r="L63" s="123"/>
      <c r="M63" s="123"/>
      <c r="N63" s="123"/>
      <c r="O63" s="123"/>
      <c r="P63" s="123"/>
      <c r="Q63" s="123"/>
      <c r="R63" s="123"/>
      <c r="S63" s="123"/>
      <c r="T63" s="123"/>
      <c r="U63" s="123"/>
      <c r="V63" s="123"/>
      <c r="W63" s="123"/>
      <c r="X63" s="123"/>
      <c r="Y63" s="123"/>
      <c r="Z63" s="129"/>
    </row>
    <row r="64" spans="1:26" ht="15.75" hidden="1" customHeight="1" x14ac:dyDescent="0.25">
      <c r="A64" s="125"/>
      <c r="B64" s="122"/>
      <c r="C64" s="124"/>
      <c r="D64" s="124"/>
      <c r="E64" s="124"/>
      <c r="F64" s="123"/>
      <c r="G64" s="123"/>
      <c r="H64" s="123"/>
      <c r="I64" s="123"/>
      <c r="J64" s="165"/>
      <c r="K64" s="125"/>
      <c r="L64" s="123"/>
      <c r="M64" s="123"/>
      <c r="N64" s="123"/>
      <c r="O64" s="123"/>
      <c r="P64" s="123"/>
      <c r="Q64" s="123"/>
      <c r="R64" s="123"/>
      <c r="S64" s="123"/>
      <c r="T64" s="123"/>
      <c r="U64" s="123"/>
      <c r="V64" s="123"/>
      <c r="W64" s="123"/>
      <c r="X64" s="123"/>
      <c r="Y64" s="123"/>
      <c r="Z64" s="129"/>
    </row>
    <row r="65" spans="1:26" ht="15.75" hidden="1" customHeight="1" x14ac:dyDescent="0.25">
      <c r="A65" s="125"/>
      <c r="B65" s="122"/>
      <c r="C65" s="124"/>
      <c r="D65" s="124"/>
      <c r="E65" s="124"/>
      <c r="F65" s="123"/>
      <c r="G65" s="123"/>
      <c r="H65" s="123"/>
      <c r="I65" s="123"/>
      <c r="J65" s="165"/>
      <c r="K65" s="125"/>
      <c r="L65" s="123"/>
      <c r="M65" s="123"/>
      <c r="N65" s="123"/>
      <c r="O65" s="123"/>
      <c r="P65" s="123"/>
      <c r="Q65" s="123"/>
      <c r="R65" s="123"/>
      <c r="S65" s="123"/>
      <c r="T65" s="123"/>
      <c r="U65" s="123"/>
      <c r="V65" s="123"/>
      <c r="W65" s="123"/>
      <c r="X65" s="123"/>
      <c r="Y65" s="123"/>
      <c r="Z65" s="129"/>
    </row>
    <row r="66" spans="1:26" ht="15.75" hidden="1" customHeight="1" x14ac:dyDescent="0.25">
      <c r="A66" s="125"/>
      <c r="B66" s="122"/>
      <c r="C66" s="124"/>
      <c r="D66" s="124"/>
      <c r="E66" s="124"/>
      <c r="F66" s="123"/>
      <c r="G66" s="123"/>
      <c r="H66" s="123"/>
      <c r="I66" s="123"/>
      <c r="J66" s="165"/>
      <c r="K66" s="125"/>
      <c r="L66" s="123"/>
      <c r="M66" s="123"/>
      <c r="N66" s="123"/>
      <c r="O66" s="123"/>
      <c r="P66" s="123"/>
      <c r="Q66" s="123"/>
      <c r="R66" s="123"/>
      <c r="S66" s="123"/>
      <c r="T66" s="123"/>
      <c r="U66" s="123"/>
      <c r="V66" s="123"/>
      <c r="W66" s="123"/>
      <c r="X66" s="123"/>
      <c r="Y66" s="123"/>
      <c r="Z66" s="129"/>
    </row>
    <row r="67" spans="1:26" ht="15.75" hidden="1" customHeight="1" x14ac:dyDescent="0.25">
      <c r="A67" s="125"/>
      <c r="B67" s="122"/>
      <c r="C67" s="124"/>
      <c r="D67" s="124"/>
      <c r="E67" s="124"/>
      <c r="F67" s="123"/>
      <c r="G67" s="123"/>
      <c r="H67" s="123"/>
      <c r="I67" s="123"/>
      <c r="J67" s="165"/>
      <c r="K67" s="125"/>
      <c r="L67" s="123"/>
      <c r="M67" s="123"/>
      <c r="N67" s="123"/>
      <c r="O67" s="123"/>
      <c r="P67" s="123"/>
      <c r="Q67" s="123"/>
      <c r="R67" s="123"/>
      <c r="S67" s="123"/>
      <c r="T67" s="123"/>
      <c r="U67" s="123"/>
      <c r="V67" s="123"/>
      <c r="W67" s="123"/>
      <c r="X67" s="123"/>
      <c r="Y67" s="123"/>
      <c r="Z67" s="129"/>
    </row>
    <row r="68" spans="1:26" ht="15.75" hidden="1" customHeight="1" x14ac:dyDescent="0.25">
      <c r="A68" s="125"/>
      <c r="B68" s="122"/>
      <c r="C68" s="124"/>
      <c r="D68" s="124"/>
      <c r="E68" s="124"/>
      <c r="F68" s="123"/>
      <c r="G68" s="123"/>
      <c r="H68" s="123"/>
      <c r="I68" s="123"/>
      <c r="J68" s="165"/>
      <c r="K68" s="125"/>
      <c r="L68" s="123"/>
      <c r="M68" s="123"/>
      <c r="N68" s="123"/>
      <c r="O68" s="123"/>
      <c r="P68" s="123"/>
      <c r="Q68" s="123"/>
      <c r="R68" s="123"/>
      <c r="S68" s="123"/>
      <c r="T68" s="123"/>
      <c r="U68" s="123"/>
      <c r="V68" s="123"/>
      <c r="W68" s="123"/>
      <c r="X68" s="123"/>
      <c r="Y68" s="123"/>
      <c r="Z68" s="129"/>
    </row>
    <row r="69" spans="1:26" ht="15.75" hidden="1" customHeight="1" x14ac:dyDescent="0.25">
      <c r="A69" s="125"/>
      <c r="B69" s="122"/>
      <c r="C69" s="124"/>
      <c r="D69" s="124"/>
      <c r="E69" s="124"/>
      <c r="F69" s="123"/>
      <c r="G69" s="123"/>
      <c r="H69" s="123"/>
      <c r="I69" s="123"/>
      <c r="J69" s="165"/>
      <c r="K69" s="125"/>
      <c r="L69" s="123"/>
      <c r="M69" s="123"/>
      <c r="N69" s="123"/>
      <c r="O69" s="123"/>
      <c r="P69" s="123"/>
      <c r="Q69" s="123"/>
      <c r="R69" s="123"/>
      <c r="S69" s="123"/>
      <c r="T69" s="123"/>
      <c r="U69" s="123"/>
      <c r="V69" s="123"/>
      <c r="W69" s="123"/>
      <c r="X69" s="123"/>
      <c r="Y69" s="123"/>
      <c r="Z69" s="129"/>
    </row>
    <row r="70" spans="1:26" ht="15.75" hidden="1" customHeight="1" x14ac:dyDescent="0.25">
      <c r="A70" s="125"/>
      <c r="B70" s="122"/>
      <c r="C70" s="124"/>
      <c r="D70" s="124"/>
      <c r="E70" s="124"/>
      <c r="F70" s="123"/>
      <c r="G70" s="123"/>
      <c r="H70" s="123"/>
      <c r="I70" s="123"/>
      <c r="J70" s="165"/>
      <c r="K70" s="125"/>
      <c r="L70" s="123"/>
      <c r="M70" s="123"/>
      <c r="N70" s="123"/>
      <c r="O70" s="123"/>
      <c r="P70" s="123"/>
      <c r="Q70" s="123"/>
      <c r="R70" s="123"/>
      <c r="S70" s="123"/>
      <c r="T70" s="123"/>
      <c r="U70" s="123"/>
      <c r="V70" s="123"/>
      <c r="W70" s="123"/>
      <c r="X70" s="123"/>
      <c r="Y70" s="123"/>
      <c r="Z70" s="129"/>
    </row>
    <row r="71" spans="1:26" ht="15.75" hidden="1" customHeight="1" x14ac:dyDescent="0.25">
      <c r="A71" s="125"/>
      <c r="B71" s="122"/>
      <c r="C71" s="124"/>
      <c r="D71" s="124"/>
      <c r="E71" s="124"/>
      <c r="F71" s="123"/>
      <c r="G71" s="123"/>
      <c r="H71" s="123"/>
      <c r="I71" s="123"/>
      <c r="J71" s="165"/>
      <c r="K71" s="125"/>
      <c r="L71" s="123"/>
      <c r="M71" s="123"/>
      <c r="N71" s="123"/>
      <c r="O71" s="123"/>
      <c r="P71" s="123"/>
      <c r="Q71" s="123"/>
      <c r="R71" s="123"/>
      <c r="S71" s="123"/>
      <c r="T71" s="123"/>
      <c r="U71" s="123"/>
      <c r="V71" s="123"/>
      <c r="W71" s="123"/>
      <c r="X71" s="123"/>
      <c r="Y71" s="123"/>
      <c r="Z71" s="129"/>
    </row>
    <row r="72" spans="1:26" ht="15.75" hidden="1" customHeight="1" x14ac:dyDescent="0.25">
      <c r="A72" s="125"/>
      <c r="B72" s="122"/>
      <c r="C72" s="124"/>
      <c r="D72" s="124"/>
      <c r="E72" s="124"/>
      <c r="F72" s="123"/>
      <c r="G72" s="123"/>
      <c r="H72" s="123"/>
      <c r="I72" s="123"/>
      <c r="J72" s="165"/>
      <c r="K72" s="125"/>
      <c r="L72" s="123"/>
      <c r="M72" s="123"/>
      <c r="N72" s="123"/>
      <c r="O72" s="123"/>
      <c r="P72" s="123"/>
      <c r="Q72" s="123"/>
      <c r="R72" s="123"/>
      <c r="S72" s="123"/>
      <c r="T72" s="123"/>
      <c r="U72" s="123"/>
      <c r="V72" s="123"/>
      <c r="W72" s="123"/>
      <c r="X72" s="123"/>
      <c r="Y72" s="123"/>
      <c r="Z72" s="129"/>
    </row>
    <row r="73" spans="1:26" ht="15.75" hidden="1" customHeight="1" x14ac:dyDescent="0.25">
      <c r="A73" s="125"/>
      <c r="B73" s="122"/>
      <c r="C73" s="124"/>
      <c r="D73" s="124"/>
      <c r="E73" s="124"/>
      <c r="F73" s="123"/>
      <c r="G73" s="123"/>
      <c r="H73" s="123"/>
      <c r="I73" s="123"/>
      <c r="J73" s="165"/>
      <c r="K73" s="125"/>
      <c r="L73" s="123"/>
      <c r="M73" s="123"/>
      <c r="N73" s="123"/>
      <c r="O73" s="123"/>
      <c r="P73" s="123"/>
      <c r="Q73" s="123"/>
      <c r="R73" s="123"/>
      <c r="S73" s="123"/>
      <c r="T73" s="123"/>
      <c r="U73" s="123"/>
      <c r="V73" s="123"/>
      <c r="W73" s="123"/>
      <c r="X73" s="123"/>
      <c r="Y73" s="123"/>
      <c r="Z73" s="129"/>
    </row>
    <row r="74" spans="1:26" ht="15.75" hidden="1" customHeight="1" x14ac:dyDescent="0.25">
      <c r="A74" s="125"/>
      <c r="B74" s="122"/>
      <c r="C74" s="124"/>
      <c r="D74" s="124"/>
      <c r="E74" s="124"/>
      <c r="F74" s="123"/>
      <c r="G74" s="123"/>
      <c r="H74" s="123"/>
      <c r="I74" s="123"/>
      <c r="J74" s="165"/>
      <c r="K74" s="125"/>
      <c r="L74" s="123"/>
      <c r="M74" s="123"/>
      <c r="N74" s="123"/>
      <c r="O74" s="123"/>
      <c r="P74" s="123"/>
      <c r="Q74" s="123"/>
      <c r="R74" s="123"/>
      <c r="S74" s="123"/>
      <c r="T74" s="123"/>
      <c r="U74" s="123"/>
      <c r="V74" s="123"/>
      <c r="W74" s="123"/>
      <c r="X74" s="123"/>
      <c r="Y74" s="123"/>
      <c r="Z74" s="129"/>
    </row>
    <row r="75" spans="1:26" ht="15.75" hidden="1" customHeight="1" x14ac:dyDescent="0.25">
      <c r="A75" s="125"/>
      <c r="B75" s="122"/>
      <c r="C75" s="124"/>
      <c r="D75" s="124"/>
      <c r="E75" s="124"/>
      <c r="F75" s="123"/>
      <c r="G75" s="123"/>
      <c r="H75" s="123"/>
      <c r="I75" s="123"/>
      <c r="J75" s="165"/>
      <c r="K75" s="125"/>
      <c r="L75" s="123"/>
      <c r="M75" s="123"/>
      <c r="N75" s="123"/>
      <c r="O75" s="123"/>
      <c r="P75" s="123"/>
      <c r="Q75" s="123"/>
      <c r="R75" s="123"/>
      <c r="S75" s="123"/>
      <c r="T75" s="123"/>
      <c r="U75" s="123"/>
      <c r="V75" s="123"/>
      <c r="W75" s="123"/>
      <c r="X75" s="123"/>
      <c r="Y75" s="123"/>
      <c r="Z75" s="129"/>
    </row>
    <row r="76" spans="1:26" ht="15.75" hidden="1" customHeight="1" x14ac:dyDescent="0.25">
      <c r="A76" s="125"/>
      <c r="B76" s="122"/>
      <c r="C76" s="124"/>
      <c r="D76" s="124"/>
      <c r="E76" s="124"/>
      <c r="F76" s="123"/>
      <c r="G76" s="123"/>
      <c r="H76" s="123"/>
      <c r="I76" s="123"/>
      <c r="J76" s="165"/>
      <c r="K76" s="125"/>
      <c r="L76" s="123"/>
      <c r="M76" s="123"/>
      <c r="N76" s="123"/>
      <c r="O76" s="123"/>
      <c r="P76" s="123"/>
      <c r="Q76" s="123"/>
      <c r="R76" s="123"/>
      <c r="S76" s="123"/>
      <c r="T76" s="123"/>
      <c r="U76" s="123"/>
      <c r="V76" s="123"/>
      <c r="W76" s="123"/>
      <c r="X76" s="123"/>
      <c r="Y76" s="123"/>
      <c r="Z76" s="129"/>
    </row>
    <row r="77" spans="1:26" ht="15.75" hidden="1" customHeight="1" x14ac:dyDescent="0.25">
      <c r="A77" s="125"/>
      <c r="B77" s="122"/>
      <c r="C77" s="124"/>
      <c r="D77" s="124"/>
      <c r="E77" s="124"/>
      <c r="F77" s="123"/>
      <c r="G77" s="123"/>
      <c r="H77" s="123"/>
      <c r="I77" s="123"/>
      <c r="J77" s="165"/>
      <c r="K77" s="125"/>
      <c r="L77" s="123"/>
      <c r="M77" s="123"/>
      <c r="N77" s="123"/>
      <c r="O77" s="123"/>
      <c r="P77" s="123"/>
      <c r="Q77" s="123"/>
      <c r="R77" s="123"/>
      <c r="S77" s="123"/>
      <c r="T77" s="123"/>
      <c r="U77" s="123"/>
      <c r="V77" s="123"/>
      <c r="W77" s="123"/>
      <c r="X77" s="123"/>
      <c r="Y77" s="123"/>
      <c r="Z77" s="129"/>
    </row>
    <row r="78" spans="1:26" ht="15.75" hidden="1" customHeight="1" x14ac:dyDescent="0.25">
      <c r="A78" s="125"/>
      <c r="B78" s="122"/>
      <c r="C78" s="124"/>
      <c r="D78" s="124"/>
      <c r="E78" s="124"/>
      <c r="F78" s="123"/>
      <c r="G78" s="123"/>
      <c r="H78" s="123"/>
      <c r="I78" s="123"/>
      <c r="J78" s="165"/>
      <c r="K78" s="125"/>
      <c r="L78" s="123"/>
      <c r="M78" s="123"/>
      <c r="N78" s="123"/>
      <c r="O78" s="123"/>
      <c r="P78" s="123"/>
      <c r="Q78" s="123"/>
      <c r="R78" s="123"/>
      <c r="S78" s="123"/>
      <c r="T78" s="123"/>
      <c r="U78" s="123"/>
      <c r="V78" s="123"/>
      <c r="W78" s="123"/>
      <c r="X78" s="123"/>
      <c r="Y78" s="123"/>
      <c r="Z78" s="129"/>
    </row>
    <row r="79" spans="1:26" ht="15.75" hidden="1" customHeight="1" x14ac:dyDescent="0.25">
      <c r="A79" s="125"/>
      <c r="B79" s="122"/>
      <c r="C79" s="124"/>
      <c r="D79" s="124"/>
      <c r="E79" s="124"/>
      <c r="F79" s="123"/>
      <c r="G79" s="123"/>
      <c r="H79" s="123"/>
      <c r="I79" s="123"/>
      <c r="J79" s="165"/>
      <c r="K79" s="125"/>
      <c r="L79" s="123"/>
      <c r="M79" s="123"/>
      <c r="N79" s="123"/>
      <c r="O79" s="123"/>
      <c r="P79" s="123"/>
      <c r="Q79" s="123"/>
      <c r="R79" s="123"/>
      <c r="S79" s="123"/>
      <c r="T79" s="123"/>
      <c r="U79" s="123"/>
      <c r="V79" s="123"/>
      <c r="W79" s="123"/>
      <c r="X79" s="123"/>
      <c r="Y79" s="123"/>
      <c r="Z79" s="129"/>
    </row>
    <row r="80" spans="1:26" ht="15.75" hidden="1" customHeight="1" x14ac:dyDescent="0.25">
      <c r="A80" s="125"/>
      <c r="B80" s="122"/>
      <c r="C80" s="124"/>
      <c r="D80" s="124"/>
      <c r="E80" s="124"/>
      <c r="F80" s="123"/>
      <c r="G80" s="123"/>
      <c r="H80" s="123"/>
      <c r="I80" s="123"/>
      <c r="J80" s="165"/>
      <c r="K80" s="125"/>
      <c r="L80" s="123"/>
      <c r="M80" s="123"/>
      <c r="N80" s="123"/>
      <c r="O80" s="123"/>
      <c r="P80" s="123"/>
      <c r="Q80" s="123"/>
      <c r="R80" s="123"/>
      <c r="S80" s="123"/>
      <c r="T80" s="123"/>
      <c r="U80" s="123"/>
      <c r="V80" s="123"/>
      <c r="W80" s="123"/>
      <c r="X80" s="123"/>
      <c r="Y80" s="123"/>
      <c r="Z80" s="129"/>
    </row>
    <row r="81" spans="1:26" ht="15.75" hidden="1" customHeight="1" x14ac:dyDescent="0.25">
      <c r="A81" s="125"/>
      <c r="B81" s="122"/>
      <c r="C81" s="124"/>
      <c r="D81" s="124"/>
      <c r="E81" s="124"/>
      <c r="F81" s="123"/>
      <c r="G81" s="123"/>
      <c r="H81" s="123"/>
      <c r="I81" s="123"/>
      <c r="J81" s="165"/>
      <c r="K81" s="125"/>
      <c r="L81" s="123"/>
      <c r="M81" s="123"/>
      <c r="N81" s="123"/>
      <c r="O81" s="123"/>
      <c r="P81" s="123"/>
      <c r="Q81" s="123"/>
      <c r="R81" s="123"/>
      <c r="S81" s="123"/>
      <c r="T81" s="123"/>
      <c r="U81" s="123"/>
      <c r="V81" s="123"/>
      <c r="W81" s="123"/>
      <c r="X81" s="123"/>
      <c r="Y81" s="123"/>
      <c r="Z81" s="129"/>
    </row>
    <row r="82" spans="1:26" ht="15.75" hidden="1" customHeight="1" x14ac:dyDescent="0.25">
      <c r="A82" s="125"/>
      <c r="B82" s="122"/>
      <c r="C82" s="124"/>
      <c r="D82" s="124"/>
      <c r="E82" s="124"/>
      <c r="F82" s="123"/>
      <c r="G82" s="123"/>
      <c r="H82" s="123"/>
      <c r="I82" s="123"/>
      <c r="J82" s="165"/>
      <c r="K82" s="125"/>
      <c r="L82" s="123"/>
      <c r="M82" s="123"/>
      <c r="N82" s="123"/>
      <c r="O82" s="123"/>
      <c r="P82" s="123"/>
      <c r="Q82" s="123"/>
      <c r="R82" s="123"/>
      <c r="S82" s="123"/>
      <c r="T82" s="123"/>
      <c r="U82" s="123"/>
      <c r="V82" s="123"/>
      <c r="W82" s="123"/>
      <c r="X82" s="123"/>
      <c r="Y82" s="123"/>
      <c r="Z82" s="129"/>
    </row>
    <row r="83" spans="1:26" ht="15.75" hidden="1" customHeight="1" x14ac:dyDescent="0.25">
      <c r="A83" s="125"/>
      <c r="B83" s="122"/>
      <c r="C83" s="124"/>
      <c r="D83" s="124"/>
      <c r="E83" s="124"/>
      <c r="F83" s="123"/>
      <c r="G83" s="123"/>
      <c r="H83" s="123"/>
      <c r="I83" s="123"/>
      <c r="J83" s="165"/>
      <c r="K83" s="125"/>
      <c r="L83" s="123"/>
      <c r="M83" s="123"/>
      <c r="N83" s="123"/>
      <c r="O83" s="123"/>
      <c r="P83" s="123"/>
      <c r="Q83" s="123"/>
      <c r="R83" s="123"/>
      <c r="S83" s="123"/>
      <c r="T83" s="123"/>
      <c r="U83" s="123"/>
      <c r="V83" s="123"/>
      <c r="W83" s="123"/>
      <c r="X83" s="123"/>
      <c r="Y83" s="123"/>
      <c r="Z83" s="129"/>
    </row>
    <row r="84" spans="1:26" ht="15.75" hidden="1" customHeight="1" x14ac:dyDescent="0.25">
      <c r="A84" s="125"/>
      <c r="B84" s="122"/>
      <c r="C84" s="124"/>
      <c r="D84" s="124"/>
      <c r="E84" s="124"/>
      <c r="F84" s="123"/>
      <c r="G84" s="123"/>
      <c r="H84" s="123"/>
      <c r="I84" s="123"/>
      <c r="J84" s="165"/>
      <c r="K84" s="125"/>
      <c r="L84" s="123"/>
      <c r="M84" s="123"/>
      <c r="N84" s="123"/>
      <c r="O84" s="123"/>
      <c r="P84" s="123"/>
      <c r="Q84" s="123"/>
      <c r="R84" s="123"/>
      <c r="S84" s="123"/>
      <c r="T84" s="123"/>
      <c r="U84" s="123"/>
      <c r="V84" s="123"/>
      <c r="W84" s="123"/>
      <c r="X84" s="123"/>
      <c r="Y84" s="123"/>
      <c r="Z84" s="129"/>
    </row>
    <row r="85" spans="1:26" ht="15.75" hidden="1" customHeight="1" x14ac:dyDescent="0.25">
      <c r="A85" s="125"/>
      <c r="B85" s="122"/>
      <c r="C85" s="124"/>
      <c r="D85" s="124"/>
      <c r="E85" s="124"/>
      <c r="F85" s="123"/>
      <c r="G85" s="123"/>
      <c r="H85" s="123"/>
      <c r="I85" s="123"/>
      <c r="J85" s="165"/>
      <c r="K85" s="125"/>
      <c r="L85" s="123"/>
      <c r="M85" s="123"/>
      <c r="N85" s="123"/>
      <c r="O85" s="123"/>
      <c r="P85" s="123"/>
      <c r="Q85" s="123"/>
      <c r="R85" s="123"/>
      <c r="S85" s="123"/>
      <c r="T85" s="123"/>
      <c r="U85" s="123"/>
      <c r="V85" s="123"/>
      <c r="W85" s="123"/>
      <c r="X85" s="123"/>
      <c r="Y85" s="123"/>
      <c r="Z85" s="129"/>
    </row>
    <row r="86" spans="1:26" ht="15.75" hidden="1" customHeight="1" x14ac:dyDescent="0.25">
      <c r="A86" s="125"/>
      <c r="B86" s="122"/>
      <c r="C86" s="124"/>
      <c r="D86" s="124"/>
      <c r="E86" s="124"/>
      <c r="F86" s="123"/>
      <c r="G86" s="123"/>
      <c r="H86" s="123"/>
      <c r="I86" s="123"/>
      <c r="J86" s="165"/>
      <c r="K86" s="125"/>
      <c r="L86" s="123"/>
      <c r="M86" s="123"/>
      <c r="N86" s="123"/>
      <c r="O86" s="123"/>
      <c r="P86" s="123"/>
      <c r="Q86" s="123"/>
      <c r="R86" s="123"/>
      <c r="S86" s="123"/>
      <c r="T86" s="123"/>
      <c r="U86" s="123"/>
      <c r="V86" s="123"/>
      <c r="W86" s="123"/>
      <c r="X86" s="123"/>
      <c r="Y86" s="123"/>
      <c r="Z86" s="129"/>
    </row>
    <row r="87" spans="1:26" ht="15.75" hidden="1" customHeight="1" x14ac:dyDescent="0.25">
      <c r="A87" s="125"/>
      <c r="B87" s="122"/>
      <c r="C87" s="124"/>
      <c r="D87" s="124"/>
      <c r="E87" s="124"/>
      <c r="F87" s="123"/>
      <c r="G87" s="123"/>
      <c r="H87" s="123"/>
      <c r="I87" s="123"/>
      <c r="J87" s="165"/>
      <c r="K87" s="125"/>
      <c r="L87" s="123"/>
      <c r="M87" s="123"/>
      <c r="N87" s="123"/>
      <c r="O87" s="123"/>
      <c r="P87" s="123"/>
      <c r="Q87" s="123"/>
      <c r="R87" s="123"/>
      <c r="S87" s="123"/>
      <c r="T87" s="123"/>
      <c r="U87" s="123"/>
      <c r="V87" s="123"/>
      <c r="W87" s="123"/>
      <c r="X87" s="123"/>
      <c r="Y87" s="123"/>
      <c r="Z87" s="129"/>
    </row>
    <row r="88" spans="1:26" ht="15.75" hidden="1" customHeight="1" x14ac:dyDescent="0.25">
      <c r="A88" s="125"/>
      <c r="B88" s="122"/>
      <c r="C88" s="124"/>
      <c r="D88" s="124"/>
      <c r="E88" s="124"/>
      <c r="F88" s="123"/>
      <c r="G88" s="123"/>
      <c r="H88" s="123"/>
      <c r="I88" s="123"/>
      <c r="J88" s="165"/>
      <c r="K88" s="125"/>
      <c r="L88" s="123"/>
      <c r="M88" s="123"/>
      <c r="N88" s="123"/>
      <c r="O88" s="123"/>
      <c r="P88" s="123"/>
      <c r="Q88" s="123"/>
      <c r="R88" s="123"/>
      <c r="S88" s="123"/>
      <c r="T88" s="123"/>
      <c r="U88" s="123"/>
      <c r="V88" s="123"/>
      <c r="W88" s="123"/>
      <c r="X88" s="123"/>
      <c r="Y88" s="123"/>
      <c r="Z88" s="129"/>
    </row>
    <row r="89" spans="1:26" ht="15.75" hidden="1" customHeight="1" x14ac:dyDescent="0.25">
      <c r="A89" s="125"/>
      <c r="B89" s="122"/>
      <c r="C89" s="124"/>
      <c r="D89" s="124"/>
      <c r="E89" s="124"/>
      <c r="F89" s="123"/>
      <c r="G89" s="123"/>
      <c r="H89" s="123"/>
      <c r="I89" s="123"/>
      <c r="J89" s="165"/>
      <c r="K89" s="125"/>
      <c r="L89" s="123"/>
      <c r="M89" s="123"/>
      <c r="N89" s="123"/>
      <c r="O89" s="123"/>
      <c r="P89" s="123"/>
      <c r="Q89" s="123"/>
      <c r="R89" s="123"/>
      <c r="S89" s="123"/>
      <c r="T89" s="123"/>
      <c r="U89" s="123"/>
      <c r="V89" s="123"/>
      <c r="W89" s="123"/>
      <c r="X89" s="123"/>
      <c r="Y89" s="123"/>
      <c r="Z89" s="129"/>
    </row>
    <row r="90" spans="1:26" ht="15.75" hidden="1" customHeight="1" x14ac:dyDescent="0.25">
      <c r="A90" s="125"/>
      <c r="B90" s="122"/>
      <c r="C90" s="124"/>
      <c r="D90" s="124"/>
      <c r="E90" s="124"/>
      <c r="F90" s="123"/>
      <c r="G90" s="123"/>
      <c r="H90" s="123"/>
      <c r="I90" s="123"/>
      <c r="J90" s="165"/>
      <c r="K90" s="125"/>
      <c r="L90" s="123"/>
      <c r="M90" s="123"/>
      <c r="N90" s="123"/>
      <c r="O90" s="123"/>
      <c r="P90" s="123"/>
      <c r="Q90" s="123"/>
      <c r="R90" s="123"/>
      <c r="S90" s="123"/>
      <c r="T90" s="123"/>
      <c r="U90" s="123"/>
      <c r="V90" s="123"/>
      <c r="W90" s="123"/>
      <c r="X90" s="123"/>
      <c r="Y90" s="123"/>
      <c r="Z90" s="129"/>
    </row>
    <row r="91" spans="1:26" ht="15.75" hidden="1" customHeight="1" x14ac:dyDescent="0.25">
      <c r="A91" s="125"/>
      <c r="B91" s="122"/>
      <c r="C91" s="124"/>
      <c r="D91" s="124"/>
      <c r="E91" s="124"/>
      <c r="F91" s="123"/>
      <c r="G91" s="123"/>
      <c r="H91" s="123"/>
      <c r="I91" s="123"/>
      <c r="J91" s="165"/>
      <c r="K91" s="125"/>
      <c r="L91" s="123"/>
      <c r="M91" s="123"/>
      <c r="N91" s="123"/>
      <c r="O91" s="123"/>
      <c r="P91" s="123"/>
      <c r="Q91" s="123"/>
      <c r="R91" s="123"/>
      <c r="S91" s="123"/>
      <c r="T91" s="123"/>
      <c r="U91" s="123"/>
      <c r="V91" s="123"/>
      <c r="W91" s="123"/>
      <c r="X91" s="123"/>
      <c r="Y91" s="123"/>
      <c r="Z91" s="129"/>
    </row>
    <row r="92" spans="1:26" ht="15.75" hidden="1" customHeight="1" x14ac:dyDescent="0.25">
      <c r="A92" s="125"/>
      <c r="B92" s="122"/>
      <c r="C92" s="124"/>
      <c r="D92" s="124"/>
      <c r="E92" s="124"/>
      <c r="F92" s="123"/>
      <c r="G92" s="123"/>
      <c r="H92" s="123"/>
      <c r="I92" s="123"/>
      <c r="J92" s="165"/>
      <c r="K92" s="125"/>
      <c r="L92" s="123"/>
      <c r="M92" s="123"/>
      <c r="N92" s="123"/>
      <c r="O92" s="123"/>
      <c r="P92" s="123"/>
      <c r="Q92" s="123"/>
      <c r="R92" s="123"/>
      <c r="S92" s="123"/>
      <c r="T92" s="123"/>
      <c r="U92" s="123"/>
      <c r="V92" s="123"/>
      <c r="W92" s="123"/>
      <c r="X92" s="123"/>
      <c r="Y92" s="123"/>
      <c r="Z92" s="129"/>
    </row>
    <row r="93" spans="1:26" ht="15.75" hidden="1" customHeight="1" x14ac:dyDescent="0.25">
      <c r="A93" s="125"/>
      <c r="B93" s="122"/>
      <c r="C93" s="124"/>
      <c r="D93" s="124"/>
      <c r="E93" s="124"/>
      <c r="F93" s="123"/>
      <c r="G93" s="123"/>
      <c r="H93" s="123"/>
      <c r="I93" s="123"/>
      <c r="J93" s="165"/>
      <c r="K93" s="125"/>
      <c r="L93" s="123"/>
      <c r="M93" s="123"/>
      <c r="N93" s="123"/>
      <c r="O93" s="123"/>
      <c r="P93" s="123"/>
      <c r="Q93" s="123"/>
      <c r="R93" s="123"/>
      <c r="S93" s="123"/>
      <c r="T93" s="123"/>
      <c r="U93" s="123"/>
      <c r="V93" s="123"/>
      <c r="W93" s="123"/>
      <c r="X93" s="123"/>
      <c r="Y93" s="123"/>
      <c r="Z93" s="129"/>
    </row>
    <row r="94" spans="1:26" ht="15.75" hidden="1" customHeight="1" x14ac:dyDescent="0.25">
      <c r="A94" s="125"/>
      <c r="B94" s="122"/>
      <c r="C94" s="124"/>
      <c r="D94" s="124"/>
      <c r="E94" s="124"/>
      <c r="F94" s="123"/>
      <c r="G94" s="123"/>
      <c r="H94" s="123"/>
      <c r="I94" s="123"/>
      <c r="J94" s="165"/>
      <c r="K94" s="125"/>
      <c r="L94" s="123"/>
      <c r="M94" s="123"/>
      <c r="N94" s="123"/>
      <c r="O94" s="123"/>
      <c r="P94" s="123"/>
      <c r="Q94" s="123"/>
      <c r="R94" s="123"/>
      <c r="S94" s="123"/>
      <c r="T94" s="123"/>
      <c r="U94" s="123"/>
      <c r="V94" s="123"/>
      <c r="W94" s="123"/>
      <c r="X94" s="123"/>
      <c r="Y94" s="123"/>
      <c r="Z94" s="129"/>
    </row>
    <row r="95" spans="1:26" ht="15.75" hidden="1" customHeight="1" x14ac:dyDescent="0.25">
      <c r="A95" s="125"/>
      <c r="B95" s="122"/>
      <c r="C95" s="124"/>
      <c r="D95" s="124"/>
      <c r="E95" s="124"/>
      <c r="F95" s="123"/>
      <c r="G95" s="123"/>
      <c r="H95" s="123"/>
      <c r="I95" s="123"/>
      <c r="J95" s="165"/>
      <c r="K95" s="125"/>
      <c r="L95" s="123"/>
      <c r="M95" s="123"/>
      <c r="N95" s="123"/>
      <c r="O95" s="123"/>
      <c r="P95" s="123"/>
      <c r="Q95" s="123"/>
      <c r="R95" s="123"/>
      <c r="S95" s="123"/>
      <c r="T95" s="123"/>
      <c r="U95" s="123"/>
      <c r="V95" s="123"/>
      <c r="W95" s="123"/>
      <c r="X95" s="123"/>
      <c r="Y95" s="123"/>
      <c r="Z95" s="129"/>
    </row>
    <row r="96" spans="1:26" ht="15.75" hidden="1" customHeight="1" x14ac:dyDescent="0.25">
      <c r="A96" s="125"/>
      <c r="B96" s="122"/>
      <c r="C96" s="124"/>
      <c r="D96" s="124"/>
      <c r="E96" s="124"/>
      <c r="F96" s="123"/>
      <c r="G96" s="123"/>
      <c r="H96" s="123"/>
      <c r="I96" s="123"/>
      <c r="J96" s="165"/>
      <c r="K96" s="125"/>
      <c r="L96" s="123"/>
      <c r="M96" s="123"/>
      <c r="N96" s="123"/>
      <c r="O96" s="123"/>
      <c r="P96" s="123"/>
      <c r="Q96" s="123"/>
      <c r="R96" s="123"/>
      <c r="S96" s="123"/>
      <c r="T96" s="123"/>
      <c r="U96" s="123"/>
      <c r="V96" s="123"/>
      <c r="W96" s="123"/>
      <c r="X96" s="123"/>
      <c r="Y96" s="123"/>
      <c r="Z96" s="129"/>
    </row>
    <row r="97" spans="1:26" ht="15.75" hidden="1" customHeight="1" x14ac:dyDescent="0.25">
      <c r="A97" s="125"/>
      <c r="B97" s="122"/>
      <c r="C97" s="124"/>
      <c r="D97" s="124"/>
      <c r="E97" s="124"/>
      <c r="F97" s="123"/>
      <c r="G97" s="123"/>
      <c r="H97" s="123"/>
      <c r="I97" s="123"/>
      <c r="J97" s="165"/>
      <c r="K97" s="125"/>
      <c r="L97" s="123"/>
      <c r="M97" s="123"/>
      <c r="N97" s="123"/>
      <c r="O97" s="123"/>
      <c r="P97" s="123"/>
      <c r="Q97" s="123"/>
      <c r="R97" s="123"/>
      <c r="S97" s="123"/>
      <c r="T97" s="123"/>
      <c r="U97" s="123"/>
      <c r="V97" s="123"/>
      <c r="W97" s="123"/>
      <c r="X97" s="123"/>
      <c r="Y97" s="123"/>
      <c r="Z97" s="129"/>
    </row>
    <row r="98" spans="1:26" ht="15.75" hidden="1" customHeight="1" x14ac:dyDescent="0.25">
      <c r="A98" s="125"/>
      <c r="B98" s="122"/>
      <c r="C98" s="124"/>
      <c r="D98" s="124"/>
      <c r="E98" s="124"/>
      <c r="F98" s="123"/>
      <c r="G98" s="123"/>
      <c r="H98" s="123"/>
      <c r="I98" s="123"/>
      <c r="J98" s="165"/>
      <c r="K98" s="125"/>
      <c r="L98" s="123"/>
      <c r="M98" s="123"/>
      <c r="N98" s="123"/>
      <c r="O98" s="123"/>
      <c r="P98" s="123"/>
      <c r="Q98" s="123"/>
      <c r="R98" s="123"/>
      <c r="S98" s="123"/>
      <c r="T98" s="123"/>
      <c r="U98" s="123"/>
      <c r="V98" s="123"/>
      <c r="W98" s="123"/>
      <c r="X98" s="123"/>
      <c r="Y98" s="123"/>
      <c r="Z98" s="129"/>
    </row>
    <row r="99" spans="1:26" ht="15.75" hidden="1" customHeight="1" x14ac:dyDescent="0.25">
      <c r="A99" s="125"/>
      <c r="B99" s="122"/>
      <c r="C99" s="124"/>
      <c r="D99" s="124"/>
      <c r="E99" s="124"/>
      <c r="F99" s="123"/>
      <c r="G99" s="123"/>
      <c r="H99" s="123"/>
      <c r="I99" s="123"/>
      <c r="J99" s="165"/>
      <c r="K99" s="125"/>
      <c r="L99" s="123"/>
      <c r="M99" s="123"/>
      <c r="N99" s="123"/>
      <c r="O99" s="123"/>
      <c r="P99" s="123"/>
      <c r="Q99" s="123"/>
      <c r="R99" s="123"/>
      <c r="S99" s="123"/>
      <c r="T99" s="123"/>
      <c r="U99" s="123"/>
      <c r="V99" s="123"/>
      <c r="W99" s="123"/>
      <c r="X99" s="123"/>
      <c r="Y99" s="123"/>
      <c r="Z99" s="129"/>
    </row>
    <row r="100" spans="1:26" ht="15.75" hidden="1" customHeight="1" x14ac:dyDescent="0.25">
      <c r="A100" s="125"/>
      <c r="B100" s="122"/>
      <c r="C100" s="124"/>
      <c r="D100" s="124"/>
      <c r="E100" s="124"/>
      <c r="F100" s="123"/>
      <c r="G100" s="123"/>
      <c r="H100" s="123"/>
      <c r="I100" s="123"/>
      <c r="J100" s="165"/>
      <c r="K100" s="125"/>
      <c r="L100" s="123"/>
      <c r="M100" s="123"/>
      <c r="N100" s="123"/>
      <c r="O100" s="123"/>
      <c r="P100" s="123"/>
      <c r="Q100" s="123"/>
      <c r="R100" s="123"/>
      <c r="S100" s="123"/>
      <c r="T100" s="123"/>
      <c r="U100" s="123"/>
      <c r="V100" s="123"/>
      <c r="W100" s="123"/>
      <c r="X100" s="123"/>
      <c r="Y100" s="123"/>
      <c r="Z100" s="129"/>
    </row>
    <row r="101" spans="1:26" ht="15.75" hidden="1" customHeight="1" x14ac:dyDescent="0.25">
      <c r="A101" s="125"/>
      <c r="B101" s="122"/>
      <c r="C101" s="124"/>
      <c r="D101" s="124"/>
      <c r="E101" s="124"/>
      <c r="F101" s="123"/>
      <c r="G101" s="123"/>
      <c r="H101" s="123"/>
      <c r="I101" s="123"/>
      <c r="J101" s="165"/>
      <c r="K101" s="125"/>
      <c r="L101" s="123"/>
      <c r="M101" s="123"/>
      <c r="N101" s="123"/>
      <c r="O101" s="123"/>
      <c r="P101" s="123"/>
      <c r="Q101" s="123"/>
      <c r="R101" s="123"/>
      <c r="S101" s="123"/>
      <c r="T101" s="123"/>
      <c r="U101" s="123"/>
      <c r="V101" s="123"/>
      <c r="W101" s="123"/>
      <c r="X101" s="123"/>
      <c r="Y101" s="123"/>
      <c r="Z101" s="129"/>
    </row>
    <row r="102" spans="1:26" ht="15.75" hidden="1" customHeight="1" x14ac:dyDescent="0.25">
      <c r="A102" s="125"/>
      <c r="B102" s="122"/>
      <c r="C102" s="124"/>
      <c r="D102" s="124"/>
      <c r="E102" s="124"/>
      <c r="F102" s="123"/>
      <c r="G102" s="123"/>
      <c r="H102" s="123"/>
      <c r="I102" s="123"/>
      <c r="J102" s="165"/>
      <c r="K102" s="125"/>
      <c r="L102" s="123"/>
      <c r="M102" s="123"/>
      <c r="N102" s="123"/>
      <c r="O102" s="123"/>
      <c r="P102" s="123"/>
      <c r="Q102" s="123"/>
      <c r="R102" s="123"/>
      <c r="S102" s="123"/>
      <c r="T102" s="123"/>
      <c r="U102" s="123"/>
      <c r="V102" s="123"/>
      <c r="W102" s="123"/>
      <c r="X102" s="123"/>
      <c r="Y102" s="123"/>
      <c r="Z102" s="129"/>
    </row>
    <row r="103" spans="1:26" ht="15.75" hidden="1" customHeight="1" x14ac:dyDescent="0.25">
      <c r="A103" s="125"/>
      <c r="B103" s="122"/>
      <c r="C103" s="124"/>
      <c r="D103" s="124"/>
      <c r="E103" s="124"/>
      <c r="F103" s="123"/>
      <c r="G103" s="123"/>
      <c r="H103" s="123"/>
      <c r="I103" s="123"/>
      <c r="J103" s="165"/>
      <c r="K103" s="125"/>
      <c r="L103" s="123"/>
      <c r="M103" s="123"/>
      <c r="N103" s="123"/>
      <c r="O103" s="123"/>
      <c r="P103" s="123"/>
      <c r="Q103" s="123"/>
      <c r="R103" s="123"/>
      <c r="S103" s="123"/>
      <c r="T103" s="123"/>
      <c r="U103" s="123"/>
      <c r="V103" s="123"/>
      <c r="W103" s="123"/>
      <c r="X103" s="123"/>
      <c r="Y103" s="123"/>
      <c r="Z103" s="129"/>
    </row>
    <row r="104" spans="1:26" ht="15.75" hidden="1" customHeight="1" x14ac:dyDescent="0.25">
      <c r="A104" s="125"/>
      <c r="B104" s="122"/>
      <c r="C104" s="124"/>
      <c r="D104" s="124"/>
      <c r="E104" s="124"/>
      <c r="F104" s="123"/>
      <c r="G104" s="123"/>
      <c r="H104" s="123"/>
      <c r="I104" s="123"/>
      <c r="J104" s="165"/>
      <c r="K104" s="125"/>
      <c r="L104" s="123"/>
      <c r="M104" s="123"/>
      <c r="N104" s="123"/>
      <c r="O104" s="123"/>
      <c r="P104" s="123"/>
      <c r="Q104" s="123"/>
      <c r="R104" s="123"/>
      <c r="S104" s="123"/>
      <c r="T104" s="123"/>
      <c r="U104" s="123"/>
      <c r="V104" s="123"/>
      <c r="W104" s="123"/>
      <c r="X104" s="123"/>
      <c r="Y104" s="123"/>
      <c r="Z104" s="129"/>
    </row>
    <row r="105" spans="1:26" ht="15.75" hidden="1" customHeight="1" x14ac:dyDescent="0.25">
      <c r="A105" s="125"/>
      <c r="B105" s="122"/>
      <c r="C105" s="124"/>
      <c r="D105" s="124"/>
      <c r="E105" s="124"/>
      <c r="F105" s="123"/>
      <c r="G105" s="123"/>
      <c r="H105" s="123"/>
      <c r="I105" s="123"/>
      <c r="J105" s="165"/>
      <c r="K105" s="125"/>
      <c r="L105" s="123"/>
      <c r="M105" s="123"/>
      <c r="N105" s="123"/>
      <c r="O105" s="123"/>
      <c r="P105" s="123"/>
      <c r="Q105" s="123"/>
      <c r="R105" s="123"/>
      <c r="S105" s="123"/>
      <c r="T105" s="123"/>
      <c r="U105" s="123"/>
      <c r="V105" s="123"/>
      <c r="W105" s="123"/>
      <c r="X105" s="123"/>
      <c r="Y105" s="123"/>
      <c r="Z105" s="129"/>
    </row>
    <row r="106" spans="1:26" ht="15.75" hidden="1" customHeight="1" x14ac:dyDescent="0.25">
      <c r="A106" s="125"/>
      <c r="B106" s="122"/>
      <c r="C106" s="124"/>
      <c r="D106" s="124"/>
      <c r="E106" s="124"/>
      <c r="F106" s="123"/>
      <c r="G106" s="123"/>
      <c r="H106" s="123"/>
      <c r="I106" s="123"/>
      <c r="J106" s="165"/>
      <c r="K106" s="125"/>
      <c r="L106" s="123"/>
      <c r="M106" s="123"/>
      <c r="N106" s="123"/>
      <c r="O106" s="123"/>
      <c r="P106" s="123"/>
      <c r="Q106" s="123"/>
      <c r="R106" s="123"/>
      <c r="S106" s="123"/>
      <c r="T106" s="123"/>
      <c r="U106" s="123"/>
      <c r="V106" s="123"/>
      <c r="W106" s="123"/>
      <c r="X106" s="123"/>
      <c r="Y106" s="123"/>
      <c r="Z106" s="129"/>
    </row>
    <row r="107" spans="1:26" ht="15.75" hidden="1" customHeight="1" x14ac:dyDescent="0.25">
      <c r="A107" s="125"/>
      <c r="B107" s="122"/>
      <c r="C107" s="124"/>
      <c r="D107" s="124"/>
      <c r="E107" s="124"/>
      <c r="F107" s="123"/>
      <c r="G107" s="123"/>
      <c r="H107" s="123"/>
      <c r="I107" s="123"/>
      <c r="J107" s="165"/>
      <c r="K107" s="125"/>
      <c r="L107" s="123"/>
      <c r="M107" s="123"/>
      <c r="N107" s="123"/>
      <c r="O107" s="123"/>
      <c r="P107" s="123"/>
      <c r="Q107" s="123"/>
      <c r="R107" s="123"/>
      <c r="S107" s="123"/>
      <c r="T107" s="123"/>
      <c r="U107" s="123"/>
      <c r="V107" s="123"/>
      <c r="W107" s="123"/>
      <c r="X107" s="123"/>
      <c r="Y107" s="123"/>
      <c r="Z107" s="129"/>
    </row>
    <row r="108" spans="1:26" ht="15.75" hidden="1" customHeight="1" x14ac:dyDescent="0.25">
      <c r="A108" s="125"/>
      <c r="B108" s="122"/>
      <c r="C108" s="124"/>
      <c r="D108" s="124"/>
      <c r="E108" s="124"/>
      <c r="F108" s="123"/>
      <c r="G108" s="123"/>
      <c r="H108" s="123"/>
      <c r="I108" s="123"/>
      <c r="J108" s="165"/>
      <c r="K108" s="125"/>
      <c r="L108" s="123"/>
      <c r="M108" s="123"/>
      <c r="N108" s="123"/>
      <c r="O108" s="123"/>
      <c r="P108" s="123"/>
      <c r="Q108" s="123"/>
      <c r="R108" s="123"/>
      <c r="S108" s="123"/>
      <c r="T108" s="123"/>
      <c r="U108" s="123"/>
      <c r="V108" s="123"/>
      <c r="W108" s="123"/>
      <c r="X108" s="123"/>
      <c r="Y108" s="123"/>
      <c r="Z108" s="129"/>
    </row>
    <row r="109" spans="1:26" ht="15.75" hidden="1" customHeight="1" x14ac:dyDescent="0.25">
      <c r="A109" s="125"/>
      <c r="B109" s="122"/>
      <c r="C109" s="124"/>
      <c r="D109" s="124"/>
      <c r="E109" s="124"/>
      <c r="F109" s="123"/>
      <c r="G109" s="123"/>
      <c r="H109" s="123"/>
      <c r="I109" s="123"/>
      <c r="J109" s="165"/>
      <c r="K109" s="125"/>
      <c r="L109" s="123"/>
      <c r="M109" s="123"/>
      <c r="N109" s="123"/>
      <c r="O109" s="123"/>
      <c r="P109" s="123"/>
      <c r="Q109" s="123"/>
      <c r="R109" s="123"/>
      <c r="S109" s="123"/>
      <c r="T109" s="123"/>
      <c r="U109" s="123"/>
      <c r="V109" s="123"/>
      <c r="W109" s="123"/>
      <c r="X109" s="123"/>
      <c r="Y109" s="123"/>
      <c r="Z109" s="129"/>
    </row>
    <row r="110" spans="1:26" ht="15.75" hidden="1" customHeight="1" x14ac:dyDescent="0.25">
      <c r="A110" s="125"/>
      <c r="B110" s="122"/>
      <c r="C110" s="124"/>
      <c r="D110" s="124"/>
      <c r="E110" s="124"/>
      <c r="F110" s="123"/>
      <c r="G110" s="123"/>
      <c r="H110" s="123"/>
      <c r="I110" s="123"/>
      <c r="J110" s="165"/>
      <c r="K110" s="125"/>
      <c r="L110" s="123"/>
      <c r="M110" s="123"/>
      <c r="N110" s="123"/>
      <c r="O110" s="123"/>
      <c r="P110" s="123"/>
      <c r="Q110" s="123"/>
      <c r="R110" s="123"/>
      <c r="S110" s="123"/>
      <c r="T110" s="123"/>
      <c r="U110" s="123"/>
      <c r="V110" s="123"/>
      <c r="W110" s="123"/>
      <c r="X110" s="123"/>
      <c r="Y110" s="123"/>
      <c r="Z110" s="129"/>
    </row>
    <row r="111" spans="1:26" ht="15.75" hidden="1" customHeight="1" x14ac:dyDescent="0.25">
      <c r="A111" s="125"/>
      <c r="B111" s="122"/>
      <c r="C111" s="124"/>
      <c r="D111" s="124"/>
      <c r="E111" s="124"/>
      <c r="F111" s="123"/>
      <c r="G111" s="123"/>
      <c r="H111" s="123"/>
      <c r="I111" s="123"/>
      <c r="J111" s="165"/>
      <c r="K111" s="125"/>
      <c r="L111" s="123"/>
      <c r="M111" s="123"/>
      <c r="N111" s="123"/>
      <c r="O111" s="123"/>
      <c r="P111" s="123"/>
      <c r="Q111" s="123"/>
      <c r="R111" s="123"/>
      <c r="S111" s="123"/>
      <c r="T111" s="123"/>
      <c r="U111" s="123"/>
      <c r="V111" s="123"/>
      <c r="W111" s="123"/>
      <c r="X111" s="123"/>
      <c r="Y111" s="123"/>
      <c r="Z111" s="129"/>
    </row>
    <row r="112" spans="1:26" ht="15.75" hidden="1" customHeight="1" x14ac:dyDescent="0.25">
      <c r="A112" s="125"/>
      <c r="B112" s="122"/>
      <c r="C112" s="124"/>
      <c r="D112" s="124"/>
      <c r="E112" s="124"/>
      <c r="F112" s="123"/>
      <c r="G112" s="123"/>
      <c r="H112" s="123"/>
      <c r="I112" s="123"/>
      <c r="J112" s="165"/>
      <c r="K112" s="125"/>
      <c r="L112" s="123"/>
      <c r="M112" s="123"/>
      <c r="N112" s="123"/>
      <c r="O112" s="123"/>
      <c r="P112" s="123"/>
      <c r="Q112" s="123"/>
      <c r="R112" s="123"/>
      <c r="S112" s="123"/>
      <c r="T112" s="123"/>
      <c r="U112" s="123"/>
      <c r="V112" s="123"/>
      <c r="W112" s="123"/>
      <c r="X112" s="123"/>
      <c r="Y112" s="123"/>
      <c r="Z112" s="129"/>
    </row>
    <row r="113" spans="1:26" ht="15.75" hidden="1" customHeight="1" x14ac:dyDescent="0.25">
      <c r="A113" s="125"/>
      <c r="B113" s="122"/>
      <c r="C113" s="124"/>
      <c r="D113" s="124"/>
      <c r="E113" s="124"/>
      <c r="F113" s="123"/>
      <c r="G113" s="123"/>
      <c r="H113" s="123"/>
      <c r="I113" s="123"/>
      <c r="J113" s="165"/>
      <c r="K113" s="125"/>
      <c r="L113" s="123"/>
      <c r="M113" s="123"/>
      <c r="N113" s="123"/>
      <c r="O113" s="123"/>
      <c r="P113" s="123"/>
      <c r="Q113" s="123"/>
      <c r="R113" s="123"/>
      <c r="S113" s="123"/>
      <c r="T113" s="123"/>
      <c r="U113" s="123"/>
      <c r="V113" s="123"/>
      <c r="W113" s="123"/>
      <c r="X113" s="123"/>
      <c r="Y113" s="123"/>
      <c r="Z113" s="129"/>
    </row>
    <row r="114" spans="1:26" ht="15.75" hidden="1" customHeight="1" x14ac:dyDescent="0.25">
      <c r="A114" s="125"/>
      <c r="B114" s="122"/>
      <c r="C114" s="124"/>
      <c r="D114" s="124"/>
      <c r="E114" s="124"/>
      <c r="F114" s="123"/>
      <c r="G114" s="123"/>
      <c r="H114" s="123"/>
      <c r="I114" s="123"/>
      <c r="J114" s="165"/>
      <c r="K114" s="125"/>
      <c r="L114" s="123"/>
      <c r="M114" s="123"/>
      <c r="N114" s="123"/>
      <c r="O114" s="123"/>
      <c r="P114" s="123"/>
      <c r="Q114" s="123"/>
      <c r="R114" s="123"/>
      <c r="S114" s="123"/>
      <c r="T114" s="123"/>
      <c r="U114" s="123"/>
      <c r="V114" s="123"/>
      <c r="W114" s="123"/>
      <c r="X114" s="123"/>
      <c r="Y114" s="123"/>
      <c r="Z114" s="129"/>
    </row>
    <row r="115" spans="1:26" ht="15.75" hidden="1" customHeight="1" x14ac:dyDescent="0.25">
      <c r="A115" s="125"/>
      <c r="B115" s="122"/>
      <c r="C115" s="124"/>
      <c r="D115" s="124"/>
      <c r="E115" s="124"/>
      <c r="F115" s="123"/>
      <c r="G115" s="123"/>
      <c r="H115" s="123"/>
      <c r="I115" s="123"/>
      <c r="J115" s="165"/>
      <c r="K115" s="125"/>
      <c r="L115" s="123"/>
      <c r="M115" s="123"/>
      <c r="N115" s="123"/>
      <c r="O115" s="123"/>
      <c r="P115" s="123"/>
      <c r="Q115" s="123"/>
      <c r="R115" s="123"/>
      <c r="S115" s="123"/>
      <c r="T115" s="123"/>
      <c r="U115" s="123"/>
      <c r="V115" s="123"/>
      <c r="W115" s="123"/>
      <c r="X115" s="123"/>
      <c r="Y115" s="123"/>
      <c r="Z115" s="129"/>
    </row>
    <row r="116" spans="1:26" ht="15.75" hidden="1" customHeight="1" x14ac:dyDescent="0.25">
      <c r="A116" s="125"/>
      <c r="B116" s="122"/>
      <c r="C116" s="124"/>
      <c r="D116" s="124"/>
      <c r="E116" s="124"/>
      <c r="F116" s="123"/>
      <c r="G116" s="123"/>
      <c r="H116" s="123"/>
      <c r="I116" s="123"/>
      <c r="J116" s="165"/>
      <c r="K116" s="125"/>
      <c r="L116" s="123"/>
      <c r="M116" s="123"/>
      <c r="N116" s="123"/>
      <c r="O116" s="123"/>
      <c r="P116" s="123"/>
      <c r="Q116" s="123"/>
      <c r="R116" s="123"/>
      <c r="S116" s="123"/>
      <c r="T116" s="123"/>
      <c r="U116" s="123"/>
      <c r="V116" s="123"/>
      <c r="W116" s="123"/>
      <c r="X116" s="123"/>
      <c r="Y116" s="123"/>
      <c r="Z116" s="129"/>
    </row>
    <row r="117" spans="1:26" ht="15.75" hidden="1" customHeight="1" x14ac:dyDescent="0.25">
      <c r="A117" s="125"/>
      <c r="B117" s="122"/>
      <c r="C117" s="124"/>
      <c r="D117" s="124"/>
      <c r="E117" s="124"/>
      <c r="F117" s="123"/>
      <c r="G117" s="123"/>
      <c r="H117" s="123"/>
      <c r="I117" s="123"/>
      <c r="J117" s="165"/>
      <c r="K117" s="125"/>
      <c r="L117" s="123"/>
      <c r="M117" s="123"/>
      <c r="N117" s="123"/>
      <c r="O117" s="123"/>
      <c r="P117" s="123"/>
      <c r="Q117" s="123"/>
      <c r="R117" s="123"/>
      <c r="S117" s="123"/>
      <c r="T117" s="123"/>
      <c r="U117" s="123"/>
      <c r="V117" s="123"/>
      <c r="W117" s="123"/>
      <c r="X117" s="123"/>
      <c r="Y117" s="123"/>
      <c r="Z117" s="129"/>
    </row>
    <row r="118" spans="1:26" ht="15.75" hidden="1" customHeight="1" x14ac:dyDescent="0.25">
      <c r="A118" s="125"/>
      <c r="B118" s="122"/>
      <c r="C118" s="124"/>
      <c r="D118" s="124"/>
      <c r="E118" s="124"/>
      <c r="F118" s="123"/>
      <c r="G118" s="123"/>
      <c r="H118" s="123"/>
      <c r="I118" s="123"/>
      <c r="J118" s="165"/>
      <c r="K118" s="125"/>
      <c r="L118" s="123"/>
      <c r="M118" s="123"/>
      <c r="N118" s="123"/>
      <c r="O118" s="123"/>
      <c r="P118" s="123"/>
      <c r="Q118" s="123"/>
      <c r="R118" s="123"/>
      <c r="S118" s="123"/>
      <c r="T118" s="123"/>
      <c r="U118" s="123"/>
      <c r="V118" s="123"/>
      <c r="W118" s="123"/>
      <c r="X118" s="123"/>
      <c r="Y118" s="123"/>
      <c r="Z118" s="129"/>
    </row>
    <row r="119" spans="1:26" ht="15.75" hidden="1" customHeight="1" x14ac:dyDescent="0.25">
      <c r="A119" s="125"/>
      <c r="B119" s="122"/>
      <c r="C119" s="124"/>
      <c r="D119" s="124"/>
      <c r="E119" s="124"/>
      <c r="F119" s="123"/>
      <c r="G119" s="123"/>
      <c r="H119" s="123"/>
      <c r="I119" s="123"/>
      <c r="J119" s="165"/>
      <c r="K119" s="125"/>
      <c r="L119" s="123"/>
      <c r="M119" s="123"/>
      <c r="N119" s="123"/>
      <c r="O119" s="123"/>
      <c r="P119" s="123"/>
      <c r="Q119" s="123"/>
      <c r="R119" s="123"/>
      <c r="S119" s="123"/>
      <c r="T119" s="123"/>
      <c r="U119" s="123"/>
      <c r="V119" s="123"/>
      <c r="W119" s="123"/>
      <c r="X119" s="123"/>
      <c r="Y119" s="123"/>
      <c r="Z119" s="129"/>
    </row>
    <row r="120" spans="1:26" ht="15.75" hidden="1" customHeight="1" x14ac:dyDescent="0.25">
      <c r="A120" s="125"/>
      <c r="B120" s="122"/>
      <c r="C120" s="124"/>
      <c r="D120" s="124"/>
      <c r="E120" s="124"/>
      <c r="F120" s="123"/>
      <c r="G120" s="123"/>
      <c r="H120" s="123"/>
      <c r="I120" s="123"/>
      <c r="J120" s="165"/>
      <c r="K120" s="125"/>
      <c r="L120" s="123"/>
      <c r="M120" s="123"/>
      <c r="N120" s="123"/>
      <c r="O120" s="123"/>
      <c r="P120" s="123"/>
      <c r="Q120" s="123"/>
      <c r="R120" s="123"/>
      <c r="S120" s="123"/>
      <c r="T120" s="123"/>
      <c r="U120" s="123"/>
      <c r="V120" s="123"/>
      <c r="W120" s="123"/>
      <c r="X120" s="123"/>
      <c r="Y120" s="123"/>
      <c r="Z120" s="129"/>
    </row>
    <row r="121" spans="1:26" ht="15.75" hidden="1" customHeight="1" x14ac:dyDescent="0.25">
      <c r="A121" s="125"/>
      <c r="B121" s="122"/>
      <c r="C121" s="124"/>
      <c r="D121" s="124"/>
      <c r="E121" s="124"/>
      <c r="F121" s="123"/>
      <c r="G121" s="123"/>
      <c r="H121" s="123"/>
      <c r="I121" s="123"/>
      <c r="J121" s="165"/>
      <c r="K121" s="125"/>
      <c r="L121" s="123"/>
      <c r="M121" s="123"/>
      <c r="N121" s="123"/>
      <c r="O121" s="123"/>
      <c r="P121" s="123"/>
      <c r="Q121" s="123"/>
      <c r="R121" s="123"/>
      <c r="S121" s="123"/>
      <c r="T121" s="123"/>
      <c r="U121" s="123"/>
      <c r="V121" s="123"/>
      <c r="W121" s="123"/>
      <c r="X121" s="123"/>
      <c r="Y121" s="123"/>
      <c r="Z121" s="129"/>
    </row>
    <row r="122" spans="1:26" ht="15.75" hidden="1" customHeight="1" x14ac:dyDescent="0.25">
      <c r="A122" s="125"/>
      <c r="B122" s="122"/>
      <c r="C122" s="124"/>
      <c r="D122" s="124"/>
      <c r="E122" s="124"/>
      <c r="F122" s="123"/>
      <c r="G122" s="123"/>
      <c r="H122" s="123"/>
      <c r="I122" s="123"/>
      <c r="J122" s="165"/>
      <c r="K122" s="125"/>
      <c r="L122" s="123"/>
      <c r="M122" s="123"/>
      <c r="N122" s="123"/>
      <c r="O122" s="123"/>
      <c r="P122" s="123"/>
      <c r="Q122" s="123"/>
      <c r="R122" s="123"/>
      <c r="S122" s="123"/>
      <c r="T122" s="123"/>
      <c r="U122" s="123"/>
      <c r="V122" s="123"/>
      <c r="W122" s="123"/>
      <c r="X122" s="123"/>
      <c r="Y122" s="123"/>
      <c r="Z122" s="129"/>
    </row>
    <row r="123" spans="1:26" ht="15.75" hidden="1" customHeight="1" x14ac:dyDescent="0.25">
      <c r="A123" s="125"/>
      <c r="B123" s="122"/>
      <c r="C123" s="124"/>
      <c r="D123" s="124"/>
      <c r="E123" s="124"/>
      <c r="F123" s="123"/>
      <c r="G123" s="123"/>
      <c r="H123" s="123"/>
      <c r="I123" s="123"/>
      <c r="J123" s="165"/>
      <c r="K123" s="125"/>
      <c r="L123" s="123"/>
      <c r="M123" s="123"/>
      <c r="N123" s="123"/>
      <c r="O123" s="123"/>
      <c r="P123" s="123"/>
      <c r="Q123" s="123"/>
      <c r="R123" s="123"/>
      <c r="S123" s="123"/>
      <c r="T123" s="123"/>
      <c r="U123" s="123"/>
      <c r="V123" s="123"/>
      <c r="W123" s="123"/>
      <c r="X123" s="123"/>
      <c r="Y123" s="123"/>
      <c r="Z123" s="129"/>
    </row>
    <row r="124" spans="1:26" ht="15.75" hidden="1" customHeight="1" x14ac:dyDescent="0.25">
      <c r="A124" s="125"/>
      <c r="B124" s="122"/>
      <c r="C124" s="124"/>
      <c r="D124" s="124"/>
      <c r="E124" s="124"/>
      <c r="F124" s="123"/>
      <c r="G124" s="123"/>
      <c r="H124" s="123"/>
      <c r="I124" s="123"/>
      <c r="J124" s="165"/>
      <c r="K124" s="125"/>
      <c r="L124" s="123"/>
      <c r="M124" s="123"/>
      <c r="N124" s="123"/>
      <c r="O124" s="123"/>
      <c r="P124" s="123"/>
      <c r="Q124" s="123"/>
      <c r="R124" s="123"/>
      <c r="S124" s="123"/>
      <c r="T124" s="123"/>
      <c r="U124" s="123"/>
      <c r="V124" s="123"/>
      <c r="W124" s="123"/>
      <c r="X124" s="123"/>
      <c r="Y124" s="123"/>
      <c r="Z124" s="129"/>
    </row>
    <row r="125" spans="1:26" ht="15.75" hidden="1" customHeight="1" x14ac:dyDescent="0.25">
      <c r="A125" s="125"/>
      <c r="B125" s="122"/>
      <c r="C125" s="124"/>
      <c r="D125" s="124"/>
      <c r="E125" s="124"/>
      <c r="F125" s="123"/>
      <c r="G125" s="123"/>
      <c r="H125" s="123"/>
      <c r="I125" s="123"/>
      <c r="J125" s="165"/>
      <c r="K125" s="125"/>
      <c r="L125" s="123"/>
      <c r="M125" s="123"/>
      <c r="N125" s="123"/>
      <c r="O125" s="123"/>
      <c r="P125" s="123"/>
      <c r="Q125" s="123"/>
      <c r="R125" s="123"/>
      <c r="S125" s="123"/>
      <c r="T125" s="123"/>
      <c r="U125" s="123"/>
      <c r="V125" s="123"/>
      <c r="W125" s="123"/>
      <c r="X125" s="123"/>
      <c r="Y125" s="123"/>
      <c r="Z125" s="129"/>
    </row>
    <row r="126" spans="1:26" ht="15.75" hidden="1" customHeight="1" x14ac:dyDescent="0.25">
      <c r="A126" s="125"/>
      <c r="B126" s="122"/>
      <c r="C126" s="124"/>
      <c r="D126" s="124"/>
      <c r="E126" s="124"/>
      <c r="F126" s="123"/>
      <c r="G126" s="123"/>
      <c r="H126" s="123"/>
      <c r="I126" s="123"/>
      <c r="J126" s="165"/>
      <c r="K126" s="125"/>
      <c r="L126" s="123"/>
      <c r="M126" s="123"/>
      <c r="N126" s="123"/>
      <c r="O126" s="123"/>
      <c r="P126" s="123"/>
      <c r="Q126" s="123"/>
      <c r="R126" s="123"/>
      <c r="S126" s="123"/>
      <c r="T126" s="123"/>
      <c r="U126" s="123"/>
      <c r="V126" s="123"/>
      <c r="W126" s="123"/>
      <c r="X126" s="123"/>
      <c r="Y126" s="123"/>
      <c r="Z126" s="129"/>
    </row>
    <row r="127" spans="1:26" ht="15.75" hidden="1" customHeight="1" x14ac:dyDescent="0.25">
      <c r="A127" s="125"/>
      <c r="B127" s="122"/>
      <c r="C127" s="124"/>
      <c r="D127" s="124"/>
      <c r="E127" s="124"/>
      <c r="F127" s="123"/>
      <c r="G127" s="123"/>
      <c r="H127" s="123"/>
      <c r="I127" s="123"/>
      <c r="J127" s="165"/>
      <c r="K127" s="125"/>
      <c r="L127" s="123"/>
      <c r="M127" s="123"/>
      <c r="N127" s="123"/>
      <c r="O127" s="123"/>
      <c r="P127" s="123"/>
      <c r="Q127" s="123"/>
      <c r="R127" s="123"/>
      <c r="S127" s="123"/>
      <c r="T127" s="123"/>
      <c r="U127" s="123"/>
      <c r="V127" s="123"/>
      <c r="W127" s="123"/>
      <c r="X127" s="123"/>
      <c r="Y127" s="123"/>
      <c r="Z127" s="129"/>
    </row>
    <row r="128" spans="1:26" ht="15.75" hidden="1" customHeight="1" x14ac:dyDescent="0.25">
      <c r="A128" s="125"/>
      <c r="B128" s="122"/>
      <c r="C128" s="124"/>
      <c r="D128" s="124"/>
      <c r="E128" s="124"/>
      <c r="F128" s="123"/>
      <c r="G128" s="123"/>
      <c r="H128" s="123"/>
      <c r="I128" s="123"/>
      <c r="J128" s="165"/>
      <c r="K128" s="125"/>
      <c r="L128" s="123"/>
      <c r="M128" s="123"/>
      <c r="N128" s="123"/>
      <c r="O128" s="123"/>
      <c r="P128" s="123"/>
      <c r="Q128" s="123"/>
      <c r="R128" s="123"/>
      <c r="S128" s="123"/>
      <c r="T128" s="123"/>
      <c r="U128" s="123"/>
      <c r="V128" s="123"/>
      <c r="W128" s="123"/>
      <c r="X128" s="123"/>
      <c r="Y128" s="123"/>
      <c r="Z128" s="129"/>
    </row>
    <row r="129" spans="1:26" ht="15.75" hidden="1" customHeight="1" x14ac:dyDescent="0.25">
      <c r="A129" s="125"/>
      <c r="B129" s="122"/>
      <c r="C129" s="124"/>
      <c r="D129" s="124"/>
      <c r="E129" s="124"/>
      <c r="F129" s="123"/>
      <c r="G129" s="123"/>
      <c r="H129" s="123"/>
      <c r="I129" s="123"/>
      <c r="J129" s="165"/>
      <c r="K129" s="125"/>
      <c r="L129" s="123"/>
      <c r="M129" s="123"/>
      <c r="N129" s="123"/>
      <c r="O129" s="123"/>
      <c r="P129" s="123"/>
      <c r="Q129" s="123"/>
      <c r="R129" s="123"/>
      <c r="S129" s="123"/>
      <c r="T129" s="123"/>
      <c r="U129" s="123"/>
      <c r="V129" s="123"/>
      <c r="W129" s="123"/>
      <c r="X129" s="123"/>
      <c r="Y129" s="123"/>
      <c r="Z129" s="129"/>
    </row>
    <row r="130" spans="1:26" ht="15.75" hidden="1" customHeight="1" x14ac:dyDescent="0.25">
      <c r="A130" s="125"/>
      <c r="B130" s="122"/>
      <c r="C130" s="124"/>
      <c r="D130" s="124"/>
      <c r="E130" s="124"/>
      <c r="F130" s="123"/>
      <c r="G130" s="123"/>
      <c r="H130" s="123"/>
      <c r="I130" s="123"/>
      <c r="J130" s="165"/>
      <c r="K130" s="125"/>
      <c r="L130" s="123"/>
      <c r="M130" s="123"/>
      <c r="N130" s="123"/>
      <c r="O130" s="123"/>
      <c r="P130" s="123"/>
      <c r="Q130" s="123"/>
      <c r="R130" s="123"/>
      <c r="S130" s="123"/>
      <c r="T130" s="123"/>
      <c r="U130" s="123"/>
      <c r="V130" s="123"/>
      <c r="W130" s="123"/>
      <c r="X130" s="123"/>
      <c r="Y130" s="123"/>
      <c r="Z130" s="129"/>
    </row>
    <row r="131" spans="1:26" ht="15.75" hidden="1" customHeight="1" x14ac:dyDescent="0.25">
      <c r="A131" s="125"/>
      <c r="B131" s="122"/>
      <c r="C131" s="124"/>
      <c r="D131" s="124"/>
      <c r="E131" s="124"/>
      <c r="F131" s="123"/>
      <c r="G131" s="123"/>
      <c r="H131" s="123"/>
      <c r="I131" s="123"/>
      <c r="J131" s="165"/>
      <c r="K131" s="125"/>
      <c r="L131" s="123"/>
      <c r="M131" s="123"/>
      <c r="N131" s="123"/>
      <c r="O131" s="123"/>
      <c r="P131" s="123"/>
      <c r="Q131" s="123"/>
      <c r="R131" s="123"/>
      <c r="S131" s="123"/>
      <c r="T131" s="123"/>
      <c r="U131" s="123"/>
      <c r="V131" s="123"/>
      <c r="W131" s="123"/>
      <c r="X131" s="123"/>
      <c r="Y131" s="123"/>
      <c r="Z131" s="129"/>
    </row>
    <row r="132" spans="1:26" ht="15.75" hidden="1" customHeight="1" x14ac:dyDescent="0.25">
      <c r="A132" s="125"/>
      <c r="B132" s="122"/>
      <c r="C132" s="124"/>
      <c r="D132" s="124"/>
      <c r="E132" s="124"/>
      <c r="F132" s="123"/>
      <c r="G132" s="123"/>
      <c r="H132" s="123"/>
      <c r="I132" s="123"/>
      <c r="J132" s="165"/>
      <c r="K132" s="125"/>
      <c r="L132" s="123"/>
      <c r="M132" s="123"/>
      <c r="N132" s="123"/>
      <c r="O132" s="123"/>
      <c r="P132" s="123"/>
      <c r="Q132" s="123"/>
      <c r="R132" s="123"/>
      <c r="S132" s="123"/>
      <c r="T132" s="123"/>
      <c r="U132" s="123"/>
      <c r="V132" s="123"/>
      <c r="W132" s="123"/>
      <c r="X132" s="123"/>
      <c r="Y132" s="123"/>
      <c r="Z132" s="129"/>
    </row>
    <row r="133" spans="1:26" ht="15.75" hidden="1" customHeight="1" x14ac:dyDescent="0.25">
      <c r="A133" s="125"/>
      <c r="B133" s="122"/>
      <c r="C133" s="124"/>
      <c r="D133" s="124"/>
      <c r="E133" s="124"/>
      <c r="F133" s="123"/>
      <c r="G133" s="123"/>
      <c r="H133" s="123"/>
      <c r="I133" s="123"/>
      <c r="J133" s="165"/>
      <c r="K133" s="125"/>
      <c r="L133" s="123"/>
      <c r="M133" s="123"/>
      <c r="N133" s="123"/>
      <c r="O133" s="123"/>
      <c r="P133" s="123"/>
      <c r="Q133" s="123"/>
      <c r="R133" s="123"/>
      <c r="S133" s="123"/>
      <c r="T133" s="123"/>
      <c r="U133" s="123"/>
      <c r="V133" s="123"/>
      <c r="W133" s="123"/>
      <c r="X133" s="123"/>
      <c r="Y133" s="123"/>
      <c r="Z133" s="129"/>
    </row>
    <row r="134" spans="1:26" ht="15.75" hidden="1" customHeight="1" x14ac:dyDescent="0.25">
      <c r="A134" s="125"/>
      <c r="B134" s="122"/>
      <c r="C134" s="124"/>
      <c r="D134" s="124"/>
      <c r="E134" s="124"/>
      <c r="F134" s="123"/>
      <c r="G134" s="123"/>
      <c r="H134" s="123"/>
      <c r="I134" s="123"/>
      <c r="J134" s="165"/>
      <c r="K134" s="125"/>
      <c r="L134" s="123"/>
      <c r="M134" s="123"/>
      <c r="N134" s="123"/>
      <c r="O134" s="123"/>
      <c r="P134" s="123"/>
      <c r="Q134" s="123"/>
      <c r="R134" s="123"/>
      <c r="S134" s="123"/>
      <c r="T134" s="123"/>
      <c r="U134" s="123"/>
      <c r="V134" s="123"/>
      <c r="W134" s="123"/>
      <c r="X134" s="123"/>
      <c r="Y134" s="123"/>
      <c r="Z134" s="129"/>
    </row>
    <row r="135" spans="1:26" ht="15.75" hidden="1" customHeight="1" x14ac:dyDescent="0.25">
      <c r="A135" s="125"/>
      <c r="B135" s="122"/>
      <c r="C135" s="124"/>
      <c r="D135" s="124"/>
      <c r="E135" s="124"/>
      <c r="F135" s="123"/>
      <c r="G135" s="123"/>
      <c r="H135" s="123"/>
      <c r="I135" s="123"/>
      <c r="J135" s="165"/>
      <c r="K135" s="125"/>
      <c r="L135" s="123"/>
      <c r="M135" s="123"/>
      <c r="N135" s="123"/>
      <c r="O135" s="123"/>
      <c r="P135" s="123"/>
      <c r="Q135" s="123"/>
      <c r="R135" s="123"/>
      <c r="S135" s="123"/>
      <c r="T135" s="123"/>
      <c r="U135" s="123"/>
      <c r="V135" s="123"/>
      <c r="W135" s="123"/>
      <c r="X135" s="123"/>
      <c r="Y135" s="123"/>
      <c r="Z135" s="129"/>
    </row>
    <row r="136" spans="1:26" ht="15.75" hidden="1" customHeight="1" x14ac:dyDescent="0.25">
      <c r="A136" s="125"/>
      <c r="B136" s="122"/>
      <c r="C136" s="124"/>
      <c r="D136" s="124"/>
      <c r="E136" s="124"/>
      <c r="F136" s="123"/>
      <c r="G136" s="123"/>
      <c r="H136" s="123"/>
      <c r="I136" s="123"/>
      <c r="J136" s="165"/>
      <c r="K136" s="125"/>
      <c r="L136" s="123"/>
      <c r="M136" s="123"/>
      <c r="N136" s="123"/>
      <c r="O136" s="123"/>
      <c r="P136" s="123"/>
      <c r="Q136" s="123"/>
      <c r="R136" s="123"/>
      <c r="S136" s="123"/>
      <c r="T136" s="123"/>
      <c r="U136" s="123"/>
      <c r="V136" s="123"/>
      <c r="W136" s="123"/>
      <c r="X136" s="123"/>
      <c r="Y136" s="123"/>
      <c r="Z136" s="129"/>
    </row>
    <row r="137" spans="1:26" ht="15.75" hidden="1" customHeight="1" x14ac:dyDescent="0.25">
      <c r="A137" s="125"/>
      <c r="B137" s="122"/>
      <c r="C137" s="124"/>
      <c r="D137" s="124"/>
      <c r="E137" s="124"/>
      <c r="F137" s="123"/>
      <c r="G137" s="123"/>
      <c r="H137" s="123"/>
      <c r="I137" s="123"/>
      <c r="J137" s="165"/>
      <c r="K137" s="125"/>
      <c r="L137" s="123"/>
      <c r="M137" s="123"/>
      <c r="N137" s="123"/>
      <c r="O137" s="123"/>
      <c r="P137" s="123"/>
      <c r="Q137" s="123"/>
      <c r="R137" s="123"/>
      <c r="S137" s="123"/>
      <c r="T137" s="123"/>
      <c r="U137" s="123"/>
      <c r="V137" s="123"/>
      <c r="W137" s="123"/>
      <c r="X137" s="123"/>
      <c r="Y137" s="123"/>
      <c r="Z137" s="129"/>
    </row>
    <row r="138" spans="1:26" ht="15.75" hidden="1" customHeight="1" x14ac:dyDescent="0.25">
      <c r="A138" s="125"/>
      <c r="B138" s="122"/>
      <c r="C138" s="124"/>
      <c r="D138" s="124"/>
      <c r="E138" s="124"/>
      <c r="F138" s="123"/>
      <c r="G138" s="123"/>
      <c r="H138" s="123"/>
      <c r="I138" s="123"/>
      <c r="J138" s="165"/>
      <c r="K138" s="125"/>
      <c r="L138" s="123"/>
      <c r="M138" s="123"/>
      <c r="N138" s="123"/>
      <c r="O138" s="123"/>
      <c r="P138" s="123"/>
      <c r="Q138" s="123"/>
      <c r="R138" s="123"/>
      <c r="S138" s="123"/>
      <c r="T138" s="123"/>
      <c r="U138" s="123"/>
      <c r="V138" s="123"/>
      <c r="W138" s="123"/>
      <c r="X138" s="123"/>
      <c r="Y138" s="123"/>
      <c r="Z138" s="129"/>
    </row>
    <row r="139" spans="1:26" ht="15.75" hidden="1" customHeight="1" x14ac:dyDescent="0.25">
      <c r="A139" s="125"/>
      <c r="B139" s="122"/>
      <c r="C139" s="124"/>
      <c r="D139" s="124"/>
      <c r="E139" s="124"/>
      <c r="F139" s="123"/>
      <c r="G139" s="123"/>
      <c r="H139" s="123"/>
      <c r="I139" s="123"/>
      <c r="J139" s="165"/>
      <c r="K139" s="125"/>
      <c r="L139" s="123"/>
      <c r="M139" s="123"/>
      <c r="N139" s="123"/>
      <c r="O139" s="123"/>
      <c r="P139" s="123"/>
      <c r="Q139" s="123"/>
      <c r="R139" s="123"/>
      <c r="S139" s="123"/>
      <c r="T139" s="123"/>
      <c r="U139" s="123"/>
      <c r="V139" s="123"/>
      <c r="W139" s="123"/>
      <c r="X139" s="123"/>
      <c r="Y139" s="123"/>
      <c r="Z139" s="129"/>
    </row>
    <row r="140" spans="1:26" ht="15.75" hidden="1" customHeight="1" x14ac:dyDescent="0.25">
      <c r="A140" s="125"/>
      <c r="B140" s="122"/>
      <c r="C140" s="124"/>
      <c r="D140" s="124"/>
      <c r="E140" s="124"/>
      <c r="F140" s="123"/>
      <c r="G140" s="123"/>
      <c r="H140" s="123"/>
      <c r="I140" s="123"/>
      <c r="J140" s="165"/>
      <c r="K140" s="125"/>
      <c r="L140" s="123"/>
      <c r="M140" s="123"/>
      <c r="N140" s="123"/>
      <c r="O140" s="123"/>
      <c r="P140" s="123"/>
      <c r="Q140" s="123"/>
      <c r="R140" s="123"/>
      <c r="S140" s="123"/>
      <c r="T140" s="123"/>
      <c r="U140" s="123"/>
      <c r="V140" s="123"/>
      <c r="W140" s="123"/>
      <c r="X140" s="123"/>
      <c r="Y140" s="123"/>
      <c r="Z140" s="129"/>
    </row>
    <row r="141" spans="1:26" ht="15.75" hidden="1" customHeight="1" x14ac:dyDescent="0.25">
      <c r="A141" s="125"/>
      <c r="B141" s="122"/>
      <c r="C141" s="124"/>
      <c r="D141" s="124"/>
      <c r="E141" s="124"/>
      <c r="F141" s="123"/>
      <c r="G141" s="123"/>
      <c r="H141" s="123"/>
      <c r="I141" s="123"/>
      <c r="J141" s="165"/>
      <c r="K141" s="125"/>
      <c r="L141" s="123"/>
      <c r="M141" s="123"/>
      <c r="N141" s="123"/>
      <c r="O141" s="123"/>
      <c r="P141" s="123"/>
      <c r="Q141" s="123"/>
      <c r="R141" s="123"/>
      <c r="S141" s="123"/>
      <c r="T141" s="123"/>
      <c r="U141" s="123"/>
      <c r="V141" s="123"/>
      <c r="W141" s="123"/>
      <c r="X141" s="123"/>
      <c r="Y141" s="123"/>
      <c r="Z141" s="129"/>
    </row>
    <row r="142" spans="1:26" ht="15.75" hidden="1" customHeight="1" x14ac:dyDescent="0.25">
      <c r="A142" s="125"/>
      <c r="B142" s="122"/>
      <c r="C142" s="124"/>
      <c r="D142" s="124"/>
      <c r="E142" s="124"/>
      <c r="F142" s="123"/>
      <c r="G142" s="123"/>
      <c r="H142" s="123"/>
      <c r="I142" s="123"/>
      <c r="J142" s="165"/>
      <c r="K142" s="125"/>
      <c r="L142" s="123"/>
      <c r="M142" s="123"/>
      <c r="N142" s="123"/>
      <c r="O142" s="123"/>
      <c r="P142" s="123"/>
      <c r="Q142" s="123"/>
      <c r="R142" s="123"/>
      <c r="S142" s="123"/>
      <c r="T142" s="123"/>
      <c r="U142" s="123"/>
      <c r="V142" s="123"/>
      <c r="W142" s="123"/>
      <c r="X142" s="123"/>
      <c r="Y142" s="123"/>
      <c r="Z142" s="129"/>
    </row>
    <row r="143" spans="1:26" ht="15.75" hidden="1" customHeight="1" x14ac:dyDescent="0.25">
      <c r="A143" s="125"/>
      <c r="B143" s="122"/>
      <c r="C143" s="124"/>
      <c r="D143" s="124"/>
      <c r="E143" s="124"/>
      <c r="F143" s="123"/>
      <c r="G143" s="123"/>
      <c r="H143" s="123"/>
      <c r="I143" s="123"/>
      <c r="J143" s="165"/>
      <c r="K143" s="125"/>
      <c r="L143" s="123"/>
      <c r="M143" s="123"/>
      <c r="N143" s="123"/>
      <c r="O143" s="123"/>
      <c r="P143" s="123"/>
      <c r="Q143" s="123"/>
      <c r="R143" s="123"/>
      <c r="S143" s="123"/>
      <c r="T143" s="123"/>
      <c r="U143" s="123"/>
      <c r="V143" s="123"/>
      <c r="W143" s="123"/>
      <c r="X143" s="123"/>
      <c r="Y143" s="123"/>
      <c r="Z143" s="129"/>
    </row>
    <row r="144" spans="1:26" ht="15.75" hidden="1" customHeight="1" x14ac:dyDescent="0.25">
      <c r="A144" s="125"/>
      <c r="B144" s="122"/>
      <c r="C144" s="124"/>
      <c r="D144" s="124"/>
      <c r="E144" s="124"/>
      <c r="F144" s="123"/>
      <c r="G144" s="123"/>
      <c r="H144" s="123"/>
      <c r="I144" s="123"/>
      <c r="J144" s="165"/>
      <c r="K144" s="125"/>
      <c r="L144" s="123"/>
      <c r="M144" s="123"/>
      <c r="N144" s="123"/>
      <c r="O144" s="123"/>
      <c r="P144" s="123"/>
      <c r="Q144" s="123"/>
      <c r="R144" s="123"/>
      <c r="S144" s="123"/>
      <c r="T144" s="123"/>
      <c r="U144" s="123"/>
      <c r="V144" s="123"/>
      <c r="W144" s="123"/>
      <c r="X144" s="123"/>
      <c r="Y144" s="123"/>
      <c r="Z144" s="129"/>
    </row>
    <row r="145" spans="1:26" ht="15.75" hidden="1" customHeight="1" x14ac:dyDescent="0.25">
      <c r="A145" s="125"/>
      <c r="B145" s="122"/>
      <c r="C145" s="124"/>
      <c r="D145" s="124"/>
      <c r="E145" s="124"/>
      <c r="F145" s="123"/>
      <c r="G145" s="123"/>
      <c r="H145" s="123"/>
      <c r="I145" s="123"/>
      <c r="J145" s="165"/>
      <c r="K145" s="125"/>
      <c r="L145" s="123"/>
      <c r="M145" s="123"/>
      <c r="N145" s="123"/>
      <c r="O145" s="123"/>
      <c r="P145" s="123"/>
      <c r="Q145" s="123"/>
      <c r="R145" s="123"/>
      <c r="S145" s="123"/>
      <c r="T145" s="123"/>
      <c r="U145" s="123"/>
      <c r="V145" s="123"/>
      <c r="W145" s="123"/>
      <c r="X145" s="123"/>
      <c r="Y145" s="123"/>
      <c r="Z145" s="129"/>
    </row>
    <row r="146" spans="1:26" ht="15.75" hidden="1" customHeight="1" x14ac:dyDescent="0.25">
      <c r="A146" s="125"/>
      <c r="B146" s="122"/>
      <c r="C146" s="124"/>
      <c r="D146" s="124"/>
      <c r="E146" s="124"/>
      <c r="F146" s="123"/>
      <c r="G146" s="123"/>
      <c r="H146" s="123"/>
      <c r="I146" s="123"/>
      <c r="J146" s="165"/>
      <c r="K146" s="125"/>
      <c r="L146" s="123"/>
      <c r="M146" s="123"/>
      <c r="N146" s="123"/>
      <c r="O146" s="123"/>
      <c r="P146" s="123"/>
      <c r="Q146" s="123"/>
      <c r="R146" s="123"/>
      <c r="S146" s="123"/>
      <c r="T146" s="123"/>
      <c r="U146" s="123"/>
      <c r="V146" s="123"/>
      <c r="W146" s="123"/>
      <c r="X146" s="123"/>
      <c r="Y146" s="123"/>
      <c r="Z146" s="129"/>
    </row>
    <row r="147" spans="1:26" ht="15.75" hidden="1" customHeight="1" x14ac:dyDescent="0.25">
      <c r="A147" s="125"/>
      <c r="B147" s="122"/>
      <c r="C147" s="124"/>
      <c r="D147" s="124"/>
      <c r="E147" s="124"/>
      <c r="F147" s="123"/>
      <c r="G147" s="123"/>
      <c r="H147" s="123"/>
      <c r="I147" s="123"/>
      <c r="J147" s="165"/>
      <c r="K147" s="125"/>
      <c r="L147" s="123"/>
      <c r="M147" s="123"/>
      <c r="N147" s="123"/>
      <c r="O147" s="123"/>
      <c r="P147" s="123"/>
      <c r="Q147" s="123"/>
      <c r="R147" s="123"/>
      <c r="S147" s="123"/>
      <c r="T147" s="123"/>
      <c r="U147" s="123"/>
      <c r="V147" s="123"/>
      <c r="W147" s="123"/>
      <c r="X147" s="123"/>
      <c r="Y147" s="123"/>
      <c r="Z147" s="129"/>
    </row>
    <row r="148" spans="1:26" ht="15.75" hidden="1" customHeight="1" x14ac:dyDescent="0.25">
      <c r="A148" s="125"/>
      <c r="B148" s="122"/>
      <c r="C148" s="124"/>
      <c r="D148" s="124"/>
      <c r="E148" s="124"/>
      <c r="F148" s="123"/>
      <c r="G148" s="123"/>
      <c r="H148" s="123"/>
      <c r="I148" s="123"/>
      <c r="J148" s="165"/>
      <c r="K148" s="125"/>
      <c r="L148" s="123"/>
      <c r="M148" s="123"/>
      <c r="N148" s="123"/>
      <c r="O148" s="123"/>
      <c r="P148" s="123"/>
      <c r="Q148" s="123"/>
      <c r="R148" s="123"/>
      <c r="S148" s="123"/>
      <c r="T148" s="123"/>
      <c r="U148" s="123"/>
      <c r="V148" s="123"/>
      <c r="W148" s="123"/>
      <c r="X148" s="123"/>
      <c r="Y148" s="123"/>
      <c r="Z148" s="129"/>
    </row>
    <row r="149" spans="1:26" ht="15.75" hidden="1" customHeight="1" x14ac:dyDescent="0.25">
      <c r="A149" s="125"/>
      <c r="B149" s="122"/>
      <c r="C149" s="124"/>
      <c r="D149" s="124"/>
      <c r="E149" s="124"/>
      <c r="F149" s="123"/>
      <c r="G149" s="123"/>
      <c r="H149" s="123"/>
      <c r="I149" s="123"/>
      <c r="J149" s="165"/>
      <c r="K149" s="125"/>
      <c r="L149" s="123"/>
      <c r="M149" s="123"/>
      <c r="N149" s="123"/>
      <c r="O149" s="123"/>
      <c r="P149" s="123"/>
      <c r="Q149" s="123"/>
      <c r="R149" s="123"/>
      <c r="S149" s="123"/>
      <c r="T149" s="123"/>
      <c r="U149" s="123"/>
      <c r="V149" s="123"/>
      <c r="W149" s="123"/>
      <c r="X149" s="123"/>
      <c r="Y149" s="123"/>
      <c r="Z149" s="129"/>
    </row>
    <row r="150" spans="1:26" ht="15.75" hidden="1" customHeight="1" x14ac:dyDescent="0.25">
      <c r="A150" s="125"/>
      <c r="B150" s="122"/>
      <c r="C150" s="124"/>
      <c r="D150" s="124"/>
      <c r="E150" s="124"/>
      <c r="F150" s="123"/>
      <c r="G150" s="123"/>
      <c r="H150" s="123"/>
      <c r="I150" s="123"/>
      <c r="J150" s="165"/>
      <c r="K150" s="125"/>
      <c r="L150" s="123"/>
      <c r="M150" s="123"/>
      <c r="N150" s="123"/>
      <c r="O150" s="123"/>
      <c r="P150" s="123"/>
      <c r="Q150" s="123"/>
      <c r="R150" s="123"/>
      <c r="S150" s="123"/>
      <c r="T150" s="123"/>
      <c r="U150" s="123"/>
      <c r="V150" s="123"/>
      <c r="W150" s="123"/>
      <c r="X150" s="123"/>
      <c r="Y150" s="123"/>
      <c r="Z150" s="129"/>
    </row>
    <row r="151" spans="1:26" ht="15.75" hidden="1" customHeight="1" x14ac:dyDescent="0.25">
      <c r="A151" s="125"/>
      <c r="B151" s="122"/>
      <c r="C151" s="124"/>
      <c r="D151" s="124"/>
      <c r="E151" s="124"/>
      <c r="F151" s="123"/>
      <c r="G151" s="123"/>
      <c r="H151" s="123"/>
      <c r="I151" s="123"/>
      <c r="J151" s="165"/>
      <c r="K151" s="125"/>
      <c r="L151" s="123"/>
      <c r="M151" s="123"/>
      <c r="N151" s="123"/>
      <c r="O151" s="123"/>
      <c r="P151" s="123"/>
      <c r="Q151" s="123"/>
      <c r="R151" s="123"/>
      <c r="S151" s="123"/>
      <c r="T151" s="123"/>
      <c r="U151" s="123"/>
      <c r="V151" s="123"/>
      <c r="W151" s="123"/>
      <c r="X151" s="123"/>
      <c r="Y151" s="123"/>
      <c r="Z151" s="129"/>
    </row>
    <row r="152" spans="1:26" ht="15.75" hidden="1" customHeight="1" x14ac:dyDescent="0.25">
      <c r="A152" s="125"/>
      <c r="B152" s="122"/>
      <c r="C152" s="124"/>
      <c r="D152" s="124"/>
      <c r="E152" s="124"/>
      <c r="F152" s="123"/>
      <c r="G152" s="123"/>
      <c r="H152" s="123"/>
      <c r="I152" s="123"/>
      <c r="J152" s="165"/>
      <c r="K152" s="125"/>
      <c r="L152" s="123"/>
      <c r="M152" s="123"/>
      <c r="N152" s="123"/>
      <c r="O152" s="123"/>
      <c r="P152" s="123"/>
      <c r="Q152" s="123"/>
      <c r="R152" s="123"/>
      <c r="S152" s="123"/>
      <c r="T152" s="123"/>
      <c r="U152" s="123"/>
      <c r="V152" s="123"/>
      <c r="W152" s="123"/>
      <c r="X152" s="123"/>
      <c r="Y152" s="123"/>
      <c r="Z152" s="129"/>
    </row>
    <row r="153" spans="1:26" ht="15.75" hidden="1" customHeight="1" x14ac:dyDescent="0.25">
      <c r="A153" s="125"/>
      <c r="B153" s="122"/>
      <c r="C153" s="124"/>
      <c r="D153" s="124"/>
      <c r="E153" s="124"/>
      <c r="F153" s="123"/>
      <c r="G153" s="123"/>
      <c r="H153" s="123"/>
      <c r="I153" s="123"/>
      <c r="J153" s="165"/>
      <c r="K153" s="125"/>
      <c r="L153" s="123"/>
      <c r="M153" s="123"/>
      <c r="N153" s="123"/>
      <c r="O153" s="123"/>
      <c r="P153" s="123"/>
      <c r="Q153" s="123"/>
      <c r="R153" s="123"/>
      <c r="S153" s="123"/>
      <c r="T153" s="123"/>
      <c r="U153" s="123"/>
      <c r="V153" s="123"/>
      <c r="W153" s="123"/>
      <c r="X153" s="123"/>
      <c r="Y153" s="123"/>
      <c r="Z153" s="129"/>
    </row>
    <row r="154" spans="1:26" ht="15.75" hidden="1" customHeight="1" x14ac:dyDescent="0.25">
      <c r="A154" s="125"/>
      <c r="B154" s="122"/>
      <c r="C154" s="124"/>
      <c r="D154" s="124"/>
      <c r="E154" s="124"/>
      <c r="F154" s="123"/>
      <c r="G154" s="123"/>
      <c r="H154" s="123"/>
      <c r="I154" s="123"/>
      <c r="J154" s="165"/>
      <c r="K154" s="125"/>
      <c r="L154" s="123"/>
      <c r="M154" s="123"/>
      <c r="N154" s="123"/>
      <c r="O154" s="123"/>
      <c r="P154" s="123"/>
      <c r="Q154" s="123"/>
      <c r="R154" s="123"/>
      <c r="S154" s="123"/>
      <c r="T154" s="123"/>
      <c r="U154" s="123"/>
      <c r="V154" s="123"/>
      <c r="W154" s="123"/>
      <c r="X154" s="123"/>
      <c r="Y154" s="123"/>
      <c r="Z154" s="129"/>
    </row>
    <row r="155" spans="1:26" ht="15.75" hidden="1" customHeight="1" x14ac:dyDescent="0.25">
      <c r="A155" s="125"/>
      <c r="B155" s="122"/>
      <c r="C155" s="124"/>
      <c r="D155" s="124"/>
      <c r="E155" s="124"/>
      <c r="F155" s="123"/>
      <c r="G155" s="123"/>
      <c r="H155" s="123"/>
      <c r="I155" s="123"/>
      <c r="J155" s="165"/>
      <c r="K155" s="125"/>
      <c r="L155" s="123"/>
      <c r="M155" s="123"/>
      <c r="N155" s="123"/>
      <c r="O155" s="123"/>
      <c r="P155" s="123"/>
      <c r="Q155" s="123"/>
      <c r="R155" s="123"/>
      <c r="S155" s="123"/>
      <c r="T155" s="123"/>
      <c r="U155" s="123"/>
      <c r="V155" s="123"/>
      <c r="W155" s="123"/>
      <c r="X155" s="123"/>
      <c r="Y155" s="123"/>
      <c r="Z155" s="129"/>
    </row>
    <row r="156" spans="1:26" ht="15.75" hidden="1" customHeight="1" x14ac:dyDescent="0.25">
      <c r="A156" s="125"/>
      <c r="B156" s="122"/>
      <c r="C156" s="124"/>
      <c r="D156" s="124"/>
      <c r="E156" s="124"/>
      <c r="F156" s="123"/>
      <c r="G156" s="123"/>
      <c r="H156" s="123"/>
      <c r="I156" s="123"/>
      <c r="J156" s="165"/>
      <c r="K156" s="125"/>
      <c r="L156" s="123"/>
      <c r="M156" s="123"/>
      <c r="N156" s="123"/>
      <c r="O156" s="123"/>
      <c r="P156" s="123"/>
      <c r="Q156" s="123"/>
      <c r="R156" s="123"/>
      <c r="S156" s="123"/>
      <c r="T156" s="123"/>
      <c r="U156" s="123"/>
      <c r="V156" s="123"/>
      <c r="W156" s="123"/>
      <c r="X156" s="123"/>
      <c r="Y156" s="123"/>
      <c r="Z156" s="129"/>
    </row>
    <row r="157" spans="1:26" ht="15.75" hidden="1" customHeight="1" x14ac:dyDescent="0.25">
      <c r="A157" s="125"/>
      <c r="B157" s="122"/>
      <c r="C157" s="124"/>
      <c r="D157" s="124"/>
      <c r="E157" s="124"/>
      <c r="F157" s="123"/>
      <c r="G157" s="123"/>
      <c r="H157" s="123"/>
      <c r="I157" s="123"/>
      <c r="J157" s="165"/>
      <c r="K157" s="125"/>
      <c r="L157" s="123"/>
      <c r="M157" s="123"/>
      <c r="N157" s="123"/>
      <c r="O157" s="123"/>
      <c r="P157" s="123"/>
      <c r="Q157" s="123"/>
      <c r="R157" s="123"/>
      <c r="S157" s="123"/>
      <c r="T157" s="123"/>
      <c r="U157" s="123"/>
      <c r="V157" s="123"/>
      <c r="W157" s="123"/>
      <c r="X157" s="123"/>
      <c r="Y157" s="123"/>
      <c r="Z157" s="129"/>
    </row>
    <row r="158" spans="1:26" ht="15.75" hidden="1" customHeight="1" x14ac:dyDescent="0.25">
      <c r="A158" s="125"/>
      <c r="B158" s="122"/>
      <c r="C158" s="124"/>
      <c r="D158" s="124"/>
      <c r="E158" s="124"/>
      <c r="F158" s="123"/>
      <c r="G158" s="123"/>
      <c r="H158" s="123"/>
      <c r="I158" s="123"/>
      <c r="J158" s="165"/>
      <c r="K158" s="125"/>
      <c r="L158" s="123"/>
      <c r="M158" s="123"/>
      <c r="N158" s="123"/>
      <c r="O158" s="123"/>
      <c r="P158" s="123"/>
      <c r="Q158" s="123"/>
      <c r="R158" s="123"/>
      <c r="S158" s="123"/>
      <c r="T158" s="123"/>
      <c r="U158" s="123"/>
      <c r="V158" s="123"/>
      <c r="W158" s="123"/>
      <c r="X158" s="123"/>
      <c r="Y158" s="123"/>
      <c r="Z158" s="129"/>
    </row>
    <row r="159" spans="1:26" ht="15.75" hidden="1" customHeight="1" x14ac:dyDescent="0.25">
      <c r="A159" s="125"/>
      <c r="B159" s="122"/>
      <c r="C159" s="124"/>
      <c r="D159" s="124"/>
      <c r="E159" s="124"/>
      <c r="F159" s="123"/>
      <c r="G159" s="123"/>
      <c r="H159" s="123"/>
      <c r="I159" s="123"/>
      <c r="J159" s="165"/>
      <c r="K159" s="125"/>
      <c r="L159" s="123"/>
      <c r="M159" s="123"/>
      <c r="N159" s="123"/>
      <c r="O159" s="123"/>
      <c r="P159" s="123"/>
      <c r="Q159" s="123"/>
      <c r="R159" s="123"/>
      <c r="S159" s="123"/>
      <c r="T159" s="123"/>
      <c r="U159" s="123"/>
      <c r="V159" s="123"/>
      <c r="W159" s="123"/>
      <c r="X159" s="123"/>
      <c r="Y159" s="123"/>
      <c r="Z159" s="129"/>
    </row>
    <row r="160" spans="1:26" ht="15.75" hidden="1" customHeight="1" x14ac:dyDescent="0.25">
      <c r="A160" s="125"/>
      <c r="B160" s="122"/>
      <c r="C160" s="124"/>
      <c r="D160" s="124"/>
      <c r="E160" s="124"/>
      <c r="F160" s="123"/>
      <c r="G160" s="123"/>
      <c r="H160" s="123"/>
      <c r="I160" s="123"/>
      <c r="J160" s="165"/>
      <c r="K160" s="125"/>
      <c r="L160" s="123"/>
      <c r="M160" s="123"/>
      <c r="N160" s="123"/>
      <c r="O160" s="123"/>
      <c r="P160" s="123"/>
      <c r="Q160" s="123"/>
      <c r="R160" s="123"/>
      <c r="S160" s="123"/>
      <c r="T160" s="123"/>
      <c r="U160" s="123"/>
      <c r="V160" s="123"/>
      <c r="W160" s="123"/>
      <c r="X160" s="123"/>
      <c r="Y160" s="123"/>
      <c r="Z160" s="129"/>
    </row>
    <row r="161" spans="1:26" ht="15.75" hidden="1" customHeight="1" x14ac:dyDescent="0.25">
      <c r="A161" s="125"/>
      <c r="B161" s="122"/>
      <c r="C161" s="124"/>
      <c r="D161" s="124"/>
      <c r="E161" s="124"/>
      <c r="F161" s="123"/>
      <c r="G161" s="123"/>
      <c r="H161" s="123"/>
      <c r="I161" s="123"/>
      <c r="J161" s="165"/>
      <c r="K161" s="125"/>
      <c r="L161" s="123"/>
      <c r="M161" s="123"/>
      <c r="N161" s="123"/>
      <c r="O161" s="123"/>
      <c r="P161" s="123"/>
      <c r="Q161" s="123"/>
      <c r="R161" s="123"/>
      <c r="S161" s="123"/>
      <c r="T161" s="123"/>
      <c r="U161" s="123"/>
      <c r="V161" s="123"/>
      <c r="W161" s="123"/>
      <c r="X161" s="123"/>
      <c r="Y161" s="123"/>
      <c r="Z161" s="129"/>
    </row>
    <row r="162" spans="1:26" ht="15.75" hidden="1" customHeight="1" x14ac:dyDescent="0.25">
      <c r="A162" s="125"/>
      <c r="B162" s="122"/>
      <c r="C162" s="124"/>
      <c r="D162" s="124"/>
      <c r="E162" s="124"/>
      <c r="F162" s="123"/>
      <c r="G162" s="123"/>
      <c r="H162" s="123"/>
      <c r="I162" s="123"/>
      <c r="J162" s="165"/>
      <c r="K162" s="125"/>
      <c r="L162" s="123"/>
      <c r="M162" s="123"/>
      <c r="N162" s="123"/>
      <c r="O162" s="123"/>
      <c r="P162" s="123"/>
      <c r="Q162" s="123"/>
      <c r="R162" s="123"/>
      <c r="S162" s="123"/>
      <c r="T162" s="123"/>
      <c r="U162" s="123"/>
      <c r="V162" s="123"/>
      <c r="W162" s="123"/>
      <c r="X162" s="123"/>
      <c r="Y162" s="123"/>
      <c r="Z162" s="129"/>
    </row>
    <row r="163" spans="1:26" ht="15.75" hidden="1" customHeight="1" x14ac:dyDescent="0.25">
      <c r="A163" s="125"/>
      <c r="B163" s="122"/>
      <c r="C163" s="124"/>
      <c r="D163" s="124"/>
      <c r="E163" s="124"/>
      <c r="F163" s="123"/>
      <c r="G163" s="123"/>
      <c r="H163" s="123"/>
      <c r="I163" s="123"/>
      <c r="J163" s="165"/>
      <c r="K163" s="125"/>
      <c r="L163" s="123"/>
      <c r="M163" s="123"/>
      <c r="N163" s="123"/>
      <c r="O163" s="123"/>
      <c r="P163" s="123"/>
      <c r="Q163" s="123"/>
      <c r="R163" s="123"/>
      <c r="S163" s="123"/>
      <c r="T163" s="123"/>
      <c r="U163" s="123"/>
      <c r="V163" s="123"/>
      <c r="W163" s="123"/>
      <c r="X163" s="123"/>
      <c r="Y163" s="123"/>
      <c r="Z163" s="129"/>
    </row>
    <row r="164" spans="1:26" ht="15.75" hidden="1" customHeight="1" x14ac:dyDescent="0.25">
      <c r="A164" s="125"/>
      <c r="B164" s="122"/>
      <c r="C164" s="124"/>
      <c r="D164" s="124"/>
      <c r="E164" s="124"/>
      <c r="F164" s="123"/>
      <c r="G164" s="123"/>
      <c r="H164" s="123"/>
      <c r="I164" s="123"/>
      <c r="J164" s="165"/>
      <c r="K164" s="125"/>
      <c r="L164" s="123"/>
      <c r="M164" s="123"/>
      <c r="N164" s="123"/>
      <c r="O164" s="123"/>
      <c r="P164" s="123"/>
      <c r="Q164" s="123"/>
      <c r="R164" s="123"/>
      <c r="S164" s="123"/>
      <c r="T164" s="123"/>
      <c r="U164" s="123"/>
      <c r="V164" s="123"/>
      <c r="W164" s="123"/>
      <c r="X164" s="123"/>
      <c r="Y164" s="123"/>
      <c r="Z164" s="129"/>
    </row>
    <row r="165" spans="1:26" ht="15.75" hidden="1" customHeight="1" x14ac:dyDescent="0.25">
      <c r="A165" s="125"/>
      <c r="B165" s="122"/>
      <c r="C165" s="124"/>
      <c r="D165" s="124"/>
      <c r="E165" s="124"/>
      <c r="F165" s="123"/>
      <c r="G165" s="123"/>
      <c r="H165" s="123"/>
      <c r="I165" s="123"/>
      <c r="J165" s="165"/>
      <c r="K165" s="125"/>
      <c r="L165" s="123"/>
      <c r="M165" s="123"/>
      <c r="N165" s="123"/>
      <c r="O165" s="123"/>
      <c r="P165" s="123"/>
      <c r="Q165" s="123"/>
      <c r="R165" s="123"/>
      <c r="S165" s="123"/>
      <c r="T165" s="123"/>
      <c r="U165" s="123"/>
      <c r="V165" s="123"/>
      <c r="W165" s="123"/>
      <c r="X165" s="123"/>
      <c r="Y165" s="123"/>
      <c r="Z165" s="129"/>
    </row>
    <row r="166" spans="1:26" ht="15.75" hidden="1" customHeight="1" x14ac:dyDescent="0.25">
      <c r="A166" s="125"/>
      <c r="B166" s="122"/>
      <c r="C166" s="124"/>
      <c r="D166" s="124"/>
      <c r="E166" s="124"/>
      <c r="F166" s="123"/>
      <c r="G166" s="123"/>
      <c r="H166" s="123"/>
      <c r="I166" s="123"/>
      <c r="J166" s="165"/>
      <c r="K166" s="125"/>
      <c r="L166" s="123"/>
      <c r="M166" s="123"/>
      <c r="N166" s="123"/>
      <c r="O166" s="123"/>
      <c r="P166" s="123"/>
      <c r="Q166" s="123"/>
      <c r="R166" s="123"/>
      <c r="S166" s="123"/>
      <c r="T166" s="123"/>
      <c r="U166" s="123"/>
      <c r="V166" s="123"/>
      <c r="W166" s="123"/>
      <c r="X166" s="123"/>
      <c r="Y166" s="123"/>
      <c r="Z166" s="129"/>
    </row>
    <row r="167" spans="1:26" ht="15.75" hidden="1" customHeight="1" x14ac:dyDescent="0.25">
      <c r="A167" s="125"/>
      <c r="B167" s="122"/>
      <c r="C167" s="124"/>
      <c r="D167" s="124"/>
      <c r="E167" s="124"/>
      <c r="F167" s="123"/>
      <c r="G167" s="123"/>
      <c r="H167" s="123"/>
      <c r="I167" s="123"/>
      <c r="J167" s="165"/>
      <c r="K167" s="125"/>
      <c r="L167" s="123"/>
      <c r="M167" s="123"/>
      <c r="N167" s="123"/>
      <c r="O167" s="123"/>
      <c r="P167" s="123"/>
      <c r="Q167" s="123"/>
      <c r="R167" s="123"/>
      <c r="S167" s="123"/>
      <c r="T167" s="123"/>
      <c r="U167" s="123"/>
      <c r="V167" s="123"/>
      <c r="W167" s="123"/>
      <c r="X167" s="123"/>
      <c r="Y167" s="123"/>
      <c r="Z167" s="129"/>
    </row>
    <row r="168" spans="1:26" ht="15.75" hidden="1" customHeight="1" x14ac:dyDescent="0.25">
      <c r="A168" s="125"/>
      <c r="B168" s="122"/>
      <c r="C168" s="124"/>
      <c r="D168" s="124"/>
      <c r="E168" s="124"/>
      <c r="F168" s="123"/>
      <c r="G168" s="123"/>
      <c r="H168" s="123"/>
      <c r="I168" s="123"/>
      <c r="J168" s="165"/>
      <c r="K168" s="125"/>
      <c r="L168" s="123"/>
      <c r="M168" s="123"/>
      <c r="N168" s="123"/>
      <c r="O168" s="123"/>
      <c r="P168" s="123"/>
      <c r="Q168" s="123"/>
      <c r="R168" s="123"/>
      <c r="S168" s="123"/>
      <c r="T168" s="123"/>
      <c r="U168" s="123"/>
      <c r="V168" s="123"/>
      <c r="W168" s="123"/>
      <c r="X168" s="123"/>
      <c r="Y168" s="123"/>
      <c r="Z168" s="129"/>
    </row>
    <row r="169" spans="1:26" ht="15.75" hidden="1" customHeight="1" x14ac:dyDescent="0.25">
      <c r="A169" s="125"/>
      <c r="B169" s="122"/>
      <c r="C169" s="124"/>
      <c r="D169" s="124"/>
      <c r="E169" s="124"/>
      <c r="F169" s="123"/>
      <c r="G169" s="123"/>
      <c r="H169" s="123"/>
      <c r="I169" s="123"/>
      <c r="J169" s="165"/>
      <c r="K169" s="125"/>
      <c r="L169" s="123"/>
      <c r="M169" s="123"/>
      <c r="N169" s="123"/>
      <c r="O169" s="123"/>
      <c r="P169" s="123"/>
      <c r="Q169" s="123"/>
      <c r="R169" s="123"/>
      <c r="S169" s="123"/>
      <c r="T169" s="123"/>
      <c r="U169" s="123"/>
      <c r="V169" s="123"/>
      <c r="W169" s="123"/>
      <c r="X169" s="123"/>
      <c r="Y169" s="123"/>
      <c r="Z169" s="129"/>
    </row>
    <row r="170" spans="1:26" ht="15.75" hidden="1" customHeight="1" x14ac:dyDescent="0.25">
      <c r="A170" s="125"/>
      <c r="B170" s="122"/>
      <c r="C170" s="124"/>
      <c r="D170" s="124"/>
      <c r="E170" s="124"/>
      <c r="F170" s="123"/>
      <c r="G170" s="123"/>
      <c r="H170" s="123"/>
      <c r="I170" s="123"/>
      <c r="J170" s="165"/>
      <c r="K170" s="125"/>
      <c r="L170" s="123"/>
      <c r="M170" s="123"/>
      <c r="N170" s="123"/>
      <c r="O170" s="123"/>
      <c r="P170" s="123"/>
      <c r="Q170" s="123"/>
      <c r="R170" s="123"/>
      <c r="S170" s="123"/>
      <c r="T170" s="123"/>
      <c r="U170" s="123"/>
      <c r="V170" s="123"/>
      <c r="W170" s="123"/>
      <c r="X170" s="123"/>
      <c r="Y170" s="123"/>
      <c r="Z170" s="129"/>
    </row>
    <row r="171" spans="1:26" ht="15.75" hidden="1" customHeight="1" x14ac:dyDescent="0.25">
      <c r="A171" s="125"/>
      <c r="B171" s="122"/>
      <c r="C171" s="124"/>
      <c r="D171" s="124"/>
      <c r="E171" s="124"/>
      <c r="F171" s="123"/>
      <c r="G171" s="123"/>
      <c r="H171" s="123"/>
      <c r="I171" s="123"/>
      <c r="J171" s="165"/>
      <c r="K171" s="125"/>
      <c r="L171" s="123"/>
      <c r="M171" s="123"/>
      <c r="N171" s="123"/>
      <c r="O171" s="123"/>
      <c r="P171" s="123"/>
      <c r="Q171" s="123"/>
      <c r="R171" s="123"/>
      <c r="S171" s="123"/>
      <c r="T171" s="123"/>
      <c r="U171" s="123"/>
      <c r="V171" s="123"/>
      <c r="W171" s="123"/>
      <c r="X171" s="123"/>
      <c r="Y171" s="123"/>
      <c r="Z171" s="129"/>
    </row>
    <row r="172" spans="1:26" ht="15.75" hidden="1" customHeight="1" x14ac:dyDescent="0.25">
      <c r="A172" s="125"/>
      <c r="B172" s="122"/>
      <c r="C172" s="124"/>
      <c r="D172" s="124"/>
      <c r="E172" s="124"/>
      <c r="F172" s="123"/>
      <c r="G172" s="123"/>
      <c r="H172" s="123"/>
      <c r="I172" s="123"/>
      <c r="J172" s="165"/>
      <c r="K172" s="125"/>
      <c r="L172" s="123"/>
      <c r="M172" s="123"/>
      <c r="N172" s="123"/>
      <c r="O172" s="123"/>
      <c r="P172" s="123"/>
      <c r="Q172" s="123"/>
      <c r="R172" s="123"/>
      <c r="S172" s="123"/>
      <c r="T172" s="123"/>
      <c r="U172" s="123"/>
      <c r="V172" s="123"/>
      <c r="W172" s="123"/>
      <c r="X172" s="123"/>
      <c r="Y172" s="123"/>
      <c r="Z172" s="129"/>
    </row>
    <row r="173" spans="1:26" ht="15.75" hidden="1" customHeight="1" x14ac:dyDescent="0.25">
      <c r="A173" s="125"/>
      <c r="B173" s="122"/>
      <c r="C173" s="124"/>
      <c r="D173" s="124"/>
      <c r="E173" s="124"/>
      <c r="F173" s="123"/>
      <c r="G173" s="123"/>
      <c r="H173" s="123"/>
      <c r="I173" s="123"/>
      <c r="J173" s="165"/>
      <c r="K173" s="125"/>
      <c r="L173" s="123"/>
      <c r="M173" s="123"/>
      <c r="N173" s="123"/>
      <c r="O173" s="123"/>
      <c r="P173" s="123"/>
      <c r="Q173" s="123"/>
      <c r="R173" s="123"/>
      <c r="S173" s="123"/>
      <c r="T173" s="123"/>
      <c r="U173" s="123"/>
      <c r="V173" s="123"/>
      <c r="W173" s="123"/>
      <c r="X173" s="123"/>
      <c r="Y173" s="123"/>
      <c r="Z173" s="129"/>
    </row>
    <row r="174" spans="1:26" ht="15.75" hidden="1" customHeight="1" x14ac:dyDescent="0.25">
      <c r="A174" s="125"/>
      <c r="B174" s="122"/>
      <c r="C174" s="124"/>
      <c r="D174" s="124"/>
      <c r="E174" s="124"/>
      <c r="F174" s="123"/>
      <c r="G174" s="123"/>
      <c r="H174" s="123"/>
      <c r="I174" s="123"/>
      <c r="J174" s="165"/>
      <c r="K174" s="125"/>
      <c r="L174" s="123"/>
      <c r="M174" s="123"/>
      <c r="N174" s="123"/>
      <c r="O174" s="123"/>
      <c r="P174" s="123"/>
      <c r="Q174" s="123"/>
      <c r="R174" s="123"/>
      <c r="S174" s="123"/>
      <c r="T174" s="123"/>
      <c r="U174" s="123"/>
      <c r="V174" s="123"/>
      <c r="W174" s="123"/>
      <c r="X174" s="123"/>
      <c r="Y174" s="123"/>
      <c r="Z174" s="129"/>
    </row>
    <row r="175" spans="1:26" ht="15.75" hidden="1" customHeight="1" x14ac:dyDescent="0.25">
      <c r="A175" s="125"/>
      <c r="B175" s="122"/>
      <c r="C175" s="124"/>
      <c r="D175" s="124"/>
      <c r="E175" s="124"/>
      <c r="F175" s="123"/>
      <c r="G175" s="123"/>
      <c r="H175" s="123"/>
      <c r="I175" s="123"/>
      <c r="J175" s="165"/>
      <c r="K175" s="125"/>
      <c r="L175" s="123"/>
      <c r="M175" s="123"/>
      <c r="N175" s="123"/>
      <c r="O175" s="123"/>
      <c r="P175" s="123"/>
      <c r="Q175" s="123"/>
      <c r="R175" s="123"/>
      <c r="S175" s="123"/>
      <c r="T175" s="123"/>
      <c r="U175" s="123"/>
      <c r="V175" s="123"/>
      <c r="W175" s="123"/>
      <c r="X175" s="123"/>
      <c r="Y175" s="123"/>
      <c r="Z175" s="129"/>
    </row>
    <row r="176" spans="1:26" ht="15.75" hidden="1" customHeight="1" x14ac:dyDescent="0.25">
      <c r="A176" s="125"/>
      <c r="B176" s="122"/>
      <c r="C176" s="124"/>
      <c r="D176" s="124"/>
      <c r="E176" s="124"/>
      <c r="F176" s="123"/>
      <c r="G176" s="123"/>
      <c r="H176" s="123"/>
      <c r="I176" s="123"/>
      <c r="J176" s="165"/>
      <c r="K176" s="125"/>
      <c r="L176" s="123"/>
      <c r="M176" s="123"/>
      <c r="N176" s="123"/>
      <c r="O176" s="123"/>
      <c r="P176" s="123"/>
      <c r="Q176" s="123"/>
      <c r="R176" s="123"/>
      <c r="S176" s="123"/>
      <c r="T176" s="123"/>
      <c r="U176" s="123"/>
      <c r="V176" s="123"/>
      <c r="W176" s="123"/>
      <c r="X176" s="123"/>
      <c r="Y176" s="123"/>
      <c r="Z176" s="129"/>
    </row>
    <row r="177" spans="1:26" ht="15.75" hidden="1" customHeight="1" x14ac:dyDescent="0.25">
      <c r="A177" s="125"/>
      <c r="B177" s="122"/>
      <c r="C177" s="124"/>
      <c r="D177" s="124"/>
      <c r="E177" s="124"/>
      <c r="F177" s="123"/>
      <c r="G177" s="123"/>
      <c r="H177" s="123"/>
      <c r="I177" s="123"/>
      <c r="J177" s="165"/>
      <c r="K177" s="125"/>
      <c r="L177" s="123"/>
      <c r="M177" s="123"/>
      <c r="N177" s="123"/>
      <c r="O177" s="123"/>
      <c r="P177" s="123"/>
      <c r="Q177" s="123"/>
      <c r="R177" s="123"/>
      <c r="S177" s="123"/>
      <c r="T177" s="123"/>
      <c r="U177" s="123"/>
      <c r="V177" s="123"/>
      <c r="W177" s="123"/>
      <c r="X177" s="123"/>
      <c r="Y177" s="123"/>
      <c r="Z177" s="129"/>
    </row>
    <row r="178" spans="1:26" ht="15.75" hidden="1" customHeight="1" x14ac:dyDescent="0.25">
      <c r="A178" s="125"/>
      <c r="B178" s="122"/>
      <c r="C178" s="124"/>
      <c r="D178" s="124"/>
      <c r="E178" s="124"/>
      <c r="F178" s="123"/>
      <c r="G178" s="123"/>
      <c r="H178" s="123"/>
      <c r="I178" s="123"/>
      <c r="J178" s="165"/>
      <c r="K178" s="125"/>
      <c r="L178" s="123"/>
      <c r="M178" s="123"/>
      <c r="N178" s="123"/>
      <c r="O178" s="123"/>
      <c r="P178" s="123"/>
      <c r="Q178" s="123"/>
      <c r="R178" s="123"/>
      <c r="S178" s="123"/>
      <c r="T178" s="123"/>
      <c r="U178" s="123"/>
      <c r="V178" s="123"/>
      <c r="W178" s="123"/>
      <c r="X178" s="123"/>
      <c r="Y178" s="123"/>
      <c r="Z178" s="129"/>
    </row>
    <row r="179" spans="1:26" ht="15.75" hidden="1" customHeight="1" x14ac:dyDescent="0.25">
      <c r="A179" s="125"/>
      <c r="B179" s="122"/>
      <c r="C179" s="124"/>
      <c r="D179" s="124"/>
      <c r="E179" s="124"/>
      <c r="F179" s="123"/>
      <c r="G179" s="123"/>
      <c r="H179" s="123"/>
      <c r="I179" s="123"/>
      <c r="J179" s="165"/>
      <c r="K179" s="125"/>
      <c r="L179" s="123"/>
      <c r="M179" s="123"/>
      <c r="N179" s="123"/>
      <c r="O179" s="123"/>
      <c r="P179" s="123"/>
      <c r="Q179" s="123"/>
      <c r="R179" s="123"/>
      <c r="S179" s="123"/>
      <c r="T179" s="123"/>
      <c r="U179" s="123"/>
      <c r="V179" s="123"/>
      <c r="W179" s="123"/>
      <c r="X179" s="123"/>
      <c r="Y179" s="123"/>
      <c r="Z179" s="129"/>
    </row>
    <row r="180" spans="1:26" ht="15.75" hidden="1" customHeight="1" x14ac:dyDescent="0.25">
      <c r="A180" s="125"/>
      <c r="B180" s="122"/>
      <c r="C180" s="124"/>
      <c r="D180" s="124"/>
      <c r="E180" s="124"/>
      <c r="F180" s="123"/>
      <c r="G180" s="123"/>
      <c r="H180" s="123"/>
      <c r="I180" s="123"/>
      <c r="J180" s="165"/>
      <c r="K180" s="125"/>
      <c r="L180" s="123"/>
      <c r="M180" s="123"/>
      <c r="N180" s="123"/>
      <c r="O180" s="123"/>
      <c r="P180" s="123"/>
      <c r="Q180" s="123"/>
      <c r="R180" s="123"/>
      <c r="S180" s="123"/>
      <c r="T180" s="123"/>
      <c r="U180" s="123"/>
      <c r="V180" s="123"/>
      <c r="W180" s="123"/>
      <c r="X180" s="123"/>
      <c r="Y180" s="123"/>
      <c r="Z180" s="129"/>
    </row>
    <row r="181" spans="1:26" ht="15.75" hidden="1" customHeight="1" x14ac:dyDescent="0.25">
      <c r="A181" s="125"/>
      <c r="B181" s="122"/>
      <c r="C181" s="124"/>
      <c r="D181" s="124"/>
      <c r="E181" s="124"/>
      <c r="F181" s="123"/>
      <c r="G181" s="123"/>
      <c r="H181" s="123"/>
      <c r="I181" s="123"/>
      <c r="J181" s="165"/>
      <c r="K181" s="125"/>
      <c r="L181" s="123"/>
      <c r="M181" s="123"/>
      <c r="N181" s="123"/>
      <c r="O181" s="123"/>
      <c r="P181" s="123"/>
      <c r="Q181" s="123"/>
      <c r="R181" s="123"/>
      <c r="S181" s="123"/>
      <c r="T181" s="123"/>
      <c r="U181" s="123"/>
      <c r="V181" s="123"/>
      <c r="W181" s="123"/>
      <c r="X181" s="123"/>
      <c r="Y181" s="123"/>
      <c r="Z181" s="129"/>
    </row>
    <row r="182" spans="1:26" ht="15.75" hidden="1" customHeight="1" x14ac:dyDescent="0.25">
      <c r="A182" s="125"/>
      <c r="B182" s="122"/>
      <c r="C182" s="124"/>
      <c r="D182" s="124"/>
      <c r="E182" s="124"/>
      <c r="F182" s="123"/>
      <c r="G182" s="123"/>
      <c r="H182" s="123"/>
      <c r="I182" s="123"/>
      <c r="J182" s="165"/>
      <c r="K182" s="125"/>
      <c r="L182" s="123"/>
      <c r="M182" s="123"/>
      <c r="N182" s="123"/>
      <c r="O182" s="123"/>
      <c r="P182" s="123"/>
      <c r="Q182" s="123"/>
      <c r="R182" s="123"/>
      <c r="S182" s="123"/>
      <c r="T182" s="123"/>
      <c r="U182" s="123"/>
      <c r="V182" s="123"/>
      <c r="W182" s="123"/>
      <c r="X182" s="123"/>
      <c r="Y182" s="123"/>
      <c r="Z182" s="129"/>
    </row>
    <row r="183" spans="1:26" ht="15.75" hidden="1" customHeight="1" x14ac:dyDescent="0.25">
      <c r="A183" s="125"/>
      <c r="B183" s="122"/>
      <c r="C183" s="124"/>
      <c r="D183" s="124"/>
      <c r="E183" s="124"/>
      <c r="F183" s="123"/>
      <c r="G183" s="123"/>
      <c r="H183" s="123"/>
      <c r="I183" s="123"/>
      <c r="J183" s="165"/>
      <c r="K183" s="125"/>
      <c r="L183" s="123"/>
      <c r="M183" s="123"/>
      <c r="N183" s="123"/>
      <c r="O183" s="123"/>
      <c r="P183" s="123"/>
      <c r="Q183" s="123"/>
      <c r="R183" s="123"/>
      <c r="S183" s="123"/>
      <c r="T183" s="123"/>
      <c r="U183" s="123"/>
      <c r="V183" s="123"/>
      <c r="W183" s="123"/>
      <c r="X183" s="123"/>
      <c r="Y183" s="123"/>
      <c r="Z183" s="129"/>
    </row>
    <row r="184" spans="1:26" ht="15.75" hidden="1" customHeight="1" x14ac:dyDescent="0.25">
      <c r="A184" s="125"/>
      <c r="B184" s="122"/>
      <c r="C184" s="124"/>
      <c r="D184" s="124"/>
      <c r="E184" s="124"/>
      <c r="F184" s="123"/>
      <c r="G184" s="123"/>
      <c r="H184" s="123"/>
      <c r="I184" s="123"/>
      <c r="J184" s="165"/>
      <c r="K184" s="125"/>
      <c r="L184" s="123"/>
      <c r="M184" s="123"/>
      <c r="N184" s="123"/>
      <c r="O184" s="123"/>
      <c r="P184" s="123"/>
      <c r="Q184" s="123"/>
      <c r="R184" s="123"/>
      <c r="S184" s="123"/>
      <c r="T184" s="123"/>
      <c r="U184" s="123"/>
      <c r="V184" s="123"/>
      <c r="W184" s="123"/>
      <c r="X184" s="123"/>
      <c r="Y184" s="123"/>
      <c r="Z184" s="129"/>
    </row>
    <row r="185" spans="1:26" ht="15.75" hidden="1" customHeight="1" x14ac:dyDescent="0.25">
      <c r="A185" s="125"/>
      <c r="B185" s="122"/>
      <c r="C185" s="124"/>
      <c r="D185" s="124"/>
      <c r="E185" s="124"/>
      <c r="F185" s="123"/>
      <c r="G185" s="123"/>
      <c r="H185" s="123"/>
      <c r="I185" s="123"/>
      <c r="J185" s="165"/>
      <c r="K185" s="125"/>
      <c r="L185" s="123"/>
      <c r="M185" s="123"/>
      <c r="N185" s="123"/>
      <c r="O185" s="123"/>
      <c r="P185" s="123"/>
      <c r="Q185" s="123"/>
      <c r="R185" s="123"/>
      <c r="S185" s="123"/>
      <c r="T185" s="123"/>
      <c r="U185" s="123"/>
      <c r="V185" s="123"/>
      <c r="W185" s="123"/>
      <c r="X185" s="123"/>
      <c r="Y185" s="123"/>
      <c r="Z185" s="129"/>
    </row>
    <row r="186" spans="1:26" ht="15.75" hidden="1" customHeight="1" x14ac:dyDescent="0.25">
      <c r="A186" s="125"/>
      <c r="B186" s="122"/>
      <c r="C186" s="124"/>
      <c r="D186" s="124"/>
      <c r="E186" s="124"/>
      <c r="F186" s="123"/>
      <c r="G186" s="123"/>
      <c r="H186" s="123"/>
      <c r="I186" s="123"/>
      <c r="J186" s="165"/>
      <c r="K186" s="125"/>
      <c r="L186" s="123"/>
      <c r="M186" s="123"/>
      <c r="N186" s="123"/>
      <c r="O186" s="123"/>
      <c r="P186" s="123"/>
      <c r="Q186" s="123"/>
      <c r="R186" s="123"/>
      <c r="S186" s="123"/>
      <c r="T186" s="123"/>
      <c r="U186" s="123"/>
      <c r="V186" s="123"/>
      <c r="W186" s="123"/>
      <c r="X186" s="123"/>
      <c r="Y186" s="123"/>
      <c r="Z186" s="129"/>
    </row>
    <row r="187" spans="1:26" ht="15.75" hidden="1" customHeight="1" x14ac:dyDescent="0.25">
      <c r="A187" s="125"/>
      <c r="B187" s="122"/>
      <c r="C187" s="124"/>
      <c r="D187" s="124"/>
      <c r="E187" s="124"/>
      <c r="F187" s="123"/>
      <c r="G187" s="123"/>
      <c r="H187" s="123"/>
      <c r="I187" s="123"/>
      <c r="J187" s="165"/>
      <c r="K187" s="125"/>
      <c r="L187" s="123"/>
      <c r="M187" s="123"/>
      <c r="N187" s="123"/>
      <c r="O187" s="123"/>
      <c r="P187" s="123"/>
      <c r="Q187" s="123"/>
      <c r="R187" s="123"/>
      <c r="S187" s="123"/>
      <c r="T187" s="123"/>
      <c r="U187" s="123"/>
      <c r="V187" s="123"/>
      <c r="W187" s="123"/>
      <c r="X187" s="123"/>
      <c r="Y187" s="123"/>
      <c r="Z187" s="129"/>
    </row>
    <row r="188" spans="1:26" ht="15.75" hidden="1" customHeight="1" x14ac:dyDescent="0.25">
      <c r="A188" s="125"/>
      <c r="B188" s="122"/>
      <c r="C188" s="124"/>
      <c r="D188" s="124"/>
      <c r="E188" s="124"/>
      <c r="F188" s="123"/>
      <c r="G188" s="123"/>
      <c r="H188" s="123"/>
      <c r="I188" s="123"/>
      <c r="J188" s="165"/>
      <c r="K188" s="125"/>
      <c r="L188" s="123"/>
      <c r="M188" s="123"/>
      <c r="N188" s="123"/>
      <c r="O188" s="123"/>
      <c r="P188" s="123"/>
      <c r="Q188" s="123"/>
      <c r="R188" s="123"/>
      <c r="S188" s="123"/>
      <c r="T188" s="123"/>
      <c r="U188" s="123"/>
      <c r="V188" s="123"/>
      <c r="W188" s="123"/>
      <c r="X188" s="123"/>
      <c r="Y188" s="123"/>
      <c r="Z188" s="129"/>
    </row>
    <row r="189" spans="1:26" ht="15.75" hidden="1" customHeight="1" x14ac:dyDescent="0.25">
      <c r="A189" s="125"/>
      <c r="B189" s="122"/>
      <c r="C189" s="124"/>
      <c r="D189" s="124"/>
      <c r="E189" s="124"/>
      <c r="F189" s="123"/>
      <c r="G189" s="123"/>
      <c r="H189" s="123"/>
      <c r="I189" s="123"/>
      <c r="J189" s="165"/>
      <c r="K189" s="125"/>
      <c r="L189" s="123"/>
      <c r="M189" s="123"/>
      <c r="N189" s="123"/>
      <c r="O189" s="123"/>
      <c r="P189" s="123"/>
      <c r="Q189" s="123"/>
      <c r="R189" s="123"/>
      <c r="S189" s="123"/>
      <c r="T189" s="123"/>
      <c r="U189" s="123"/>
      <c r="V189" s="123"/>
      <c r="W189" s="123"/>
      <c r="X189" s="123"/>
      <c r="Y189" s="123"/>
      <c r="Z189" s="129"/>
    </row>
    <row r="190" spans="1:26" ht="15.75" hidden="1" customHeight="1" x14ac:dyDescent="0.25">
      <c r="A190" s="125"/>
      <c r="B190" s="122"/>
      <c r="C190" s="124"/>
      <c r="D190" s="124"/>
      <c r="E190" s="124"/>
      <c r="F190" s="123"/>
      <c r="G190" s="123"/>
      <c r="H190" s="123"/>
      <c r="I190" s="123"/>
      <c r="J190" s="165"/>
      <c r="K190" s="125"/>
      <c r="L190" s="123"/>
      <c r="M190" s="123"/>
      <c r="N190" s="123"/>
      <c r="O190" s="123"/>
      <c r="P190" s="123"/>
      <c r="Q190" s="123"/>
      <c r="R190" s="123"/>
      <c r="S190" s="123"/>
      <c r="T190" s="123"/>
      <c r="U190" s="123"/>
      <c r="V190" s="123"/>
      <c r="W190" s="123"/>
      <c r="X190" s="123"/>
      <c r="Y190" s="123"/>
      <c r="Z190" s="129"/>
    </row>
    <row r="191" spans="1:26" ht="15.75" hidden="1" customHeight="1" x14ac:dyDescent="0.25">
      <c r="A191" s="125"/>
      <c r="B191" s="122"/>
      <c r="C191" s="124"/>
      <c r="D191" s="124"/>
      <c r="E191" s="124"/>
      <c r="F191" s="123"/>
      <c r="G191" s="123"/>
      <c r="H191" s="123"/>
      <c r="I191" s="123"/>
      <c r="J191" s="165"/>
      <c r="K191" s="125"/>
      <c r="L191" s="123"/>
      <c r="M191" s="123"/>
      <c r="N191" s="123"/>
      <c r="O191" s="123"/>
      <c r="P191" s="123"/>
      <c r="Q191" s="123"/>
      <c r="R191" s="123"/>
      <c r="S191" s="123"/>
      <c r="T191" s="123"/>
      <c r="U191" s="123"/>
      <c r="V191" s="123"/>
      <c r="W191" s="123"/>
      <c r="X191" s="123"/>
      <c r="Y191" s="123"/>
      <c r="Z191" s="129"/>
    </row>
    <row r="192" spans="1:26" ht="15.75" hidden="1" customHeight="1" x14ac:dyDescent="0.25">
      <c r="A192" s="125"/>
      <c r="B192" s="122"/>
      <c r="C192" s="124"/>
      <c r="D192" s="124"/>
      <c r="E192" s="124"/>
      <c r="F192" s="123"/>
      <c r="G192" s="123"/>
      <c r="H192" s="123"/>
      <c r="I192" s="123"/>
      <c r="J192" s="165"/>
      <c r="K192" s="125"/>
      <c r="L192" s="123"/>
      <c r="M192" s="123"/>
      <c r="N192" s="123"/>
      <c r="O192" s="123"/>
      <c r="P192" s="123"/>
      <c r="Q192" s="123"/>
      <c r="R192" s="123"/>
      <c r="S192" s="123"/>
      <c r="T192" s="123"/>
      <c r="U192" s="123"/>
      <c r="V192" s="123"/>
      <c r="W192" s="123"/>
      <c r="X192" s="123"/>
      <c r="Y192" s="123"/>
      <c r="Z192" s="129"/>
    </row>
    <row r="193" spans="1:26" ht="15.75" hidden="1" customHeight="1" x14ac:dyDescent="0.25">
      <c r="A193" s="125"/>
      <c r="B193" s="122"/>
      <c r="C193" s="124"/>
      <c r="D193" s="124"/>
      <c r="E193" s="124"/>
      <c r="F193" s="123"/>
      <c r="G193" s="123"/>
      <c r="H193" s="123"/>
      <c r="I193" s="123"/>
      <c r="J193" s="165"/>
      <c r="K193" s="125"/>
      <c r="L193" s="123"/>
      <c r="M193" s="123"/>
      <c r="N193" s="123"/>
      <c r="O193" s="123"/>
      <c r="P193" s="123"/>
      <c r="Q193" s="123"/>
      <c r="R193" s="123"/>
      <c r="S193" s="123"/>
      <c r="T193" s="123"/>
      <c r="U193" s="123"/>
      <c r="V193" s="123"/>
      <c r="W193" s="123"/>
      <c r="X193" s="123"/>
      <c r="Y193" s="123"/>
      <c r="Z193" s="129"/>
    </row>
    <row r="194" spans="1:26" ht="15.75" hidden="1" customHeight="1" x14ac:dyDescent="0.25">
      <c r="A194" s="125"/>
      <c r="B194" s="122"/>
      <c r="C194" s="124"/>
      <c r="D194" s="124"/>
      <c r="E194" s="124"/>
      <c r="F194" s="123"/>
      <c r="G194" s="123"/>
      <c r="H194" s="123"/>
      <c r="I194" s="123"/>
      <c r="J194" s="165"/>
      <c r="K194" s="125"/>
      <c r="L194" s="123"/>
      <c r="M194" s="123"/>
      <c r="N194" s="123"/>
      <c r="O194" s="123"/>
      <c r="P194" s="123"/>
      <c r="Q194" s="123"/>
      <c r="R194" s="123"/>
      <c r="S194" s="123"/>
      <c r="T194" s="123"/>
      <c r="U194" s="123"/>
      <c r="V194" s="123"/>
      <c r="W194" s="123"/>
      <c r="X194" s="123"/>
      <c r="Y194" s="123"/>
      <c r="Z194" s="129"/>
    </row>
    <row r="195" spans="1:26" ht="15.75" hidden="1" customHeight="1" x14ac:dyDescent="0.25">
      <c r="A195" s="125"/>
      <c r="B195" s="122"/>
      <c r="C195" s="124"/>
      <c r="D195" s="124"/>
      <c r="E195" s="124"/>
      <c r="F195" s="123"/>
      <c r="G195" s="123"/>
      <c r="H195" s="123"/>
      <c r="I195" s="123"/>
      <c r="J195" s="165"/>
      <c r="K195" s="125"/>
      <c r="L195" s="123"/>
      <c r="M195" s="123"/>
      <c r="N195" s="123"/>
      <c r="O195" s="123"/>
      <c r="P195" s="123"/>
      <c r="Q195" s="123"/>
      <c r="R195" s="123"/>
      <c r="S195" s="123"/>
      <c r="T195" s="123"/>
      <c r="U195" s="123"/>
      <c r="V195" s="123"/>
      <c r="W195" s="123"/>
      <c r="X195" s="123"/>
      <c r="Y195" s="123"/>
      <c r="Z195" s="129"/>
    </row>
    <row r="196" spans="1:26" ht="15.75" hidden="1" customHeight="1" x14ac:dyDescent="0.25">
      <c r="A196" s="125"/>
      <c r="B196" s="122"/>
      <c r="C196" s="124"/>
      <c r="D196" s="124"/>
      <c r="E196" s="124"/>
      <c r="F196" s="123"/>
      <c r="G196" s="123"/>
      <c r="H196" s="123"/>
      <c r="I196" s="123"/>
      <c r="J196" s="165"/>
      <c r="K196" s="125"/>
      <c r="L196" s="123"/>
      <c r="M196" s="123"/>
      <c r="N196" s="123"/>
      <c r="O196" s="123"/>
      <c r="P196" s="123"/>
      <c r="Q196" s="123"/>
      <c r="R196" s="123"/>
      <c r="S196" s="123"/>
      <c r="T196" s="123"/>
      <c r="U196" s="123"/>
      <c r="V196" s="123"/>
      <c r="W196" s="123"/>
      <c r="X196" s="123"/>
      <c r="Y196" s="123"/>
      <c r="Z196" s="129"/>
    </row>
    <row r="197" spans="1:26" ht="15.75" hidden="1" customHeight="1" x14ac:dyDescent="0.25">
      <c r="A197" s="125"/>
      <c r="B197" s="122"/>
      <c r="C197" s="124"/>
      <c r="D197" s="124"/>
      <c r="E197" s="124"/>
      <c r="F197" s="123"/>
      <c r="G197" s="123"/>
      <c r="H197" s="123"/>
      <c r="I197" s="123"/>
      <c r="J197" s="165"/>
      <c r="K197" s="125"/>
      <c r="L197" s="123"/>
      <c r="M197" s="123"/>
      <c r="N197" s="123"/>
      <c r="O197" s="123"/>
      <c r="P197" s="123"/>
      <c r="Q197" s="123"/>
      <c r="R197" s="123"/>
      <c r="S197" s="123"/>
      <c r="T197" s="123"/>
      <c r="U197" s="123"/>
      <c r="V197" s="123"/>
      <c r="W197" s="123"/>
      <c r="X197" s="123"/>
      <c r="Y197" s="123"/>
      <c r="Z197" s="129"/>
    </row>
    <row r="198" spans="1:26" ht="15.75" hidden="1" customHeight="1" x14ac:dyDescent="0.25">
      <c r="A198" s="125"/>
      <c r="B198" s="122"/>
      <c r="C198" s="124"/>
      <c r="D198" s="124"/>
      <c r="E198" s="124"/>
      <c r="F198" s="123"/>
      <c r="G198" s="123"/>
      <c r="H198" s="123"/>
      <c r="I198" s="123"/>
      <c r="J198" s="165"/>
      <c r="K198" s="125"/>
      <c r="L198" s="123"/>
      <c r="M198" s="123"/>
      <c r="N198" s="123"/>
      <c r="O198" s="123"/>
      <c r="P198" s="123"/>
      <c r="Q198" s="123"/>
      <c r="R198" s="123"/>
      <c r="S198" s="123"/>
      <c r="T198" s="123"/>
      <c r="U198" s="123"/>
      <c r="V198" s="123"/>
      <c r="W198" s="123"/>
      <c r="X198" s="123"/>
      <c r="Y198" s="123"/>
      <c r="Z198" s="129"/>
    </row>
    <row r="199" spans="1:26" ht="15.75" hidden="1" customHeight="1" x14ac:dyDescent="0.25">
      <c r="A199" s="125"/>
      <c r="B199" s="122"/>
      <c r="C199" s="124"/>
      <c r="D199" s="124"/>
      <c r="E199" s="124"/>
      <c r="F199" s="123"/>
      <c r="G199" s="123"/>
      <c r="H199" s="123"/>
      <c r="I199" s="123"/>
      <c r="J199" s="165"/>
      <c r="K199" s="125"/>
      <c r="L199" s="123"/>
      <c r="M199" s="123"/>
      <c r="N199" s="123"/>
      <c r="O199" s="123"/>
      <c r="P199" s="123"/>
      <c r="Q199" s="123"/>
      <c r="R199" s="123"/>
      <c r="S199" s="123"/>
      <c r="T199" s="123"/>
      <c r="U199" s="123"/>
      <c r="V199" s="123"/>
      <c r="W199" s="123"/>
      <c r="X199" s="123"/>
      <c r="Y199" s="123"/>
      <c r="Z199" s="129"/>
    </row>
    <row r="200" spans="1:26" ht="15.75" hidden="1" customHeight="1" x14ac:dyDescent="0.25">
      <c r="A200" s="125"/>
      <c r="B200" s="122"/>
      <c r="C200" s="124"/>
      <c r="D200" s="124"/>
      <c r="E200" s="124"/>
      <c r="F200" s="123"/>
      <c r="G200" s="123"/>
      <c r="H200" s="123"/>
      <c r="I200" s="123"/>
      <c r="J200" s="165"/>
      <c r="K200" s="125"/>
      <c r="L200" s="123"/>
      <c r="M200" s="123"/>
      <c r="N200" s="123"/>
      <c r="O200" s="123"/>
      <c r="P200" s="123"/>
      <c r="Q200" s="123"/>
      <c r="R200" s="123"/>
      <c r="S200" s="123"/>
      <c r="T200" s="123"/>
      <c r="U200" s="123"/>
      <c r="V200" s="123"/>
      <c r="W200" s="123"/>
      <c r="X200" s="123"/>
      <c r="Y200" s="123"/>
      <c r="Z200" s="129"/>
    </row>
    <row r="201" spans="1:26" ht="15.75" hidden="1" customHeight="1" x14ac:dyDescent="0.25">
      <c r="A201" s="125"/>
      <c r="B201" s="122"/>
      <c r="C201" s="124"/>
      <c r="D201" s="124"/>
      <c r="E201" s="124"/>
      <c r="F201" s="123"/>
      <c r="G201" s="123"/>
      <c r="H201" s="123"/>
      <c r="I201" s="123"/>
      <c r="J201" s="165"/>
      <c r="K201" s="125"/>
      <c r="L201" s="123"/>
      <c r="M201" s="123"/>
      <c r="N201" s="123"/>
      <c r="O201" s="123"/>
      <c r="P201" s="123"/>
      <c r="Q201" s="123"/>
      <c r="R201" s="123"/>
      <c r="S201" s="123"/>
      <c r="T201" s="123"/>
      <c r="U201" s="123"/>
      <c r="V201" s="123"/>
      <c r="W201" s="123"/>
      <c r="X201" s="123"/>
      <c r="Y201" s="123"/>
      <c r="Z201" s="129"/>
    </row>
    <row r="202" spans="1:26" ht="15.75" hidden="1" customHeight="1" x14ac:dyDescent="0.25">
      <c r="A202" s="125"/>
      <c r="B202" s="122"/>
      <c r="C202" s="124"/>
      <c r="D202" s="124"/>
      <c r="E202" s="124"/>
      <c r="F202" s="123"/>
      <c r="G202" s="123"/>
      <c r="H202" s="123"/>
      <c r="I202" s="123"/>
      <c r="J202" s="165"/>
      <c r="K202" s="125"/>
      <c r="L202" s="123"/>
      <c r="M202" s="123"/>
      <c r="N202" s="123"/>
      <c r="O202" s="123"/>
      <c r="P202" s="123"/>
      <c r="Q202" s="123"/>
      <c r="R202" s="123"/>
      <c r="S202" s="123"/>
      <c r="T202" s="123"/>
      <c r="U202" s="123"/>
      <c r="V202" s="123"/>
      <c r="W202" s="123"/>
      <c r="X202" s="123"/>
      <c r="Y202" s="123"/>
      <c r="Z202" s="129"/>
    </row>
    <row r="203" spans="1:26" ht="15.75" hidden="1" customHeight="1" x14ac:dyDescent="0.25">
      <c r="A203" s="125"/>
      <c r="B203" s="122"/>
      <c r="C203" s="124"/>
      <c r="D203" s="124"/>
      <c r="E203" s="124"/>
      <c r="F203" s="123"/>
      <c r="G203" s="123"/>
      <c r="H203" s="123"/>
      <c r="I203" s="123"/>
      <c r="J203" s="165"/>
      <c r="K203" s="125"/>
      <c r="L203" s="123"/>
      <c r="M203" s="123"/>
      <c r="N203" s="123"/>
      <c r="O203" s="123"/>
      <c r="P203" s="123"/>
      <c r="Q203" s="123"/>
      <c r="R203" s="123"/>
      <c r="S203" s="123"/>
      <c r="T203" s="123"/>
      <c r="U203" s="123"/>
      <c r="V203" s="123"/>
      <c r="W203" s="123"/>
      <c r="X203" s="123"/>
      <c r="Y203" s="123"/>
      <c r="Z203" s="129"/>
    </row>
    <row r="204" spans="1:26" ht="15.75" hidden="1" customHeight="1" x14ac:dyDescent="0.25">
      <c r="A204" s="125"/>
      <c r="B204" s="122"/>
      <c r="C204" s="124"/>
      <c r="D204" s="124"/>
      <c r="E204" s="124"/>
      <c r="F204" s="123"/>
      <c r="G204" s="123"/>
      <c r="H204" s="123"/>
      <c r="I204" s="123"/>
      <c r="J204" s="165"/>
      <c r="K204" s="125"/>
      <c r="L204" s="123"/>
      <c r="M204" s="123"/>
      <c r="N204" s="123"/>
      <c r="O204" s="123"/>
      <c r="P204" s="123"/>
      <c r="Q204" s="123"/>
      <c r="R204" s="123"/>
      <c r="S204" s="123"/>
      <c r="T204" s="123"/>
      <c r="U204" s="123"/>
      <c r="V204" s="123"/>
      <c r="W204" s="123"/>
      <c r="X204" s="123"/>
      <c r="Y204" s="123"/>
      <c r="Z204" s="129"/>
    </row>
    <row r="205" spans="1:26" ht="15.75" hidden="1" customHeight="1" x14ac:dyDescent="0.25">
      <c r="A205" s="125"/>
      <c r="B205" s="122"/>
      <c r="C205" s="124"/>
      <c r="D205" s="124"/>
      <c r="E205" s="124"/>
      <c r="F205" s="123"/>
      <c r="G205" s="123"/>
      <c r="H205" s="123"/>
      <c r="I205" s="123"/>
      <c r="J205" s="165"/>
      <c r="K205" s="125"/>
      <c r="L205" s="123"/>
      <c r="M205" s="123"/>
      <c r="N205" s="123"/>
      <c r="O205" s="123"/>
      <c r="P205" s="123"/>
      <c r="Q205" s="123"/>
      <c r="R205" s="123"/>
      <c r="S205" s="123"/>
      <c r="T205" s="123"/>
      <c r="U205" s="123"/>
      <c r="V205" s="123"/>
      <c r="W205" s="123"/>
      <c r="X205" s="123"/>
      <c r="Y205" s="123"/>
      <c r="Z205" s="129"/>
    </row>
    <row r="206" spans="1:26" ht="15.75" hidden="1" customHeight="1" x14ac:dyDescent="0.25">
      <c r="A206" s="125"/>
      <c r="B206" s="122"/>
      <c r="C206" s="124"/>
      <c r="D206" s="124"/>
      <c r="E206" s="124"/>
      <c r="F206" s="123"/>
      <c r="G206" s="123"/>
      <c r="H206" s="123"/>
      <c r="I206" s="123"/>
      <c r="J206" s="165"/>
      <c r="K206" s="125"/>
      <c r="L206" s="123"/>
      <c r="M206" s="123"/>
      <c r="N206" s="123"/>
      <c r="O206" s="123"/>
      <c r="P206" s="123"/>
      <c r="Q206" s="123"/>
      <c r="R206" s="123"/>
      <c r="S206" s="123"/>
      <c r="T206" s="123"/>
      <c r="U206" s="123"/>
      <c r="V206" s="123"/>
      <c r="W206" s="123"/>
      <c r="X206" s="123"/>
      <c r="Y206" s="123"/>
      <c r="Z206" s="129"/>
    </row>
    <row r="207" spans="1:26" ht="15.75" hidden="1" customHeight="1" x14ac:dyDescent="0.25">
      <c r="A207" s="125"/>
      <c r="B207" s="122"/>
      <c r="C207" s="124"/>
      <c r="D207" s="124"/>
      <c r="E207" s="124"/>
      <c r="F207" s="123"/>
      <c r="G207" s="123"/>
      <c r="H207" s="123"/>
      <c r="I207" s="123"/>
      <c r="J207" s="165"/>
      <c r="K207" s="125"/>
      <c r="L207" s="123"/>
      <c r="M207" s="123"/>
      <c r="N207" s="123"/>
      <c r="O207" s="123"/>
      <c r="P207" s="123"/>
      <c r="Q207" s="123"/>
      <c r="R207" s="123"/>
      <c r="S207" s="123"/>
      <c r="T207" s="123"/>
      <c r="U207" s="123"/>
      <c r="V207" s="123"/>
      <c r="W207" s="123"/>
      <c r="X207" s="123"/>
      <c r="Y207" s="123"/>
      <c r="Z207" s="129"/>
    </row>
    <row r="208" spans="1:26" ht="15.75" hidden="1" customHeight="1" x14ac:dyDescent="0.25">
      <c r="A208" s="125"/>
      <c r="B208" s="122"/>
      <c r="C208" s="124"/>
      <c r="D208" s="124"/>
      <c r="E208" s="124"/>
      <c r="F208" s="123"/>
      <c r="G208" s="123"/>
      <c r="H208" s="123"/>
      <c r="I208" s="123"/>
      <c r="J208" s="165"/>
      <c r="K208" s="125"/>
      <c r="L208" s="123"/>
      <c r="M208" s="123"/>
      <c r="N208" s="123"/>
      <c r="O208" s="123"/>
      <c r="P208" s="123"/>
      <c r="Q208" s="123"/>
      <c r="R208" s="123"/>
      <c r="S208" s="123"/>
      <c r="T208" s="123"/>
      <c r="U208" s="123"/>
      <c r="V208" s="123"/>
      <c r="W208" s="123"/>
      <c r="X208" s="123"/>
      <c r="Y208" s="123"/>
      <c r="Z208" s="129"/>
    </row>
    <row r="209" spans="1:26" ht="15.75" hidden="1" customHeight="1" x14ac:dyDescent="0.25">
      <c r="A209" s="125"/>
      <c r="B209" s="122"/>
      <c r="C209" s="124"/>
      <c r="D209" s="124"/>
      <c r="E209" s="124"/>
      <c r="F209" s="123"/>
      <c r="G209" s="123"/>
      <c r="H209" s="123"/>
      <c r="I209" s="123"/>
      <c r="J209" s="165"/>
      <c r="K209" s="125"/>
      <c r="L209" s="123"/>
      <c r="M209" s="123"/>
      <c r="N209" s="123"/>
      <c r="O209" s="123"/>
      <c r="P209" s="123"/>
      <c r="Q209" s="123"/>
      <c r="R209" s="123"/>
      <c r="S209" s="123"/>
      <c r="T209" s="123"/>
      <c r="U209" s="123"/>
      <c r="V209" s="123"/>
      <c r="W209" s="123"/>
      <c r="X209" s="123"/>
      <c r="Y209" s="123"/>
      <c r="Z209" s="129"/>
    </row>
    <row r="210" spans="1:26" ht="15.75" hidden="1" customHeight="1" x14ac:dyDescent="0.25">
      <c r="A210" s="125"/>
      <c r="B210" s="122"/>
      <c r="C210" s="124"/>
      <c r="D210" s="124"/>
      <c r="E210" s="124"/>
      <c r="F210" s="123"/>
      <c r="G210" s="123"/>
      <c r="H210" s="123"/>
      <c r="I210" s="123"/>
      <c r="J210" s="165"/>
      <c r="K210" s="125"/>
      <c r="L210" s="123"/>
      <c r="M210" s="123"/>
      <c r="N210" s="123"/>
      <c r="O210" s="123"/>
      <c r="P210" s="123"/>
      <c r="Q210" s="123"/>
      <c r="R210" s="123"/>
      <c r="S210" s="123"/>
      <c r="T210" s="123"/>
      <c r="U210" s="123"/>
      <c r="V210" s="123"/>
      <c r="W210" s="123"/>
      <c r="X210" s="123"/>
      <c r="Y210" s="123"/>
      <c r="Z210" s="129"/>
    </row>
    <row r="211" spans="1:26" ht="15.75" hidden="1" customHeight="1" x14ac:dyDescent="0.25">
      <c r="A211" s="125"/>
      <c r="B211" s="122"/>
      <c r="C211" s="124"/>
      <c r="D211" s="124"/>
      <c r="E211" s="124"/>
      <c r="F211" s="123"/>
      <c r="G211" s="123"/>
      <c r="H211" s="123"/>
      <c r="I211" s="123"/>
      <c r="J211" s="165"/>
      <c r="K211" s="125"/>
      <c r="L211" s="123"/>
      <c r="M211" s="123"/>
      <c r="N211" s="123"/>
      <c r="O211" s="123"/>
      <c r="P211" s="123"/>
      <c r="Q211" s="123"/>
      <c r="R211" s="123"/>
      <c r="S211" s="123"/>
      <c r="T211" s="123"/>
      <c r="U211" s="123"/>
      <c r="V211" s="123"/>
      <c r="W211" s="123"/>
      <c r="X211" s="123"/>
      <c r="Y211" s="123"/>
      <c r="Z211" s="129"/>
    </row>
    <row r="212" spans="1:26" ht="15.75" hidden="1" customHeight="1" x14ac:dyDescent="0.25">
      <c r="A212" s="125"/>
      <c r="B212" s="122"/>
      <c r="C212" s="124"/>
      <c r="D212" s="124"/>
      <c r="E212" s="124"/>
      <c r="F212" s="123"/>
      <c r="G212" s="123"/>
      <c r="H212" s="123"/>
      <c r="I212" s="123"/>
      <c r="J212" s="165"/>
      <c r="K212" s="125"/>
      <c r="L212" s="123"/>
      <c r="M212" s="123"/>
      <c r="N212" s="123"/>
      <c r="O212" s="123"/>
      <c r="P212" s="123"/>
      <c r="Q212" s="123"/>
      <c r="R212" s="123"/>
      <c r="S212" s="123"/>
      <c r="T212" s="123"/>
      <c r="U212" s="123"/>
      <c r="V212" s="123"/>
      <c r="W212" s="123"/>
      <c r="X212" s="123"/>
      <c r="Y212" s="123"/>
      <c r="Z212" s="129"/>
    </row>
    <row r="213" spans="1:26" ht="15.75" hidden="1" customHeight="1" x14ac:dyDescent="0.25">
      <c r="A213" s="125"/>
      <c r="B213" s="122"/>
      <c r="C213" s="124"/>
      <c r="D213" s="124"/>
      <c r="E213" s="124"/>
      <c r="F213" s="123"/>
      <c r="G213" s="123"/>
      <c r="H213" s="123"/>
      <c r="I213" s="123"/>
      <c r="J213" s="165"/>
      <c r="K213" s="125"/>
      <c r="L213" s="123"/>
      <c r="M213" s="123"/>
      <c r="N213" s="123"/>
      <c r="O213" s="123"/>
      <c r="P213" s="123"/>
      <c r="Q213" s="123"/>
      <c r="R213" s="123"/>
      <c r="S213" s="123"/>
      <c r="T213" s="123"/>
      <c r="U213" s="123"/>
      <c r="V213" s="123"/>
      <c r="W213" s="123"/>
      <c r="X213" s="123"/>
      <c r="Y213" s="123"/>
      <c r="Z213" s="129"/>
    </row>
    <row r="214" spans="1:26" ht="15.75" hidden="1" customHeight="1" x14ac:dyDescent="0.25">
      <c r="A214" s="125"/>
      <c r="B214" s="122"/>
      <c r="C214" s="124"/>
      <c r="D214" s="124"/>
      <c r="E214" s="124"/>
      <c r="F214" s="123"/>
      <c r="G214" s="123"/>
      <c r="H214" s="123"/>
      <c r="I214" s="123"/>
      <c r="J214" s="165"/>
      <c r="K214" s="125"/>
      <c r="L214" s="123"/>
      <c r="M214" s="123"/>
      <c r="N214" s="123"/>
      <c r="O214" s="123"/>
      <c r="P214" s="123"/>
      <c r="Q214" s="123"/>
      <c r="R214" s="123"/>
      <c r="S214" s="123"/>
      <c r="T214" s="123"/>
      <c r="U214" s="123"/>
      <c r="V214" s="123"/>
      <c r="W214" s="123"/>
      <c r="X214" s="123"/>
      <c r="Y214" s="123"/>
      <c r="Z214" s="129"/>
    </row>
    <row r="215" spans="1:26" ht="15.75" hidden="1" customHeight="1" x14ac:dyDescent="0.25">
      <c r="A215" s="125"/>
      <c r="B215" s="122"/>
      <c r="C215" s="124"/>
      <c r="D215" s="124"/>
      <c r="E215" s="124"/>
      <c r="F215" s="123"/>
      <c r="G215" s="123"/>
      <c r="H215" s="123"/>
      <c r="I215" s="123"/>
      <c r="J215" s="165"/>
      <c r="K215" s="125"/>
      <c r="L215" s="123"/>
      <c r="M215" s="123"/>
      <c r="N215" s="123"/>
      <c r="O215" s="123"/>
      <c r="P215" s="123"/>
      <c r="Q215" s="123"/>
      <c r="R215" s="123"/>
      <c r="S215" s="123"/>
      <c r="T215" s="123"/>
      <c r="U215" s="123"/>
      <c r="V215" s="123"/>
      <c r="W215" s="123"/>
      <c r="X215" s="123"/>
      <c r="Y215" s="123"/>
      <c r="Z215" s="129"/>
    </row>
    <row r="216" spans="1:26" ht="15.75" hidden="1" customHeight="1" x14ac:dyDescent="0.25">
      <c r="A216" s="129"/>
      <c r="B216" s="129"/>
      <c r="C216" s="129"/>
      <c r="D216" s="129"/>
      <c r="E216" s="129"/>
      <c r="F216" s="129"/>
      <c r="G216" s="129"/>
      <c r="H216" s="129"/>
      <c r="I216" s="129"/>
      <c r="J216" s="129"/>
      <c r="K216" s="129"/>
      <c r="L216" s="129"/>
      <c r="M216" s="129"/>
      <c r="N216" s="129"/>
      <c r="O216" s="129"/>
      <c r="P216" s="129"/>
      <c r="Q216" s="129"/>
      <c r="R216" s="129"/>
      <c r="S216" s="129"/>
      <c r="T216" s="129"/>
      <c r="U216" s="129"/>
      <c r="V216" s="129"/>
      <c r="W216" s="129"/>
      <c r="X216" s="129"/>
      <c r="Y216" s="129"/>
      <c r="Z216" s="129"/>
    </row>
    <row r="217" spans="1:26" ht="15.75" hidden="1" customHeight="1" x14ac:dyDescent="0.25">
      <c r="A217" s="129"/>
      <c r="B217" s="129"/>
      <c r="C217" s="129"/>
      <c r="D217" s="129"/>
      <c r="E217" s="129"/>
      <c r="F217" s="129"/>
      <c r="G217" s="129"/>
      <c r="H217" s="129"/>
      <c r="I217" s="129"/>
      <c r="J217" s="129"/>
      <c r="K217" s="129"/>
      <c r="L217" s="129"/>
      <c r="M217" s="129"/>
      <c r="N217" s="129"/>
      <c r="O217" s="129"/>
      <c r="P217" s="129"/>
      <c r="Q217" s="129"/>
      <c r="R217" s="129"/>
      <c r="S217" s="129"/>
      <c r="T217" s="129"/>
      <c r="U217" s="129"/>
      <c r="V217" s="129"/>
      <c r="W217" s="129"/>
      <c r="X217" s="129"/>
      <c r="Y217" s="129"/>
      <c r="Z217" s="129"/>
    </row>
    <row r="218" spans="1:26" ht="15.75" hidden="1" customHeight="1" x14ac:dyDescent="0.25">
      <c r="A218" s="129"/>
      <c r="B218" s="129"/>
      <c r="C218" s="129"/>
      <c r="D218" s="129"/>
      <c r="E218" s="129"/>
      <c r="F218" s="129"/>
      <c r="G218" s="129"/>
      <c r="H218" s="129"/>
      <c r="I218" s="129"/>
      <c r="J218" s="129"/>
      <c r="K218" s="129"/>
      <c r="L218" s="129"/>
      <c r="M218" s="129"/>
      <c r="N218" s="129"/>
      <c r="O218" s="129"/>
      <c r="P218" s="129"/>
      <c r="Q218" s="129"/>
      <c r="R218" s="129"/>
      <c r="S218" s="129"/>
      <c r="T218" s="129"/>
      <c r="U218" s="129"/>
      <c r="V218" s="129"/>
      <c r="W218" s="129"/>
      <c r="X218" s="129"/>
      <c r="Y218" s="129"/>
      <c r="Z218" s="129"/>
    </row>
    <row r="219" spans="1:26" ht="15.75" hidden="1" customHeight="1" x14ac:dyDescent="0.25">
      <c r="A219" s="129"/>
      <c r="B219" s="129"/>
      <c r="C219" s="129"/>
      <c r="D219" s="129"/>
      <c r="E219" s="129"/>
      <c r="F219" s="129"/>
      <c r="G219" s="129"/>
      <c r="H219" s="129"/>
      <c r="I219" s="129"/>
      <c r="J219" s="129"/>
      <c r="K219" s="129"/>
      <c r="L219" s="129"/>
      <c r="M219" s="129"/>
      <c r="N219" s="129"/>
      <c r="O219" s="129"/>
      <c r="P219" s="129"/>
      <c r="Q219" s="129"/>
      <c r="R219" s="129"/>
      <c r="S219" s="129"/>
      <c r="T219" s="129"/>
      <c r="U219" s="129"/>
      <c r="V219" s="129"/>
      <c r="W219" s="129"/>
      <c r="X219" s="129"/>
      <c r="Y219" s="129"/>
      <c r="Z219" s="129"/>
    </row>
    <row r="220" spans="1:26" ht="15.75" hidden="1" customHeight="1" x14ac:dyDescent="0.25">
      <c r="A220" s="129"/>
      <c r="B220" s="129"/>
      <c r="C220" s="129"/>
      <c r="D220" s="129"/>
      <c r="E220" s="129"/>
      <c r="F220" s="129"/>
      <c r="G220" s="129"/>
      <c r="H220" s="129"/>
      <c r="I220" s="129"/>
      <c r="J220" s="129"/>
      <c r="K220" s="129"/>
      <c r="L220" s="129"/>
      <c r="M220" s="129"/>
      <c r="N220" s="129"/>
      <c r="O220" s="129"/>
      <c r="P220" s="129"/>
      <c r="Q220" s="129"/>
      <c r="R220" s="129"/>
      <c r="S220" s="129"/>
      <c r="T220" s="129"/>
      <c r="U220" s="129"/>
      <c r="V220" s="129"/>
      <c r="W220" s="129"/>
      <c r="X220" s="129"/>
      <c r="Y220" s="129"/>
      <c r="Z220" s="129"/>
    </row>
    <row r="221" spans="1:26" ht="15.75" hidden="1" customHeight="1" x14ac:dyDescent="0.25">
      <c r="A221" s="129"/>
      <c r="B221" s="129"/>
      <c r="C221" s="129"/>
      <c r="D221" s="129"/>
      <c r="E221" s="129"/>
      <c r="F221" s="129"/>
      <c r="G221" s="129"/>
      <c r="H221" s="129"/>
      <c r="I221" s="129"/>
      <c r="J221" s="129"/>
      <c r="K221" s="129"/>
      <c r="L221" s="129"/>
      <c r="M221" s="129"/>
      <c r="N221" s="129"/>
      <c r="O221" s="129"/>
      <c r="P221" s="129"/>
      <c r="Q221" s="129"/>
      <c r="R221" s="129"/>
      <c r="S221" s="129"/>
      <c r="T221" s="129"/>
      <c r="U221" s="129"/>
      <c r="V221" s="129"/>
      <c r="W221" s="129"/>
      <c r="X221" s="129"/>
      <c r="Y221" s="129"/>
      <c r="Z221" s="129"/>
    </row>
    <row r="222" spans="1:26" ht="15.75" hidden="1" customHeight="1" x14ac:dyDescent="0.25">
      <c r="A222" s="129"/>
      <c r="B222" s="129"/>
      <c r="C222" s="129"/>
      <c r="D222" s="129"/>
      <c r="E222" s="129"/>
      <c r="F222" s="129"/>
      <c r="G222" s="129"/>
      <c r="H222" s="129"/>
      <c r="I222" s="129"/>
      <c r="J222" s="129"/>
      <c r="K222" s="129"/>
      <c r="L222" s="129"/>
      <c r="M222" s="129"/>
      <c r="N222" s="129"/>
      <c r="O222" s="129"/>
      <c r="P222" s="129"/>
      <c r="Q222" s="129"/>
      <c r="R222" s="129"/>
      <c r="S222" s="129"/>
      <c r="T222" s="129"/>
      <c r="U222" s="129"/>
      <c r="V222" s="129"/>
      <c r="W222" s="129"/>
      <c r="X222" s="129"/>
      <c r="Y222" s="129"/>
      <c r="Z222" s="129"/>
    </row>
    <row r="223" spans="1:26" ht="15.75" hidden="1" customHeight="1" x14ac:dyDescent="0.25">
      <c r="A223" s="129"/>
      <c r="B223" s="129"/>
      <c r="C223" s="129"/>
      <c r="D223" s="129"/>
      <c r="E223" s="129"/>
      <c r="F223" s="129"/>
      <c r="G223" s="129"/>
      <c r="H223" s="129"/>
      <c r="I223" s="129"/>
      <c r="J223" s="129"/>
      <c r="K223" s="129"/>
      <c r="L223" s="129"/>
      <c r="M223" s="129"/>
      <c r="N223" s="129"/>
      <c r="O223" s="129"/>
      <c r="P223" s="129"/>
      <c r="Q223" s="129"/>
      <c r="R223" s="129"/>
      <c r="S223" s="129"/>
      <c r="T223" s="129"/>
      <c r="U223" s="129"/>
      <c r="V223" s="129"/>
      <c r="W223" s="129"/>
      <c r="X223" s="129"/>
      <c r="Y223" s="129"/>
      <c r="Z223" s="129"/>
    </row>
    <row r="224" spans="1:26" ht="15.75" hidden="1" customHeight="1" x14ac:dyDescent="0.25">
      <c r="A224" s="129"/>
      <c r="B224" s="129"/>
      <c r="C224" s="129"/>
      <c r="D224" s="129"/>
      <c r="E224" s="129"/>
      <c r="F224" s="129"/>
      <c r="G224" s="129"/>
      <c r="H224" s="129"/>
      <c r="I224" s="129"/>
      <c r="J224" s="129"/>
      <c r="K224" s="129"/>
      <c r="L224" s="129"/>
      <c r="M224" s="129"/>
      <c r="N224" s="129"/>
      <c r="O224" s="129"/>
      <c r="P224" s="129"/>
      <c r="Q224" s="129"/>
      <c r="R224" s="129"/>
      <c r="S224" s="129"/>
      <c r="T224" s="129"/>
      <c r="U224" s="129"/>
      <c r="V224" s="129"/>
      <c r="W224" s="129"/>
      <c r="X224" s="129"/>
      <c r="Y224" s="129"/>
      <c r="Z224" s="129"/>
    </row>
    <row r="225" spans="1:26" ht="15.75" hidden="1" customHeight="1" x14ac:dyDescent="0.25">
      <c r="A225" s="129"/>
      <c r="B225" s="129"/>
      <c r="C225" s="129"/>
      <c r="D225" s="129"/>
      <c r="E225" s="129"/>
      <c r="F225" s="129"/>
      <c r="G225" s="129"/>
      <c r="H225" s="129"/>
      <c r="I225" s="129"/>
      <c r="J225" s="129"/>
      <c r="K225" s="129"/>
      <c r="L225" s="129"/>
      <c r="M225" s="129"/>
      <c r="N225" s="129"/>
      <c r="O225" s="129"/>
      <c r="P225" s="129"/>
      <c r="Q225" s="129"/>
      <c r="R225" s="129"/>
      <c r="S225" s="129"/>
      <c r="T225" s="129"/>
      <c r="U225" s="129"/>
      <c r="V225" s="129"/>
      <c r="W225" s="129"/>
      <c r="X225" s="129"/>
      <c r="Y225" s="129"/>
      <c r="Z225" s="129"/>
    </row>
    <row r="226" spans="1:26" ht="15.75" hidden="1" customHeight="1" x14ac:dyDescent="0.25">
      <c r="A226" s="129"/>
      <c r="B226" s="129"/>
      <c r="C226" s="129"/>
      <c r="D226" s="129"/>
      <c r="E226" s="129"/>
      <c r="F226" s="129"/>
      <c r="G226" s="129"/>
      <c r="H226" s="129"/>
      <c r="I226" s="129"/>
      <c r="J226" s="129"/>
      <c r="K226" s="129"/>
      <c r="L226" s="129"/>
      <c r="M226" s="129"/>
      <c r="N226" s="129"/>
      <c r="O226" s="129"/>
      <c r="P226" s="129"/>
      <c r="Q226" s="129"/>
      <c r="R226" s="129"/>
      <c r="S226" s="129"/>
      <c r="T226" s="129"/>
      <c r="U226" s="129"/>
      <c r="V226" s="129"/>
      <c r="W226" s="129"/>
      <c r="X226" s="129"/>
      <c r="Y226" s="129"/>
      <c r="Z226" s="129"/>
    </row>
    <row r="227" spans="1:26" ht="15.75" hidden="1" customHeight="1" x14ac:dyDescent="0.25">
      <c r="A227" s="129"/>
      <c r="B227" s="129"/>
      <c r="C227" s="129"/>
      <c r="D227" s="129"/>
      <c r="E227" s="129"/>
      <c r="F227" s="129"/>
      <c r="G227" s="129"/>
      <c r="H227" s="129"/>
      <c r="I227" s="129"/>
      <c r="J227" s="129"/>
      <c r="K227" s="129"/>
      <c r="L227" s="129"/>
      <c r="M227" s="129"/>
      <c r="N227" s="129"/>
      <c r="O227" s="129"/>
      <c r="P227" s="129"/>
      <c r="Q227" s="129"/>
      <c r="R227" s="129"/>
      <c r="S227" s="129"/>
      <c r="T227" s="129"/>
      <c r="U227" s="129"/>
      <c r="V227" s="129"/>
      <c r="W227" s="129"/>
      <c r="X227" s="129"/>
      <c r="Y227" s="129"/>
      <c r="Z227" s="129"/>
    </row>
    <row r="228" spans="1:26" ht="15.75" hidden="1" customHeight="1" x14ac:dyDescent="0.25">
      <c r="A228" s="129"/>
      <c r="B228" s="129"/>
      <c r="C228" s="129"/>
      <c r="D228" s="129"/>
      <c r="E228" s="129"/>
      <c r="F228" s="129"/>
      <c r="G228" s="129"/>
      <c r="H228" s="129"/>
      <c r="I228" s="129"/>
      <c r="J228" s="129"/>
      <c r="K228" s="129"/>
      <c r="L228" s="129"/>
      <c r="M228" s="129"/>
      <c r="N228" s="129"/>
      <c r="O228" s="129"/>
      <c r="P228" s="129"/>
      <c r="Q228" s="129"/>
      <c r="R228" s="129"/>
      <c r="S228" s="129"/>
      <c r="T228" s="129"/>
      <c r="U228" s="129"/>
      <c r="V228" s="129"/>
      <c r="W228" s="129"/>
      <c r="X228" s="129"/>
      <c r="Y228" s="129"/>
      <c r="Z228" s="129"/>
    </row>
    <row r="229" spans="1:26" ht="15.75" hidden="1" customHeight="1" x14ac:dyDescent="0.25">
      <c r="A229" s="129"/>
      <c r="B229" s="129"/>
      <c r="C229" s="129"/>
      <c r="D229" s="129"/>
      <c r="E229" s="129"/>
      <c r="F229" s="129"/>
      <c r="G229" s="129"/>
      <c r="H229" s="129"/>
      <c r="I229" s="129"/>
      <c r="J229" s="129"/>
      <c r="K229" s="129"/>
      <c r="L229" s="129"/>
      <c r="M229" s="129"/>
      <c r="N229" s="129"/>
      <c r="O229" s="129"/>
      <c r="P229" s="129"/>
      <c r="Q229" s="129"/>
      <c r="R229" s="129"/>
      <c r="S229" s="129"/>
      <c r="T229" s="129"/>
      <c r="U229" s="129"/>
      <c r="V229" s="129"/>
      <c r="W229" s="129"/>
      <c r="X229" s="129"/>
      <c r="Y229" s="129"/>
      <c r="Z229" s="129"/>
    </row>
    <row r="230" spans="1:26" ht="15.75" hidden="1" customHeight="1" x14ac:dyDescent="0.25">
      <c r="A230" s="129"/>
      <c r="B230" s="129"/>
      <c r="C230" s="129"/>
      <c r="D230" s="129"/>
      <c r="E230" s="129"/>
      <c r="F230" s="129"/>
      <c r="G230" s="129"/>
      <c r="H230" s="129"/>
      <c r="I230" s="129"/>
      <c r="J230" s="129"/>
      <c r="K230" s="129"/>
      <c r="L230" s="129"/>
      <c r="M230" s="129"/>
      <c r="N230" s="129"/>
      <c r="O230" s="129"/>
      <c r="P230" s="129"/>
      <c r="Q230" s="129"/>
      <c r="R230" s="129"/>
      <c r="S230" s="129"/>
      <c r="T230" s="129"/>
      <c r="U230" s="129"/>
      <c r="V230" s="129"/>
      <c r="W230" s="129"/>
      <c r="X230" s="129"/>
      <c r="Y230" s="129"/>
      <c r="Z230" s="129"/>
    </row>
    <row r="231" spans="1:26" ht="15.75" hidden="1" customHeight="1" x14ac:dyDescent="0.25">
      <c r="A231" s="129"/>
      <c r="B231" s="129"/>
      <c r="C231" s="129"/>
      <c r="D231" s="129"/>
      <c r="E231" s="129"/>
      <c r="F231" s="129"/>
      <c r="G231" s="129"/>
      <c r="H231" s="129"/>
      <c r="I231" s="129"/>
      <c r="J231" s="129"/>
      <c r="K231" s="129"/>
      <c r="L231" s="129"/>
      <c r="M231" s="129"/>
      <c r="N231" s="129"/>
      <c r="O231" s="129"/>
      <c r="P231" s="129"/>
      <c r="Q231" s="129"/>
      <c r="R231" s="129"/>
      <c r="S231" s="129"/>
      <c r="T231" s="129"/>
      <c r="U231" s="129"/>
      <c r="V231" s="129"/>
      <c r="W231" s="129"/>
      <c r="X231" s="129"/>
      <c r="Y231" s="129"/>
      <c r="Z231" s="129"/>
    </row>
    <row r="232" spans="1:26" ht="15.75" hidden="1" customHeight="1" x14ac:dyDescent="0.25">
      <c r="A232" s="129"/>
      <c r="B232" s="129"/>
      <c r="C232" s="129"/>
      <c r="D232" s="129"/>
      <c r="E232" s="129"/>
      <c r="F232" s="129"/>
      <c r="G232" s="129"/>
      <c r="H232" s="129"/>
      <c r="I232" s="129"/>
      <c r="J232" s="129"/>
      <c r="K232" s="129"/>
      <c r="L232" s="129"/>
      <c r="M232" s="129"/>
      <c r="N232" s="129"/>
      <c r="O232" s="129"/>
      <c r="P232" s="129"/>
      <c r="Q232" s="129"/>
      <c r="R232" s="129"/>
      <c r="S232" s="129"/>
      <c r="T232" s="129"/>
      <c r="U232" s="129"/>
      <c r="V232" s="129"/>
      <c r="W232" s="129"/>
      <c r="X232" s="129"/>
      <c r="Y232" s="129"/>
      <c r="Z232" s="129"/>
    </row>
    <row r="233" spans="1:26" ht="15.75" hidden="1" customHeight="1" x14ac:dyDescent="0.25">
      <c r="A233" s="129"/>
      <c r="B233" s="129"/>
      <c r="C233" s="129"/>
      <c r="D233" s="129"/>
      <c r="E233" s="129"/>
      <c r="F233" s="129"/>
      <c r="G233" s="129"/>
      <c r="H233" s="129"/>
      <c r="I233" s="129"/>
      <c r="J233" s="129"/>
      <c r="K233" s="129"/>
      <c r="L233" s="129"/>
      <c r="M233" s="129"/>
      <c r="N233" s="129"/>
      <c r="O233" s="129"/>
      <c r="P233" s="129"/>
      <c r="Q233" s="129"/>
      <c r="R233" s="129"/>
      <c r="S233" s="129"/>
      <c r="T233" s="129"/>
      <c r="U233" s="129"/>
      <c r="V233" s="129"/>
      <c r="W233" s="129"/>
      <c r="X233" s="129"/>
      <c r="Y233" s="129"/>
      <c r="Z233" s="129"/>
    </row>
    <row r="234" spans="1:26" ht="15.75" hidden="1" customHeight="1" x14ac:dyDescent="0.25">
      <c r="A234" s="129"/>
      <c r="B234" s="129"/>
      <c r="C234" s="129"/>
      <c r="D234" s="129"/>
      <c r="E234" s="129"/>
      <c r="F234" s="129"/>
      <c r="G234" s="129"/>
      <c r="H234" s="129"/>
      <c r="I234" s="129"/>
      <c r="J234" s="129"/>
      <c r="K234" s="129"/>
      <c r="L234" s="129"/>
      <c r="M234" s="129"/>
      <c r="N234" s="129"/>
      <c r="O234" s="129"/>
      <c r="P234" s="129"/>
      <c r="Q234" s="129"/>
      <c r="R234" s="129"/>
      <c r="S234" s="129"/>
      <c r="T234" s="129"/>
      <c r="U234" s="129"/>
      <c r="V234" s="129"/>
      <c r="W234" s="129"/>
      <c r="X234" s="129"/>
      <c r="Y234" s="129"/>
      <c r="Z234" s="129"/>
    </row>
    <row r="235" spans="1:26" ht="15.75" hidden="1" customHeight="1" x14ac:dyDescent="0.25">
      <c r="A235" s="129"/>
      <c r="B235" s="129"/>
      <c r="C235" s="129"/>
      <c r="D235" s="129"/>
      <c r="E235" s="129"/>
      <c r="F235" s="129"/>
      <c r="G235" s="129"/>
      <c r="H235" s="129"/>
      <c r="I235" s="129"/>
      <c r="J235" s="129"/>
      <c r="K235" s="129"/>
      <c r="L235" s="129"/>
      <c r="M235" s="129"/>
      <c r="N235" s="129"/>
      <c r="O235" s="129"/>
      <c r="P235" s="129"/>
      <c r="Q235" s="129"/>
      <c r="R235" s="129"/>
      <c r="S235" s="129"/>
      <c r="T235" s="129"/>
      <c r="U235" s="129"/>
      <c r="V235" s="129"/>
      <c r="W235" s="129"/>
      <c r="X235" s="129"/>
      <c r="Y235" s="129"/>
      <c r="Z235" s="129"/>
    </row>
    <row r="236" spans="1:26" ht="15.75" hidden="1" customHeight="1" x14ac:dyDescent="0.25">
      <c r="A236" s="129"/>
      <c r="B236" s="129"/>
      <c r="C236" s="129"/>
      <c r="D236" s="129"/>
      <c r="E236" s="129"/>
      <c r="F236" s="129"/>
      <c r="G236" s="129"/>
      <c r="H236" s="129"/>
      <c r="I236" s="129"/>
      <c r="J236" s="129"/>
      <c r="K236" s="129"/>
      <c r="L236" s="129"/>
      <c r="M236" s="129"/>
      <c r="N236" s="129"/>
      <c r="O236" s="129"/>
      <c r="P236" s="129"/>
      <c r="Q236" s="129"/>
      <c r="R236" s="129"/>
      <c r="S236" s="129"/>
      <c r="T236" s="129"/>
      <c r="U236" s="129"/>
      <c r="V236" s="129"/>
      <c r="W236" s="129"/>
      <c r="X236" s="129"/>
      <c r="Y236" s="129"/>
      <c r="Z236" s="129"/>
    </row>
    <row r="237" spans="1:26" ht="15.75" hidden="1" customHeight="1" x14ac:dyDescent="0.25">
      <c r="A237" s="129"/>
      <c r="B237" s="129"/>
      <c r="C237" s="129"/>
      <c r="D237" s="129"/>
      <c r="E237" s="129"/>
      <c r="F237" s="129"/>
      <c r="G237" s="129"/>
      <c r="H237" s="129"/>
      <c r="I237" s="129"/>
      <c r="J237" s="129"/>
      <c r="K237" s="129"/>
      <c r="L237" s="129"/>
      <c r="M237" s="129"/>
      <c r="N237" s="129"/>
      <c r="O237" s="129"/>
      <c r="P237" s="129"/>
      <c r="Q237" s="129"/>
      <c r="R237" s="129"/>
      <c r="S237" s="129"/>
      <c r="T237" s="129"/>
      <c r="U237" s="129"/>
      <c r="V237" s="129"/>
      <c r="W237" s="129"/>
      <c r="X237" s="129"/>
      <c r="Y237" s="129"/>
      <c r="Z237" s="129"/>
    </row>
    <row r="238" spans="1:26" ht="15.75" hidden="1" customHeight="1" x14ac:dyDescent="0.25">
      <c r="A238" s="129"/>
      <c r="B238" s="129"/>
      <c r="C238" s="129"/>
      <c r="D238" s="129"/>
      <c r="E238" s="129"/>
      <c r="F238" s="129"/>
      <c r="G238" s="129"/>
      <c r="H238" s="129"/>
      <c r="I238" s="129"/>
      <c r="J238" s="129"/>
      <c r="K238" s="129"/>
      <c r="L238" s="129"/>
      <c r="M238" s="129"/>
      <c r="N238" s="129"/>
      <c r="O238" s="129"/>
      <c r="P238" s="129"/>
      <c r="Q238" s="129"/>
      <c r="R238" s="129"/>
      <c r="S238" s="129"/>
      <c r="T238" s="129"/>
      <c r="U238" s="129"/>
      <c r="V238" s="129"/>
      <c r="W238" s="129"/>
      <c r="X238" s="129"/>
      <c r="Y238" s="129"/>
      <c r="Z238" s="129"/>
    </row>
    <row r="239" spans="1:26" ht="15.75" hidden="1" customHeight="1" x14ac:dyDescent="0.25">
      <c r="A239" s="129"/>
      <c r="B239" s="129"/>
      <c r="C239" s="129"/>
      <c r="D239" s="129"/>
      <c r="E239" s="129"/>
      <c r="F239" s="129"/>
      <c r="G239" s="129"/>
      <c r="H239" s="129"/>
      <c r="I239" s="129"/>
      <c r="J239" s="129"/>
      <c r="K239" s="129"/>
      <c r="L239" s="129"/>
      <c r="M239" s="129"/>
      <c r="N239" s="129"/>
      <c r="O239" s="129"/>
      <c r="P239" s="129"/>
      <c r="Q239" s="129"/>
      <c r="R239" s="129"/>
      <c r="S239" s="129"/>
      <c r="T239" s="129"/>
      <c r="U239" s="129"/>
      <c r="V239" s="129"/>
      <c r="W239" s="129"/>
      <c r="X239" s="129"/>
      <c r="Y239" s="129"/>
      <c r="Z239" s="129"/>
    </row>
    <row r="240" spans="1:26" ht="15.75" hidden="1" customHeight="1" x14ac:dyDescent="0.25">
      <c r="A240" s="129"/>
      <c r="B240" s="129"/>
      <c r="C240" s="129"/>
      <c r="D240" s="129"/>
      <c r="E240" s="129"/>
      <c r="F240" s="129"/>
      <c r="G240" s="129"/>
      <c r="H240" s="129"/>
      <c r="I240" s="129"/>
      <c r="J240" s="129"/>
      <c r="K240" s="129"/>
      <c r="L240" s="129"/>
      <c r="M240" s="129"/>
      <c r="N240" s="129"/>
      <c r="O240" s="129"/>
      <c r="P240" s="129"/>
      <c r="Q240" s="129"/>
      <c r="R240" s="129"/>
      <c r="S240" s="129"/>
      <c r="T240" s="129"/>
      <c r="U240" s="129"/>
      <c r="V240" s="129"/>
      <c r="W240" s="129"/>
      <c r="X240" s="129"/>
      <c r="Y240" s="129"/>
      <c r="Z240" s="129"/>
    </row>
    <row r="241" spans="1:26" ht="15.75" hidden="1" customHeight="1" x14ac:dyDescent="0.25">
      <c r="A241" s="129"/>
      <c r="B241" s="129"/>
      <c r="C241" s="129"/>
      <c r="D241" s="129"/>
      <c r="E241" s="129"/>
      <c r="F241" s="129"/>
      <c r="G241" s="129"/>
      <c r="H241" s="129"/>
      <c r="I241" s="129"/>
      <c r="J241" s="129"/>
      <c r="K241" s="129"/>
      <c r="L241" s="129"/>
      <c r="M241" s="129"/>
      <c r="N241" s="129"/>
      <c r="O241" s="129"/>
      <c r="P241" s="129"/>
      <c r="Q241" s="129"/>
      <c r="R241" s="129"/>
      <c r="S241" s="129"/>
      <c r="T241" s="129"/>
      <c r="U241" s="129"/>
      <c r="V241" s="129"/>
      <c r="W241" s="129"/>
      <c r="X241" s="129"/>
      <c r="Y241" s="129"/>
      <c r="Z241" s="129"/>
    </row>
    <row r="242" spans="1:26" ht="15.75" hidden="1" customHeight="1" x14ac:dyDescent="0.25">
      <c r="A242" s="129"/>
      <c r="B242" s="129"/>
      <c r="C242" s="129"/>
      <c r="D242" s="129"/>
      <c r="E242" s="129"/>
      <c r="F242" s="129"/>
      <c r="G242" s="129"/>
      <c r="H242" s="129"/>
      <c r="I242" s="129"/>
      <c r="J242" s="129"/>
      <c r="K242" s="129"/>
      <c r="L242" s="129"/>
      <c r="M242" s="129"/>
      <c r="N242" s="129"/>
      <c r="O242" s="129"/>
      <c r="P242" s="129"/>
      <c r="Q242" s="129"/>
      <c r="R242" s="129"/>
      <c r="S242" s="129"/>
      <c r="T242" s="129"/>
      <c r="U242" s="129"/>
      <c r="V242" s="129"/>
      <c r="W242" s="129"/>
      <c r="X242" s="129"/>
      <c r="Y242" s="129"/>
      <c r="Z242" s="129"/>
    </row>
    <row r="243" spans="1:26" ht="15.75" hidden="1" customHeight="1" x14ac:dyDescent="0.25">
      <c r="A243" s="129"/>
      <c r="B243" s="129"/>
      <c r="C243" s="129"/>
      <c r="D243" s="129"/>
      <c r="E243" s="129"/>
      <c r="F243" s="129"/>
      <c r="G243" s="129"/>
      <c r="H243" s="129"/>
      <c r="I243" s="129"/>
      <c r="J243" s="129"/>
      <c r="K243" s="129"/>
      <c r="L243" s="129"/>
      <c r="M243" s="129"/>
      <c r="N243" s="129"/>
      <c r="O243" s="129"/>
      <c r="P243" s="129"/>
      <c r="Q243" s="129"/>
      <c r="R243" s="129"/>
      <c r="S243" s="129"/>
      <c r="T243" s="129"/>
      <c r="U243" s="129"/>
      <c r="V243" s="129"/>
      <c r="W243" s="129"/>
      <c r="X243" s="129"/>
      <c r="Y243" s="129"/>
      <c r="Z243" s="129"/>
    </row>
    <row r="244" spans="1:26" ht="15.75" hidden="1" customHeight="1" x14ac:dyDescent="0.25">
      <c r="A244" s="129"/>
      <c r="B244" s="129"/>
      <c r="C244" s="129"/>
      <c r="D244" s="129"/>
      <c r="E244" s="129"/>
      <c r="F244" s="129"/>
      <c r="G244" s="129"/>
      <c r="H244" s="129"/>
      <c r="I244" s="129"/>
      <c r="J244" s="129"/>
      <c r="K244" s="129"/>
      <c r="L244" s="129"/>
      <c r="M244" s="129"/>
      <c r="N244" s="129"/>
      <c r="O244" s="129"/>
      <c r="P244" s="129"/>
      <c r="Q244" s="129"/>
      <c r="R244" s="129"/>
      <c r="S244" s="129"/>
      <c r="T244" s="129"/>
      <c r="U244" s="129"/>
      <c r="V244" s="129"/>
      <c r="W244" s="129"/>
      <c r="X244" s="129"/>
      <c r="Y244" s="129"/>
      <c r="Z244" s="129"/>
    </row>
    <row r="245" spans="1:26" ht="15.75" hidden="1" customHeight="1" x14ac:dyDescent="0.25">
      <c r="A245" s="129"/>
      <c r="B245" s="129"/>
      <c r="C245" s="129"/>
      <c r="D245" s="129"/>
      <c r="E245" s="129"/>
      <c r="F245" s="129"/>
      <c r="G245" s="129"/>
      <c r="H245" s="129"/>
      <c r="I245" s="129"/>
      <c r="J245" s="129"/>
      <c r="K245" s="129"/>
      <c r="L245" s="129"/>
      <c r="M245" s="129"/>
      <c r="N245" s="129"/>
      <c r="O245" s="129"/>
      <c r="P245" s="129"/>
      <c r="Q245" s="129"/>
      <c r="R245" s="129"/>
      <c r="S245" s="129"/>
      <c r="T245" s="129"/>
      <c r="U245" s="129"/>
      <c r="V245" s="129"/>
      <c r="W245" s="129"/>
      <c r="X245" s="129"/>
      <c r="Y245" s="129"/>
      <c r="Z245" s="129"/>
    </row>
    <row r="246" spans="1:26" ht="15.75" hidden="1" customHeight="1" x14ac:dyDescent="0.25">
      <c r="A246" s="129"/>
      <c r="B246" s="129"/>
      <c r="C246" s="129"/>
      <c r="D246" s="129"/>
      <c r="E246" s="129"/>
      <c r="F246" s="129"/>
      <c r="G246" s="129"/>
      <c r="H246" s="129"/>
      <c r="I246" s="129"/>
      <c r="J246" s="129"/>
      <c r="K246" s="129"/>
      <c r="L246" s="129"/>
      <c r="M246" s="129"/>
      <c r="N246" s="129"/>
      <c r="O246" s="129"/>
      <c r="P246" s="129"/>
      <c r="Q246" s="129"/>
      <c r="R246" s="129"/>
      <c r="S246" s="129"/>
      <c r="T246" s="129"/>
      <c r="U246" s="129"/>
      <c r="V246" s="129"/>
      <c r="W246" s="129"/>
      <c r="X246" s="129"/>
      <c r="Y246" s="129"/>
      <c r="Z246" s="129"/>
    </row>
    <row r="247" spans="1:26" ht="15.75" hidden="1" customHeight="1" x14ac:dyDescent="0.25">
      <c r="A247" s="129"/>
      <c r="B247" s="129"/>
      <c r="C247" s="129"/>
      <c r="D247" s="129"/>
      <c r="E247" s="129"/>
      <c r="F247" s="129"/>
      <c r="G247" s="129"/>
      <c r="H247" s="129"/>
      <c r="I247" s="129"/>
      <c r="J247" s="129"/>
      <c r="K247" s="129"/>
      <c r="L247" s="129"/>
      <c r="M247" s="129"/>
      <c r="N247" s="129"/>
      <c r="O247" s="129"/>
      <c r="P247" s="129"/>
      <c r="Q247" s="129"/>
      <c r="R247" s="129"/>
      <c r="S247" s="129"/>
      <c r="T247" s="129"/>
      <c r="U247" s="129"/>
      <c r="V247" s="129"/>
      <c r="W247" s="129"/>
      <c r="X247" s="129"/>
      <c r="Y247" s="129"/>
      <c r="Z247" s="129"/>
    </row>
    <row r="248" spans="1:26" ht="15.75" hidden="1" customHeight="1" x14ac:dyDescent="0.25">
      <c r="A248" s="129"/>
      <c r="B248" s="129"/>
      <c r="C248" s="129"/>
      <c r="D248" s="129"/>
      <c r="E248" s="129"/>
      <c r="F248" s="129"/>
      <c r="G248" s="129"/>
      <c r="H248" s="129"/>
      <c r="I248" s="129"/>
      <c r="J248" s="129"/>
      <c r="K248" s="129"/>
      <c r="L248" s="129"/>
      <c r="M248" s="129"/>
      <c r="N248" s="129"/>
      <c r="O248" s="129"/>
      <c r="P248" s="129"/>
      <c r="Q248" s="129"/>
      <c r="R248" s="129"/>
      <c r="S248" s="129"/>
      <c r="T248" s="129"/>
      <c r="U248" s="129"/>
      <c r="V248" s="129"/>
      <c r="W248" s="129"/>
      <c r="X248" s="129"/>
      <c r="Y248" s="129"/>
      <c r="Z248" s="129"/>
    </row>
    <row r="249" spans="1:26" ht="15.75" hidden="1" customHeight="1" x14ac:dyDescent="0.25">
      <c r="A249" s="129"/>
      <c r="B249" s="129"/>
      <c r="C249" s="129"/>
      <c r="D249" s="129"/>
      <c r="E249" s="129"/>
      <c r="F249" s="129"/>
      <c r="G249" s="129"/>
      <c r="H249" s="129"/>
      <c r="I249" s="129"/>
      <c r="J249" s="129"/>
      <c r="K249" s="129"/>
      <c r="L249" s="129"/>
      <c r="M249" s="129"/>
      <c r="N249" s="129"/>
      <c r="O249" s="129"/>
      <c r="P249" s="129"/>
      <c r="Q249" s="129"/>
      <c r="R249" s="129"/>
      <c r="S249" s="129"/>
      <c r="T249" s="129"/>
      <c r="U249" s="129"/>
      <c r="V249" s="129"/>
      <c r="W249" s="129"/>
      <c r="X249" s="129"/>
      <c r="Y249" s="129"/>
      <c r="Z249" s="129"/>
    </row>
    <row r="250" spans="1:26" ht="15.75" hidden="1" customHeight="1" x14ac:dyDescent="0.25">
      <c r="A250" s="129"/>
      <c r="B250" s="129"/>
      <c r="C250" s="129"/>
      <c r="D250" s="129"/>
      <c r="E250" s="129"/>
      <c r="F250" s="129"/>
      <c r="G250" s="129"/>
      <c r="H250" s="129"/>
      <c r="I250" s="129"/>
      <c r="J250" s="129"/>
      <c r="K250" s="129"/>
      <c r="L250" s="129"/>
      <c r="M250" s="129"/>
      <c r="N250" s="129"/>
      <c r="O250" s="129"/>
      <c r="P250" s="129"/>
      <c r="Q250" s="129"/>
      <c r="R250" s="129"/>
      <c r="S250" s="129"/>
      <c r="T250" s="129"/>
      <c r="U250" s="129"/>
      <c r="V250" s="129"/>
      <c r="W250" s="129"/>
      <c r="X250" s="129"/>
      <c r="Y250" s="129"/>
      <c r="Z250" s="129"/>
    </row>
    <row r="251" spans="1:26" ht="15.75" hidden="1" customHeight="1" x14ac:dyDescent="0.25">
      <c r="A251" s="129"/>
      <c r="B251" s="129"/>
      <c r="C251" s="129"/>
      <c r="D251" s="129"/>
      <c r="E251" s="129"/>
      <c r="F251" s="129"/>
      <c r="G251" s="129"/>
      <c r="H251" s="129"/>
      <c r="I251" s="129"/>
      <c r="J251" s="129"/>
      <c r="K251" s="129"/>
      <c r="L251" s="129"/>
      <c r="M251" s="129"/>
      <c r="N251" s="129"/>
      <c r="O251" s="129"/>
      <c r="P251" s="129"/>
      <c r="Q251" s="129"/>
      <c r="R251" s="129"/>
      <c r="S251" s="129"/>
      <c r="T251" s="129"/>
      <c r="U251" s="129"/>
      <c r="V251" s="129"/>
      <c r="W251" s="129"/>
      <c r="X251" s="129"/>
      <c r="Y251" s="129"/>
      <c r="Z251" s="129"/>
    </row>
    <row r="252" spans="1:26" ht="15.75" hidden="1" customHeight="1" x14ac:dyDescent="0.25">
      <c r="A252" s="129"/>
      <c r="B252" s="129"/>
      <c r="C252" s="129"/>
      <c r="D252" s="129"/>
      <c r="E252" s="129"/>
      <c r="F252" s="129"/>
      <c r="G252" s="129"/>
      <c r="H252" s="129"/>
      <c r="I252" s="129"/>
      <c r="J252" s="129"/>
      <c r="K252" s="129"/>
      <c r="L252" s="129"/>
      <c r="M252" s="129"/>
      <c r="N252" s="129"/>
      <c r="O252" s="129"/>
      <c r="P252" s="129"/>
      <c r="Q252" s="129"/>
      <c r="R252" s="129"/>
      <c r="S252" s="129"/>
      <c r="T252" s="129"/>
      <c r="U252" s="129"/>
      <c r="V252" s="129"/>
      <c r="W252" s="129"/>
      <c r="X252" s="129"/>
      <c r="Y252" s="129"/>
      <c r="Z252" s="129"/>
    </row>
    <row r="253" spans="1:26" ht="15.75" hidden="1" customHeight="1" x14ac:dyDescent="0.25">
      <c r="A253" s="129"/>
      <c r="B253" s="129"/>
      <c r="C253" s="129"/>
      <c r="D253" s="129"/>
      <c r="E253" s="129"/>
      <c r="F253" s="129"/>
      <c r="G253" s="129"/>
      <c r="H253" s="129"/>
      <c r="I253" s="129"/>
      <c r="J253" s="129"/>
      <c r="K253" s="129"/>
      <c r="L253" s="129"/>
      <c r="M253" s="129"/>
      <c r="N253" s="129"/>
      <c r="O253" s="129"/>
      <c r="P253" s="129"/>
      <c r="Q253" s="129"/>
      <c r="R253" s="129"/>
      <c r="S253" s="129"/>
      <c r="T253" s="129"/>
      <c r="U253" s="129"/>
      <c r="V253" s="129"/>
      <c r="W253" s="129"/>
      <c r="X253" s="129"/>
      <c r="Y253" s="129"/>
      <c r="Z253" s="129"/>
    </row>
    <row r="254" spans="1:26" ht="15.75" hidden="1" customHeight="1" x14ac:dyDescent="0.25">
      <c r="A254" s="129"/>
      <c r="B254" s="129"/>
      <c r="C254" s="129"/>
      <c r="D254" s="129"/>
      <c r="E254" s="129"/>
      <c r="F254" s="129"/>
      <c r="G254" s="129"/>
      <c r="H254" s="129"/>
      <c r="I254" s="129"/>
      <c r="J254" s="129"/>
      <c r="K254" s="129"/>
      <c r="L254" s="129"/>
      <c r="M254" s="129"/>
      <c r="N254" s="129"/>
      <c r="O254" s="129"/>
      <c r="P254" s="129"/>
      <c r="Q254" s="129"/>
      <c r="R254" s="129"/>
      <c r="S254" s="129"/>
      <c r="T254" s="129"/>
      <c r="U254" s="129"/>
      <c r="V254" s="129"/>
      <c r="W254" s="129"/>
      <c r="X254" s="129"/>
      <c r="Y254" s="129"/>
      <c r="Z254" s="129"/>
    </row>
    <row r="255" spans="1:26" ht="15.75" hidden="1" customHeight="1" x14ac:dyDescent="0.25">
      <c r="A255" s="129"/>
      <c r="B255" s="129"/>
      <c r="C255" s="129"/>
      <c r="D255" s="129"/>
      <c r="E255" s="129"/>
      <c r="F255" s="129"/>
      <c r="G255" s="129"/>
      <c r="H255" s="129"/>
      <c r="I255" s="129"/>
      <c r="J255" s="129"/>
      <c r="K255" s="129"/>
      <c r="L255" s="129"/>
      <c r="M255" s="129"/>
      <c r="N255" s="129"/>
      <c r="O255" s="129"/>
      <c r="P255" s="129"/>
      <c r="Q255" s="129"/>
      <c r="R255" s="129"/>
      <c r="S255" s="129"/>
      <c r="T255" s="129"/>
      <c r="U255" s="129"/>
      <c r="V255" s="129"/>
      <c r="W255" s="129"/>
      <c r="X255" s="129"/>
      <c r="Y255" s="129"/>
      <c r="Z255" s="129"/>
    </row>
    <row r="256" spans="1:26" ht="15.75" hidden="1" customHeight="1" x14ac:dyDescent="0.25">
      <c r="A256" s="129"/>
      <c r="B256" s="129"/>
      <c r="C256" s="129"/>
      <c r="D256" s="129"/>
      <c r="E256" s="129"/>
      <c r="F256" s="129"/>
      <c r="G256" s="129"/>
      <c r="H256" s="129"/>
      <c r="I256" s="129"/>
      <c r="J256" s="129"/>
      <c r="K256" s="129"/>
      <c r="L256" s="129"/>
      <c r="M256" s="129"/>
      <c r="N256" s="129"/>
      <c r="O256" s="129"/>
      <c r="P256" s="129"/>
      <c r="Q256" s="129"/>
      <c r="R256" s="129"/>
      <c r="S256" s="129"/>
      <c r="T256" s="129"/>
      <c r="U256" s="129"/>
      <c r="V256" s="129"/>
      <c r="W256" s="129"/>
      <c r="X256" s="129"/>
      <c r="Y256" s="129"/>
      <c r="Z256" s="129"/>
    </row>
    <row r="257" spans="1:26" ht="15.75" hidden="1" customHeight="1" x14ac:dyDescent="0.25">
      <c r="A257" s="129"/>
      <c r="B257" s="129"/>
      <c r="C257" s="129"/>
      <c r="D257" s="129"/>
      <c r="E257" s="129"/>
      <c r="F257" s="129"/>
      <c r="G257" s="129"/>
      <c r="H257" s="129"/>
      <c r="I257" s="129"/>
      <c r="J257" s="129"/>
      <c r="K257" s="129"/>
      <c r="L257" s="129"/>
      <c r="M257" s="129"/>
      <c r="N257" s="129"/>
      <c r="O257" s="129"/>
      <c r="P257" s="129"/>
      <c r="Q257" s="129"/>
      <c r="R257" s="129"/>
      <c r="S257" s="129"/>
      <c r="T257" s="129"/>
      <c r="U257" s="129"/>
      <c r="V257" s="129"/>
      <c r="W257" s="129"/>
      <c r="X257" s="129"/>
      <c r="Y257" s="129"/>
      <c r="Z257" s="129"/>
    </row>
    <row r="258" spans="1:26" ht="15.75" hidden="1" customHeight="1" x14ac:dyDescent="0.25">
      <c r="A258" s="129"/>
      <c r="B258" s="129"/>
      <c r="C258" s="129"/>
      <c r="D258" s="129"/>
      <c r="E258" s="129"/>
      <c r="F258" s="129"/>
      <c r="G258" s="129"/>
      <c r="H258" s="129"/>
      <c r="I258" s="129"/>
      <c r="J258" s="129"/>
      <c r="K258" s="129"/>
      <c r="L258" s="129"/>
      <c r="M258" s="129"/>
      <c r="N258" s="129"/>
      <c r="O258" s="129"/>
      <c r="P258" s="129"/>
      <c r="Q258" s="129"/>
      <c r="R258" s="129"/>
      <c r="S258" s="129"/>
      <c r="T258" s="129"/>
      <c r="U258" s="129"/>
      <c r="V258" s="129"/>
      <c r="W258" s="129"/>
      <c r="X258" s="129"/>
      <c r="Y258" s="129"/>
      <c r="Z258" s="129"/>
    </row>
    <row r="259" spans="1:26" ht="15.75" hidden="1" customHeight="1" x14ac:dyDescent="0.25">
      <c r="A259" s="129"/>
      <c r="B259" s="129"/>
      <c r="C259" s="129"/>
      <c r="D259" s="129"/>
      <c r="E259" s="129"/>
      <c r="F259" s="129"/>
      <c r="G259" s="129"/>
      <c r="H259" s="129"/>
      <c r="I259" s="129"/>
      <c r="J259" s="129"/>
      <c r="K259" s="129"/>
      <c r="L259" s="129"/>
      <c r="M259" s="129"/>
      <c r="N259" s="129"/>
      <c r="O259" s="129"/>
      <c r="P259" s="129"/>
      <c r="Q259" s="129"/>
      <c r="R259" s="129"/>
      <c r="S259" s="129"/>
      <c r="T259" s="129"/>
      <c r="U259" s="129"/>
      <c r="V259" s="129"/>
      <c r="W259" s="129"/>
      <c r="X259" s="129"/>
      <c r="Y259" s="129"/>
      <c r="Z259" s="129"/>
    </row>
    <row r="260" spans="1:26" ht="15.75" hidden="1" customHeight="1" x14ac:dyDescent="0.25">
      <c r="A260" s="129"/>
      <c r="B260" s="129"/>
      <c r="C260" s="129"/>
      <c r="D260" s="129"/>
      <c r="E260" s="129"/>
      <c r="F260" s="129"/>
      <c r="G260" s="129"/>
      <c r="H260" s="129"/>
      <c r="I260" s="129"/>
      <c r="J260" s="129"/>
      <c r="K260" s="129"/>
      <c r="L260" s="129"/>
      <c r="M260" s="129"/>
      <c r="N260" s="129"/>
      <c r="O260" s="129"/>
      <c r="P260" s="129"/>
      <c r="Q260" s="129"/>
      <c r="R260" s="129"/>
      <c r="S260" s="129"/>
      <c r="T260" s="129"/>
      <c r="U260" s="129"/>
      <c r="V260" s="129"/>
      <c r="W260" s="129"/>
      <c r="X260" s="129"/>
      <c r="Y260" s="129"/>
      <c r="Z260" s="129"/>
    </row>
    <row r="261" spans="1:26" ht="15.75" hidden="1" customHeight="1" x14ac:dyDescent="0.25">
      <c r="A261" s="129"/>
      <c r="B261" s="129"/>
      <c r="C261" s="129"/>
      <c r="D261" s="129"/>
      <c r="E261" s="129"/>
      <c r="F261" s="129"/>
      <c r="G261" s="129"/>
      <c r="H261" s="129"/>
      <c r="I261" s="129"/>
      <c r="J261" s="129"/>
      <c r="K261" s="129"/>
      <c r="L261" s="129"/>
      <c r="M261" s="129"/>
      <c r="N261" s="129"/>
      <c r="O261" s="129"/>
      <c r="P261" s="129"/>
      <c r="Q261" s="129"/>
      <c r="R261" s="129"/>
      <c r="S261" s="129"/>
      <c r="T261" s="129"/>
      <c r="U261" s="129"/>
      <c r="V261" s="129"/>
      <c r="W261" s="129"/>
      <c r="X261" s="129"/>
      <c r="Y261" s="129"/>
      <c r="Z261" s="129"/>
    </row>
    <row r="262" spans="1:26" ht="15.75" hidden="1" customHeight="1" x14ac:dyDescent="0.25">
      <c r="A262" s="129"/>
      <c r="B262" s="129"/>
      <c r="C262" s="129"/>
      <c r="D262" s="129"/>
      <c r="E262" s="129"/>
      <c r="F262" s="129"/>
      <c r="G262" s="129"/>
      <c r="H262" s="129"/>
      <c r="I262" s="129"/>
      <c r="J262" s="129"/>
      <c r="K262" s="129"/>
      <c r="L262" s="129"/>
      <c r="M262" s="129"/>
      <c r="N262" s="129"/>
      <c r="O262" s="129"/>
      <c r="P262" s="129"/>
      <c r="Q262" s="129"/>
      <c r="R262" s="129"/>
      <c r="S262" s="129"/>
      <c r="T262" s="129"/>
      <c r="U262" s="129"/>
      <c r="V262" s="129"/>
      <c r="W262" s="129"/>
      <c r="X262" s="129"/>
      <c r="Y262" s="129"/>
      <c r="Z262" s="129"/>
    </row>
    <row r="263" spans="1:26" ht="15.75" hidden="1" customHeight="1" x14ac:dyDescent="0.25">
      <c r="A263" s="129"/>
      <c r="B263" s="129"/>
      <c r="C263" s="129"/>
      <c r="D263" s="129"/>
      <c r="E263" s="129"/>
      <c r="F263" s="129"/>
      <c r="G263" s="129"/>
      <c r="H263" s="129"/>
      <c r="I263" s="129"/>
      <c r="J263" s="129"/>
      <c r="K263" s="129"/>
      <c r="L263" s="129"/>
      <c r="M263" s="129"/>
      <c r="N263" s="129"/>
      <c r="O263" s="129"/>
      <c r="P263" s="129"/>
      <c r="Q263" s="129"/>
      <c r="R263" s="129"/>
      <c r="S263" s="129"/>
      <c r="T263" s="129"/>
      <c r="U263" s="129"/>
      <c r="V263" s="129"/>
      <c r="W263" s="129"/>
      <c r="X263" s="129"/>
      <c r="Y263" s="129"/>
      <c r="Z263" s="129"/>
    </row>
    <row r="264" spans="1:26" ht="15.75" hidden="1" customHeight="1" x14ac:dyDescent="0.25">
      <c r="A264" s="129"/>
      <c r="B264" s="129"/>
      <c r="C264" s="129"/>
      <c r="D264" s="129"/>
      <c r="E264" s="129"/>
      <c r="F264" s="129"/>
      <c r="G264" s="129"/>
      <c r="H264" s="129"/>
      <c r="I264" s="129"/>
      <c r="J264" s="129"/>
      <c r="K264" s="129"/>
      <c r="L264" s="129"/>
      <c r="M264" s="129"/>
      <c r="N264" s="129"/>
      <c r="O264" s="129"/>
      <c r="P264" s="129"/>
      <c r="Q264" s="129"/>
      <c r="R264" s="129"/>
      <c r="S264" s="129"/>
      <c r="T264" s="129"/>
      <c r="U264" s="129"/>
      <c r="V264" s="129"/>
      <c r="W264" s="129"/>
      <c r="X264" s="129"/>
      <c r="Y264" s="129"/>
      <c r="Z264" s="129"/>
    </row>
    <row r="265" spans="1:26" ht="15.75" hidden="1" customHeight="1" x14ac:dyDescent="0.25">
      <c r="A265" s="129"/>
      <c r="B265" s="129"/>
      <c r="C265" s="129"/>
      <c r="D265" s="129"/>
      <c r="E265" s="129"/>
      <c r="F265" s="129"/>
      <c r="G265" s="129"/>
      <c r="H265" s="129"/>
      <c r="I265" s="129"/>
      <c r="J265" s="129"/>
      <c r="K265" s="129"/>
      <c r="L265" s="129"/>
      <c r="M265" s="129"/>
      <c r="N265" s="129"/>
      <c r="O265" s="129"/>
      <c r="P265" s="129"/>
      <c r="Q265" s="129"/>
      <c r="R265" s="129"/>
      <c r="S265" s="129"/>
      <c r="T265" s="129"/>
      <c r="U265" s="129"/>
      <c r="V265" s="129"/>
      <c r="W265" s="129"/>
      <c r="X265" s="129"/>
      <c r="Y265" s="129"/>
      <c r="Z265" s="129"/>
    </row>
    <row r="266" spans="1:26" ht="15.75" hidden="1" customHeight="1" x14ac:dyDescent="0.25">
      <c r="A266" s="129"/>
      <c r="B266" s="129"/>
      <c r="C266" s="129"/>
      <c r="D266" s="129"/>
      <c r="E266" s="129"/>
      <c r="F266" s="129"/>
      <c r="G266" s="129"/>
      <c r="H266" s="129"/>
      <c r="I266" s="129"/>
      <c r="J266" s="129"/>
      <c r="K266" s="129"/>
      <c r="L266" s="129"/>
      <c r="M266" s="129"/>
      <c r="N266" s="129"/>
      <c r="O266" s="129"/>
      <c r="P266" s="129"/>
      <c r="Q266" s="129"/>
      <c r="R266" s="129"/>
      <c r="S266" s="129"/>
      <c r="T266" s="129"/>
      <c r="U266" s="129"/>
      <c r="V266" s="129"/>
      <c r="W266" s="129"/>
      <c r="X266" s="129"/>
      <c r="Y266" s="129"/>
      <c r="Z266" s="129"/>
    </row>
    <row r="267" spans="1:26" ht="15.75" hidden="1" customHeight="1" x14ac:dyDescent="0.25">
      <c r="A267" s="129"/>
      <c r="B267" s="129"/>
      <c r="C267" s="129"/>
      <c r="D267" s="129"/>
      <c r="E267" s="129"/>
      <c r="F267" s="129"/>
      <c r="G267" s="129"/>
      <c r="H267" s="129"/>
      <c r="I267" s="129"/>
      <c r="J267" s="129"/>
      <c r="K267" s="129"/>
      <c r="L267" s="129"/>
      <c r="M267" s="129"/>
      <c r="N267" s="129"/>
      <c r="O267" s="129"/>
      <c r="P267" s="129"/>
      <c r="Q267" s="129"/>
      <c r="R267" s="129"/>
      <c r="S267" s="129"/>
      <c r="T267" s="129"/>
      <c r="U267" s="129"/>
      <c r="V267" s="129"/>
      <c r="W267" s="129"/>
      <c r="X267" s="129"/>
      <c r="Y267" s="129"/>
      <c r="Z267" s="129"/>
    </row>
    <row r="268" spans="1:26" ht="15.75" hidden="1" customHeight="1" x14ac:dyDescent="0.25">
      <c r="A268" s="129"/>
      <c r="B268" s="129"/>
      <c r="C268" s="129"/>
      <c r="D268" s="129"/>
      <c r="E268" s="129"/>
      <c r="F268" s="129"/>
      <c r="G268" s="129"/>
      <c r="H268" s="129"/>
      <c r="I268" s="129"/>
      <c r="J268" s="129"/>
      <c r="K268" s="129"/>
      <c r="L268" s="129"/>
      <c r="M268" s="129"/>
      <c r="N268" s="129"/>
      <c r="O268" s="129"/>
      <c r="P268" s="129"/>
      <c r="Q268" s="129"/>
      <c r="R268" s="129"/>
      <c r="S268" s="129"/>
      <c r="T268" s="129"/>
      <c r="U268" s="129"/>
      <c r="V268" s="129"/>
      <c r="W268" s="129"/>
      <c r="X268" s="129"/>
      <c r="Y268" s="129"/>
      <c r="Z268" s="129"/>
    </row>
    <row r="269" spans="1:26" ht="15.75" hidden="1" customHeight="1" x14ac:dyDescent="0.25">
      <c r="A269" s="129"/>
      <c r="B269" s="129"/>
      <c r="C269" s="129"/>
      <c r="D269" s="129"/>
      <c r="E269" s="129"/>
      <c r="F269" s="129"/>
      <c r="G269" s="129"/>
      <c r="H269" s="129"/>
      <c r="I269" s="129"/>
      <c r="J269" s="129"/>
      <c r="K269" s="129"/>
      <c r="L269" s="129"/>
      <c r="M269" s="129"/>
      <c r="N269" s="129"/>
      <c r="O269" s="129"/>
      <c r="P269" s="129"/>
      <c r="Q269" s="129"/>
      <c r="R269" s="129"/>
      <c r="S269" s="129"/>
      <c r="T269" s="129"/>
      <c r="U269" s="129"/>
      <c r="V269" s="129"/>
      <c r="W269" s="129"/>
      <c r="X269" s="129"/>
      <c r="Y269" s="129"/>
      <c r="Z269" s="129"/>
    </row>
    <row r="270" spans="1:26" ht="15.75" hidden="1" customHeight="1" x14ac:dyDescent="0.25">
      <c r="A270" s="129"/>
      <c r="B270" s="129"/>
      <c r="C270" s="129"/>
      <c r="D270" s="129"/>
      <c r="E270" s="129"/>
      <c r="F270" s="129"/>
      <c r="G270" s="129"/>
      <c r="H270" s="129"/>
      <c r="I270" s="129"/>
      <c r="J270" s="129"/>
      <c r="K270" s="129"/>
      <c r="L270" s="129"/>
      <c r="M270" s="129"/>
      <c r="N270" s="129"/>
      <c r="O270" s="129"/>
      <c r="P270" s="129"/>
      <c r="Q270" s="129"/>
      <c r="R270" s="129"/>
      <c r="S270" s="129"/>
      <c r="T270" s="129"/>
      <c r="U270" s="129"/>
      <c r="V270" s="129"/>
      <c r="W270" s="129"/>
      <c r="X270" s="129"/>
      <c r="Y270" s="129"/>
      <c r="Z270" s="129"/>
    </row>
    <row r="271" spans="1:26" ht="15.75" hidden="1" customHeight="1" x14ac:dyDescent="0.25">
      <c r="A271" s="129"/>
      <c r="B271" s="129"/>
      <c r="C271" s="129"/>
      <c r="D271" s="129"/>
      <c r="E271" s="129"/>
      <c r="F271" s="129"/>
      <c r="G271" s="129"/>
      <c r="H271" s="129"/>
      <c r="I271" s="129"/>
      <c r="J271" s="129"/>
      <c r="K271" s="129"/>
      <c r="L271" s="129"/>
      <c r="M271" s="129"/>
      <c r="N271" s="129"/>
      <c r="O271" s="129"/>
      <c r="P271" s="129"/>
      <c r="Q271" s="129"/>
      <c r="R271" s="129"/>
      <c r="S271" s="129"/>
      <c r="T271" s="129"/>
      <c r="U271" s="129"/>
      <c r="V271" s="129"/>
      <c r="W271" s="129"/>
      <c r="X271" s="129"/>
      <c r="Y271" s="129"/>
      <c r="Z271" s="129"/>
    </row>
    <row r="272" spans="1:26" ht="15.75" hidden="1" customHeight="1" x14ac:dyDescent="0.25">
      <c r="A272" s="129"/>
      <c r="B272" s="129"/>
      <c r="C272" s="129"/>
      <c r="D272" s="129"/>
      <c r="E272" s="129"/>
      <c r="F272" s="129"/>
      <c r="G272" s="129"/>
      <c r="H272" s="129"/>
      <c r="I272" s="129"/>
      <c r="J272" s="129"/>
      <c r="K272" s="129"/>
      <c r="L272" s="129"/>
      <c r="M272" s="129"/>
      <c r="N272" s="129"/>
      <c r="O272" s="129"/>
      <c r="P272" s="129"/>
      <c r="Q272" s="129"/>
      <c r="R272" s="129"/>
      <c r="S272" s="129"/>
      <c r="T272" s="129"/>
      <c r="U272" s="129"/>
      <c r="V272" s="129"/>
      <c r="W272" s="129"/>
      <c r="X272" s="129"/>
      <c r="Y272" s="129"/>
      <c r="Z272" s="129"/>
    </row>
    <row r="273" spans="1:26" ht="15.75" hidden="1" customHeight="1" x14ac:dyDescent="0.25">
      <c r="A273" s="129"/>
      <c r="B273" s="129"/>
      <c r="C273" s="129"/>
      <c r="D273" s="129"/>
      <c r="E273" s="129"/>
      <c r="F273" s="129"/>
      <c r="G273" s="129"/>
      <c r="H273" s="129"/>
      <c r="I273" s="129"/>
      <c r="J273" s="129"/>
      <c r="K273" s="129"/>
      <c r="L273" s="129"/>
      <c r="M273" s="129"/>
      <c r="N273" s="129"/>
      <c r="O273" s="129"/>
      <c r="P273" s="129"/>
      <c r="Q273" s="129"/>
      <c r="R273" s="129"/>
      <c r="S273" s="129"/>
      <c r="T273" s="129"/>
      <c r="U273" s="129"/>
      <c r="V273" s="129"/>
      <c r="W273" s="129"/>
      <c r="X273" s="129"/>
      <c r="Y273" s="129"/>
      <c r="Z273" s="129"/>
    </row>
    <row r="274" spans="1:26" ht="15.75" hidden="1" customHeight="1" x14ac:dyDescent="0.25">
      <c r="A274" s="129"/>
      <c r="B274" s="129"/>
      <c r="C274" s="129"/>
      <c r="D274" s="129"/>
      <c r="E274" s="129"/>
      <c r="F274" s="129"/>
      <c r="G274" s="129"/>
      <c r="H274" s="129"/>
      <c r="I274" s="129"/>
      <c r="J274" s="129"/>
      <c r="K274" s="129"/>
      <c r="L274" s="129"/>
      <c r="M274" s="129"/>
      <c r="N274" s="129"/>
      <c r="O274" s="129"/>
      <c r="P274" s="129"/>
      <c r="Q274" s="129"/>
      <c r="R274" s="129"/>
      <c r="S274" s="129"/>
      <c r="T274" s="129"/>
      <c r="U274" s="129"/>
      <c r="V274" s="129"/>
      <c r="W274" s="129"/>
      <c r="X274" s="129"/>
      <c r="Y274" s="129"/>
      <c r="Z274" s="129"/>
    </row>
    <row r="275" spans="1:26" ht="15.75" hidden="1" customHeight="1" x14ac:dyDescent="0.25">
      <c r="A275" s="129"/>
      <c r="B275" s="129"/>
      <c r="C275" s="129"/>
      <c r="D275" s="129"/>
      <c r="E275" s="129"/>
      <c r="F275" s="129"/>
      <c r="G275" s="129"/>
      <c r="H275" s="129"/>
      <c r="I275" s="129"/>
      <c r="J275" s="129"/>
      <c r="K275" s="129"/>
      <c r="L275" s="129"/>
      <c r="M275" s="129"/>
      <c r="N275" s="129"/>
      <c r="O275" s="129"/>
      <c r="P275" s="129"/>
      <c r="Q275" s="129"/>
      <c r="R275" s="129"/>
      <c r="S275" s="129"/>
      <c r="T275" s="129"/>
      <c r="U275" s="129"/>
      <c r="V275" s="129"/>
      <c r="W275" s="129"/>
      <c r="X275" s="129"/>
      <c r="Y275" s="129"/>
      <c r="Z275" s="129"/>
    </row>
    <row r="276" spans="1:26" ht="15.75" hidden="1" customHeight="1" x14ac:dyDescent="0.25">
      <c r="A276" s="129"/>
      <c r="B276" s="129"/>
      <c r="C276" s="129"/>
      <c r="D276" s="129"/>
      <c r="E276" s="129"/>
      <c r="F276" s="129"/>
      <c r="G276" s="129"/>
      <c r="H276" s="129"/>
      <c r="I276" s="129"/>
      <c r="J276" s="129"/>
      <c r="K276" s="129"/>
      <c r="L276" s="129"/>
      <c r="M276" s="129"/>
      <c r="N276" s="129"/>
      <c r="O276" s="129"/>
      <c r="P276" s="129"/>
      <c r="Q276" s="129"/>
      <c r="R276" s="129"/>
      <c r="S276" s="129"/>
      <c r="T276" s="129"/>
      <c r="U276" s="129"/>
      <c r="V276" s="129"/>
      <c r="W276" s="129"/>
      <c r="X276" s="129"/>
      <c r="Y276" s="129"/>
      <c r="Z276" s="129"/>
    </row>
    <row r="277" spans="1:26" ht="15.75" hidden="1" customHeight="1" x14ac:dyDescent="0.25">
      <c r="A277" s="129"/>
      <c r="B277" s="129"/>
      <c r="C277" s="129"/>
      <c r="D277" s="129"/>
      <c r="E277" s="129"/>
      <c r="F277" s="129"/>
      <c r="G277" s="129"/>
      <c r="H277" s="129"/>
      <c r="I277" s="129"/>
      <c r="J277" s="129"/>
      <c r="K277" s="129"/>
      <c r="L277" s="129"/>
      <c r="M277" s="129"/>
      <c r="N277" s="129"/>
      <c r="O277" s="129"/>
      <c r="P277" s="129"/>
      <c r="Q277" s="129"/>
      <c r="R277" s="129"/>
      <c r="S277" s="129"/>
      <c r="T277" s="129"/>
      <c r="U277" s="129"/>
      <c r="V277" s="129"/>
      <c r="W277" s="129"/>
      <c r="X277" s="129"/>
      <c r="Y277" s="129"/>
      <c r="Z277" s="129"/>
    </row>
    <row r="278" spans="1:26" ht="15.75" hidden="1" customHeight="1" x14ac:dyDescent="0.25">
      <c r="A278" s="129"/>
      <c r="B278" s="129"/>
      <c r="C278" s="129"/>
      <c r="D278" s="129"/>
      <c r="E278" s="129"/>
      <c r="F278" s="129"/>
      <c r="G278" s="129"/>
      <c r="H278" s="129"/>
      <c r="I278" s="129"/>
      <c r="J278" s="129"/>
      <c r="K278" s="129"/>
      <c r="L278" s="129"/>
      <c r="M278" s="129"/>
      <c r="N278" s="129"/>
      <c r="O278" s="129"/>
      <c r="P278" s="129"/>
      <c r="Q278" s="129"/>
      <c r="R278" s="129"/>
      <c r="S278" s="129"/>
      <c r="T278" s="129"/>
      <c r="U278" s="129"/>
      <c r="V278" s="129"/>
      <c r="W278" s="129"/>
      <c r="X278" s="129"/>
      <c r="Y278" s="129"/>
      <c r="Z278" s="129"/>
    </row>
    <row r="279" spans="1:26" ht="15.75" hidden="1" customHeight="1" x14ac:dyDescent="0.25">
      <c r="A279" s="129"/>
      <c r="B279" s="129"/>
      <c r="C279" s="129"/>
      <c r="D279" s="129"/>
      <c r="E279" s="129"/>
      <c r="F279" s="129"/>
      <c r="G279" s="129"/>
      <c r="H279" s="129"/>
      <c r="I279" s="129"/>
      <c r="J279" s="129"/>
      <c r="K279" s="129"/>
      <c r="L279" s="129"/>
      <c r="M279" s="129"/>
      <c r="N279" s="129"/>
      <c r="O279" s="129"/>
      <c r="P279" s="129"/>
      <c r="Q279" s="129"/>
      <c r="R279" s="129"/>
      <c r="S279" s="129"/>
      <c r="T279" s="129"/>
      <c r="U279" s="129"/>
      <c r="V279" s="129"/>
      <c r="W279" s="129"/>
      <c r="X279" s="129"/>
      <c r="Y279" s="129"/>
      <c r="Z279" s="129"/>
    </row>
    <row r="280" spans="1:26" ht="15.75" hidden="1" customHeight="1" x14ac:dyDescent="0.25">
      <c r="A280" s="129"/>
      <c r="B280" s="129"/>
      <c r="C280" s="129"/>
      <c r="D280" s="129"/>
      <c r="E280" s="129"/>
      <c r="F280" s="129"/>
      <c r="G280" s="129"/>
      <c r="H280" s="129"/>
      <c r="I280" s="129"/>
      <c r="J280" s="129"/>
      <c r="K280" s="129"/>
      <c r="L280" s="129"/>
      <c r="M280" s="129"/>
      <c r="N280" s="129"/>
      <c r="O280" s="129"/>
      <c r="P280" s="129"/>
      <c r="Q280" s="129"/>
      <c r="R280" s="129"/>
      <c r="S280" s="129"/>
      <c r="T280" s="129"/>
      <c r="U280" s="129"/>
      <c r="V280" s="129"/>
      <c r="W280" s="129"/>
      <c r="X280" s="129"/>
      <c r="Y280" s="129"/>
      <c r="Z280" s="129"/>
    </row>
    <row r="281" spans="1:26" ht="15.75" hidden="1" customHeight="1" x14ac:dyDescent="0.25">
      <c r="A281" s="129"/>
      <c r="B281" s="129"/>
      <c r="C281" s="129"/>
      <c r="D281" s="129"/>
      <c r="E281" s="129"/>
      <c r="F281" s="129"/>
      <c r="G281" s="129"/>
      <c r="H281" s="129"/>
      <c r="I281" s="129"/>
      <c r="J281" s="129"/>
      <c r="K281" s="129"/>
      <c r="L281" s="129"/>
      <c r="M281" s="129"/>
      <c r="N281" s="129"/>
      <c r="O281" s="129"/>
      <c r="P281" s="129"/>
      <c r="Q281" s="129"/>
      <c r="R281" s="129"/>
      <c r="S281" s="129"/>
      <c r="T281" s="129"/>
      <c r="U281" s="129"/>
      <c r="V281" s="129"/>
      <c r="W281" s="129"/>
      <c r="X281" s="129"/>
      <c r="Y281" s="129"/>
      <c r="Z281" s="129"/>
    </row>
    <row r="282" spans="1:26" ht="15.75" hidden="1" customHeight="1" x14ac:dyDescent="0.25">
      <c r="A282" s="129"/>
      <c r="B282" s="129"/>
      <c r="C282" s="129"/>
      <c r="D282" s="129"/>
      <c r="E282" s="129"/>
      <c r="F282" s="129"/>
      <c r="G282" s="129"/>
      <c r="H282" s="129"/>
      <c r="I282" s="129"/>
      <c r="J282" s="129"/>
      <c r="K282" s="129"/>
      <c r="L282" s="129"/>
      <c r="M282" s="129"/>
      <c r="N282" s="129"/>
      <c r="O282" s="129"/>
      <c r="P282" s="129"/>
      <c r="Q282" s="129"/>
      <c r="R282" s="129"/>
      <c r="S282" s="129"/>
      <c r="T282" s="129"/>
      <c r="U282" s="129"/>
      <c r="V282" s="129"/>
      <c r="W282" s="129"/>
      <c r="X282" s="129"/>
      <c r="Y282" s="129"/>
      <c r="Z282" s="129"/>
    </row>
    <row r="283" spans="1:26" ht="15.75" hidden="1" customHeight="1" x14ac:dyDescent="0.25">
      <c r="A283" s="129"/>
      <c r="B283" s="129"/>
      <c r="C283" s="129"/>
      <c r="D283" s="129"/>
      <c r="E283" s="129"/>
      <c r="F283" s="129"/>
      <c r="G283" s="129"/>
      <c r="H283" s="129"/>
      <c r="I283" s="129"/>
      <c r="J283" s="129"/>
      <c r="K283" s="129"/>
      <c r="L283" s="129"/>
      <c r="M283" s="129"/>
      <c r="N283" s="129"/>
      <c r="O283" s="129"/>
      <c r="P283" s="129"/>
      <c r="Q283" s="129"/>
      <c r="R283" s="129"/>
      <c r="S283" s="129"/>
      <c r="T283" s="129"/>
      <c r="U283" s="129"/>
      <c r="V283" s="129"/>
      <c r="W283" s="129"/>
      <c r="X283" s="129"/>
      <c r="Y283" s="129"/>
      <c r="Z283" s="129"/>
    </row>
    <row r="284" spans="1:26" ht="15.75" hidden="1" customHeight="1" x14ac:dyDescent="0.25">
      <c r="A284" s="129"/>
      <c r="B284" s="129"/>
      <c r="C284" s="129"/>
      <c r="D284" s="129"/>
      <c r="E284" s="129"/>
      <c r="F284" s="129"/>
      <c r="G284" s="129"/>
      <c r="H284" s="129"/>
      <c r="I284" s="129"/>
      <c r="J284" s="129"/>
      <c r="K284" s="129"/>
      <c r="L284" s="129"/>
      <c r="M284" s="129"/>
      <c r="N284" s="129"/>
      <c r="O284" s="129"/>
      <c r="P284" s="129"/>
      <c r="Q284" s="129"/>
      <c r="R284" s="129"/>
      <c r="S284" s="129"/>
      <c r="T284" s="129"/>
      <c r="U284" s="129"/>
      <c r="V284" s="129"/>
      <c r="W284" s="129"/>
      <c r="X284" s="129"/>
      <c r="Y284" s="129"/>
      <c r="Z284" s="129"/>
    </row>
    <row r="285" spans="1:26" ht="15.75" hidden="1" customHeight="1" x14ac:dyDescent="0.25">
      <c r="A285" s="129"/>
      <c r="B285" s="129"/>
      <c r="C285" s="129"/>
      <c r="D285" s="129"/>
      <c r="E285" s="129"/>
      <c r="F285" s="129"/>
      <c r="G285" s="129"/>
      <c r="H285" s="129"/>
      <c r="I285" s="129"/>
      <c r="J285" s="129"/>
      <c r="K285" s="129"/>
      <c r="L285" s="129"/>
      <c r="M285" s="129"/>
      <c r="N285" s="129"/>
      <c r="O285" s="129"/>
      <c r="P285" s="129"/>
      <c r="Q285" s="129"/>
      <c r="R285" s="129"/>
      <c r="S285" s="129"/>
      <c r="T285" s="129"/>
      <c r="U285" s="129"/>
      <c r="V285" s="129"/>
      <c r="W285" s="129"/>
      <c r="X285" s="129"/>
      <c r="Y285" s="129"/>
      <c r="Z285" s="129"/>
    </row>
    <row r="286" spans="1:26" ht="15.75" hidden="1" customHeight="1" x14ac:dyDescent="0.25">
      <c r="A286" s="129"/>
      <c r="B286" s="129"/>
      <c r="C286" s="129"/>
      <c r="D286" s="129"/>
      <c r="E286" s="129"/>
      <c r="F286" s="129"/>
      <c r="G286" s="129"/>
      <c r="H286" s="129"/>
      <c r="I286" s="129"/>
      <c r="J286" s="129"/>
      <c r="K286" s="129"/>
      <c r="L286" s="129"/>
      <c r="M286" s="129"/>
      <c r="N286" s="129"/>
      <c r="O286" s="129"/>
      <c r="P286" s="129"/>
      <c r="Q286" s="129"/>
      <c r="R286" s="129"/>
      <c r="S286" s="129"/>
      <c r="T286" s="129"/>
      <c r="U286" s="129"/>
      <c r="V286" s="129"/>
      <c r="W286" s="129"/>
      <c r="X286" s="129"/>
      <c r="Y286" s="129"/>
      <c r="Z286" s="129"/>
    </row>
    <row r="287" spans="1:26" ht="15.75" hidden="1" customHeight="1" x14ac:dyDescent="0.25">
      <c r="A287" s="129"/>
      <c r="B287" s="129"/>
      <c r="C287" s="129"/>
      <c r="D287" s="129"/>
      <c r="E287" s="129"/>
      <c r="F287" s="129"/>
      <c r="G287" s="129"/>
      <c r="H287" s="129"/>
      <c r="I287" s="129"/>
      <c r="J287" s="129"/>
      <c r="K287" s="129"/>
      <c r="L287" s="129"/>
      <c r="M287" s="129"/>
      <c r="N287" s="129"/>
      <c r="O287" s="129"/>
      <c r="P287" s="129"/>
      <c r="Q287" s="129"/>
      <c r="R287" s="129"/>
      <c r="S287" s="129"/>
      <c r="T287" s="129"/>
      <c r="U287" s="129"/>
      <c r="V287" s="129"/>
      <c r="W287" s="129"/>
      <c r="X287" s="129"/>
      <c r="Y287" s="129"/>
      <c r="Z287" s="129"/>
    </row>
    <row r="288" spans="1:26" ht="15.75" hidden="1" customHeight="1" x14ac:dyDescent="0.25">
      <c r="A288" s="129"/>
      <c r="B288" s="129"/>
      <c r="C288" s="129"/>
      <c r="D288" s="129"/>
      <c r="E288" s="129"/>
      <c r="F288" s="129"/>
      <c r="G288" s="129"/>
      <c r="H288" s="129"/>
      <c r="I288" s="129"/>
      <c r="J288" s="129"/>
      <c r="K288" s="129"/>
      <c r="L288" s="129"/>
      <c r="M288" s="129"/>
      <c r="N288" s="129"/>
      <c r="O288" s="129"/>
      <c r="P288" s="129"/>
      <c r="Q288" s="129"/>
      <c r="R288" s="129"/>
      <c r="S288" s="129"/>
      <c r="T288" s="129"/>
      <c r="U288" s="129"/>
      <c r="V288" s="129"/>
      <c r="W288" s="129"/>
      <c r="X288" s="129"/>
      <c r="Y288" s="129"/>
      <c r="Z288" s="129"/>
    </row>
    <row r="289" spans="1:26" ht="15.75" hidden="1" customHeight="1" x14ac:dyDescent="0.25">
      <c r="A289" s="129"/>
      <c r="B289" s="129"/>
      <c r="C289" s="129"/>
      <c r="D289" s="129"/>
      <c r="E289" s="129"/>
      <c r="F289" s="129"/>
      <c r="G289" s="129"/>
      <c r="H289" s="129"/>
      <c r="I289" s="129"/>
      <c r="J289" s="129"/>
      <c r="K289" s="129"/>
      <c r="L289" s="129"/>
      <c r="M289" s="129"/>
      <c r="N289" s="129"/>
      <c r="O289" s="129"/>
      <c r="P289" s="129"/>
      <c r="Q289" s="129"/>
      <c r="R289" s="129"/>
      <c r="S289" s="129"/>
      <c r="T289" s="129"/>
      <c r="U289" s="129"/>
      <c r="V289" s="129"/>
      <c r="W289" s="129"/>
      <c r="X289" s="129"/>
      <c r="Y289" s="129"/>
      <c r="Z289" s="129"/>
    </row>
    <row r="290" spans="1:26" ht="15.75" hidden="1" customHeight="1" x14ac:dyDescent="0.25">
      <c r="A290" s="129"/>
      <c r="B290" s="129"/>
      <c r="C290" s="129"/>
      <c r="D290" s="129"/>
      <c r="E290" s="129"/>
      <c r="F290" s="129"/>
      <c r="G290" s="129"/>
      <c r="H290" s="129"/>
      <c r="I290" s="129"/>
      <c r="J290" s="129"/>
      <c r="K290" s="129"/>
      <c r="L290" s="129"/>
      <c r="M290" s="129"/>
      <c r="N290" s="129"/>
      <c r="O290" s="129"/>
      <c r="P290" s="129"/>
      <c r="Q290" s="129"/>
      <c r="R290" s="129"/>
      <c r="S290" s="129"/>
      <c r="T290" s="129"/>
      <c r="U290" s="129"/>
      <c r="V290" s="129"/>
      <c r="W290" s="129"/>
      <c r="X290" s="129"/>
      <c r="Y290" s="129"/>
      <c r="Z290" s="129"/>
    </row>
    <row r="291" spans="1:26" ht="15.75" hidden="1" customHeight="1" x14ac:dyDescent="0.25">
      <c r="A291" s="129"/>
      <c r="B291" s="129"/>
      <c r="C291" s="129"/>
      <c r="D291" s="129"/>
      <c r="E291" s="129"/>
      <c r="F291" s="129"/>
      <c r="G291" s="129"/>
      <c r="H291" s="129"/>
      <c r="I291" s="129"/>
      <c r="J291" s="129"/>
      <c r="K291" s="129"/>
      <c r="L291" s="129"/>
      <c r="M291" s="129"/>
      <c r="N291" s="129"/>
      <c r="O291" s="129"/>
      <c r="P291" s="129"/>
      <c r="Q291" s="129"/>
      <c r="R291" s="129"/>
      <c r="S291" s="129"/>
      <c r="T291" s="129"/>
      <c r="U291" s="129"/>
      <c r="V291" s="129"/>
      <c r="W291" s="129"/>
      <c r="X291" s="129"/>
      <c r="Y291" s="129"/>
      <c r="Z291" s="129"/>
    </row>
    <row r="292" spans="1:26" ht="15.75" hidden="1" customHeight="1" x14ac:dyDescent="0.25">
      <c r="A292" s="129"/>
      <c r="B292" s="129"/>
      <c r="C292" s="129"/>
      <c r="D292" s="129"/>
      <c r="E292" s="129"/>
      <c r="F292" s="129"/>
      <c r="G292" s="129"/>
      <c r="H292" s="129"/>
      <c r="I292" s="129"/>
      <c r="J292" s="129"/>
      <c r="K292" s="129"/>
      <c r="L292" s="129"/>
      <c r="M292" s="129"/>
      <c r="N292" s="129"/>
      <c r="O292" s="129"/>
      <c r="P292" s="129"/>
      <c r="Q292" s="129"/>
      <c r="R292" s="129"/>
      <c r="S292" s="129"/>
      <c r="T292" s="129"/>
      <c r="U292" s="129"/>
      <c r="V292" s="129"/>
      <c r="W292" s="129"/>
      <c r="X292" s="129"/>
      <c r="Y292" s="129"/>
      <c r="Z292" s="129"/>
    </row>
    <row r="293" spans="1:26" ht="15.75" hidden="1" customHeight="1" x14ac:dyDescent="0.25">
      <c r="A293" s="129"/>
      <c r="B293" s="129"/>
      <c r="C293" s="129"/>
      <c r="D293" s="129"/>
      <c r="E293" s="129"/>
      <c r="F293" s="129"/>
      <c r="G293" s="129"/>
      <c r="H293" s="129"/>
      <c r="I293" s="129"/>
      <c r="J293" s="129"/>
      <c r="K293" s="129"/>
      <c r="L293" s="129"/>
      <c r="M293" s="129"/>
      <c r="N293" s="129"/>
      <c r="O293" s="129"/>
      <c r="P293" s="129"/>
      <c r="Q293" s="129"/>
      <c r="R293" s="129"/>
      <c r="S293" s="129"/>
      <c r="T293" s="129"/>
      <c r="U293" s="129"/>
      <c r="V293" s="129"/>
      <c r="W293" s="129"/>
      <c r="X293" s="129"/>
      <c r="Y293" s="129"/>
      <c r="Z293" s="129"/>
    </row>
    <row r="294" spans="1:26" ht="15.75" hidden="1" customHeight="1" x14ac:dyDescent="0.25">
      <c r="A294" s="129"/>
      <c r="B294" s="129"/>
      <c r="C294" s="129"/>
      <c r="D294" s="129"/>
      <c r="E294" s="129"/>
      <c r="F294" s="129"/>
      <c r="G294" s="129"/>
      <c r="H294" s="129"/>
      <c r="I294" s="129"/>
      <c r="J294" s="129"/>
      <c r="K294" s="129"/>
      <c r="L294" s="129"/>
      <c r="M294" s="129"/>
      <c r="N294" s="129"/>
      <c r="O294" s="129"/>
      <c r="P294" s="129"/>
      <c r="Q294" s="129"/>
      <c r="R294" s="129"/>
      <c r="S294" s="129"/>
      <c r="T294" s="129"/>
      <c r="U294" s="129"/>
      <c r="V294" s="129"/>
      <c r="W294" s="129"/>
      <c r="X294" s="129"/>
      <c r="Y294" s="129"/>
      <c r="Z294" s="129"/>
    </row>
    <row r="295" spans="1:26" ht="15.75" hidden="1" customHeight="1" x14ac:dyDescent="0.25">
      <c r="A295" s="129"/>
      <c r="B295" s="129"/>
      <c r="C295" s="129"/>
      <c r="D295" s="129"/>
      <c r="E295" s="129"/>
      <c r="F295" s="129"/>
      <c r="G295" s="129"/>
      <c r="H295" s="129"/>
      <c r="I295" s="129"/>
      <c r="J295" s="129"/>
      <c r="K295" s="129"/>
      <c r="L295" s="129"/>
      <c r="M295" s="129"/>
      <c r="N295" s="129"/>
      <c r="O295" s="129"/>
      <c r="P295" s="129"/>
      <c r="Q295" s="129"/>
      <c r="R295" s="129"/>
      <c r="S295" s="129"/>
      <c r="T295" s="129"/>
      <c r="U295" s="129"/>
      <c r="V295" s="129"/>
      <c r="W295" s="129"/>
      <c r="X295" s="129"/>
      <c r="Y295" s="129"/>
      <c r="Z295" s="129"/>
    </row>
    <row r="296" spans="1:26" ht="15.75" hidden="1" customHeight="1" x14ac:dyDescent="0.25">
      <c r="A296" s="129"/>
      <c r="B296" s="129"/>
      <c r="C296" s="129"/>
      <c r="D296" s="129"/>
      <c r="E296" s="129"/>
      <c r="F296" s="129"/>
      <c r="G296" s="129"/>
      <c r="H296" s="129"/>
      <c r="I296" s="129"/>
      <c r="J296" s="129"/>
      <c r="K296" s="129"/>
      <c r="L296" s="129"/>
      <c r="M296" s="129"/>
      <c r="N296" s="129"/>
      <c r="O296" s="129"/>
      <c r="P296" s="129"/>
      <c r="Q296" s="129"/>
      <c r="R296" s="129"/>
      <c r="S296" s="129"/>
      <c r="T296" s="129"/>
      <c r="U296" s="129"/>
      <c r="V296" s="129"/>
      <c r="W296" s="129"/>
      <c r="X296" s="129"/>
      <c r="Y296" s="129"/>
      <c r="Z296" s="129"/>
    </row>
    <row r="297" spans="1:26" ht="15.75" hidden="1" customHeight="1" x14ac:dyDescent="0.25">
      <c r="A297" s="129"/>
      <c r="B297" s="129"/>
      <c r="C297" s="129"/>
      <c r="D297" s="129"/>
      <c r="E297" s="129"/>
      <c r="F297" s="129"/>
      <c r="G297" s="129"/>
      <c r="H297" s="129"/>
      <c r="I297" s="129"/>
      <c r="J297" s="129"/>
      <c r="K297" s="129"/>
      <c r="L297" s="129"/>
      <c r="M297" s="129"/>
      <c r="N297" s="129"/>
      <c r="O297" s="129"/>
      <c r="P297" s="129"/>
      <c r="Q297" s="129"/>
      <c r="R297" s="129"/>
      <c r="S297" s="129"/>
      <c r="T297" s="129"/>
      <c r="U297" s="129"/>
      <c r="V297" s="129"/>
      <c r="W297" s="129"/>
      <c r="X297" s="129"/>
      <c r="Y297" s="129"/>
      <c r="Z297" s="129"/>
    </row>
    <row r="298" spans="1:26" ht="15.75" hidden="1" customHeight="1" x14ac:dyDescent="0.25">
      <c r="A298" s="129"/>
      <c r="B298" s="129"/>
      <c r="C298" s="129"/>
      <c r="D298" s="129"/>
      <c r="E298" s="129"/>
      <c r="F298" s="129"/>
      <c r="G298" s="129"/>
      <c r="H298" s="129"/>
      <c r="I298" s="129"/>
      <c r="J298" s="129"/>
      <c r="K298" s="129"/>
      <c r="L298" s="129"/>
      <c r="M298" s="129"/>
      <c r="N298" s="129"/>
      <c r="O298" s="129"/>
      <c r="P298" s="129"/>
      <c r="Q298" s="129"/>
      <c r="R298" s="129"/>
      <c r="S298" s="129"/>
      <c r="T298" s="129"/>
      <c r="U298" s="129"/>
      <c r="V298" s="129"/>
      <c r="W298" s="129"/>
      <c r="X298" s="129"/>
      <c r="Y298" s="129"/>
      <c r="Z298" s="129"/>
    </row>
    <row r="299" spans="1:26" ht="15.75" hidden="1" customHeight="1" x14ac:dyDescent="0.25">
      <c r="A299" s="129"/>
      <c r="B299" s="129"/>
      <c r="C299" s="129"/>
      <c r="D299" s="129"/>
      <c r="E299" s="129"/>
      <c r="F299" s="129"/>
      <c r="G299" s="129"/>
      <c r="H299" s="129"/>
      <c r="I299" s="129"/>
      <c r="J299" s="129"/>
      <c r="K299" s="129"/>
      <c r="L299" s="129"/>
      <c r="M299" s="129"/>
      <c r="N299" s="129"/>
      <c r="O299" s="129"/>
      <c r="P299" s="129"/>
      <c r="Q299" s="129"/>
      <c r="R299" s="129"/>
      <c r="S299" s="129"/>
      <c r="T299" s="129"/>
      <c r="U299" s="129"/>
      <c r="V299" s="129"/>
      <c r="W299" s="129"/>
      <c r="X299" s="129"/>
      <c r="Y299" s="129"/>
      <c r="Z299" s="129"/>
    </row>
    <row r="300" spans="1:26" ht="15.75" hidden="1" customHeight="1" x14ac:dyDescent="0.25">
      <c r="A300" s="129"/>
      <c r="B300" s="129"/>
      <c r="C300" s="129"/>
      <c r="D300" s="129"/>
      <c r="E300" s="129"/>
      <c r="F300" s="129"/>
      <c r="G300" s="129"/>
      <c r="H300" s="129"/>
      <c r="I300" s="129"/>
      <c r="J300" s="129"/>
      <c r="K300" s="129"/>
      <c r="L300" s="129"/>
      <c r="M300" s="129"/>
      <c r="N300" s="129"/>
      <c r="O300" s="129"/>
      <c r="P300" s="129"/>
      <c r="Q300" s="129"/>
      <c r="R300" s="129"/>
      <c r="S300" s="129"/>
      <c r="T300" s="129"/>
      <c r="U300" s="129"/>
      <c r="V300" s="129"/>
      <c r="W300" s="129"/>
      <c r="X300" s="129"/>
      <c r="Y300" s="129"/>
      <c r="Z300" s="129"/>
    </row>
    <row r="301" spans="1:26" ht="15.75" hidden="1" customHeight="1" x14ac:dyDescent="0.25">
      <c r="A301" s="129"/>
      <c r="B301" s="129"/>
      <c r="C301" s="129"/>
      <c r="D301" s="129"/>
      <c r="E301" s="129"/>
      <c r="F301" s="129"/>
      <c r="G301" s="129"/>
      <c r="H301" s="129"/>
      <c r="I301" s="129"/>
      <c r="J301" s="129"/>
      <c r="K301" s="129"/>
      <c r="L301" s="129"/>
      <c r="M301" s="129"/>
      <c r="N301" s="129"/>
      <c r="O301" s="129"/>
      <c r="P301" s="129"/>
      <c r="Q301" s="129"/>
      <c r="R301" s="129"/>
      <c r="S301" s="129"/>
      <c r="T301" s="129"/>
      <c r="U301" s="129"/>
      <c r="V301" s="129"/>
      <c r="W301" s="129"/>
      <c r="X301" s="129"/>
      <c r="Y301" s="129"/>
      <c r="Z301" s="129"/>
    </row>
    <row r="302" spans="1:26" ht="15.75" hidden="1" customHeight="1" x14ac:dyDescent="0.25">
      <c r="A302" s="129"/>
      <c r="B302" s="129"/>
      <c r="C302" s="129"/>
      <c r="D302" s="129"/>
      <c r="E302" s="129"/>
      <c r="F302" s="129"/>
      <c r="G302" s="129"/>
      <c r="H302" s="129"/>
      <c r="I302" s="129"/>
      <c r="J302" s="129"/>
      <c r="K302" s="129"/>
      <c r="L302" s="129"/>
      <c r="M302" s="129"/>
      <c r="N302" s="129"/>
      <c r="O302" s="129"/>
      <c r="P302" s="129"/>
      <c r="Q302" s="129"/>
      <c r="R302" s="129"/>
      <c r="S302" s="129"/>
      <c r="T302" s="129"/>
      <c r="U302" s="129"/>
      <c r="V302" s="129"/>
      <c r="W302" s="129"/>
      <c r="X302" s="129"/>
      <c r="Y302" s="129"/>
      <c r="Z302" s="129"/>
    </row>
    <row r="303" spans="1:26" ht="15.75" hidden="1" customHeight="1" x14ac:dyDescent="0.25">
      <c r="A303" s="129"/>
      <c r="B303" s="129"/>
      <c r="C303" s="129"/>
      <c r="D303" s="129"/>
      <c r="E303" s="129"/>
      <c r="F303" s="129"/>
      <c r="G303" s="129"/>
      <c r="H303" s="129"/>
      <c r="I303" s="129"/>
      <c r="J303" s="129"/>
      <c r="K303" s="129"/>
      <c r="L303" s="129"/>
      <c r="M303" s="129"/>
      <c r="N303" s="129"/>
      <c r="O303" s="129"/>
      <c r="P303" s="129"/>
      <c r="Q303" s="129"/>
      <c r="R303" s="129"/>
      <c r="S303" s="129"/>
      <c r="T303" s="129"/>
      <c r="U303" s="129"/>
      <c r="V303" s="129"/>
      <c r="W303" s="129"/>
      <c r="X303" s="129"/>
      <c r="Y303" s="129"/>
      <c r="Z303" s="129"/>
    </row>
    <row r="304" spans="1:26" ht="15.75" hidden="1" customHeight="1" x14ac:dyDescent="0.25">
      <c r="A304" s="129"/>
      <c r="B304" s="129"/>
      <c r="C304" s="129"/>
      <c r="D304" s="129"/>
      <c r="E304" s="129"/>
      <c r="F304" s="129"/>
      <c r="G304" s="129"/>
      <c r="H304" s="129"/>
      <c r="I304" s="129"/>
      <c r="J304" s="129"/>
      <c r="K304" s="129"/>
      <c r="L304" s="129"/>
      <c r="M304" s="129"/>
      <c r="N304" s="129"/>
      <c r="O304" s="129"/>
      <c r="P304" s="129"/>
      <c r="Q304" s="129"/>
      <c r="R304" s="129"/>
      <c r="S304" s="129"/>
      <c r="T304" s="129"/>
      <c r="U304" s="129"/>
      <c r="V304" s="129"/>
      <c r="W304" s="129"/>
      <c r="X304" s="129"/>
      <c r="Y304" s="129"/>
      <c r="Z304" s="129"/>
    </row>
    <row r="305" spans="1:26" ht="15.75" hidden="1" customHeight="1" x14ac:dyDescent="0.25">
      <c r="A305" s="129"/>
      <c r="B305" s="129"/>
      <c r="C305" s="129"/>
      <c r="D305" s="129"/>
      <c r="E305" s="129"/>
      <c r="F305" s="129"/>
      <c r="G305" s="129"/>
      <c r="H305" s="129"/>
      <c r="I305" s="129"/>
      <c r="J305" s="129"/>
      <c r="K305" s="129"/>
      <c r="L305" s="129"/>
      <c r="M305" s="129"/>
      <c r="N305" s="129"/>
      <c r="O305" s="129"/>
      <c r="P305" s="129"/>
      <c r="Q305" s="129"/>
      <c r="R305" s="129"/>
      <c r="S305" s="129"/>
      <c r="T305" s="129"/>
      <c r="U305" s="129"/>
      <c r="V305" s="129"/>
      <c r="W305" s="129"/>
      <c r="X305" s="129"/>
      <c r="Y305" s="129"/>
      <c r="Z305" s="129"/>
    </row>
    <row r="306" spans="1:26" ht="15.75" hidden="1" customHeight="1" x14ac:dyDescent="0.25">
      <c r="A306" s="129"/>
      <c r="B306" s="129"/>
      <c r="C306" s="129"/>
      <c r="D306" s="129"/>
      <c r="E306" s="129"/>
      <c r="F306" s="129"/>
      <c r="G306" s="129"/>
      <c r="H306" s="129"/>
      <c r="I306" s="129"/>
      <c r="J306" s="129"/>
      <c r="K306" s="129"/>
      <c r="L306" s="129"/>
      <c r="M306" s="129"/>
      <c r="N306" s="129"/>
      <c r="O306" s="129"/>
      <c r="P306" s="129"/>
      <c r="Q306" s="129"/>
      <c r="R306" s="129"/>
      <c r="S306" s="129"/>
      <c r="T306" s="129"/>
      <c r="U306" s="129"/>
      <c r="V306" s="129"/>
      <c r="W306" s="129"/>
      <c r="X306" s="129"/>
      <c r="Y306" s="129"/>
      <c r="Z306" s="129"/>
    </row>
    <row r="307" spans="1:26" ht="15.75" hidden="1" customHeight="1" x14ac:dyDescent="0.25">
      <c r="A307" s="129"/>
      <c r="B307" s="129"/>
      <c r="C307" s="129"/>
      <c r="D307" s="129"/>
      <c r="E307" s="129"/>
      <c r="F307" s="129"/>
      <c r="G307" s="129"/>
      <c r="H307" s="129"/>
      <c r="I307" s="129"/>
      <c r="J307" s="129"/>
      <c r="K307" s="129"/>
      <c r="L307" s="129"/>
      <c r="M307" s="129"/>
      <c r="N307" s="129"/>
      <c r="O307" s="129"/>
      <c r="P307" s="129"/>
      <c r="Q307" s="129"/>
      <c r="R307" s="129"/>
      <c r="S307" s="129"/>
      <c r="T307" s="129"/>
      <c r="U307" s="129"/>
      <c r="V307" s="129"/>
      <c r="W307" s="129"/>
      <c r="X307" s="129"/>
      <c r="Y307" s="129"/>
      <c r="Z307" s="129"/>
    </row>
    <row r="308" spans="1:26" ht="15.75" hidden="1" customHeight="1" x14ac:dyDescent="0.25">
      <c r="A308" s="129"/>
      <c r="B308" s="129"/>
      <c r="C308" s="129"/>
      <c r="D308" s="129"/>
      <c r="E308" s="129"/>
      <c r="F308" s="129"/>
      <c r="G308" s="129"/>
      <c r="H308" s="129"/>
      <c r="I308" s="129"/>
      <c r="J308" s="129"/>
      <c r="K308" s="129"/>
      <c r="L308" s="129"/>
      <c r="M308" s="129"/>
      <c r="N308" s="129"/>
      <c r="O308" s="129"/>
      <c r="P308" s="129"/>
      <c r="Q308" s="129"/>
      <c r="R308" s="129"/>
      <c r="S308" s="129"/>
      <c r="T308" s="129"/>
      <c r="U308" s="129"/>
      <c r="V308" s="129"/>
      <c r="W308" s="129"/>
      <c r="X308" s="129"/>
      <c r="Y308" s="129"/>
      <c r="Z308" s="129"/>
    </row>
    <row r="309" spans="1:26" ht="15.75" hidden="1" customHeight="1" x14ac:dyDescent="0.25">
      <c r="A309" s="129"/>
      <c r="B309" s="129"/>
      <c r="C309" s="129"/>
      <c r="D309" s="129"/>
      <c r="E309" s="129"/>
      <c r="F309" s="129"/>
      <c r="G309" s="129"/>
      <c r="H309" s="129"/>
      <c r="I309" s="129"/>
      <c r="J309" s="129"/>
      <c r="K309" s="129"/>
      <c r="L309" s="129"/>
      <c r="M309" s="129"/>
      <c r="N309" s="129"/>
      <c r="O309" s="129"/>
      <c r="P309" s="129"/>
      <c r="Q309" s="129"/>
      <c r="R309" s="129"/>
      <c r="S309" s="129"/>
      <c r="T309" s="129"/>
      <c r="U309" s="129"/>
      <c r="V309" s="129"/>
      <c r="W309" s="129"/>
      <c r="X309" s="129"/>
      <c r="Y309" s="129"/>
      <c r="Z309" s="129"/>
    </row>
    <row r="310" spans="1:26" ht="15.75" hidden="1" customHeight="1" x14ac:dyDescent="0.25">
      <c r="A310" s="129"/>
      <c r="B310" s="129"/>
      <c r="C310" s="129"/>
      <c r="D310" s="129"/>
      <c r="E310" s="129"/>
      <c r="F310" s="129"/>
      <c r="G310" s="129"/>
      <c r="H310" s="129"/>
      <c r="I310" s="129"/>
      <c r="J310" s="129"/>
      <c r="K310" s="129"/>
      <c r="L310" s="129"/>
      <c r="M310" s="129"/>
      <c r="N310" s="129"/>
      <c r="O310" s="129"/>
      <c r="P310" s="129"/>
      <c r="Q310" s="129"/>
      <c r="R310" s="129"/>
      <c r="S310" s="129"/>
      <c r="T310" s="129"/>
      <c r="U310" s="129"/>
      <c r="V310" s="129"/>
      <c r="W310" s="129"/>
      <c r="X310" s="129"/>
      <c r="Y310" s="129"/>
      <c r="Z310" s="129"/>
    </row>
    <row r="311" spans="1:26" ht="15.75" hidden="1" customHeight="1" x14ac:dyDescent="0.25">
      <c r="A311" s="129"/>
      <c r="B311" s="129"/>
      <c r="C311" s="129"/>
      <c r="D311" s="129"/>
      <c r="E311" s="129"/>
      <c r="F311" s="129"/>
      <c r="G311" s="129"/>
      <c r="H311" s="129"/>
      <c r="I311" s="129"/>
      <c r="J311" s="129"/>
      <c r="K311" s="129"/>
      <c r="L311" s="129"/>
      <c r="M311" s="129"/>
      <c r="N311" s="129"/>
      <c r="O311" s="129"/>
      <c r="P311" s="129"/>
      <c r="Q311" s="129"/>
      <c r="R311" s="129"/>
      <c r="S311" s="129"/>
      <c r="T311" s="129"/>
      <c r="U311" s="129"/>
      <c r="V311" s="129"/>
      <c r="W311" s="129"/>
      <c r="X311" s="129"/>
      <c r="Y311" s="129"/>
      <c r="Z311" s="129"/>
    </row>
    <row r="312" spans="1:26" ht="15.75" hidden="1" customHeight="1" x14ac:dyDescent="0.25">
      <c r="A312" s="129"/>
      <c r="B312" s="129"/>
      <c r="C312" s="129"/>
      <c r="D312" s="129"/>
      <c r="E312" s="129"/>
      <c r="F312" s="129"/>
      <c r="G312" s="129"/>
      <c r="H312" s="129"/>
      <c r="I312" s="129"/>
      <c r="J312" s="129"/>
      <c r="K312" s="129"/>
      <c r="L312" s="129"/>
      <c r="M312" s="129"/>
      <c r="N312" s="129"/>
      <c r="O312" s="129"/>
      <c r="P312" s="129"/>
      <c r="Q312" s="129"/>
      <c r="R312" s="129"/>
      <c r="S312" s="129"/>
      <c r="T312" s="129"/>
      <c r="U312" s="129"/>
      <c r="V312" s="129"/>
      <c r="W312" s="129"/>
      <c r="X312" s="129"/>
      <c r="Y312" s="129"/>
      <c r="Z312" s="129"/>
    </row>
    <row r="313" spans="1:26" ht="15.75" hidden="1" customHeight="1" x14ac:dyDescent="0.25">
      <c r="A313" s="129"/>
      <c r="B313" s="129"/>
      <c r="C313" s="129"/>
      <c r="D313" s="129"/>
      <c r="E313" s="129"/>
      <c r="F313" s="129"/>
      <c r="G313" s="129"/>
      <c r="H313" s="129"/>
      <c r="I313" s="129"/>
      <c r="J313" s="129"/>
      <c r="K313" s="129"/>
      <c r="L313" s="129"/>
      <c r="M313" s="129"/>
      <c r="N313" s="129"/>
      <c r="O313" s="129"/>
      <c r="P313" s="129"/>
      <c r="Q313" s="129"/>
      <c r="R313" s="129"/>
      <c r="S313" s="129"/>
      <c r="T313" s="129"/>
      <c r="U313" s="129"/>
      <c r="V313" s="129"/>
      <c r="W313" s="129"/>
      <c r="X313" s="129"/>
      <c r="Y313" s="129"/>
      <c r="Z313" s="129"/>
    </row>
    <row r="314" spans="1:26" ht="15.75" hidden="1" customHeight="1" x14ac:dyDescent="0.25">
      <c r="A314" s="129"/>
      <c r="B314" s="129"/>
      <c r="C314" s="129"/>
      <c r="D314" s="129"/>
      <c r="E314" s="129"/>
      <c r="F314" s="129"/>
      <c r="G314" s="129"/>
      <c r="H314" s="129"/>
      <c r="I314" s="129"/>
      <c r="J314" s="129"/>
      <c r="K314" s="129"/>
      <c r="L314" s="129"/>
      <c r="M314" s="129"/>
      <c r="N314" s="129"/>
      <c r="O314" s="129"/>
      <c r="P314" s="129"/>
      <c r="Q314" s="129"/>
      <c r="R314" s="129"/>
      <c r="S314" s="129"/>
      <c r="T314" s="129"/>
      <c r="U314" s="129"/>
      <c r="V314" s="129"/>
      <c r="W314" s="129"/>
      <c r="X314" s="129"/>
      <c r="Y314" s="129"/>
      <c r="Z314" s="129"/>
    </row>
    <row r="315" spans="1:26" ht="15.75" hidden="1" customHeight="1" x14ac:dyDescent="0.25">
      <c r="A315" s="129"/>
      <c r="B315" s="129"/>
      <c r="C315" s="129"/>
      <c r="D315" s="129"/>
      <c r="E315" s="129"/>
      <c r="F315" s="129"/>
      <c r="G315" s="129"/>
      <c r="H315" s="129"/>
      <c r="I315" s="129"/>
      <c r="J315" s="129"/>
      <c r="K315" s="129"/>
      <c r="L315" s="129"/>
      <c r="M315" s="129"/>
      <c r="N315" s="129"/>
      <c r="O315" s="129"/>
      <c r="P315" s="129"/>
      <c r="Q315" s="129"/>
      <c r="R315" s="129"/>
      <c r="S315" s="129"/>
      <c r="T315" s="129"/>
      <c r="U315" s="129"/>
      <c r="V315" s="129"/>
      <c r="W315" s="129"/>
      <c r="X315" s="129"/>
      <c r="Y315" s="129"/>
      <c r="Z315" s="129"/>
    </row>
    <row r="316" spans="1:26" ht="15.75" hidden="1" customHeight="1" x14ac:dyDescent="0.25">
      <c r="A316" s="129"/>
      <c r="B316" s="129"/>
      <c r="C316" s="129"/>
      <c r="D316" s="129"/>
      <c r="E316" s="129"/>
      <c r="F316" s="129"/>
      <c r="G316" s="129"/>
      <c r="H316" s="129"/>
      <c r="I316" s="129"/>
      <c r="J316" s="129"/>
      <c r="K316" s="129"/>
      <c r="L316" s="129"/>
      <c r="M316" s="129"/>
      <c r="N316" s="129"/>
      <c r="O316" s="129"/>
      <c r="P316" s="129"/>
      <c r="Q316" s="129"/>
      <c r="R316" s="129"/>
      <c r="S316" s="129"/>
      <c r="T316" s="129"/>
      <c r="U316" s="129"/>
      <c r="V316" s="129"/>
      <c r="W316" s="129"/>
      <c r="X316" s="129"/>
      <c r="Y316" s="129"/>
      <c r="Z316" s="129"/>
    </row>
    <row r="317" spans="1:26" ht="15.75" hidden="1" customHeight="1" x14ac:dyDescent="0.25">
      <c r="A317" s="129"/>
      <c r="B317" s="129"/>
      <c r="C317" s="129"/>
      <c r="D317" s="129"/>
      <c r="E317" s="129"/>
      <c r="F317" s="129"/>
      <c r="G317" s="129"/>
      <c r="H317" s="129"/>
      <c r="I317" s="129"/>
      <c r="J317" s="129"/>
      <c r="K317" s="129"/>
      <c r="L317" s="129"/>
      <c r="M317" s="129"/>
      <c r="N317" s="129"/>
      <c r="O317" s="129"/>
      <c r="P317" s="129"/>
      <c r="Q317" s="129"/>
      <c r="R317" s="129"/>
      <c r="S317" s="129"/>
      <c r="T317" s="129"/>
      <c r="U317" s="129"/>
      <c r="V317" s="129"/>
      <c r="W317" s="129"/>
      <c r="X317" s="129"/>
      <c r="Y317" s="129"/>
      <c r="Z317" s="129"/>
    </row>
    <row r="318" spans="1:26" ht="15.75" hidden="1" customHeight="1" x14ac:dyDescent="0.25">
      <c r="A318" s="129"/>
      <c r="B318" s="129"/>
      <c r="C318" s="129"/>
      <c r="D318" s="129"/>
      <c r="E318" s="129"/>
      <c r="F318" s="129"/>
      <c r="G318" s="129"/>
      <c r="H318" s="129"/>
      <c r="I318" s="129"/>
      <c r="J318" s="129"/>
      <c r="K318" s="129"/>
      <c r="L318" s="129"/>
      <c r="M318" s="129"/>
      <c r="N318" s="129"/>
      <c r="O318" s="129"/>
      <c r="P318" s="129"/>
      <c r="Q318" s="129"/>
      <c r="R318" s="129"/>
      <c r="S318" s="129"/>
      <c r="T318" s="129"/>
      <c r="U318" s="129"/>
      <c r="V318" s="129"/>
      <c r="W318" s="129"/>
      <c r="X318" s="129"/>
      <c r="Y318" s="129"/>
      <c r="Z318" s="129"/>
    </row>
    <row r="319" spans="1:26" ht="15.75" hidden="1" customHeight="1" x14ac:dyDescent="0.25">
      <c r="A319" s="129"/>
      <c r="B319" s="129"/>
      <c r="C319" s="129"/>
      <c r="D319" s="129"/>
      <c r="E319" s="129"/>
      <c r="F319" s="129"/>
      <c r="G319" s="129"/>
      <c r="H319" s="129"/>
      <c r="I319" s="129"/>
      <c r="J319" s="129"/>
      <c r="K319" s="129"/>
      <c r="L319" s="129"/>
      <c r="M319" s="129"/>
      <c r="N319" s="129"/>
      <c r="O319" s="129"/>
      <c r="P319" s="129"/>
      <c r="Q319" s="129"/>
      <c r="R319" s="129"/>
      <c r="S319" s="129"/>
      <c r="T319" s="129"/>
      <c r="U319" s="129"/>
      <c r="V319" s="129"/>
      <c r="W319" s="129"/>
      <c r="X319" s="129"/>
      <c r="Y319" s="129"/>
      <c r="Z319" s="129"/>
    </row>
    <row r="320" spans="1:26" ht="15.75" hidden="1" customHeight="1" x14ac:dyDescent="0.25">
      <c r="A320" s="129"/>
      <c r="B320" s="129"/>
      <c r="C320" s="129"/>
      <c r="D320" s="129"/>
      <c r="E320" s="129"/>
      <c r="F320" s="129"/>
      <c r="G320" s="129"/>
      <c r="H320" s="129"/>
      <c r="I320" s="129"/>
      <c r="J320" s="129"/>
      <c r="K320" s="129"/>
      <c r="L320" s="129"/>
      <c r="M320" s="129"/>
      <c r="N320" s="129"/>
      <c r="O320" s="129"/>
      <c r="P320" s="129"/>
      <c r="Q320" s="129"/>
      <c r="R320" s="129"/>
      <c r="S320" s="129"/>
      <c r="T320" s="129"/>
      <c r="U320" s="129"/>
      <c r="V320" s="129"/>
      <c r="W320" s="129"/>
      <c r="X320" s="129"/>
      <c r="Y320" s="129"/>
      <c r="Z320" s="129"/>
    </row>
    <row r="321" spans="1:26" ht="15.75" hidden="1" customHeight="1" x14ac:dyDescent="0.25">
      <c r="A321" s="129"/>
      <c r="B321" s="129"/>
      <c r="C321" s="129"/>
      <c r="D321" s="129"/>
      <c r="E321" s="129"/>
      <c r="F321" s="129"/>
      <c r="G321" s="129"/>
      <c r="H321" s="129"/>
      <c r="I321" s="129"/>
      <c r="J321" s="129"/>
      <c r="K321" s="129"/>
      <c r="L321" s="129"/>
      <c r="M321" s="129"/>
      <c r="N321" s="129"/>
      <c r="O321" s="129"/>
      <c r="P321" s="129"/>
      <c r="Q321" s="129"/>
      <c r="R321" s="129"/>
      <c r="S321" s="129"/>
      <c r="T321" s="129"/>
      <c r="U321" s="129"/>
      <c r="V321" s="129"/>
      <c r="W321" s="129"/>
      <c r="X321" s="129"/>
      <c r="Y321" s="129"/>
      <c r="Z321" s="129"/>
    </row>
    <row r="322" spans="1:26" ht="15.75" hidden="1" customHeight="1" x14ac:dyDescent="0.25">
      <c r="A322" s="129"/>
      <c r="B322" s="129"/>
      <c r="C322" s="129"/>
      <c r="D322" s="129"/>
      <c r="E322" s="129"/>
      <c r="F322" s="129"/>
      <c r="G322" s="129"/>
      <c r="H322" s="129"/>
      <c r="I322" s="129"/>
      <c r="J322" s="129"/>
      <c r="K322" s="129"/>
      <c r="L322" s="129"/>
      <c r="M322" s="129"/>
      <c r="N322" s="129"/>
      <c r="O322" s="129"/>
      <c r="P322" s="129"/>
      <c r="Q322" s="129"/>
      <c r="R322" s="129"/>
      <c r="S322" s="129"/>
      <c r="T322" s="129"/>
      <c r="U322" s="129"/>
      <c r="V322" s="129"/>
      <c r="W322" s="129"/>
      <c r="X322" s="129"/>
      <c r="Y322" s="129"/>
      <c r="Z322" s="129"/>
    </row>
    <row r="323" spans="1:26" ht="15.75" hidden="1" customHeight="1" x14ac:dyDescent="0.25">
      <c r="A323" s="129"/>
      <c r="B323" s="129"/>
      <c r="C323" s="129"/>
      <c r="D323" s="129"/>
      <c r="E323" s="129"/>
      <c r="F323" s="129"/>
      <c r="G323" s="129"/>
      <c r="H323" s="129"/>
      <c r="I323" s="129"/>
      <c r="J323" s="129"/>
      <c r="K323" s="129"/>
      <c r="L323" s="129"/>
      <c r="M323" s="129"/>
      <c r="N323" s="129"/>
      <c r="O323" s="129"/>
      <c r="P323" s="129"/>
      <c r="Q323" s="129"/>
      <c r="R323" s="129"/>
      <c r="S323" s="129"/>
      <c r="T323" s="129"/>
      <c r="U323" s="129"/>
      <c r="V323" s="129"/>
      <c r="W323" s="129"/>
      <c r="X323" s="129"/>
      <c r="Y323" s="129"/>
      <c r="Z323" s="129"/>
    </row>
    <row r="324" spans="1:26" ht="15.75" hidden="1" customHeight="1" x14ac:dyDescent="0.25">
      <c r="A324" s="129"/>
      <c r="B324" s="129"/>
      <c r="C324" s="129"/>
      <c r="D324" s="129"/>
      <c r="E324" s="129"/>
      <c r="F324" s="129"/>
      <c r="G324" s="129"/>
      <c r="H324" s="129"/>
      <c r="I324" s="129"/>
      <c r="J324" s="129"/>
      <c r="K324" s="129"/>
      <c r="L324" s="129"/>
      <c r="M324" s="129"/>
      <c r="N324" s="129"/>
      <c r="O324" s="129"/>
      <c r="P324" s="129"/>
      <c r="Q324" s="129"/>
      <c r="R324" s="129"/>
      <c r="S324" s="129"/>
      <c r="T324" s="129"/>
      <c r="U324" s="129"/>
      <c r="V324" s="129"/>
      <c r="W324" s="129"/>
      <c r="X324" s="129"/>
      <c r="Y324" s="129"/>
      <c r="Z324" s="129"/>
    </row>
    <row r="325" spans="1:26" ht="15.75" hidden="1" customHeight="1" x14ac:dyDescent="0.25">
      <c r="A325" s="129"/>
      <c r="B325" s="129"/>
      <c r="C325" s="129"/>
      <c r="D325" s="129"/>
      <c r="E325" s="129"/>
      <c r="F325" s="129"/>
      <c r="G325" s="129"/>
      <c r="H325" s="129"/>
      <c r="I325" s="129"/>
      <c r="J325" s="129"/>
      <c r="K325" s="129"/>
      <c r="L325" s="129"/>
      <c r="M325" s="129"/>
      <c r="N325" s="129"/>
      <c r="O325" s="129"/>
      <c r="P325" s="129"/>
      <c r="Q325" s="129"/>
      <c r="R325" s="129"/>
      <c r="S325" s="129"/>
      <c r="T325" s="129"/>
      <c r="U325" s="129"/>
      <c r="V325" s="129"/>
      <c r="W325" s="129"/>
      <c r="X325" s="129"/>
      <c r="Y325" s="129"/>
      <c r="Z325" s="129"/>
    </row>
    <row r="326" spans="1:26" ht="15.75" hidden="1" customHeight="1" x14ac:dyDescent="0.25">
      <c r="A326" s="129"/>
      <c r="B326" s="129"/>
      <c r="C326" s="129"/>
      <c r="D326" s="129"/>
      <c r="E326" s="129"/>
      <c r="F326" s="129"/>
      <c r="G326" s="129"/>
      <c r="H326" s="129"/>
      <c r="I326" s="129"/>
      <c r="J326" s="129"/>
      <c r="K326" s="129"/>
      <c r="L326" s="129"/>
      <c r="M326" s="129"/>
      <c r="N326" s="129"/>
      <c r="O326" s="129"/>
      <c r="P326" s="129"/>
      <c r="Q326" s="129"/>
      <c r="R326" s="129"/>
      <c r="S326" s="129"/>
      <c r="T326" s="129"/>
      <c r="U326" s="129"/>
      <c r="V326" s="129"/>
      <c r="W326" s="129"/>
      <c r="X326" s="129"/>
      <c r="Y326" s="129"/>
      <c r="Z326" s="129"/>
    </row>
    <row r="327" spans="1:26" ht="15.75" hidden="1" customHeight="1" x14ac:dyDescent="0.25">
      <c r="A327" s="129"/>
      <c r="B327" s="129"/>
      <c r="C327" s="129"/>
      <c r="D327" s="129"/>
      <c r="E327" s="129"/>
      <c r="F327" s="129"/>
      <c r="G327" s="129"/>
      <c r="H327" s="129"/>
      <c r="I327" s="129"/>
      <c r="J327" s="129"/>
      <c r="K327" s="129"/>
      <c r="L327" s="129"/>
      <c r="M327" s="129"/>
      <c r="N327" s="129"/>
      <c r="O327" s="129"/>
      <c r="P327" s="129"/>
      <c r="Q327" s="129"/>
      <c r="R327" s="129"/>
      <c r="S327" s="129"/>
      <c r="T327" s="129"/>
      <c r="U327" s="129"/>
      <c r="V327" s="129"/>
      <c r="W327" s="129"/>
      <c r="X327" s="129"/>
      <c r="Y327" s="129"/>
      <c r="Z327" s="129"/>
    </row>
    <row r="328" spans="1:26" ht="15.75" hidden="1" customHeight="1" x14ac:dyDescent="0.25">
      <c r="A328" s="129"/>
      <c r="B328" s="129"/>
      <c r="C328" s="129"/>
      <c r="D328" s="129"/>
      <c r="E328" s="129"/>
      <c r="F328" s="129"/>
      <c r="G328" s="129"/>
      <c r="H328" s="129"/>
      <c r="I328" s="129"/>
      <c r="J328" s="129"/>
      <c r="K328" s="129"/>
      <c r="L328" s="129"/>
      <c r="M328" s="129"/>
      <c r="N328" s="129"/>
      <c r="O328" s="129"/>
      <c r="P328" s="129"/>
      <c r="Q328" s="129"/>
      <c r="R328" s="129"/>
      <c r="S328" s="129"/>
      <c r="T328" s="129"/>
      <c r="U328" s="129"/>
      <c r="V328" s="129"/>
      <c r="W328" s="129"/>
      <c r="X328" s="129"/>
      <c r="Y328" s="129"/>
      <c r="Z328" s="129"/>
    </row>
    <row r="329" spans="1:26" ht="15.75" hidden="1" customHeight="1" x14ac:dyDescent="0.25">
      <c r="A329" s="129"/>
      <c r="B329" s="129"/>
      <c r="C329" s="129"/>
      <c r="D329" s="129"/>
      <c r="E329" s="129"/>
      <c r="F329" s="129"/>
      <c r="G329" s="129"/>
      <c r="H329" s="129"/>
      <c r="I329" s="129"/>
      <c r="J329" s="129"/>
      <c r="K329" s="129"/>
      <c r="L329" s="129"/>
      <c r="M329" s="129"/>
      <c r="N329" s="129"/>
      <c r="O329" s="129"/>
      <c r="P329" s="129"/>
      <c r="Q329" s="129"/>
      <c r="R329" s="129"/>
      <c r="S329" s="129"/>
      <c r="T329" s="129"/>
      <c r="U329" s="129"/>
      <c r="V329" s="129"/>
      <c r="W329" s="129"/>
      <c r="X329" s="129"/>
      <c r="Y329" s="129"/>
      <c r="Z329" s="129"/>
    </row>
    <row r="330" spans="1:26" ht="15.75" hidden="1" customHeight="1" x14ac:dyDescent="0.25">
      <c r="A330" s="129"/>
      <c r="B330" s="129"/>
      <c r="C330" s="129"/>
      <c r="D330" s="129"/>
      <c r="E330" s="129"/>
      <c r="F330" s="129"/>
      <c r="G330" s="129"/>
      <c r="H330" s="129"/>
      <c r="I330" s="129"/>
      <c r="J330" s="129"/>
      <c r="K330" s="129"/>
      <c r="L330" s="129"/>
      <c r="M330" s="129"/>
      <c r="N330" s="129"/>
      <c r="O330" s="129"/>
      <c r="P330" s="129"/>
      <c r="Q330" s="129"/>
      <c r="R330" s="129"/>
      <c r="S330" s="129"/>
      <c r="T330" s="129"/>
      <c r="U330" s="129"/>
      <c r="V330" s="129"/>
      <c r="W330" s="129"/>
      <c r="X330" s="129"/>
      <c r="Y330" s="129"/>
      <c r="Z330" s="129"/>
    </row>
    <row r="331" spans="1:26" ht="15.75" hidden="1" customHeight="1" x14ac:dyDescent="0.25">
      <c r="A331" s="129"/>
      <c r="B331" s="129"/>
      <c r="C331" s="129"/>
      <c r="D331" s="129"/>
      <c r="E331" s="129"/>
      <c r="F331" s="129"/>
      <c r="G331" s="129"/>
      <c r="H331" s="129"/>
      <c r="I331" s="129"/>
      <c r="J331" s="129"/>
      <c r="K331" s="129"/>
      <c r="L331" s="129"/>
      <c r="M331" s="129"/>
      <c r="N331" s="129"/>
      <c r="O331" s="129"/>
      <c r="P331" s="129"/>
      <c r="Q331" s="129"/>
      <c r="R331" s="129"/>
      <c r="S331" s="129"/>
      <c r="T331" s="129"/>
      <c r="U331" s="129"/>
      <c r="V331" s="129"/>
      <c r="W331" s="129"/>
      <c r="X331" s="129"/>
      <c r="Y331" s="129"/>
      <c r="Z331" s="129"/>
    </row>
    <row r="332" spans="1:26" ht="15.75" hidden="1" customHeight="1" x14ac:dyDescent="0.25">
      <c r="A332" s="129"/>
      <c r="B332" s="129"/>
      <c r="C332" s="129"/>
      <c r="D332" s="129"/>
      <c r="E332" s="129"/>
      <c r="F332" s="129"/>
      <c r="G332" s="129"/>
      <c r="H332" s="129"/>
      <c r="I332" s="129"/>
      <c r="J332" s="129"/>
      <c r="K332" s="129"/>
      <c r="L332" s="129"/>
      <c r="M332" s="129"/>
      <c r="N332" s="129"/>
      <c r="O332" s="129"/>
      <c r="P332" s="129"/>
      <c r="Q332" s="129"/>
      <c r="R332" s="129"/>
      <c r="S332" s="129"/>
      <c r="T332" s="129"/>
      <c r="U332" s="129"/>
      <c r="V332" s="129"/>
      <c r="W332" s="129"/>
      <c r="X332" s="129"/>
      <c r="Y332" s="129"/>
      <c r="Z332" s="129"/>
    </row>
    <row r="333" spans="1:26" ht="15.75" hidden="1" customHeight="1" x14ac:dyDescent="0.25">
      <c r="A333" s="129"/>
      <c r="B333" s="129"/>
      <c r="C333" s="129"/>
      <c r="D333" s="129"/>
      <c r="E333" s="129"/>
      <c r="F333" s="129"/>
      <c r="G333" s="129"/>
      <c r="H333" s="129"/>
      <c r="I333" s="129"/>
      <c r="J333" s="129"/>
      <c r="K333" s="129"/>
      <c r="L333" s="129"/>
      <c r="M333" s="129"/>
      <c r="N333" s="129"/>
      <c r="O333" s="129"/>
      <c r="P333" s="129"/>
      <c r="Q333" s="129"/>
      <c r="R333" s="129"/>
      <c r="S333" s="129"/>
      <c r="T333" s="129"/>
      <c r="U333" s="129"/>
      <c r="V333" s="129"/>
      <c r="W333" s="129"/>
      <c r="X333" s="129"/>
      <c r="Y333" s="129"/>
      <c r="Z333" s="129"/>
    </row>
    <row r="334" spans="1:26" ht="15.75" hidden="1" customHeight="1" x14ac:dyDescent="0.25">
      <c r="A334" s="129"/>
      <c r="B334" s="129"/>
      <c r="C334" s="129"/>
      <c r="D334" s="129"/>
      <c r="E334" s="129"/>
      <c r="F334" s="129"/>
      <c r="G334" s="129"/>
      <c r="H334" s="129"/>
      <c r="I334" s="129"/>
      <c r="J334" s="129"/>
      <c r="K334" s="129"/>
      <c r="L334" s="129"/>
      <c r="M334" s="129"/>
      <c r="N334" s="129"/>
      <c r="O334" s="129"/>
      <c r="P334" s="129"/>
      <c r="Q334" s="129"/>
      <c r="R334" s="129"/>
      <c r="S334" s="129"/>
      <c r="T334" s="129"/>
      <c r="U334" s="129"/>
      <c r="V334" s="129"/>
      <c r="W334" s="129"/>
      <c r="X334" s="129"/>
      <c r="Y334" s="129"/>
      <c r="Z334" s="129"/>
    </row>
    <row r="335" spans="1:26" ht="15.75" hidden="1" customHeight="1" x14ac:dyDescent="0.25">
      <c r="A335" s="129"/>
      <c r="B335" s="129"/>
      <c r="C335" s="129"/>
      <c r="D335" s="129"/>
      <c r="E335" s="129"/>
      <c r="F335" s="129"/>
      <c r="G335" s="129"/>
      <c r="H335" s="129"/>
      <c r="I335" s="129"/>
      <c r="J335" s="129"/>
      <c r="K335" s="129"/>
      <c r="L335" s="129"/>
      <c r="M335" s="129"/>
      <c r="N335" s="129"/>
      <c r="O335" s="129"/>
      <c r="P335" s="129"/>
      <c r="Q335" s="129"/>
      <c r="R335" s="129"/>
      <c r="S335" s="129"/>
      <c r="T335" s="129"/>
      <c r="U335" s="129"/>
      <c r="V335" s="129"/>
      <c r="W335" s="129"/>
      <c r="X335" s="129"/>
      <c r="Y335" s="129"/>
      <c r="Z335" s="129"/>
    </row>
    <row r="336" spans="1:26" ht="15.75" hidden="1" customHeight="1" x14ac:dyDescent="0.25">
      <c r="A336" s="129"/>
      <c r="B336" s="129"/>
      <c r="C336" s="129"/>
      <c r="D336" s="129"/>
      <c r="E336" s="129"/>
      <c r="F336" s="129"/>
      <c r="G336" s="129"/>
      <c r="H336" s="129"/>
      <c r="I336" s="129"/>
      <c r="J336" s="129"/>
      <c r="K336" s="129"/>
      <c r="L336" s="129"/>
      <c r="M336" s="129"/>
      <c r="N336" s="129"/>
      <c r="O336" s="129"/>
      <c r="P336" s="129"/>
      <c r="Q336" s="129"/>
      <c r="R336" s="129"/>
      <c r="S336" s="129"/>
      <c r="T336" s="129"/>
      <c r="U336" s="129"/>
      <c r="V336" s="129"/>
      <c r="W336" s="129"/>
      <c r="X336" s="129"/>
      <c r="Y336" s="129"/>
      <c r="Z336" s="129"/>
    </row>
    <row r="337" spans="1:26" ht="15.75" hidden="1" customHeight="1" x14ac:dyDescent="0.25">
      <c r="A337" s="129"/>
      <c r="B337" s="129"/>
      <c r="C337" s="129"/>
      <c r="D337" s="129"/>
      <c r="E337" s="129"/>
      <c r="F337" s="129"/>
      <c r="G337" s="129"/>
      <c r="H337" s="129"/>
      <c r="I337" s="129"/>
      <c r="J337" s="129"/>
      <c r="K337" s="129"/>
      <c r="L337" s="129"/>
      <c r="M337" s="129"/>
      <c r="N337" s="129"/>
      <c r="O337" s="129"/>
      <c r="P337" s="129"/>
      <c r="Q337" s="129"/>
      <c r="R337" s="129"/>
      <c r="S337" s="129"/>
      <c r="T337" s="129"/>
      <c r="U337" s="129"/>
      <c r="V337" s="129"/>
      <c r="W337" s="129"/>
      <c r="X337" s="129"/>
      <c r="Y337" s="129"/>
      <c r="Z337" s="129"/>
    </row>
    <row r="338" spans="1:26" ht="15.75" hidden="1" customHeight="1" x14ac:dyDescent="0.25">
      <c r="A338" s="129"/>
      <c r="B338" s="129"/>
      <c r="C338" s="129"/>
      <c r="D338" s="129"/>
      <c r="E338" s="129"/>
      <c r="F338" s="129"/>
      <c r="G338" s="129"/>
      <c r="H338" s="129"/>
      <c r="I338" s="129"/>
      <c r="J338" s="129"/>
      <c r="K338" s="129"/>
      <c r="L338" s="129"/>
      <c r="M338" s="129"/>
      <c r="N338" s="129"/>
      <c r="O338" s="129"/>
      <c r="P338" s="129"/>
      <c r="Q338" s="129"/>
      <c r="R338" s="129"/>
      <c r="S338" s="129"/>
      <c r="T338" s="129"/>
      <c r="U338" s="129"/>
      <c r="V338" s="129"/>
      <c r="W338" s="129"/>
      <c r="X338" s="129"/>
      <c r="Y338" s="129"/>
      <c r="Z338" s="129"/>
    </row>
    <row r="339" spans="1:26" ht="15.75" hidden="1" customHeight="1" x14ac:dyDescent="0.25">
      <c r="A339" s="129"/>
      <c r="B339" s="129"/>
      <c r="C339" s="129"/>
      <c r="D339" s="129"/>
      <c r="E339" s="129"/>
      <c r="F339" s="129"/>
      <c r="G339" s="129"/>
      <c r="H339" s="129"/>
      <c r="I339" s="129"/>
      <c r="J339" s="129"/>
      <c r="K339" s="129"/>
      <c r="L339" s="129"/>
      <c r="M339" s="129"/>
      <c r="N339" s="129"/>
      <c r="O339" s="129"/>
      <c r="P339" s="129"/>
      <c r="Q339" s="129"/>
      <c r="R339" s="129"/>
      <c r="S339" s="129"/>
      <c r="T339" s="129"/>
      <c r="U339" s="129"/>
      <c r="V339" s="129"/>
      <c r="W339" s="129"/>
      <c r="X339" s="129"/>
      <c r="Y339" s="129"/>
      <c r="Z339" s="129"/>
    </row>
    <row r="340" spans="1:26" ht="15.75" hidden="1" customHeight="1" x14ac:dyDescent="0.25">
      <c r="A340" s="129"/>
      <c r="B340" s="129"/>
      <c r="C340" s="129"/>
      <c r="D340" s="129"/>
      <c r="E340" s="129"/>
      <c r="F340" s="129"/>
      <c r="G340" s="129"/>
      <c r="H340" s="129"/>
      <c r="I340" s="129"/>
      <c r="J340" s="129"/>
      <c r="K340" s="129"/>
      <c r="L340" s="129"/>
      <c r="M340" s="129"/>
      <c r="N340" s="129"/>
      <c r="O340" s="129"/>
      <c r="P340" s="129"/>
      <c r="Q340" s="129"/>
      <c r="R340" s="129"/>
      <c r="S340" s="129"/>
      <c r="T340" s="129"/>
      <c r="U340" s="129"/>
      <c r="V340" s="129"/>
      <c r="W340" s="129"/>
      <c r="X340" s="129"/>
      <c r="Y340" s="129"/>
      <c r="Z340" s="129"/>
    </row>
    <row r="341" spans="1:26" ht="15.75" hidden="1" customHeight="1" x14ac:dyDescent="0.25">
      <c r="A341" s="129"/>
      <c r="B341" s="129"/>
      <c r="C341" s="129"/>
      <c r="D341" s="129"/>
      <c r="E341" s="129"/>
      <c r="F341" s="129"/>
      <c r="G341" s="129"/>
      <c r="H341" s="129"/>
      <c r="I341" s="129"/>
      <c r="J341" s="129"/>
      <c r="K341" s="129"/>
      <c r="L341" s="129"/>
      <c r="M341" s="129"/>
      <c r="N341" s="129"/>
      <c r="O341" s="129"/>
      <c r="P341" s="129"/>
      <c r="Q341" s="129"/>
      <c r="R341" s="129"/>
      <c r="S341" s="129"/>
      <c r="T341" s="129"/>
      <c r="U341" s="129"/>
      <c r="V341" s="129"/>
      <c r="W341" s="129"/>
      <c r="X341" s="129"/>
      <c r="Y341" s="129"/>
      <c r="Z341" s="129"/>
    </row>
    <row r="342" spans="1:26" ht="15.75" hidden="1" customHeight="1" x14ac:dyDescent="0.25">
      <c r="A342" s="129"/>
      <c r="B342" s="129"/>
      <c r="C342" s="129"/>
      <c r="D342" s="129"/>
      <c r="E342" s="129"/>
      <c r="F342" s="129"/>
      <c r="G342" s="129"/>
      <c r="H342" s="129"/>
      <c r="I342" s="129"/>
      <c r="J342" s="129"/>
      <c r="K342" s="129"/>
      <c r="L342" s="129"/>
      <c r="M342" s="129"/>
      <c r="N342" s="129"/>
      <c r="O342" s="129"/>
      <c r="P342" s="129"/>
      <c r="Q342" s="129"/>
      <c r="R342" s="129"/>
      <c r="S342" s="129"/>
      <c r="T342" s="129"/>
      <c r="U342" s="129"/>
      <c r="V342" s="129"/>
      <c r="W342" s="129"/>
      <c r="X342" s="129"/>
      <c r="Y342" s="129"/>
      <c r="Z342" s="129"/>
    </row>
    <row r="343" spans="1:26" ht="15.75" hidden="1" customHeight="1" x14ac:dyDescent="0.25">
      <c r="A343" s="129"/>
      <c r="B343" s="129"/>
      <c r="C343" s="129"/>
      <c r="D343" s="129"/>
      <c r="E343" s="129"/>
      <c r="F343" s="129"/>
      <c r="G343" s="129"/>
      <c r="H343" s="129"/>
      <c r="I343" s="129"/>
      <c r="J343" s="129"/>
      <c r="K343" s="129"/>
      <c r="L343" s="129"/>
      <c r="M343" s="129"/>
      <c r="N343" s="129"/>
      <c r="O343" s="129"/>
      <c r="P343" s="129"/>
      <c r="Q343" s="129"/>
      <c r="R343" s="129"/>
      <c r="S343" s="129"/>
      <c r="T343" s="129"/>
      <c r="U343" s="129"/>
      <c r="V343" s="129"/>
      <c r="W343" s="129"/>
      <c r="X343" s="129"/>
      <c r="Y343" s="129"/>
      <c r="Z343" s="129"/>
    </row>
    <row r="344" spans="1:26" ht="15.75" hidden="1" customHeight="1" x14ac:dyDescent="0.25">
      <c r="A344" s="129"/>
      <c r="B344" s="129"/>
      <c r="C344" s="129"/>
      <c r="D344" s="129"/>
      <c r="E344" s="129"/>
      <c r="F344" s="129"/>
      <c r="G344" s="129"/>
      <c r="H344" s="129"/>
      <c r="I344" s="129"/>
      <c r="J344" s="129"/>
      <c r="K344" s="129"/>
      <c r="L344" s="129"/>
      <c r="M344" s="129"/>
      <c r="N344" s="129"/>
      <c r="O344" s="129"/>
      <c r="P344" s="129"/>
      <c r="Q344" s="129"/>
      <c r="R344" s="129"/>
      <c r="S344" s="129"/>
      <c r="T344" s="129"/>
      <c r="U344" s="129"/>
      <c r="V344" s="129"/>
      <c r="W344" s="129"/>
      <c r="X344" s="129"/>
      <c r="Y344" s="129"/>
      <c r="Z344" s="129"/>
    </row>
    <row r="345" spans="1:26" ht="15.75" hidden="1" customHeight="1" x14ac:dyDescent="0.25">
      <c r="A345" s="129"/>
      <c r="B345" s="129"/>
      <c r="C345" s="129"/>
      <c r="D345" s="129"/>
      <c r="E345" s="129"/>
      <c r="F345" s="129"/>
      <c r="G345" s="129"/>
      <c r="H345" s="129"/>
      <c r="I345" s="129"/>
      <c r="J345" s="129"/>
      <c r="K345" s="129"/>
      <c r="L345" s="129"/>
      <c r="M345" s="129"/>
      <c r="N345" s="129"/>
      <c r="O345" s="129"/>
      <c r="P345" s="129"/>
      <c r="Q345" s="129"/>
      <c r="R345" s="129"/>
      <c r="S345" s="129"/>
      <c r="T345" s="129"/>
      <c r="U345" s="129"/>
      <c r="V345" s="129"/>
      <c r="W345" s="129"/>
      <c r="X345" s="129"/>
      <c r="Y345" s="129"/>
      <c r="Z345" s="129"/>
    </row>
    <row r="346" spans="1:26" ht="15.75" hidden="1" customHeight="1" x14ac:dyDescent="0.25">
      <c r="A346" s="129"/>
      <c r="B346" s="129"/>
      <c r="C346" s="129"/>
      <c r="D346" s="129"/>
      <c r="E346" s="129"/>
      <c r="F346" s="129"/>
      <c r="G346" s="129"/>
      <c r="H346" s="129"/>
      <c r="I346" s="129"/>
      <c r="J346" s="129"/>
      <c r="K346" s="129"/>
      <c r="L346" s="129"/>
      <c r="M346" s="129"/>
      <c r="N346" s="129"/>
      <c r="O346" s="129"/>
      <c r="P346" s="129"/>
      <c r="Q346" s="129"/>
      <c r="R346" s="129"/>
      <c r="S346" s="129"/>
      <c r="T346" s="129"/>
      <c r="U346" s="129"/>
      <c r="V346" s="129"/>
      <c r="W346" s="129"/>
      <c r="X346" s="129"/>
      <c r="Y346" s="129"/>
      <c r="Z346" s="129"/>
    </row>
    <row r="347" spans="1:26" ht="15.75" hidden="1" customHeight="1" x14ac:dyDescent="0.25">
      <c r="A347" s="129"/>
      <c r="B347" s="129"/>
      <c r="C347" s="129"/>
      <c r="D347" s="129"/>
      <c r="E347" s="129"/>
      <c r="F347" s="129"/>
      <c r="G347" s="129"/>
      <c r="H347" s="129"/>
      <c r="I347" s="129"/>
      <c r="J347" s="129"/>
      <c r="K347" s="129"/>
      <c r="L347" s="129"/>
      <c r="M347" s="129"/>
      <c r="N347" s="129"/>
      <c r="O347" s="129"/>
      <c r="P347" s="129"/>
      <c r="Q347" s="129"/>
      <c r="R347" s="129"/>
      <c r="S347" s="129"/>
      <c r="T347" s="129"/>
      <c r="U347" s="129"/>
      <c r="V347" s="129"/>
      <c r="W347" s="129"/>
      <c r="X347" s="129"/>
      <c r="Y347" s="129"/>
      <c r="Z347" s="129"/>
    </row>
    <row r="348" spans="1:26" ht="15.75" hidden="1" customHeight="1" x14ac:dyDescent="0.25">
      <c r="A348" s="129"/>
      <c r="B348" s="129"/>
      <c r="C348" s="129"/>
      <c r="D348" s="129"/>
      <c r="E348" s="129"/>
      <c r="F348" s="129"/>
      <c r="G348" s="129"/>
      <c r="H348" s="129"/>
      <c r="I348" s="129"/>
      <c r="J348" s="129"/>
      <c r="K348" s="129"/>
      <c r="L348" s="129"/>
      <c r="M348" s="129"/>
      <c r="N348" s="129"/>
      <c r="O348" s="129"/>
      <c r="P348" s="129"/>
      <c r="Q348" s="129"/>
      <c r="R348" s="129"/>
      <c r="S348" s="129"/>
      <c r="T348" s="129"/>
      <c r="U348" s="129"/>
      <c r="V348" s="129"/>
      <c r="W348" s="129"/>
      <c r="X348" s="129"/>
      <c r="Y348" s="129"/>
      <c r="Z348" s="129"/>
    </row>
    <row r="349" spans="1:26" ht="15.75" hidden="1" customHeight="1" x14ac:dyDescent="0.25">
      <c r="A349" s="129"/>
      <c r="B349" s="129"/>
      <c r="C349" s="129"/>
      <c r="D349" s="129"/>
      <c r="E349" s="129"/>
      <c r="F349" s="129"/>
      <c r="G349" s="129"/>
      <c r="H349" s="129"/>
      <c r="I349" s="129"/>
      <c r="J349" s="129"/>
      <c r="K349" s="129"/>
      <c r="L349" s="129"/>
      <c r="M349" s="129"/>
      <c r="N349" s="129"/>
      <c r="O349" s="129"/>
      <c r="P349" s="129"/>
      <c r="Q349" s="129"/>
      <c r="R349" s="129"/>
      <c r="S349" s="129"/>
      <c r="T349" s="129"/>
      <c r="U349" s="129"/>
      <c r="V349" s="129"/>
      <c r="W349" s="129"/>
      <c r="X349" s="129"/>
      <c r="Y349" s="129"/>
      <c r="Z349" s="129"/>
    </row>
    <row r="350" spans="1:26" ht="15.75" hidden="1" customHeight="1" x14ac:dyDescent="0.25">
      <c r="A350" s="129"/>
      <c r="B350" s="129"/>
      <c r="C350" s="129"/>
      <c r="D350" s="129"/>
      <c r="E350" s="129"/>
      <c r="F350" s="129"/>
      <c r="G350" s="129"/>
      <c r="H350" s="129"/>
      <c r="I350" s="129"/>
      <c r="J350" s="129"/>
      <c r="K350" s="129"/>
      <c r="L350" s="129"/>
      <c r="M350" s="129"/>
      <c r="N350" s="129"/>
      <c r="O350" s="129"/>
      <c r="P350" s="129"/>
      <c r="Q350" s="129"/>
      <c r="R350" s="129"/>
      <c r="S350" s="129"/>
      <c r="T350" s="129"/>
      <c r="U350" s="129"/>
      <c r="V350" s="129"/>
      <c r="W350" s="129"/>
      <c r="X350" s="129"/>
      <c r="Y350" s="129"/>
      <c r="Z350" s="129"/>
    </row>
    <row r="351" spans="1:26" ht="15.75" hidden="1" customHeight="1" x14ac:dyDescent="0.25">
      <c r="A351" s="129"/>
      <c r="B351" s="129"/>
      <c r="C351" s="129"/>
      <c r="D351" s="129"/>
      <c r="E351" s="129"/>
      <c r="F351" s="129"/>
      <c r="G351" s="129"/>
      <c r="H351" s="129"/>
      <c r="I351" s="129"/>
      <c r="J351" s="129"/>
      <c r="K351" s="129"/>
      <c r="L351" s="129"/>
      <c r="M351" s="129"/>
      <c r="N351" s="129"/>
      <c r="O351" s="129"/>
      <c r="P351" s="129"/>
      <c r="Q351" s="129"/>
      <c r="R351" s="129"/>
      <c r="S351" s="129"/>
      <c r="T351" s="129"/>
      <c r="U351" s="129"/>
      <c r="V351" s="129"/>
      <c r="W351" s="129"/>
      <c r="X351" s="129"/>
      <c r="Y351" s="129"/>
      <c r="Z351" s="129"/>
    </row>
    <row r="352" spans="1:26" ht="15.75" hidden="1" customHeight="1" x14ac:dyDescent="0.25">
      <c r="A352" s="129"/>
      <c r="B352" s="129"/>
      <c r="C352" s="129"/>
      <c r="D352" s="129"/>
      <c r="E352" s="129"/>
      <c r="F352" s="129"/>
      <c r="G352" s="129"/>
      <c r="H352" s="129"/>
      <c r="I352" s="129"/>
      <c r="J352" s="129"/>
      <c r="K352" s="129"/>
      <c r="L352" s="129"/>
      <c r="M352" s="129"/>
      <c r="N352" s="129"/>
      <c r="O352" s="129"/>
      <c r="P352" s="129"/>
      <c r="Q352" s="129"/>
      <c r="R352" s="129"/>
      <c r="S352" s="129"/>
      <c r="T352" s="129"/>
      <c r="U352" s="129"/>
      <c r="V352" s="129"/>
      <c r="W352" s="129"/>
      <c r="X352" s="129"/>
      <c r="Y352" s="129"/>
      <c r="Z352" s="129"/>
    </row>
    <row r="353" spans="1:26" ht="15.75" hidden="1" customHeight="1" x14ac:dyDescent="0.25">
      <c r="A353" s="129"/>
      <c r="B353" s="129"/>
      <c r="C353" s="129"/>
      <c r="D353" s="129"/>
      <c r="E353" s="129"/>
      <c r="F353" s="129"/>
      <c r="G353" s="129"/>
      <c r="H353" s="129"/>
      <c r="I353" s="129"/>
      <c r="J353" s="129"/>
      <c r="K353" s="129"/>
      <c r="L353" s="129"/>
      <c r="M353" s="129"/>
      <c r="N353" s="129"/>
      <c r="O353" s="129"/>
      <c r="P353" s="129"/>
      <c r="Q353" s="129"/>
      <c r="R353" s="129"/>
      <c r="S353" s="129"/>
      <c r="T353" s="129"/>
      <c r="U353" s="129"/>
      <c r="V353" s="129"/>
      <c r="W353" s="129"/>
      <c r="X353" s="129"/>
      <c r="Y353" s="129"/>
      <c r="Z353" s="129"/>
    </row>
    <row r="354" spans="1:26" ht="15.75" hidden="1" customHeight="1" x14ac:dyDescent="0.25">
      <c r="A354" s="129"/>
      <c r="B354" s="129"/>
      <c r="C354" s="129"/>
      <c r="D354" s="129"/>
      <c r="E354" s="129"/>
      <c r="F354" s="129"/>
      <c r="G354" s="129"/>
      <c r="H354" s="129"/>
      <c r="I354" s="129"/>
      <c r="J354" s="129"/>
      <c r="K354" s="129"/>
      <c r="L354" s="129"/>
      <c r="M354" s="129"/>
      <c r="N354" s="129"/>
      <c r="O354" s="129"/>
      <c r="P354" s="129"/>
      <c r="Q354" s="129"/>
      <c r="R354" s="129"/>
      <c r="S354" s="129"/>
      <c r="T354" s="129"/>
      <c r="U354" s="129"/>
      <c r="V354" s="129"/>
      <c r="W354" s="129"/>
      <c r="X354" s="129"/>
      <c r="Y354" s="129"/>
      <c r="Z354" s="129"/>
    </row>
    <row r="355" spans="1:26" ht="15.75" hidden="1" customHeight="1" x14ac:dyDescent="0.25">
      <c r="A355" s="129"/>
      <c r="B355" s="129"/>
      <c r="C355" s="129"/>
      <c r="D355" s="129"/>
      <c r="E355" s="129"/>
      <c r="F355" s="129"/>
      <c r="G355" s="129"/>
      <c r="H355" s="129"/>
      <c r="I355" s="129"/>
      <c r="J355" s="129"/>
      <c r="K355" s="129"/>
      <c r="L355" s="129"/>
      <c r="M355" s="129"/>
      <c r="N355" s="129"/>
      <c r="O355" s="129"/>
      <c r="P355" s="129"/>
      <c r="Q355" s="129"/>
      <c r="R355" s="129"/>
      <c r="S355" s="129"/>
      <c r="T355" s="129"/>
      <c r="U355" s="129"/>
      <c r="V355" s="129"/>
      <c r="W355" s="129"/>
      <c r="X355" s="129"/>
      <c r="Y355" s="129"/>
      <c r="Z355" s="129"/>
    </row>
    <row r="356" spans="1:26" ht="15.75" hidden="1" customHeight="1" x14ac:dyDescent="0.25">
      <c r="A356" s="129"/>
      <c r="B356" s="129"/>
      <c r="C356" s="129"/>
      <c r="D356" s="129"/>
      <c r="E356" s="129"/>
      <c r="F356" s="129"/>
      <c r="G356" s="129"/>
      <c r="H356" s="129"/>
      <c r="I356" s="129"/>
      <c r="J356" s="129"/>
      <c r="K356" s="129"/>
      <c r="L356" s="129"/>
      <c r="M356" s="129"/>
      <c r="N356" s="129"/>
      <c r="O356" s="129"/>
      <c r="P356" s="129"/>
      <c r="Q356" s="129"/>
      <c r="R356" s="129"/>
      <c r="S356" s="129"/>
      <c r="T356" s="129"/>
      <c r="U356" s="129"/>
      <c r="V356" s="129"/>
      <c r="W356" s="129"/>
      <c r="X356" s="129"/>
      <c r="Y356" s="129"/>
      <c r="Z356" s="129"/>
    </row>
    <row r="357" spans="1:26" ht="15.75" hidden="1" customHeight="1" x14ac:dyDescent="0.25">
      <c r="A357" s="129"/>
      <c r="B357" s="129"/>
      <c r="C357" s="129"/>
      <c r="D357" s="129"/>
      <c r="E357" s="129"/>
      <c r="F357" s="129"/>
      <c r="G357" s="129"/>
      <c r="H357" s="129"/>
      <c r="I357" s="129"/>
      <c r="J357" s="129"/>
      <c r="K357" s="129"/>
      <c r="L357" s="129"/>
      <c r="M357" s="129"/>
      <c r="N357" s="129"/>
      <c r="O357" s="129"/>
      <c r="P357" s="129"/>
      <c r="Q357" s="129"/>
      <c r="R357" s="129"/>
      <c r="S357" s="129"/>
      <c r="T357" s="129"/>
      <c r="U357" s="129"/>
      <c r="V357" s="129"/>
      <c r="W357" s="129"/>
      <c r="X357" s="129"/>
      <c r="Y357" s="129"/>
      <c r="Z357" s="129"/>
    </row>
    <row r="358" spans="1:26" ht="15.75" hidden="1" customHeight="1" x14ac:dyDescent="0.25">
      <c r="A358" s="129"/>
      <c r="B358" s="129"/>
      <c r="C358" s="129"/>
      <c r="D358" s="129"/>
      <c r="E358" s="129"/>
      <c r="F358" s="129"/>
      <c r="G358" s="129"/>
      <c r="H358" s="129"/>
      <c r="I358" s="129"/>
      <c r="J358" s="129"/>
      <c r="K358" s="129"/>
      <c r="L358" s="129"/>
      <c r="M358" s="129"/>
      <c r="N358" s="129"/>
      <c r="O358" s="129"/>
      <c r="P358" s="129"/>
      <c r="Q358" s="129"/>
      <c r="R358" s="129"/>
      <c r="S358" s="129"/>
      <c r="T358" s="129"/>
      <c r="U358" s="129"/>
      <c r="V358" s="129"/>
      <c r="W358" s="129"/>
      <c r="X358" s="129"/>
      <c r="Y358" s="129"/>
      <c r="Z358" s="129"/>
    </row>
    <row r="359" spans="1:26" ht="15.75" hidden="1" customHeight="1" x14ac:dyDescent="0.25">
      <c r="A359" s="129"/>
      <c r="B359" s="129"/>
      <c r="C359" s="129"/>
      <c r="D359" s="129"/>
      <c r="E359" s="129"/>
      <c r="F359" s="129"/>
      <c r="G359" s="129"/>
      <c r="H359" s="129"/>
      <c r="I359" s="129"/>
      <c r="J359" s="129"/>
      <c r="K359" s="129"/>
      <c r="L359" s="129"/>
      <c r="M359" s="129"/>
      <c r="N359" s="129"/>
      <c r="O359" s="129"/>
      <c r="P359" s="129"/>
      <c r="Q359" s="129"/>
      <c r="R359" s="129"/>
      <c r="S359" s="129"/>
      <c r="T359" s="129"/>
      <c r="U359" s="129"/>
      <c r="V359" s="129"/>
      <c r="W359" s="129"/>
      <c r="X359" s="129"/>
      <c r="Y359" s="129"/>
      <c r="Z359" s="129"/>
    </row>
    <row r="360" spans="1:26" ht="15.75" hidden="1" customHeight="1" x14ac:dyDescent="0.25">
      <c r="A360" s="129"/>
      <c r="B360" s="129"/>
      <c r="C360" s="129"/>
      <c r="D360" s="129"/>
      <c r="E360" s="129"/>
      <c r="F360" s="129"/>
      <c r="G360" s="129"/>
      <c r="H360" s="129"/>
      <c r="I360" s="129"/>
      <c r="J360" s="129"/>
      <c r="K360" s="129"/>
      <c r="L360" s="129"/>
      <c r="M360" s="129"/>
      <c r="N360" s="129"/>
      <c r="O360" s="129"/>
      <c r="P360" s="129"/>
      <c r="Q360" s="129"/>
      <c r="R360" s="129"/>
      <c r="S360" s="129"/>
      <c r="T360" s="129"/>
      <c r="U360" s="129"/>
      <c r="V360" s="129"/>
      <c r="W360" s="129"/>
      <c r="X360" s="129"/>
      <c r="Y360" s="129"/>
      <c r="Z360" s="129"/>
    </row>
    <row r="361" spans="1:26" ht="15.75" hidden="1" customHeight="1" x14ac:dyDescent="0.25">
      <c r="A361" s="129"/>
      <c r="B361" s="129"/>
      <c r="C361" s="129"/>
      <c r="D361" s="129"/>
      <c r="E361" s="129"/>
      <c r="F361" s="129"/>
      <c r="G361" s="129"/>
      <c r="H361" s="129"/>
      <c r="I361" s="129"/>
      <c r="J361" s="129"/>
      <c r="K361" s="129"/>
      <c r="L361" s="129"/>
      <c r="M361" s="129"/>
      <c r="N361" s="129"/>
      <c r="O361" s="129"/>
      <c r="P361" s="129"/>
      <c r="Q361" s="129"/>
      <c r="R361" s="129"/>
      <c r="S361" s="129"/>
      <c r="T361" s="129"/>
      <c r="U361" s="129"/>
      <c r="V361" s="129"/>
      <c r="W361" s="129"/>
      <c r="X361" s="129"/>
      <c r="Y361" s="129"/>
      <c r="Z361" s="129"/>
    </row>
    <row r="362" spans="1:26" ht="15.75" hidden="1" customHeight="1" x14ac:dyDescent="0.25">
      <c r="A362" s="129"/>
      <c r="B362" s="129"/>
      <c r="C362" s="129"/>
      <c r="D362" s="129"/>
      <c r="E362" s="129"/>
      <c r="F362" s="129"/>
      <c r="G362" s="129"/>
      <c r="H362" s="129"/>
      <c r="I362" s="129"/>
      <c r="J362" s="129"/>
      <c r="K362" s="129"/>
      <c r="L362" s="129"/>
      <c r="M362" s="129"/>
      <c r="N362" s="129"/>
      <c r="O362" s="129"/>
      <c r="P362" s="129"/>
      <c r="Q362" s="129"/>
      <c r="R362" s="129"/>
      <c r="S362" s="129"/>
      <c r="T362" s="129"/>
      <c r="U362" s="129"/>
      <c r="V362" s="129"/>
      <c r="W362" s="129"/>
      <c r="X362" s="129"/>
      <c r="Y362" s="129"/>
      <c r="Z362" s="129"/>
    </row>
    <row r="363" spans="1:26" ht="15.75" hidden="1" customHeight="1" x14ac:dyDescent="0.25">
      <c r="A363" s="129"/>
      <c r="B363" s="129"/>
      <c r="C363" s="129"/>
      <c r="D363" s="129"/>
      <c r="E363" s="129"/>
      <c r="F363" s="129"/>
      <c r="G363" s="129"/>
      <c r="H363" s="129"/>
      <c r="I363" s="129"/>
      <c r="J363" s="129"/>
      <c r="K363" s="129"/>
      <c r="L363" s="129"/>
      <c r="M363" s="129"/>
      <c r="N363" s="129"/>
      <c r="O363" s="129"/>
      <c r="P363" s="129"/>
      <c r="Q363" s="129"/>
      <c r="R363" s="129"/>
      <c r="S363" s="129"/>
      <c r="T363" s="129"/>
      <c r="U363" s="129"/>
      <c r="V363" s="129"/>
      <c r="W363" s="129"/>
      <c r="X363" s="129"/>
      <c r="Y363" s="129"/>
      <c r="Z363" s="129"/>
    </row>
    <row r="364" spans="1:26" ht="15.75" hidden="1" customHeight="1" x14ac:dyDescent="0.25">
      <c r="A364" s="129"/>
      <c r="B364" s="129"/>
      <c r="C364" s="129"/>
      <c r="D364" s="129"/>
      <c r="E364" s="129"/>
      <c r="F364" s="129"/>
      <c r="G364" s="129"/>
      <c r="H364" s="129"/>
      <c r="I364" s="129"/>
      <c r="J364" s="129"/>
      <c r="K364" s="129"/>
      <c r="L364" s="129"/>
      <c r="M364" s="129"/>
      <c r="N364" s="129"/>
      <c r="O364" s="129"/>
      <c r="P364" s="129"/>
      <c r="Q364" s="129"/>
      <c r="R364" s="129"/>
      <c r="S364" s="129"/>
      <c r="T364" s="129"/>
      <c r="U364" s="129"/>
      <c r="V364" s="129"/>
      <c r="W364" s="129"/>
      <c r="X364" s="129"/>
      <c r="Y364" s="129"/>
      <c r="Z364" s="129"/>
    </row>
    <row r="365" spans="1:26" ht="15.75" hidden="1" customHeight="1" x14ac:dyDescent="0.25">
      <c r="A365" s="129"/>
      <c r="B365" s="129"/>
      <c r="C365" s="129"/>
      <c r="D365" s="129"/>
      <c r="E365" s="129"/>
      <c r="F365" s="129"/>
      <c r="G365" s="129"/>
      <c r="H365" s="129"/>
      <c r="I365" s="129"/>
      <c r="J365" s="129"/>
      <c r="K365" s="129"/>
      <c r="L365" s="129"/>
      <c r="M365" s="129"/>
      <c r="N365" s="129"/>
      <c r="O365" s="129"/>
      <c r="P365" s="129"/>
      <c r="Q365" s="129"/>
      <c r="R365" s="129"/>
      <c r="S365" s="129"/>
      <c r="T365" s="129"/>
      <c r="U365" s="129"/>
      <c r="V365" s="129"/>
      <c r="W365" s="129"/>
      <c r="X365" s="129"/>
      <c r="Y365" s="129"/>
      <c r="Z365" s="129"/>
    </row>
    <row r="366" spans="1:26" ht="15.75" hidden="1" customHeight="1" x14ac:dyDescent="0.25">
      <c r="A366" s="129"/>
      <c r="B366" s="129"/>
      <c r="C366" s="129"/>
      <c r="D366" s="129"/>
      <c r="E366" s="129"/>
      <c r="F366" s="129"/>
      <c r="G366" s="129"/>
      <c r="H366" s="129"/>
      <c r="I366" s="129"/>
      <c r="J366" s="129"/>
      <c r="K366" s="129"/>
      <c r="L366" s="129"/>
      <c r="M366" s="129"/>
      <c r="N366" s="129"/>
      <c r="O366" s="129"/>
      <c r="P366" s="129"/>
      <c r="Q366" s="129"/>
      <c r="R366" s="129"/>
      <c r="S366" s="129"/>
      <c r="T366" s="129"/>
      <c r="U366" s="129"/>
      <c r="V366" s="129"/>
      <c r="W366" s="129"/>
      <c r="X366" s="129"/>
      <c r="Y366" s="129"/>
      <c r="Z366" s="129"/>
    </row>
    <row r="367" spans="1:26" ht="15.75" hidden="1" customHeight="1" x14ac:dyDescent="0.25">
      <c r="A367" s="129"/>
      <c r="B367" s="129"/>
      <c r="C367" s="129"/>
      <c r="D367" s="129"/>
      <c r="E367" s="129"/>
      <c r="F367" s="129"/>
      <c r="G367" s="129"/>
      <c r="H367" s="129"/>
      <c r="I367" s="129"/>
      <c r="J367" s="129"/>
      <c r="K367" s="129"/>
      <c r="L367" s="129"/>
      <c r="M367" s="129"/>
      <c r="N367" s="129"/>
      <c r="O367" s="129"/>
      <c r="P367" s="129"/>
      <c r="Q367" s="129"/>
      <c r="R367" s="129"/>
      <c r="S367" s="129"/>
      <c r="T367" s="129"/>
      <c r="U367" s="129"/>
      <c r="V367" s="129"/>
      <c r="W367" s="129"/>
      <c r="X367" s="129"/>
      <c r="Y367" s="129"/>
      <c r="Z367" s="129"/>
    </row>
    <row r="368" spans="1:26" ht="15.75" hidden="1" customHeight="1" x14ac:dyDescent="0.25">
      <c r="A368" s="129"/>
      <c r="B368" s="129"/>
      <c r="C368" s="129"/>
      <c r="D368" s="129"/>
      <c r="E368" s="129"/>
      <c r="F368" s="129"/>
      <c r="G368" s="129"/>
      <c r="H368" s="129"/>
      <c r="I368" s="129"/>
      <c r="J368" s="129"/>
      <c r="K368" s="129"/>
      <c r="L368" s="129"/>
      <c r="M368" s="129"/>
      <c r="N368" s="129"/>
      <c r="O368" s="129"/>
      <c r="P368" s="129"/>
      <c r="Q368" s="129"/>
      <c r="R368" s="129"/>
      <c r="S368" s="129"/>
      <c r="T368" s="129"/>
      <c r="U368" s="129"/>
      <c r="V368" s="129"/>
      <c r="W368" s="129"/>
      <c r="X368" s="129"/>
      <c r="Y368" s="129"/>
      <c r="Z368" s="129"/>
    </row>
    <row r="369" spans="1:26" ht="15.75" hidden="1" customHeight="1" x14ac:dyDescent="0.25">
      <c r="A369" s="129"/>
      <c r="B369" s="129"/>
      <c r="C369" s="129"/>
      <c r="D369" s="129"/>
      <c r="E369" s="129"/>
      <c r="F369" s="129"/>
      <c r="G369" s="129"/>
      <c r="H369" s="129"/>
      <c r="I369" s="129"/>
      <c r="J369" s="129"/>
      <c r="K369" s="129"/>
      <c r="L369" s="129"/>
      <c r="M369" s="129"/>
      <c r="N369" s="129"/>
      <c r="O369" s="129"/>
      <c r="P369" s="129"/>
      <c r="Q369" s="129"/>
      <c r="R369" s="129"/>
      <c r="S369" s="129"/>
      <c r="T369" s="129"/>
      <c r="U369" s="129"/>
      <c r="V369" s="129"/>
      <c r="W369" s="129"/>
      <c r="X369" s="129"/>
      <c r="Y369" s="129"/>
      <c r="Z369" s="129"/>
    </row>
    <row r="370" spans="1:26" ht="15.75" hidden="1" customHeight="1" x14ac:dyDescent="0.25">
      <c r="A370" s="129"/>
      <c r="B370" s="129"/>
      <c r="C370" s="129"/>
      <c r="D370" s="129"/>
      <c r="E370" s="129"/>
      <c r="F370" s="129"/>
      <c r="G370" s="129"/>
      <c r="H370" s="129"/>
      <c r="I370" s="129"/>
      <c r="J370" s="129"/>
      <c r="K370" s="129"/>
      <c r="L370" s="129"/>
      <c r="M370" s="129"/>
      <c r="N370" s="129"/>
      <c r="O370" s="129"/>
      <c r="P370" s="129"/>
      <c r="Q370" s="129"/>
      <c r="R370" s="129"/>
      <c r="S370" s="129"/>
      <c r="T370" s="129"/>
      <c r="U370" s="129"/>
      <c r="V370" s="129"/>
      <c r="W370" s="129"/>
      <c r="X370" s="129"/>
      <c r="Y370" s="129"/>
      <c r="Z370" s="129"/>
    </row>
    <row r="371" spans="1:26" ht="15.75" hidden="1" customHeight="1" x14ac:dyDescent="0.25">
      <c r="A371" s="129"/>
      <c r="B371" s="129"/>
      <c r="C371" s="129"/>
      <c r="D371" s="129"/>
      <c r="E371" s="129"/>
      <c r="F371" s="129"/>
      <c r="G371" s="129"/>
      <c r="H371" s="129"/>
      <c r="I371" s="129"/>
      <c r="J371" s="129"/>
      <c r="K371" s="129"/>
      <c r="L371" s="129"/>
      <c r="M371" s="129"/>
      <c r="N371" s="129"/>
      <c r="O371" s="129"/>
      <c r="P371" s="129"/>
      <c r="Q371" s="129"/>
      <c r="R371" s="129"/>
      <c r="S371" s="129"/>
      <c r="T371" s="129"/>
      <c r="U371" s="129"/>
      <c r="V371" s="129"/>
      <c r="W371" s="129"/>
      <c r="X371" s="129"/>
      <c r="Y371" s="129"/>
      <c r="Z371" s="129"/>
    </row>
    <row r="372" spans="1:26" ht="15.75" hidden="1" customHeight="1" x14ac:dyDescent="0.25">
      <c r="A372" s="129"/>
      <c r="B372" s="129"/>
      <c r="C372" s="129"/>
      <c r="D372" s="129"/>
      <c r="E372" s="129"/>
      <c r="F372" s="129"/>
      <c r="G372" s="129"/>
      <c r="H372" s="129"/>
      <c r="I372" s="129"/>
      <c r="J372" s="129"/>
      <c r="K372" s="129"/>
      <c r="L372" s="129"/>
      <c r="M372" s="129"/>
      <c r="N372" s="129"/>
      <c r="O372" s="129"/>
      <c r="P372" s="129"/>
      <c r="Q372" s="129"/>
      <c r="R372" s="129"/>
      <c r="S372" s="129"/>
      <c r="T372" s="129"/>
      <c r="U372" s="129"/>
      <c r="V372" s="129"/>
      <c r="W372" s="129"/>
      <c r="X372" s="129"/>
      <c r="Y372" s="129"/>
      <c r="Z372" s="129"/>
    </row>
    <row r="373" spans="1:26" ht="15.75" hidden="1" customHeight="1" x14ac:dyDescent="0.25">
      <c r="A373" s="129"/>
      <c r="B373" s="129"/>
      <c r="C373" s="129"/>
      <c r="D373" s="129"/>
      <c r="E373" s="129"/>
      <c r="F373" s="129"/>
      <c r="G373" s="129"/>
      <c r="H373" s="129"/>
      <c r="I373" s="129"/>
      <c r="J373" s="129"/>
      <c r="K373" s="129"/>
      <c r="L373" s="129"/>
      <c r="M373" s="129"/>
      <c r="N373" s="129"/>
      <c r="O373" s="129"/>
      <c r="P373" s="129"/>
      <c r="Q373" s="129"/>
      <c r="R373" s="129"/>
      <c r="S373" s="129"/>
      <c r="T373" s="129"/>
      <c r="U373" s="129"/>
      <c r="V373" s="129"/>
      <c r="W373" s="129"/>
      <c r="X373" s="129"/>
      <c r="Y373" s="129"/>
      <c r="Z373" s="129"/>
    </row>
    <row r="374" spans="1:26" ht="15.75" hidden="1" customHeight="1" x14ac:dyDescent="0.25">
      <c r="A374" s="129"/>
      <c r="B374" s="129"/>
      <c r="C374" s="129"/>
      <c r="D374" s="129"/>
      <c r="E374" s="129"/>
      <c r="F374" s="129"/>
      <c r="G374" s="129"/>
      <c r="H374" s="129"/>
      <c r="I374" s="129"/>
      <c r="J374" s="129"/>
      <c r="K374" s="129"/>
      <c r="L374" s="129"/>
      <c r="M374" s="129"/>
      <c r="N374" s="129"/>
      <c r="O374" s="129"/>
      <c r="P374" s="129"/>
      <c r="Q374" s="129"/>
      <c r="R374" s="129"/>
      <c r="S374" s="129"/>
      <c r="T374" s="129"/>
      <c r="U374" s="129"/>
      <c r="V374" s="129"/>
      <c r="W374" s="129"/>
      <c r="X374" s="129"/>
      <c r="Y374" s="129"/>
      <c r="Z374" s="129"/>
    </row>
    <row r="375" spans="1:26" ht="15.75" hidden="1" customHeight="1" x14ac:dyDescent="0.25">
      <c r="A375" s="129"/>
      <c r="B375" s="129"/>
      <c r="C375" s="129"/>
      <c r="D375" s="129"/>
      <c r="E375" s="129"/>
      <c r="F375" s="129"/>
      <c r="G375" s="129"/>
      <c r="H375" s="129"/>
      <c r="I375" s="129"/>
      <c r="J375" s="129"/>
      <c r="K375" s="129"/>
      <c r="L375" s="129"/>
      <c r="M375" s="129"/>
      <c r="N375" s="129"/>
      <c r="O375" s="129"/>
      <c r="P375" s="129"/>
      <c r="Q375" s="129"/>
      <c r="R375" s="129"/>
      <c r="S375" s="129"/>
      <c r="T375" s="129"/>
      <c r="U375" s="129"/>
      <c r="V375" s="129"/>
      <c r="W375" s="129"/>
      <c r="X375" s="129"/>
      <c r="Y375" s="129"/>
      <c r="Z375" s="129"/>
    </row>
    <row r="376" spans="1:26" ht="15.75" hidden="1" customHeight="1" x14ac:dyDescent="0.25">
      <c r="A376" s="129"/>
      <c r="B376" s="129"/>
      <c r="C376" s="129"/>
      <c r="D376" s="129"/>
      <c r="E376" s="129"/>
      <c r="F376" s="129"/>
      <c r="G376" s="129"/>
      <c r="H376" s="129"/>
      <c r="I376" s="129"/>
      <c r="J376" s="129"/>
      <c r="K376" s="129"/>
      <c r="L376" s="129"/>
      <c r="M376" s="129"/>
      <c r="N376" s="129"/>
      <c r="O376" s="129"/>
      <c r="P376" s="129"/>
      <c r="Q376" s="129"/>
      <c r="R376" s="129"/>
      <c r="S376" s="129"/>
      <c r="T376" s="129"/>
      <c r="U376" s="129"/>
      <c r="V376" s="129"/>
      <c r="W376" s="129"/>
      <c r="X376" s="129"/>
      <c r="Y376" s="129"/>
      <c r="Z376" s="129"/>
    </row>
    <row r="377" spans="1:26" ht="15.75" hidden="1" customHeight="1" x14ac:dyDescent="0.25">
      <c r="A377" s="129"/>
      <c r="B377" s="129"/>
      <c r="C377" s="129"/>
      <c r="D377" s="129"/>
      <c r="E377" s="129"/>
      <c r="F377" s="129"/>
      <c r="G377" s="129"/>
      <c r="H377" s="129"/>
      <c r="I377" s="129"/>
      <c r="J377" s="129"/>
      <c r="K377" s="129"/>
      <c r="L377" s="129"/>
      <c r="M377" s="129"/>
      <c r="N377" s="129"/>
      <c r="O377" s="129"/>
      <c r="P377" s="129"/>
      <c r="Q377" s="129"/>
      <c r="R377" s="129"/>
      <c r="S377" s="129"/>
      <c r="T377" s="129"/>
      <c r="U377" s="129"/>
      <c r="V377" s="129"/>
      <c r="W377" s="129"/>
      <c r="X377" s="129"/>
      <c r="Y377" s="129"/>
      <c r="Z377" s="129"/>
    </row>
    <row r="378" spans="1:26" ht="15.75" hidden="1" customHeight="1" x14ac:dyDescent="0.25">
      <c r="A378" s="129"/>
      <c r="B378" s="129"/>
      <c r="C378" s="129"/>
      <c r="D378" s="129"/>
      <c r="E378" s="129"/>
      <c r="F378" s="129"/>
      <c r="G378" s="129"/>
      <c r="H378" s="129"/>
      <c r="I378" s="129"/>
      <c r="J378" s="129"/>
      <c r="K378" s="129"/>
      <c r="L378" s="129"/>
      <c r="M378" s="129"/>
      <c r="N378" s="129"/>
      <c r="O378" s="129"/>
      <c r="P378" s="129"/>
      <c r="Q378" s="129"/>
      <c r="R378" s="129"/>
      <c r="S378" s="129"/>
      <c r="T378" s="129"/>
      <c r="U378" s="129"/>
      <c r="V378" s="129"/>
      <c r="W378" s="129"/>
      <c r="X378" s="129"/>
      <c r="Y378" s="129"/>
      <c r="Z378" s="129"/>
    </row>
    <row r="379" spans="1:26" ht="15.75" hidden="1" customHeight="1" x14ac:dyDescent="0.25">
      <c r="A379" s="129"/>
      <c r="B379" s="129"/>
      <c r="C379" s="129"/>
      <c r="D379" s="129"/>
      <c r="E379" s="129"/>
      <c r="F379" s="129"/>
      <c r="G379" s="129"/>
      <c r="H379" s="129"/>
      <c r="I379" s="129"/>
      <c r="J379" s="129"/>
      <c r="K379" s="129"/>
      <c r="L379" s="129"/>
      <c r="M379" s="129"/>
      <c r="N379" s="129"/>
      <c r="O379" s="129"/>
      <c r="P379" s="129"/>
      <c r="Q379" s="129"/>
      <c r="R379" s="129"/>
      <c r="S379" s="129"/>
      <c r="T379" s="129"/>
      <c r="U379" s="129"/>
      <c r="V379" s="129"/>
      <c r="W379" s="129"/>
      <c r="X379" s="129"/>
      <c r="Y379" s="129"/>
      <c r="Z379" s="129"/>
    </row>
    <row r="380" spans="1:26" ht="15.75" hidden="1" customHeight="1" x14ac:dyDescent="0.25">
      <c r="A380" s="129"/>
      <c r="B380" s="129"/>
      <c r="C380" s="129"/>
      <c r="D380" s="129"/>
      <c r="E380" s="129"/>
      <c r="F380" s="129"/>
      <c r="G380" s="129"/>
      <c r="H380" s="129"/>
      <c r="I380" s="129"/>
      <c r="J380" s="129"/>
      <c r="K380" s="129"/>
      <c r="L380" s="129"/>
      <c r="M380" s="129"/>
      <c r="N380" s="129"/>
      <c r="O380" s="129"/>
      <c r="P380" s="129"/>
      <c r="Q380" s="129"/>
      <c r="R380" s="129"/>
      <c r="S380" s="129"/>
      <c r="T380" s="129"/>
      <c r="U380" s="129"/>
      <c r="V380" s="129"/>
      <c r="W380" s="129"/>
      <c r="X380" s="129"/>
      <c r="Y380" s="129"/>
      <c r="Z380" s="129"/>
    </row>
    <row r="381" spans="1:26" ht="15.75" hidden="1" customHeight="1" x14ac:dyDescent="0.25">
      <c r="A381" s="129"/>
      <c r="B381" s="129"/>
      <c r="C381" s="129"/>
      <c r="D381" s="129"/>
      <c r="E381" s="129"/>
      <c r="F381" s="129"/>
      <c r="G381" s="129"/>
      <c r="H381" s="129"/>
      <c r="I381" s="129"/>
      <c r="J381" s="129"/>
      <c r="K381" s="129"/>
      <c r="L381" s="129"/>
      <c r="M381" s="129"/>
      <c r="N381" s="129"/>
      <c r="O381" s="129"/>
      <c r="P381" s="129"/>
      <c r="Q381" s="129"/>
      <c r="R381" s="129"/>
      <c r="S381" s="129"/>
      <c r="T381" s="129"/>
      <c r="U381" s="129"/>
      <c r="V381" s="129"/>
      <c r="W381" s="129"/>
      <c r="X381" s="129"/>
      <c r="Y381" s="129"/>
      <c r="Z381" s="129"/>
    </row>
    <row r="382" spans="1:26" ht="15.75" hidden="1" customHeight="1" x14ac:dyDescent="0.25">
      <c r="A382" s="129"/>
      <c r="B382" s="129"/>
      <c r="C382" s="129"/>
      <c r="D382" s="129"/>
      <c r="E382" s="129"/>
      <c r="F382" s="129"/>
      <c r="G382" s="129"/>
      <c r="H382" s="129"/>
      <c r="I382" s="129"/>
      <c r="J382" s="129"/>
      <c r="K382" s="129"/>
      <c r="L382" s="129"/>
      <c r="M382" s="129"/>
      <c r="N382" s="129"/>
      <c r="O382" s="129"/>
      <c r="P382" s="129"/>
      <c r="Q382" s="129"/>
      <c r="R382" s="129"/>
      <c r="S382" s="129"/>
      <c r="T382" s="129"/>
      <c r="U382" s="129"/>
      <c r="V382" s="129"/>
      <c r="W382" s="129"/>
      <c r="X382" s="129"/>
      <c r="Y382" s="129"/>
      <c r="Z382" s="129"/>
    </row>
    <row r="383" spans="1:26" ht="15.75" hidden="1" customHeight="1" x14ac:dyDescent="0.25">
      <c r="A383" s="129"/>
      <c r="B383" s="129"/>
      <c r="C383" s="129"/>
      <c r="D383" s="129"/>
      <c r="E383" s="129"/>
      <c r="F383" s="129"/>
      <c r="G383" s="129"/>
      <c r="H383" s="129"/>
      <c r="I383" s="129"/>
      <c r="J383" s="129"/>
      <c r="K383" s="129"/>
      <c r="L383" s="129"/>
      <c r="M383" s="129"/>
      <c r="N383" s="129"/>
      <c r="O383" s="129"/>
      <c r="P383" s="129"/>
      <c r="Q383" s="129"/>
      <c r="R383" s="129"/>
      <c r="S383" s="129"/>
      <c r="T383" s="129"/>
      <c r="U383" s="129"/>
      <c r="V383" s="129"/>
      <c r="W383" s="129"/>
      <c r="X383" s="129"/>
      <c r="Y383" s="129"/>
      <c r="Z383" s="129"/>
    </row>
    <row r="384" spans="1:26" ht="15.75" hidden="1" customHeight="1" x14ac:dyDescent="0.25">
      <c r="A384" s="129"/>
      <c r="B384" s="129"/>
      <c r="C384" s="129"/>
      <c r="D384" s="129"/>
      <c r="E384" s="129"/>
      <c r="F384" s="129"/>
      <c r="G384" s="129"/>
      <c r="H384" s="129"/>
      <c r="I384" s="129"/>
      <c r="J384" s="129"/>
      <c r="K384" s="129"/>
      <c r="L384" s="129"/>
      <c r="M384" s="129"/>
      <c r="N384" s="129"/>
      <c r="O384" s="129"/>
      <c r="P384" s="129"/>
      <c r="Q384" s="129"/>
      <c r="R384" s="129"/>
      <c r="S384" s="129"/>
      <c r="T384" s="129"/>
      <c r="U384" s="129"/>
      <c r="V384" s="129"/>
      <c r="W384" s="129"/>
      <c r="X384" s="129"/>
      <c r="Y384" s="129"/>
      <c r="Z384" s="129"/>
    </row>
    <row r="385" spans="1:26" ht="15.75" hidden="1" customHeight="1" x14ac:dyDescent="0.25">
      <c r="A385" s="129"/>
      <c r="B385" s="129"/>
      <c r="C385" s="129"/>
      <c r="D385" s="129"/>
      <c r="E385" s="129"/>
      <c r="F385" s="129"/>
      <c r="G385" s="129"/>
      <c r="H385" s="129"/>
      <c r="I385" s="129"/>
      <c r="J385" s="129"/>
      <c r="K385" s="129"/>
      <c r="L385" s="129"/>
      <c r="M385" s="129"/>
      <c r="N385" s="129"/>
      <c r="O385" s="129"/>
      <c r="P385" s="129"/>
      <c r="Q385" s="129"/>
      <c r="R385" s="129"/>
      <c r="S385" s="129"/>
      <c r="T385" s="129"/>
      <c r="U385" s="129"/>
      <c r="V385" s="129"/>
      <c r="W385" s="129"/>
      <c r="X385" s="129"/>
      <c r="Y385" s="129"/>
      <c r="Z385" s="129"/>
    </row>
    <row r="386" spans="1:26" ht="15.75" hidden="1" customHeight="1" x14ac:dyDescent="0.25">
      <c r="A386" s="129"/>
      <c r="B386" s="129"/>
      <c r="C386" s="129"/>
      <c r="D386" s="129"/>
      <c r="E386" s="129"/>
      <c r="F386" s="129"/>
      <c r="G386" s="129"/>
      <c r="H386" s="129"/>
      <c r="I386" s="129"/>
      <c r="J386" s="129"/>
      <c r="K386" s="129"/>
      <c r="L386" s="129"/>
      <c r="M386" s="129"/>
      <c r="N386" s="129"/>
      <c r="O386" s="129"/>
      <c r="P386" s="129"/>
      <c r="Q386" s="129"/>
      <c r="R386" s="129"/>
      <c r="S386" s="129"/>
      <c r="T386" s="129"/>
      <c r="U386" s="129"/>
      <c r="V386" s="129"/>
      <c r="W386" s="129"/>
      <c r="X386" s="129"/>
      <c r="Y386" s="129"/>
      <c r="Z386" s="129"/>
    </row>
    <row r="387" spans="1:26" ht="15.75" hidden="1" customHeight="1" x14ac:dyDescent="0.25">
      <c r="A387" s="129"/>
      <c r="B387" s="129"/>
      <c r="C387" s="129"/>
      <c r="D387" s="129"/>
      <c r="E387" s="129"/>
      <c r="F387" s="129"/>
      <c r="G387" s="129"/>
      <c r="H387" s="129"/>
      <c r="I387" s="129"/>
      <c r="J387" s="129"/>
      <c r="K387" s="129"/>
      <c r="L387" s="129"/>
      <c r="M387" s="129"/>
      <c r="N387" s="129"/>
      <c r="O387" s="129"/>
      <c r="P387" s="129"/>
      <c r="Q387" s="129"/>
      <c r="R387" s="129"/>
      <c r="S387" s="129"/>
      <c r="T387" s="129"/>
      <c r="U387" s="129"/>
      <c r="V387" s="129"/>
      <c r="W387" s="129"/>
      <c r="X387" s="129"/>
      <c r="Y387" s="129"/>
      <c r="Z387" s="129"/>
    </row>
    <row r="388" spans="1:26" ht="15.75" hidden="1" customHeight="1" x14ac:dyDescent="0.25">
      <c r="A388" s="129"/>
      <c r="B388" s="129"/>
      <c r="C388" s="129"/>
      <c r="D388" s="129"/>
      <c r="E388" s="129"/>
      <c r="F388" s="129"/>
      <c r="G388" s="129"/>
      <c r="H388" s="129"/>
      <c r="I388" s="129"/>
      <c r="J388" s="129"/>
      <c r="K388" s="129"/>
      <c r="L388" s="129"/>
      <c r="M388" s="129"/>
      <c r="N388" s="129"/>
      <c r="O388" s="129"/>
      <c r="P388" s="129"/>
      <c r="Q388" s="129"/>
      <c r="R388" s="129"/>
      <c r="S388" s="129"/>
      <c r="T388" s="129"/>
      <c r="U388" s="129"/>
      <c r="V388" s="129"/>
      <c r="W388" s="129"/>
      <c r="X388" s="129"/>
      <c r="Y388" s="129"/>
      <c r="Z388" s="129"/>
    </row>
    <row r="389" spans="1:26" ht="15.75" hidden="1" customHeight="1" x14ac:dyDescent="0.25">
      <c r="A389" s="129"/>
      <c r="B389" s="129"/>
      <c r="C389" s="129"/>
      <c r="D389" s="129"/>
      <c r="E389" s="129"/>
      <c r="F389" s="129"/>
      <c r="G389" s="129"/>
      <c r="H389" s="129"/>
      <c r="I389" s="129"/>
      <c r="J389" s="129"/>
      <c r="K389" s="129"/>
      <c r="L389" s="129"/>
      <c r="M389" s="129"/>
      <c r="N389" s="129"/>
      <c r="O389" s="129"/>
      <c r="P389" s="129"/>
      <c r="Q389" s="129"/>
      <c r="R389" s="129"/>
      <c r="S389" s="129"/>
      <c r="T389" s="129"/>
      <c r="U389" s="129"/>
      <c r="V389" s="129"/>
      <c r="W389" s="129"/>
      <c r="X389" s="129"/>
      <c r="Y389" s="129"/>
      <c r="Z389" s="129"/>
    </row>
    <row r="390" spans="1:26" ht="15.75" hidden="1" customHeight="1" x14ac:dyDescent="0.25">
      <c r="A390" s="129"/>
      <c r="B390" s="129"/>
      <c r="C390" s="129"/>
      <c r="D390" s="129"/>
      <c r="E390" s="129"/>
      <c r="F390" s="129"/>
      <c r="G390" s="129"/>
      <c r="H390" s="129"/>
      <c r="I390" s="129"/>
      <c r="J390" s="129"/>
      <c r="K390" s="129"/>
      <c r="L390" s="129"/>
      <c r="M390" s="129"/>
      <c r="N390" s="129"/>
      <c r="O390" s="129"/>
      <c r="P390" s="129"/>
      <c r="Q390" s="129"/>
      <c r="R390" s="129"/>
      <c r="S390" s="129"/>
      <c r="T390" s="129"/>
      <c r="U390" s="129"/>
      <c r="V390" s="129"/>
      <c r="W390" s="129"/>
      <c r="X390" s="129"/>
      <c r="Y390" s="129"/>
      <c r="Z390" s="129"/>
    </row>
    <row r="391" spans="1:26" ht="15.75" hidden="1" customHeight="1" x14ac:dyDescent="0.25">
      <c r="A391" s="129"/>
      <c r="B391" s="129"/>
      <c r="C391" s="129"/>
      <c r="D391" s="129"/>
      <c r="E391" s="129"/>
      <c r="F391" s="129"/>
      <c r="G391" s="129"/>
      <c r="H391" s="129"/>
      <c r="I391" s="129"/>
      <c r="J391" s="129"/>
      <c r="K391" s="129"/>
      <c r="L391" s="129"/>
      <c r="M391" s="129"/>
      <c r="N391" s="129"/>
      <c r="O391" s="129"/>
      <c r="P391" s="129"/>
      <c r="Q391" s="129"/>
      <c r="R391" s="129"/>
      <c r="S391" s="129"/>
      <c r="T391" s="129"/>
      <c r="U391" s="129"/>
      <c r="V391" s="129"/>
      <c r="W391" s="129"/>
      <c r="X391" s="129"/>
      <c r="Y391" s="129"/>
      <c r="Z391" s="129"/>
    </row>
    <row r="392" spans="1:26" ht="15.75" hidden="1" customHeight="1" x14ac:dyDescent="0.25">
      <c r="A392" s="129"/>
      <c r="B392" s="129"/>
      <c r="C392" s="129"/>
      <c r="D392" s="129"/>
      <c r="E392" s="129"/>
      <c r="F392" s="129"/>
      <c r="G392" s="129"/>
      <c r="H392" s="129"/>
      <c r="I392" s="129"/>
      <c r="J392" s="129"/>
      <c r="K392" s="129"/>
      <c r="L392" s="129"/>
      <c r="M392" s="129"/>
      <c r="N392" s="129"/>
      <c r="O392" s="129"/>
      <c r="P392" s="129"/>
      <c r="Q392" s="129"/>
      <c r="R392" s="129"/>
      <c r="S392" s="129"/>
      <c r="T392" s="129"/>
      <c r="U392" s="129"/>
      <c r="V392" s="129"/>
      <c r="W392" s="129"/>
      <c r="X392" s="129"/>
      <c r="Y392" s="129"/>
      <c r="Z392" s="129"/>
    </row>
    <row r="393" spans="1:26" ht="15.75" hidden="1" customHeight="1" x14ac:dyDescent="0.25">
      <c r="A393" s="129"/>
      <c r="B393" s="129"/>
      <c r="C393" s="129"/>
      <c r="D393" s="129"/>
      <c r="E393" s="129"/>
      <c r="F393" s="129"/>
      <c r="G393" s="129"/>
      <c r="H393" s="129"/>
      <c r="I393" s="129"/>
      <c r="J393" s="129"/>
      <c r="K393" s="129"/>
      <c r="L393" s="129"/>
      <c r="M393" s="129"/>
      <c r="N393" s="129"/>
      <c r="O393" s="129"/>
      <c r="P393" s="129"/>
      <c r="Q393" s="129"/>
      <c r="R393" s="129"/>
      <c r="S393" s="129"/>
      <c r="T393" s="129"/>
      <c r="U393" s="129"/>
      <c r="V393" s="129"/>
      <c r="W393" s="129"/>
      <c r="X393" s="129"/>
      <c r="Y393" s="129"/>
      <c r="Z393" s="129"/>
    </row>
    <row r="394" spans="1:26" ht="15.75" hidden="1" customHeight="1" x14ac:dyDescent="0.25">
      <c r="A394" s="129"/>
      <c r="B394" s="129"/>
      <c r="C394" s="129"/>
      <c r="D394" s="129"/>
      <c r="E394" s="129"/>
      <c r="F394" s="129"/>
      <c r="G394" s="129"/>
      <c r="H394" s="129"/>
      <c r="I394" s="129"/>
      <c r="J394" s="129"/>
      <c r="K394" s="129"/>
      <c r="L394" s="129"/>
      <c r="M394" s="129"/>
      <c r="N394" s="129"/>
      <c r="O394" s="129"/>
      <c r="P394" s="129"/>
      <c r="Q394" s="129"/>
      <c r="R394" s="129"/>
      <c r="S394" s="129"/>
      <c r="T394" s="129"/>
      <c r="U394" s="129"/>
      <c r="V394" s="129"/>
      <c r="W394" s="129"/>
      <c r="X394" s="129"/>
      <c r="Y394" s="129"/>
      <c r="Z394" s="129"/>
    </row>
    <row r="395" spans="1:26" ht="15.75" hidden="1" customHeight="1" x14ac:dyDescent="0.25">
      <c r="A395" s="129"/>
      <c r="B395" s="129"/>
      <c r="C395" s="129"/>
      <c r="D395" s="129"/>
      <c r="E395" s="129"/>
      <c r="F395" s="129"/>
      <c r="G395" s="129"/>
      <c r="H395" s="129"/>
      <c r="I395" s="129"/>
      <c r="J395" s="129"/>
      <c r="K395" s="129"/>
      <c r="L395" s="129"/>
      <c r="M395" s="129"/>
      <c r="N395" s="129"/>
      <c r="O395" s="129"/>
      <c r="P395" s="129"/>
      <c r="Q395" s="129"/>
      <c r="R395" s="129"/>
      <c r="S395" s="129"/>
      <c r="T395" s="129"/>
      <c r="U395" s="129"/>
      <c r="V395" s="129"/>
      <c r="W395" s="129"/>
      <c r="X395" s="129"/>
      <c r="Y395" s="129"/>
      <c r="Z395" s="129"/>
    </row>
    <row r="396" spans="1:26" ht="15.75" hidden="1" customHeight="1" x14ac:dyDescent="0.25">
      <c r="A396" s="129"/>
      <c r="B396" s="129"/>
      <c r="C396" s="129"/>
      <c r="D396" s="129"/>
      <c r="E396" s="129"/>
      <c r="F396" s="129"/>
      <c r="G396" s="129"/>
      <c r="H396" s="129"/>
      <c r="I396" s="129"/>
      <c r="J396" s="129"/>
      <c r="K396" s="129"/>
      <c r="L396" s="129"/>
      <c r="M396" s="129"/>
      <c r="N396" s="129"/>
      <c r="O396" s="129"/>
      <c r="P396" s="129"/>
      <c r="Q396" s="129"/>
      <c r="R396" s="129"/>
      <c r="S396" s="129"/>
      <c r="T396" s="129"/>
      <c r="U396" s="129"/>
      <c r="V396" s="129"/>
      <c r="W396" s="129"/>
      <c r="X396" s="129"/>
      <c r="Y396" s="129"/>
      <c r="Z396" s="129"/>
    </row>
    <row r="397" spans="1:26" ht="15.75" hidden="1" customHeight="1" x14ac:dyDescent="0.25">
      <c r="A397" s="129"/>
      <c r="B397" s="129"/>
      <c r="C397" s="129"/>
      <c r="D397" s="129"/>
      <c r="E397" s="129"/>
      <c r="F397" s="129"/>
      <c r="G397" s="129"/>
      <c r="H397" s="129"/>
      <c r="I397" s="129"/>
      <c r="J397" s="129"/>
      <c r="K397" s="129"/>
      <c r="L397" s="129"/>
      <c r="M397" s="129"/>
      <c r="N397" s="129"/>
      <c r="O397" s="129"/>
      <c r="P397" s="129"/>
      <c r="Q397" s="129"/>
      <c r="R397" s="129"/>
      <c r="S397" s="129"/>
      <c r="T397" s="129"/>
      <c r="U397" s="129"/>
      <c r="V397" s="129"/>
      <c r="W397" s="129"/>
      <c r="X397" s="129"/>
      <c r="Y397" s="129"/>
      <c r="Z397" s="129"/>
    </row>
    <row r="398" spans="1:26" ht="15.75" hidden="1" customHeight="1" x14ac:dyDescent="0.25">
      <c r="A398" s="129"/>
      <c r="B398" s="129"/>
      <c r="C398" s="129"/>
      <c r="D398" s="129"/>
      <c r="E398" s="129"/>
      <c r="F398" s="129"/>
      <c r="G398" s="129"/>
      <c r="H398" s="129"/>
      <c r="I398" s="129"/>
      <c r="J398" s="129"/>
      <c r="K398" s="129"/>
      <c r="L398" s="129"/>
      <c r="M398" s="129"/>
      <c r="N398" s="129"/>
      <c r="O398" s="129"/>
      <c r="P398" s="129"/>
      <c r="Q398" s="129"/>
      <c r="R398" s="129"/>
      <c r="S398" s="129"/>
      <c r="T398" s="129"/>
      <c r="U398" s="129"/>
      <c r="V398" s="129"/>
      <c r="W398" s="129"/>
      <c r="X398" s="129"/>
      <c r="Y398" s="129"/>
      <c r="Z398" s="129"/>
    </row>
    <row r="399" spans="1:26" ht="15.75" hidden="1" customHeight="1" x14ac:dyDescent="0.25">
      <c r="A399" s="129"/>
      <c r="B399" s="129"/>
      <c r="C399" s="129"/>
      <c r="D399" s="129"/>
      <c r="E399" s="129"/>
      <c r="F399" s="129"/>
      <c r="G399" s="129"/>
      <c r="H399" s="129"/>
      <c r="I399" s="129"/>
      <c r="J399" s="129"/>
      <c r="K399" s="129"/>
      <c r="L399" s="129"/>
      <c r="M399" s="129"/>
      <c r="N399" s="129"/>
      <c r="O399" s="129"/>
      <c r="P399" s="129"/>
      <c r="Q399" s="129"/>
      <c r="R399" s="129"/>
      <c r="S399" s="129"/>
      <c r="T399" s="129"/>
      <c r="U399" s="129"/>
      <c r="V399" s="129"/>
      <c r="W399" s="129"/>
      <c r="X399" s="129"/>
      <c r="Y399" s="129"/>
      <c r="Z399" s="129"/>
    </row>
    <row r="400" spans="1:26" ht="15.75" hidden="1" customHeight="1" x14ac:dyDescent="0.25">
      <c r="A400" s="129"/>
      <c r="B400" s="129"/>
      <c r="C400" s="129"/>
      <c r="D400" s="129"/>
      <c r="E400" s="129"/>
      <c r="F400" s="129"/>
      <c r="G400" s="129"/>
      <c r="H400" s="129"/>
      <c r="I400" s="129"/>
      <c r="J400" s="129"/>
      <c r="K400" s="129"/>
      <c r="L400" s="129"/>
      <c r="M400" s="129"/>
      <c r="N400" s="129"/>
      <c r="O400" s="129"/>
      <c r="P400" s="129"/>
      <c r="Q400" s="129"/>
      <c r="R400" s="129"/>
      <c r="S400" s="129"/>
      <c r="T400" s="129"/>
      <c r="U400" s="129"/>
      <c r="V400" s="129"/>
      <c r="W400" s="129"/>
      <c r="X400" s="129"/>
      <c r="Y400" s="129"/>
      <c r="Z400" s="129"/>
    </row>
    <row r="401" spans="1:26" ht="15.75" hidden="1" customHeight="1" x14ac:dyDescent="0.25">
      <c r="A401" s="129"/>
      <c r="B401" s="129"/>
      <c r="C401" s="129"/>
      <c r="D401" s="129"/>
      <c r="E401" s="129"/>
      <c r="F401" s="129"/>
      <c r="G401" s="129"/>
      <c r="H401" s="129"/>
      <c r="I401" s="129"/>
      <c r="J401" s="129"/>
      <c r="K401" s="129"/>
      <c r="L401" s="129"/>
      <c r="M401" s="129"/>
      <c r="N401" s="129"/>
      <c r="O401" s="129"/>
      <c r="P401" s="129"/>
      <c r="Q401" s="129"/>
      <c r="R401" s="129"/>
      <c r="S401" s="129"/>
      <c r="T401" s="129"/>
      <c r="U401" s="129"/>
      <c r="V401" s="129"/>
      <c r="W401" s="129"/>
      <c r="X401" s="129"/>
      <c r="Y401" s="129"/>
      <c r="Z401" s="129"/>
    </row>
    <row r="402" spans="1:26" ht="15.75" hidden="1" customHeight="1" x14ac:dyDescent="0.25">
      <c r="A402" s="129"/>
      <c r="B402" s="129"/>
      <c r="C402" s="129"/>
      <c r="D402" s="129"/>
      <c r="E402" s="129"/>
      <c r="F402" s="129"/>
      <c r="G402" s="129"/>
      <c r="H402" s="129"/>
      <c r="I402" s="129"/>
      <c r="J402" s="129"/>
      <c r="K402" s="129"/>
      <c r="L402" s="129"/>
      <c r="M402" s="129"/>
      <c r="N402" s="129"/>
      <c r="O402" s="129"/>
      <c r="P402" s="129"/>
      <c r="Q402" s="129"/>
      <c r="R402" s="129"/>
      <c r="S402" s="129"/>
      <c r="T402" s="129"/>
      <c r="U402" s="129"/>
      <c r="V402" s="129"/>
      <c r="W402" s="129"/>
      <c r="X402" s="129"/>
      <c r="Y402" s="129"/>
      <c r="Z402" s="129"/>
    </row>
    <row r="403" spans="1:26" ht="15.75" hidden="1" customHeight="1" x14ac:dyDescent="0.25">
      <c r="A403" s="129"/>
      <c r="B403" s="129"/>
      <c r="C403" s="129"/>
      <c r="D403" s="129"/>
      <c r="E403" s="129"/>
      <c r="F403" s="129"/>
      <c r="G403" s="129"/>
      <c r="H403" s="129"/>
      <c r="I403" s="129"/>
      <c r="J403" s="129"/>
      <c r="K403" s="129"/>
      <c r="L403" s="129"/>
      <c r="M403" s="129"/>
      <c r="N403" s="129"/>
      <c r="O403" s="129"/>
      <c r="P403" s="129"/>
      <c r="Q403" s="129"/>
      <c r="R403" s="129"/>
      <c r="S403" s="129"/>
      <c r="T403" s="129"/>
      <c r="U403" s="129"/>
      <c r="V403" s="129"/>
      <c r="W403" s="129"/>
      <c r="X403" s="129"/>
      <c r="Y403" s="129"/>
      <c r="Z403" s="129"/>
    </row>
    <row r="404" spans="1:26" ht="15.75" hidden="1" customHeight="1" x14ac:dyDescent="0.25">
      <c r="A404" s="129"/>
      <c r="B404" s="129"/>
      <c r="C404" s="129"/>
      <c r="D404" s="129"/>
      <c r="E404" s="129"/>
      <c r="F404" s="129"/>
      <c r="G404" s="129"/>
      <c r="H404" s="129"/>
      <c r="I404" s="129"/>
      <c r="J404" s="129"/>
      <c r="K404" s="129"/>
      <c r="L404" s="129"/>
      <c r="M404" s="129"/>
      <c r="N404" s="129"/>
      <c r="O404" s="129"/>
      <c r="P404" s="129"/>
      <c r="Q404" s="129"/>
      <c r="R404" s="129"/>
      <c r="S404" s="129"/>
      <c r="T404" s="129"/>
      <c r="U404" s="129"/>
      <c r="V404" s="129"/>
      <c r="W404" s="129"/>
      <c r="X404" s="129"/>
      <c r="Y404" s="129"/>
      <c r="Z404" s="129"/>
    </row>
    <row r="405" spans="1:26" ht="15.75" hidden="1" customHeight="1" x14ac:dyDescent="0.25">
      <c r="A405" s="129"/>
      <c r="B405" s="129"/>
      <c r="C405" s="129"/>
      <c r="D405" s="129"/>
      <c r="E405" s="129"/>
      <c r="F405" s="129"/>
      <c r="G405" s="129"/>
      <c r="H405" s="129"/>
      <c r="I405" s="129"/>
      <c r="J405" s="129"/>
      <c r="K405" s="129"/>
      <c r="L405" s="129"/>
      <c r="M405" s="129"/>
      <c r="N405" s="129"/>
      <c r="O405" s="129"/>
      <c r="P405" s="129"/>
      <c r="Q405" s="129"/>
      <c r="R405" s="129"/>
      <c r="S405" s="129"/>
      <c r="T405" s="129"/>
      <c r="U405" s="129"/>
      <c r="V405" s="129"/>
      <c r="W405" s="129"/>
      <c r="X405" s="129"/>
      <c r="Y405" s="129"/>
      <c r="Z405" s="129"/>
    </row>
    <row r="406" spans="1:26" ht="15.75" hidden="1" customHeight="1" x14ac:dyDescent="0.25">
      <c r="A406" s="129"/>
      <c r="B406" s="129"/>
      <c r="C406" s="129"/>
      <c r="D406" s="129"/>
      <c r="E406" s="129"/>
      <c r="F406" s="129"/>
      <c r="G406" s="129"/>
      <c r="H406" s="129"/>
      <c r="I406" s="129"/>
      <c r="J406" s="129"/>
      <c r="K406" s="129"/>
      <c r="L406" s="129"/>
      <c r="M406" s="129"/>
      <c r="N406" s="129"/>
      <c r="O406" s="129"/>
      <c r="P406" s="129"/>
      <c r="Q406" s="129"/>
      <c r="R406" s="129"/>
      <c r="S406" s="129"/>
      <c r="T406" s="129"/>
      <c r="U406" s="129"/>
      <c r="V406" s="129"/>
      <c r="W406" s="129"/>
      <c r="X406" s="129"/>
      <c r="Y406" s="129"/>
      <c r="Z406" s="129"/>
    </row>
    <row r="407" spans="1:26" ht="15.75" hidden="1" customHeight="1" x14ac:dyDescent="0.25">
      <c r="A407" s="129"/>
      <c r="B407" s="129"/>
      <c r="C407" s="129"/>
      <c r="D407" s="129"/>
      <c r="E407" s="129"/>
      <c r="F407" s="129"/>
      <c r="G407" s="129"/>
      <c r="H407" s="129"/>
      <c r="I407" s="129"/>
      <c r="J407" s="129"/>
      <c r="K407" s="129"/>
      <c r="L407" s="129"/>
      <c r="M407" s="129"/>
      <c r="N407" s="129"/>
      <c r="O407" s="129"/>
      <c r="P407" s="129"/>
      <c r="Q407" s="129"/>
      <c r="R407" s="129"/>
      <c r="S407" s="129"/>
      <c r="T407" s="129"/>
      <c r="U407" s="129"/>
      <c r="V407" s="129"/>
      <c r="W407" s="129"/>
      <c r="X407" s="129"/>
      <c r="Y407" s="129"/>
      <c r="Z407" s="129"/>
    </row>
    <row r="408" spans="1:26" ht="15.75" hidden="1" customHeight="1" x14ac:dyDescent="0.25">
      <c r="A408" s="129"/>
      <c r="B408" s="129"/>
      <c r="C408" s="129"/>
      <c r="D408" s="129"/>
      <c r="E408" s="129"/>
      <c r="F408" s="129"/>
      <c r="G408" s="129"/>
      <c r="H408" s="129"/>
      <c r="I408" s="129"/>
      <c r="J408" s="129"/>
      <c r="K408" s="129"/>
      <c r="L408" s="129"/>
      <c r="M408" s="129"/>
      <c r="N408" s="129"/>
      <c r="O408" s="129"/>
      <c r="P408" s="129"/>
      <c r="Q408" s="129"/>
      <c r="R408" s="129"/>
      <c r="S408" s="129"/>
      <c r="T408" s="129"/>
      <c r="U408" s="129"/>
      <c r="V408" s="129"/>
      <c r="W408" s="129"/>
      <c r="X408" s="129"/>
      <c r="Y408" s="129"/>
      <c r="Z408" s="129"/>
    </row>
    <row r="409" spans="1:26" ht="15.75" hidden="1" customHeight="1" x14ac:dyDescent="0.25">
      <c r="A409" s="129"/>
      <c r="B409" s="129"/>
      <c r="C409" s="129"/>
      <c r="D409" s="129"/>
      <c r="E409" s="129"/>
      <c r="F409" s="129"/>
      <c r="G409" s="129"/>
      <c r="H409" s="129"/>
      <c r="I409" s="129"/>
      <c r="J409" s="129"/>
      <c r="K409" s="129"/>
      <c r="L409" s="129"/>
      <c r="M409" s="129"/>
      <c r="N409" s="129"/>
      <c r="O409" s="129"/>
      <c r="P409" s="129"/>
      <c r="Q409" s="129"/>
      <c r="R409" s="129"/>
      <c r="S409" s="129"/>
      <c r="T409" s="129"/>
      <c r="U409" s="129"/>
      <c r="V409" s="129"/>
      <c r="W409" s="129"/>
      <c r="X409" s="129"/>
      <c r="Y409" s="129"/>
      <c r="Z409" s="129"/>
    </row>
    <row r="410" spans="1:26" ht="15.75" hidden="1" customHeight="1" x14ac:dyDescent="0.25">
      <c r="A410" s="129"/>
      <c r="B410" s="129"/>
      <c r="C410" s="129"/>
      <c r="D410" s="129"/>
      <c r="E410" s="129"/>
      <c r="F410" s="129"/>
      <c r="G410" s="129"/>
      <c r="H410" s="129"/>
      <c r="I410" s="129"/>
      <c r="J410" s="129"/>
      <c r="K410" s="129"/>
      <c r="L410" s="129"/>
      <c r="M410" s="129"/>
      <c r="N410" s="129"/>
      <c r="O410" s="129"/>
      <c r="P410" s="129"/>
      <c r="Q410" s="129"/>
      <c r="R410" s="129"/>
      <c r="S410" s="129"/>
      <c r="T410" s="129"/>
      <c r="U410" s="129"/>
      <c r="V410" s="129"/>
      <c r="W410" s="129"/>
      <c r="X410" s="129"/>
      <c r="Y410" s="129"/>
      <c r="Z410" s="129"/>
    </row>
    <row r="411" spans="1:26" ht="15.75" hidden="1" customHeight="1" x14ac:dyDescent="0.25">
      <c r="A411" s="129"/>
      <c r="B411" s="129"/>
      <c r="C411" s="129"/>
      <c r="D411" s="129"/>
      <c r="E411" s="129"/>
      <c r="F411" s="129"/>
      <c r="G411" s="129"/>
      <c r="H411" s="129"/>
      <c r="I411" s="129"/>
      <c r="J411" s="129"/>
      <c r="K411" s="129"/>
      <c r="L411" s="129"/>
      <c r="M411" s="129"/>
      <c r="N411" s="129"/>
      <c r="O411" s="129"/>
      <c r="P411" s="129"/>
      <c r="Q411" s="129"/>
      <c r="R411" s="129"/>
      <c r="S411" s="129"/>
      <c r="T411" s="129"/>
      <c r="U411" s="129"/>
      <c r="V411" s="129"/>
      <c r="W411" s="129"/>
      <c r="X411" s="129"/>
      <c r="Y411" s="129"/>
      <c r="Z411" s="129"/>
    </row>
    <row r="412" spans="1:26" ht="15.75" hidden="1" customHeight="1" x14ac:dyDescent="0.25">
      <c r="A412" s="129"/>
      <c r="B412" s="129"/>
      <c r="C412" s="129"/>
      <c r="D412" s="129"/>
      <c r="E412" s="129"/>
      <c r="F412" s="129"/>
      <c r="G412" s="129"/>
      <c r="H412" s="129"/>
      <c r="I412" s="129"/>
      <c r="J412" s="129"/>
      <c r="K412" s="129"/>
      <c r="L412" s="129"/>
      <c r="M412" s="129"/>
      <c r="N412" s="129"/>
      <c r="O412" s="129"/>
      <c r="P412" s="129"/>
      <c r="Q412" s="129"/>
      <c r="R412" s="129"/>
      <c r="S412" s="129"/>
      <c r="T412" s="129"/>
      <c r="U412" s="129"/>
      <c r="V412" s="129"/>
      <c r="W412" s="129"/>
      <c r="X412" s="129"/>
      <c r="Y412" s="129"/>
      <c r="Z412" s="129"/>
    </row>
    <row r="413" spans="1:26" ht="15.75" hidden="1" customHeight="1" x14ac:dyDescent="0.25">
      <c r="A413" s="129"/>
      <c r="B413" s="129"/>
      <c r="C413" s="129"/>
      <c r="D413" s="129"/>
      <c r="E413" s="129"/>
      <c r="F413" s="129"/>
      <c r="G413" s="129"/>
      <c r="H413" s="129"/>
      <c r="I413" s="129"/>
      <c r="J413" s="129"/>
      <c r="K413" s="129"/>
      <c r="L413" s="129"/>
      <c r="M413" s="129"/>
      <c r="N413" s="129"/>
      <c r="O413" s="129"/>
      <c r="P413" s="129"/>
      <c r="Q413" s="129"/>
      <c r="R413" s="129"/>
      <c r="S413" s="129"/>
      <c r="T413" s="129"/>
      <c r="U413" s="129"/>
      <c r="V413" s="129"/>
      <c r="W413" s="129"/>
      <c r="X413" s="129"/>
      <c r="Y413" s="129"/>
      <c r="Z413" s="129"/>
    </row>
    <row r="414" spans="1:26" ht="15.75" hidden="1" customHeight="1" x14ac:dyDescent="0.25">
      <c r="A414" s="129"/>
      <c r="B414" s="129"/>
      <c r="C414" s="129"/>
      <c r="D414" s="129"/>
      <c r="E414" s="129"/>
      <c r="F414" s="129"/>
      <c r="G414" s="129"/>
      <c r="H414" s="129"/>
      <c r="I414" s="129"/>
      <c r="J414" s="129"/>
      <c r="K414" s="129"/>
      <c r="L414" s="129"/>
      <c r="M414" s="129"/>
      <c r="N414" s="129"/>
      <c r="O414" s="129"/>
      <c r="P414" s="129"/>
      <c r="Q414" s="129"/>
      <c r="R414" s="129"/>
      <c r="S414" s="129"/>
      <c r="T414" s="129"/>
      <c r="U414" s="129"/>
      <c r="V414" s="129"/>
      <c r="W414" s="129"/>
      <c r="X414" s="129"/>
      <c r="Y414" s="129"/>
      <c r="Z414" s="129"/>
    </row>
    <row r="415" spans="1:26" ht="15.75" hidden="1" customHeight="1" x14ac:dyDescent="0.25">
      <c r="A415" s="129"/>
      <c r="B415" s="129"/>
      <c r="C415" s="129"/>
      <c r="D415" s="129"/>
      <c r="E415" s="129"/>
      <c r="F415" s="129"/>
      <c r="G415" s="129"/>
      <c r="H415" s="129"/>
      <c r="I415" s="129"/>
      <c r="J415" s="129"/>
      <c r="K415" s="129"/>
      <c r="L415" s="129"/>
      <c r="M415" s="129"/>
      <c r="N415" s="129"/>
      <c r="O415" s="129"/>
      <c r="P415" s="129"/>
      <c r="Q415" s="129"/>
      <c r="R415" s="129"/>
      <c r="S415" s="129"/>
      <c r="T415" s="129"/>
      <c r="U415" s="129"/>
      <c r="V415" s="129"/>
      <c r="W415" s="129"/>
      <c r="X415" s="129"/>
      <c r="Y415" s="129"/>
      <c r="Z415" s="129"/>
    </row>
    <row r="416" spans="1:26" ht="15.75" hidden="1" customHeight="1" x14ac:dyDescent="0.25">
      <c r="A416" s="129"/>
      <c r="B416" s="129"/>
      <c r="C416" s="129"/>
      <c r="D416" s="129"/>
      <c r="E416" s="129"/>
      <c r="F416" s="129"/>
      <c r="G416" s="129"/>
      <c r="H416" s="129"/>
      <c r="I416" s="129"/>
      <c r="J416" s="129"/>
      <c r="K416" s="129"/>
      <c r="L416" s="129"/>
      <c r="M416" s="129"/>
      <c r="N416" s="129"/>
      <c r="O416" s="129"/>
      <c r="P416" s="129"/>
      <c r="Q416" s="129"/>
      <c r="R416" s="129"/>
      <c r="S416" s="129"/>
      <c r="T416" s="129"/>
      <c r="U416" s="129"/>
      <c r="V416" s="129"/>
      <c r="W416" s="129"/>
      <c r="X416" s="129"/>
      <c r="Y416" s="129"/>
      <c r="Z416" s="129"/>
    </row>
    <row r="417" spans="1:26" ht="15.75" hidden="1" customHeight="1" x14ac:dyDescent="0.25">
      <c r="A417" s="129"/>
      <c r="B417" s="129"/>
      <c r="C417" s="129"/>
      <c r="D417" s="129"/>
      <c r="E417" s="129"/>
      <c r="F417" s="129"/>
      <c r="G417" s="129"/>
      <c r="H417" s="129"/>
      <c r="I417" s="129"/>
      <c r="J417" s="129"/>
      <c r="K417" s="129"/>
      <c r="L417" s="129"/>
      <c r="M417" s="129"/>
      <c r="N417" s="129"/>
      <c r="O417" s="129"/>
      <c r="P417" s="129"/>
      <c r="Q417" s="129"/>
      <c r="R417" s="129"/>
      <c r="S417" s="129"/>
      <c r="T417" s="129"/>
      <c r="U417" s="129"/>
      <c r="V417" s="129"/>
      <c r="W417" s="129"/>
      <c r="X417" s="129"/>
      <c r="Y417" s="129"/>
      <c r="Z417" s="129"/>
    </row>
    <row r="418" spans="1:26" ht="15.75" hidden="1" customHeight="1" x14ac:dyDescent="0.25">
      <c r="A418" s="129"/>
      <c r="B418" s="129"/>
      <c r="C418" s="129"/>
      <c r="D418" s="129"/>
      <c r="E418" s="129"/>
      <c r="F418" s="129"/>
      <c r="G418" s="129"/>
      <c r="H418" s="129"/>
      <c r="I418" s="129"/>
      <c r="J418" s="129"/>
      <c r="K418" s="129"/>
      <c r="L418" s="129"/>
      <c r="M418" s="129"/>
      <c r="N418" s="129"/>
      <c r="O418" s="129"/>
      <c r="P418" s="129"/>
      <c r="Q418" s="129"/>
      <c r="R418" s="129"/>
      <c r="S418" s="129"/>
      <c r="T418" s="129"/>
      <c r="U418" s="129"/>
      <c r="V418" s="129"/>
      <c r="W418" s="129"/>
      <c r="X418" s="129"/>
      <c r="Y418" s="129"/>
      <c r="Z418" s="129"/>
    </row>
    <row r="419" spans="1:26" ht="15.75" hidden="1" customHeight="1" x14ac:dyDescent="0.25">
      <c r="A419" s="129"/>
      <c r="B419" s="129"/>
      <c r="C419" s="129"/>
      <c r="D419" s="129"/>
      <c r="E419" s="129"/>
      <c r="F419" s="129"/>
      <c r="G419" s="129"/>
      <c r="H419" s="129"/>
      <c r="I419" s="129"/>
      <c r="J419" s="129"/>
      <c r="K419" s="129"/>
      <c r="L419" s="129"/>
      <c r="M419" s="129"/>
      <c r="N419" s="129"/>
      <c r="O419" s="129"/>
      <c r="P419" s="129"/>
      <c r="Q419" s="129"/>
      <c r="R419" s="129"/>
      <c r="S419" s="129"/>
      <c r="T419" s="129"/>
      <c r="U419" s="129"/>
      <c r="V419" s="129"/>
      <c r="W419" s="129"/>
      <c r="X419" s="129"/>
      <c r="Y419" s="129"/>
      <c r="Z419" s="129"/>
    </row>
    <row r="420" spans="1:26" ht="15.75" hidden="1" customHeight="1" x14ac:dyDescent="0.25">
      <c r="A420" s="129"/>
      <c r="B420" s="129"/>
      <c r="C420" s="129"/>
      <c r="D420" s="129"/>
      <c r="E420" s="129"/>
      <c r="F420" s="129"/>
      <c r="G420" s="129"/>
      <c r="H420" s="129"/>
      <c r="I420" s="129"/>
      <c r="J420" s="129"/>
      <c r="K420" s="129"/>
      <c r="L420" s="129"/>
      <c r="M420" s="129"/>
      <c r="N420" s="129"/>
      <c r="O420" s="129"/>
      <c r="P420" s="129"/>
      <c r="Q420" s="129"/>
      <c r="R420" s="129"/>
      <c r="S420" s="129"/>
      <c r="T420" s="129"/>
      <c r="U420" s="129"/>
      <c r="V420" s="129"/>
      <c r="W420" s="129"/>
      <c r="X420" s="129"/>
      <c r="Y420" s="129"/>
      <c r="Z420" s="129"/>
    </row>
    <row r="421" spans="1:26" ht="15.75" hidden="1" customHeight="1" x14ac:dyDescent="0.25">
      <c r="A421" s="129"/>
      <c r="B421" s="129"/>
      <c r="C421" s="129"/>
      <c r="D421" s="129"/>
      <c r="E421" s="129"/>
      <c r="F421" s="129"/>
      <c r="G421" s="129"/>
      <c r="H421" s="129"/>
      <c r="I421" s="129"/>
      <c r="J421" s="129"/>
      <c r="K421" s="129"/>
      <c r="L421" s="129"/>
      <c r="M421" s="129"/>
      <c r="N421" s="129"/>
      <c r="O421" s="129"/>
      <c r="P421" s="129"/>
      <c r="Q421" s="129"/>
      <c r="R421" s="129"/>
      <c r="S421" s="129"/>
      <c r="T421" s="129"/>
      <c r="U421" s="129"/>
      <c r="V421" s="129"/>
      <c r="W421" s="129"/>
      <c r="X421" s="129"/>
      <c r="Y421" s="129"/>
      <c r="Z421" s="129"/>
    </row>
    <row r="422" spans="1:26" ht="15.75" hidden="1" customHeight="1" x14ac:dyDescent="0.25">
      <c r="A422" s="129"/>
      <c r="B422" s="129"/>
      <c r="C422" s="129"/>
      <c r="D422" s="129"/>
      <c r="E422" s="129"/>
      <c r="F422" s="129"/>
      <c r="G422" s="129"/>
      <c r="H422" s="129"/>
      <c r="I422" s="129"/>
      <c r="J422" s="129"/>
      <c r="K422" s="129"/>
      <c r="L422" s="129"/>
      <c r="M422" s="129"/>
      <c r="N422" s="129"/>
      <c r="O422" s="129"/>
      <c r="P422" s="129"/>
      <c r="Q422" s="129"/>
      <c r="R422" s="129"/>
      <c r="S422" s="129"/>
      <c r="T422" s="129"/>
      <c r="U422" s="129"/>
      <c r="V422" s="129"/>
      <c r="W422" s="129"/>
      <c r="X422" s="129"/>
      <c r="Y422" s="129"/>
      <c r="Z422" s="129"/>
    </row>
    <row r="423" spans="1:26" ht="15.75" hidden="1" customHeight="1" x14ac:dyDescent="0.25">
      <c r="A423" s="129"/>
      <c r="B423" s="129"/>
      <c r="C423" s="129"/>
      <c r="D423" s="129"/>
      <c r="E423" s="129"/>
      <c r="F423" s="129"/>
      <c r="G423" s="129"/>
      <c r="H423" s="129"/>
      <c r="I423" s="129"/>
      <c r="J423" s="129"/>
      <c r="K423" s="129"/>
      <c r="L423" s="129"/>
      <c r="M423" s="129"/>
      <c r="N423" s="129"/>
      <c r="O423" s="129"/>
      <c r="P423" s="129"/>
      <c r="Q423" s="129"/>
      <c r="R423" s="129"/>
      <c r="S423" s="129"/>
      <c r="T423" s="129"/>
      <c r="U423" s="129"/>
      <c r="V423" s="129"/>
      <c r="W423" s="129"/>
      <c r="X423" s="129"/>
      <c r="Y423" s="129"/>
      <c r="Z423" s="129"/>
    </row>
    <row r="424" spans="1:26" ht="15.75" hidden="1" customHeight="1" x14ac:dyDescent="0.25">
      <c r="A424" s="129"/>
      <c r="B424" s="129"/>
      <c r="C424" s="129"/>
      <c r="D424" s="129"/>
      <c r="E424" s="129"/>
      <c r="F424" s="129"/>
      <c r="G424" s="129"/>
      <c r="H424" s="129"/>
      <c r="I424" s="129"/>
      <c r="J424" s="129"/>
      <c r="K424" s="129"/>
      <c r="L424" s="129"/>
      <c r="M424" s="129"/>
      <c r="N424" s="129"/>
      <c r="O424" s="129"/>
      <c r="P424" s="129"/>
      <c r="Q424" s="129"/>
      <c r="R424" s="129"/>
      <c r="S424" s="129"/>
      <c r="T424" s="129"/>
      <c r="U424" s="129"/>
      <c r="V424" s="129"/>
      <c r="W424" s="129"/>
      <c r="X424" s="129"/>
      <c r="Y424" s="129"/>
      <c r="Z424" s="129"/>
    </row>
    <row r="425" spans="1:26" ht="15.75" hidden="1" customHeight="1" x14ac:dyDescent="0.25">
      <c r="A425" s="129"/>
      <c r="B425" s="129"/>
      <c r="C425" s="129"/>
      <c r="D425" s="129"/>
      <c r="E425" s="129"/>
      <c r="F425" s="129"/>
      <c r="G425" s="129"/>
      <c r="H425" s="129"/>
      <c r="I425" s="129"/>
      <c r="J425" s="129"/>
      <c r="K425" s="129"/>
      <c r="L425" s="129"/>
      <c r="M425" s="129"/>
      <c r="N425" s="129"/>
      <c r="O425" s="129"/>
      <c r="P425" s="129"/>
      <c r="Q425" s="129"/>
      <c r="R425" s="129"/>
      <c r="S425" s="129"/>
      <c r="T425" s="129"/>
      <c r="U425" s="129"/>
      <c r="V425" s="129"/>
      <c r="W425" s="129"/>
      <c r="X425" s="129"/>
      <c r="Y425" s="129"/>
      <c r="Z425" s="129"/>
    </row>
    <row r="426" spans="1:26" ht="15.75" hidden="1" customHeight="1" x14ac:dyDescent="0.25">
      <c r="A426" s="129"/>
      <c r="B426" s="129"/>
      <c r="C426" s="129"/>
      <c r="D426" s="129"/>
      <c r="E426" s="129"/>
      <c r="F426" s="129"/>
      <c r="G426" s="129"/>
      <c r="H426" s="129"/>
      <c r="I426" s="129"/>
      <c r="J426" s="129"/>
      <c r="K426" s="129"/>
      <c r="L426" s="129"/>
      <c r="M426" s="129"/>
      <c r="N426" s="129"/>
      <c r="O426" s="129"/>
      <c r="P426" s="129"/>
      <c r="Q426" s="129"/>
      <c r="R426" s="129"/>
      <c r="S426" s="129"/>
      <c r="T426" s="129"/>
      <c r="U426" s="129"/>
      <c r="V426" s="129"/>
      <c r="W426" s="129"/>
      <c r="X426" s="129"/>
      <c r="Y426" s="129"/>
      <c r="Z426" s="129"/>
    </row>
    <row r="427" spans="1:26" ht="15.75" hidden="1" customHeight="1" x14ac:dyDescent="0.25">
      <c r="A427" s="129"/>
      <c r="B427" s="129"/>
      <c r="C427" s="129"/>
      <c r="D427" s="129"/>
      <c r="E427" s="129"/>
      <c r="F427" s="129"/>
      <c r="G427" s="129"/>
      <c r="H427" s="129"/>
      <c r="I427" s="129"/>
      <c r="J427" s="129"/>
      <c r="K427" s="129"/>
      <c r="L427" s="129"/>
      <c r="M427" s="129"/>
      <c r="N427" s="129"/>
      <c r="O427" s="129"/>
      <c r="P427" s="129"/>
      <c r="Q427" s="129"/>
      <c r="R427" s="129"/>
      <c r="S427" s="129"/>
      <c r="T427" s="129"/>
      <c r="U427" s="129"/>
      <c r="V427" s="129"/>
      <c r="W427" s="129"/>
      <c r="X427" s="129"/>
      <c r="Y427" s="129"/>
      <c r="Z427" s="129"/>
    </row>
    <row r="428" spans="1:26" ht="15.75" hidden="1" customHeight="1" x14ac:dyDescent="0.25">
      <c r="A428" s="129"/>
      <c r="B428" s="129"/>
      <c r="C428" s="129"/>
      <c r="D428" s="129"/>
      <c r="E428" s="129"/>
      <c r="F428" s="129"/>
      <c r="G428" s="129"/>
      <c r="H428" s="129"/>
      <c r="I428" s="129"/>
      <c r="J428" s="129"/>
      <c r="K428" s="129"/>
      <c r="L428" s="129"/>
      <c r="M428" s="129"/>
      <c r="N428" s="129"/>
      <c r="O428" s="129"/>
      <c r="P428" s="129"/>
      <c r="Q428" s="129"/>
      <c r="R428" s="129"/>
      <c r="S428" s="129"/>
      <c r="T428" s="129"/>
      <c r="U428" s="129"/>
      <c r="V428" s="129"/>
      <c r="W428" s="129"/>
      <c r="X428" s="129"/>
      <c r="Y428" s="129"/>
      <c r="Z428" s="129"/>
    </row>
    <row r="429" spans="1:26" ht="15.75" hidden="1" customHeight="1" x14ac:dyDescent="0.25">
      <c r="A429" s="129"/>
      <c r="B429" s="129"/>
      <c r="C429" s="129"/>
      <c r="D429" s="129"/>
      <c r="E429" s="129"/>
      <c r="F429" s="129"/>
      <c r="G429" s="129"/>
      <c r="H429" s="129"/>
      <c r="I429" s="129"/>
      <c r="J429" s="129"/>
      <c r="K429" s="129"/>
      <c r="L429" s="129"/>
      <c r="M429" s="129"/>
      <c r="N429" s="129"/>
      <c r="O429" s="129"/>
      <c r="P429" s="129"/>
      <c r="Q429" s="129"/>
      <c r="R429" s="129"/>
      <c r="S429" s="129"/>
      <c r="T429" s="129"/>
      <c r="U429" s="129"/>
      <c r="V429" s="129"/>
      <c r="W429" s="129"/>
      <c r="X429" s="129"/>
      <c r="Y429" s="129"/>
      <c r="Z429" s="129"/>
    </row>
    <row r="430" spans="1:26" ht="15.75" hidden="1" customHeight="1" x14ac:dyDescent="0.25">
      <c r="A430" s="129"/>
      <c r="B430" s="129"/>
      <c r="C430" s="129"/>
      <c r="D430" s="129"/>
      <c r="E430" s="129"/>
      <c r="F430" s="129"/>
      <c r="G430" s="129"/>
      <c r="H430" s="129"/>
      <c r="I430" s="129"/>
      <c r="J430" s="129"/>
      <c r="K430" s="129"/>
      <c r="L430" s="129"/>
      <c r="M430" s="129"/>
      <c r="N430" s="129"/>
      <c r="O430" s="129"/>
      <c r="P430" s="129"/>
      <c r="Q430" s="129"/>
      <c r="R430" s="129"/>
      <c r="S430" s="129"/>
      <c r="T430" s="129"/>
      <c r="U430" s="129"/>
      <c r="V430" s="129"/>
      <c r="W430" s="129"/>
      <c r="X430" s="129"/>
      <c r="Y430" s="129"/>
      <c r="Z430" s="129"/>
    </row>
    <row r="431" spans="1:26" ht="15.75" hidden="1" customHeight="1" x14ac:dyDescent="0.25">
      <c r="A431" s="129"/>
      <c r="B431" s="129"/>
      <c r="C431" s="129"/>
      <c r="D431" s="129"/>
      <c r="E431" s="129"/>
      <c r="F431" s="129"/>
      <c r="G431" s="129"/>
      <c r="H431" s="129"/>
      <c r="I431" s="129"/>
      <c r="J431" s="129"/>
      <c r="K431" s="129"/>
      <c r="L431" s="129"/>
      <c r="M431" s="129"/>
      <c r="N431" s="129"/>
      <c r="O431" s="129"/>
      <c r="P431" s="129"/>
      <c r="Q431" s="129"/>
      <c r="R431" s="129"/>
      <c r="S431" s="129"/>
      <c r="T431" s="129"/>
      <c r="U431" s="129"/>
      <c r="V431" s="129"/>
      <c r="W431" s="129"/>
      <c r="X431" s="129"/>
      <c r="Y431" s="129"/>
      <c r="Z431" s="129"/>
    </row>
    <row r="432" spans="1:26" ht="15.75" hidden="1" customHeight="1" x14ac:dyDescent="0.25">
      <c r="A432" s="129"/>
      <c r="B432" s="129"/>
      <c r="C432" s="129"/>
      <c r="D432" s="129"/>
      <c r="E432" s="129"/>
      <c r="F432" s="129"/>
      <c r="G432" s="129"/>
      <c r="H432" s="129"/>
      <c r="I432" s="129"/>
      <c r="J432" s="129"/>
      <c r="K432" s="129"/>
      <c r="L432" s="129"/>
      <c r="M432" s="129"/>
      <c r="N432" s="129"/>
      <c r="O432" s="129"/>
      <c r="P432" s="129"/>
      <c r="Q432" s="129"/>
      <c r="R432" s="129"/>
      <c r="S432" s="129"/>
      <c r="T432" s="129"/>
      <c r="U432" s="129"/>
      <c r="V432" s="129"/>
      <c r="W432" s="129"/>
      <c r="X432" s="129"/>
      <c r="Y432" s="129"/>
      <c r="Z432" s="129"/>
    </row>
    <row r="433" spans="1:26" ht="15.75" hidden="1" customHeight="1" x14ac:dyDescent="0.25">
      <c r="A433" s="129"/>
      <c r="B433" s="129"/>
      <c r="C433" s="129"/>
      <c r="D433" s="129"/>
      <c r="E433" s="129"/>
      <c r="F433" s="129"/>
      <c r="G433" s="129"/>
      <c r="H433" s="129"/>
      <c r="I433" s="129"/>
      <c r="J433" s="129"/>
      <c r="K433" s="129"/>
      <c r="L433" s="129"/>
      <c r="M433" s="129"/>
      <c r="N433" s="129"/>
      <c r="O433" s="129"/>
      <c r="P433" s="129"/>
      <c r="Q433" s="129"/>
      <c r="R433" s="129"/>
      <c r="S433" s="129"/>
      <c r="T433" s="129"/>
      <c r="U433" s="129"/>
      <c r="V433" s="129"/>
      <c r="W433" s="129"/>
      <c r="X433" s="129"/>
      <c r="Y433" s="129"/>
      <c r="Z433" s="129"/>
    </row>
    <row r="434" spans="1:26" ht="15.75" hidden="1" customHeight="1" x14ac:dyDescent="0.25">
      <c r="A434" s="129"/>
      <c r="B434" s="129"/>
      <c r="C434" s="129"/>
      <c r="D434" s="129"/>
      <c r="E434" s="129"/>
      <c r="F434" s="129"/>
      <c r="G434" s="129"/>
      <c r="H434" s="129"/>
      <c r="I434" s="129"/>
      <c r="J434" s="129"/>
      <c r="K434" s="129"/>
      <c r="L434" s="129"/>
      <c r="M434" s="129"/>
      <c r="N434" s="129"/>
      <c r="O434" s="129"/>
      <c r="P434" s="129"/>
      <c r="Q434" s="129"/>
      <c r="R434" s="129"/>
      <c r="S434" s="129"/>
      <c r="T434" s="129"/>
      <c r="U434" s="129"/>
      <c r="V434" s="129"/>
      <c r="W434" s="129"/>
      <c r="X434" s="129"/>
      <c r="Y434" s="129"/>
      <c r="Z434" s="129"/>
    </row>
    <row r="435" spans="1:26" ht="15.75" hidden="1" customHeight="1" x14ac:dyDescent="0.25">
      <c r="A435" s="129"/>
      <c r="B435" s="129"/>
      <c r="C435" s="129"/>
      <c r="D435" s="129"/>
      <c r="E435" s="129"/>
      <c r="F435" s="129"/>
      <c r="G435" s="129"/>
      <c r="H435" s="129"/>
      <c r="I435" s="129"/>
      <c r="J435" s="129"/>
      <c r="K435" s="129"/>
      <c r="L435" s="129"/>
      <c r="M435" s="129"/>
      <c r="N435" s="129"/>
      <c r="O435" s="129"/>
      <c r="P435" s="129"/>
      <c r="Q435" s="129"/>
      <c r="R435" s="129"/>
      <c r="S435" s="129"/>
      <c r="T435" s="129"/>
      <c r="U435" s="129"/>
      <c r="V435" s="129"/>
      <c r="W435" s="129"/>
      <c r="X435" s="129"/>
      <c r="Y435" s="129"/>
      <c r="Z435" s="129"/>
    </row>
    <row r="436" spans="1:26" ht="15.75" hidden="1" customHeight="1" x14ac:dyDescent="0.25">
      <c r="A436" s="129"/>
      <c r="B436" s="129"/>
      <c r="C436" s="129"/>
      <c r="D436" s="129"/>
      <c r="E436" s="129"/>
      <c r="F436" s="129"/>
      <c r="G436" s="129"/>
      <c r="H436" s="129"/>
      <c r="I436" s="129"/>
      <c r="J436" s="129"/>
      <c r="K436" s="129"/>
      <c r="L436" s="129"/>
      <c r="M436" s="129"/>
      <c r="N436" s="129"/>
      <c r="O436" s="129"/>
      <c r="P436" s="129"/>
      <c r="Q436" s="129"/>
      <c r="R436" s="129"/>
      <c r="S436" s="129"/>
      <c r="T436" s="129"/>
      <c r="U436" s="129"/>
      <c r="V436" s="129"/>
      <c r="W436" s="129"/>
      <c r="X436" s="129"/>
      <c r="Y436" s="129"/>
      <c r="Z436" s="129"/>
    </row>
    <row r="437" spans="1:26" ht="15.75" hidden="1" customHeight="1" x14ac:dyDescent="0.25">
      <c r="A437" s="129"/>
      <c r="B437" s="129"/>
      <c r="C437" s="129"/>
      <c r="D437" s="129"/>
      <c r="E437" s="129"/>
      <c r="F437" s="129"/>
      <c r="G437" s="129"/>
      <c r="H437" s="129"/>
      <c r="I437" s="129"/>
      <c r="J437" s="129"/>
      <c r="K437" s="129"/>
      <c r="L437" s="129"/>
      <c r="M437" s="129"/>
      <c r="N437" s="129"/>
      <c r="O437" s="129"/>
      <c r="P437" s="129"/>
      <c r="Q437" s="129"/>
      <c r="R437" s="129"/>
      <c r="S437" s="129"/>
      <c r="T437" s="129"/>
      <c r="U437" s="129"/>
      <c r="V437" s="129"/>
      <c r="W437" s="129"/>
      <c r="X437" s="129"/>
      <c r="Y437" s="129"/>
      <c r="Z437" s="129"/>
    </row>
    <row r="438" spans="1:26" ht="15.75" hidden="1" customHeight="1" x14ac:dyDescent="0.25">
      <c r="A438" s="129"/>
      <c r="B438" s="129"/>
      <c r="C438" s="129"/>
      <c r="D438" s="129"/>
      <c r="E438" s="129"/>
      <c r="F438" s="129"/>
      <c r="G438" s="129"/>
      <c r="H438" s="129"/>
      <c r="I438" s="129"/>
      <c r="J438" s="129"/>
      <c r="K438" s="129"/>
      <c r="L438" s="129"/>
      <c r="M438" s="129"/>
      <c r="N438" s="129"/>
      <c r="O438" s="129"/>
      <c r="P438" s="129"/>
      <c r="Q438" s="129"/>
      <c r="R438" s="129"/>
      <c r="S438" s="129"/>
      <c r="T438" s="129"/>
      <c r="U438" s="129"/>
      <c r="V438" s="129"/>
      <c r="W438" s="129"/>
      <c r="X438" s="129"/>
      <c r="Y438" s="129"/>
      <c r="Z438" s="129"/>
    </row>
    <row r="439" spans="1:26" ht="15.75" hidden="1" customHeight="1" x14ac:dyDescent="0.25">
      <c r="A439" s="129"/>
      <c r="B439" s="129"/>
      <c r="C439" s="129"/>
      <c r="D439" s="129"/>
      <c r="E439" s="129"/>
      <c r="F439" s="129"/>
      <c r="G439" s="129"/>
      <c r="H439" s="129"/>
      <c r="I439" s="129"/>
      <c r="J439" s="129"/>
      <c r="K439" s="129"/>
      <c r="L439" s="129"/>
      <c r="M439" s="129"/>
      <c r="N439" s="129"/>
      <c r="O439" s="129"/>
      <c r="P439" s="129"/>
      <c r="Q439" s="129"/>
      <c r="R439" s="129"/>
      <c r="S439" s="129"/>
      <c r="T439" s="129"/>
      <c r="U439" s="129"/>
      <c r="V439" s="129"/>
      <c r="W439" s="129"/>
      <c r="X439" s="129"/>
      <c r="Y439" s="129"/>
      <c r="Z439" s="129"/>
    </row>
    <row r="440" spans="1:26" ht="15.75" hidden="1" customHeight="1" x14ac:dyDescent="0.25">
      <c r="A440" s="129"/>
      <c r="B440" s="129"/>
      <c r="C440" s="129"/>
      <c r="D440" s="129"/>
      <c r="E440" s="129"/>
      <c r="F440" s="129"/>
      <c r="G440" s="129"/>
      <c r="H440" s="129"/>
      <c r="I440" s="129"/>
      <c r="J440" s="129"/>
      <c r="K440" s="129"/>
      <c r="L440" s="129"/>
      <c r="M440" s="129"/>
      <c r="N440" s="129"/>
      <c r="O440" s="129"/>
      <c r="P440" s="129"/>
      <c r="Q440" s="129"/>
      <c r="R440" s="129"/>
      <c r="S440" s="129"/>
      <c r="T440" s="129"/>
      <c r="U440" s="129"/>
      <c r="V440" s="129"/>
      <c r="W440" s="129"/>
      <c r="X440" s="129"/>
      <c r="Y440" s="129"/>
      <c r="Z440" s="129"/>
    </row>
    <row r="441" spans="1:26" ht="15.75" hidden="1" customHeight="1" x14ac:dyDescent="0.25">
      <c r="A441" s="129"/>
      <c r="B441" s="129"/>
      <c r="C441" s="129"/>
      <c r="D441" s="129"/>
      <c r="E441" s="129"/>
      <c r="F441" s="129"/>
      <c r="G441" s="129"/>
      <c r="H441" s="129"/>
      <c r="I441" s="129"/>
      <c r="J441" s="129"/>
      <c r="K441" s="129"/>
      <c r="L441" s="129"/>
      <c r="M441" s="129"/>
      <c r="N441" s="129"/>
      <c r="O441" s="129"/>
      <c r="P441" s="129"/>
      <c r="Q441" s="129"/>
      <c r="R441" s="129"/>
      <c r="S441" s="129"/>
      <c r="T441" s="129"/>
      <c r="U441" s="129"/>
      <c r="V441" s="129"/>
      <c r="W441" s="129"/>
      <c r="X441" s="129"/>
      <c r="Y441" s="129"/>
      <c r="Z441" s="129"/>
    </row>
    <row r="442" spans="1:26" ht="15.75" hidden="1" customHeight="1" x14ac:dyDescent="0.25">
      <c r="A442" s="129"/>
      <c r="B442" s="129"/>
      <c r="C442" s="129"/>
      <c r="D442" s="129"/>
      <c r="E442" s="129"/>
      <c r="F442" s="129"/>
      <c r="G442" s="129"/>
      <c r="H442" s="129"/>
      <c r="I442" s="129"/>
      <c r="J442" s="129"/>
      <c r="K442" s="129"/>
      <c r="L442" s="129"/>
      <c r="M442" s="129"/>
      <c r="N442" s="129"/>
      <c r="O442" s="129"/>
      <c r="P442" s="129"/>
      <c r="Q442" s="129"/>
      <c r="R442" s="129"/>
      <c r="S442" s="129"/>
      <c r="T442" s="129"/>
      <c r="U442" s="129"/>
      <c r="V442" s="129"/>
      <c r="W442" s="129"/>
      <c r="X442" s="129"/>
      <c r="Y442" s="129"/>
      <c r="Z442" s="129"/>
    </row>
    <row r="443" spans="1:26" ht="15.75" hidden="1" customHeight="1" x14ac:dyDescent="0.25">
      <c r="A443" s="129"/>
      <c r="B443" s="129"/>
      <c r="C443" s="129"/>
      <c r="D443" s="129"/>
      <c r="E443" s="129"/>
      <c r="F443" s="129"/>
      <c r="G443" s="129"/>
      <c r="H443" s="129"/>
      <c r="I443" s="129"/>
      <c r="J443" s="129"/>
      <c r="K443" s="129"/>
      <c r="L443" s="129"/>
      <c r="M443" s="129"/>
      <c r="N443" s="129"/>
      <c r="O443" s="129"/>
      <c r="P443" s="129"/>
      <c r="Q443" s="129"/>
      <c r="R443" s="129"/>
      <c r="S443" s="129"/>
      <c r="T443" s="129"/>
      <c r="U443" s="129"/>
      <c r="V443" s="129"/>
      <c r="W443" s="129"/>
      <c r="X443" s="129"/>
      <c r="Y443" s="129"/>
      <c r="Z443" s="129"/>
    </row>
    <row r="444" spans="1:26" ht="15.75" hidden="1" customHeight="1" x14ac:dyDescent="0.25">
      <c r="A444" s="129"/>
      <c r="B444" s="129"/>
      <c r="C444" s="129"/>
      <c r="D444" s="129"/>
      <c r="E444" s="129"/>
      <c r="F444" s="129"/>
      <c r="G444" s="129"/>
      <c r="H444" s="129"/>
      <c r="I444" s="129"/>
      <c r="J444" s="129"/>
      <c r="K444" s="129"/>
      <c r="L444" s="129"/>
      <c r="M444" s="129"/>
      <c r="N444" s="129"/>
      <c r="O444" s="129"/>
      <c r="P444" s="129"/>
      <c r="Q444" s="129"/>
      <c r="R444" s="129"/>
      <c r="S444" s="129"/>
      <c r="T444" s="129"/>
      <c r="U444" s="129"/>
      <c r="V444" s="129"/>
      <c r="W444" s="129"/>
      <c r="X444" s="129"/>
      <c r="Y444" s="129"/>
      <c r="Z444" s="129"/>
    </row>
    <row r="445" spans="1:26" ht="15.75" hidden="1" customHeight="1" x14ac:dyDescent="0.25">
      <c r="A445" s="129"/>
      <c r="B445" s="129"/>
      <c r="C445" s="129"/>
      <c r="D445" s="129"/>
      <c r="E445" s="129"/>
      <c r="F445" s="129"/>
      <c r="G445" s="129"/>
      <c r="H445" s="129"/>
      <c r="I445" s="129"/>
      <c r="J445" s="129"/>
      <c r="K445" s="129"/>
      <c r="L445" s="129"/>
      <c r="M445" s="129"/>
      <c r="N445" s="129"/>
      <c r="O445" s="129"/>
      <c r="P445" s="129"/>
      <c r="Q445" s="129"/>
      <c r="R445" s="129"/>
      <c r="S445" s="129"/>
      <c r="T445" s="129"/>
      <c r="U445" s="129"/>
      <c r="V445" s="129"/>
      <c r="W445" s="129"/>
      <c r="X445" s="129"/>
      <c r="Y445" s="129"/>
      <c r="Z445" s="129"/>
    </row>
    <row r="446" spans="1:26" ht="15.75" hidden="1" customHeight="1" x14ac:dyDescent="0.25">
      <c r="A446" s="129"/>
      <c r="B446" s="129"/>
      <c r="C446" s="129"/>
      <c r="D446" s="129"/>
      <c r="E446" s="129"/>
      <c r="F446" s="129"/>
      <c r="G446" s="129"/>
      <c r="H446" s="129"/>
      <c r="I446" s="129"/>
      <c r="J446" s="129"/>
      <c r="K446" s="129"/>
      <c r="L446" s="129"/>
      <c r="M446" s="129"/>
      <c r="N446" s="129"/>
      <c r="O446" s="129"/>
      <c r="P446" s="129"/>
      <c r="Q446" s="129"/>
      <c r="R446" s="129"/>
      <c r="S446" s="129"/>
      <c r="T446" s="129"/>
      <c r="U446" s="129"/>
      <c r="V446" s="129"/>
      <c r="W446" s="129"/>
      <c r="X446" s="129"/>
      <c r="Y446" s="129"/>
      <c r="Z446" s="129"/>
    </row>
    <row r="447" spans="1:26" ht="15.75" hidden="1" customHeight="1" x14ac:dyDescent="0.25">
      <c r="A447" s="129"/>
      <c r="B447" s="129"/>
      <c r="C447" s="129"/>
      <c r="D447" s="129"/>
      <c r="E447" s="129"/>
      <c r="F447" s="129"/>
      <c r="G447" s="129"/>
      <c r="H447" s="129"/>
      <c r="I447" s="129"/>
      <c r="J447" s="129"/>
      <c r="K447" s="129"/>
      <c r="L447" s="129"/>
      <c r="M447" s="129"/>
      <c r="N447" s="129"/>
      <c r="O447" s="129"/>
      <c r="P447" s="129"/>
      <c r="Q447" s="129"/>
      <c r="R447" s="129"/>
      <c r="S447" s="129"/>
      <c r="T447" s="129"/>
      <c r="U447" s="129"/>
      <c r="V447" s="129"/>
      <c r="W447" s="129"/>
      <c r="X447" s="129"/>
      <c r="Y447" s="129"/>
      <c r="Z447" s="129"/>
    </row>
    <row r="448" spans="1:26" ht="15.75" hidden="1" customHeight="1" x14ac:dyDescent="0.25">
      <c r="A448" s="129"/>
      <c r="B448" s="129"/>
      <c r="C448" s="129"/>
      <c r="D448" s="129"/>
      <c r="E448" s="129"/>
      <c r="F448" s="129"/>
      <c r="G448" s="129"/>
      <c r="H448" s="129"/>
      <c r="I448" s="129"/>
      <c r="J448" s="129"/>
      <c r="K448" s="129"/>
      <c r="L448" s="129"/>
      <c r="M448" s="129"/>
      <c r="N448" s="129"/>
      <c r="O448" s="129"/>
      <c r="P448" s="129"/>
      <c r="Q448" s="129"/>
      <c r="R448" s="129"/>
      <c r="S448" s="129"/>
      <c r="T448" s="129"/>
      <c r="U448" s="129"/>
      <c r="V448" s="129"/>
      <c r="W448" s="129"/>
      <c r="X448" s="129"/>
      <c r="Y448" s="129"/>
      <c r="Z448" s="129"/>
    </row>
    <row r="449" spans="1:26" ht="15.75" hidden="1" customHeight="1" x14ac:dyDescent="0.25">
      <c r="A449" s="129"/>
      <c r="B449" s="129"/>
      <c r="C449" s="129"/>
      <c r="D449" s="129"/>
      <c r="E449" s="129"/>
      <c r="F449" s="129"/>
      <c r="G449" s="129"/>
      <c r="H449" s="129"/>
      <c r="I449" s="129"/>
      <c r="J449" s="129"/>
      <c r="K449" s="129"/>
      <c r="L449" s="129"/>
      <c r="M449" s="129"/>
      <c r="N449" s="129"/>
      <c r="O449" s="129"/>
      <c r="P449" s="129"/>
      <c r="Q449" s="129"/>
      <c r="R449" s="129"/>
      <c r="S449" s="129"/>
      <c r="T449" s="129"/>
      <c r="U449" s="129"/>
      <c r="V449" s="129"/>
      <c r="W449" s="129"/>
      <c r="X449" s="129"/>
      <c r="Y449" s="129"/>
      <c r="Z449" s="129"/>
    </row>
    <row r="450" spans="1:26" ht="15.75" hidden="1" customHeight="1" x14ac:dyDescent="0.25">
      <c r="A450" s="129"/>
      <c r="B450" s="129"/>
      <c r="C450" s="129"/>
      <c r="D450" s="129"/>
      <c r="E450" s="129"/>
      <c r="F450" s="129"/>
      <c r="G450" s="129"/>
      <c r="H450" s="129"/>
      <c r="I450" s="129"/>
      <c r="J450" s="129"/>
      <c r="K450" s="129"/>
      <c r="L450" s="129"/>
      <c r="M450" s="129"/>
      <c r="N450" s="129"/>
      <c r="O450" s="129"/>
      <c r="P450" s="129"/>
      <c r="Q450" s="129"/>
      <c r="R450" s="129"/>
      <c r="S450" s="129"/>
      <c r="T450" s="129"/>
      <c r="U450" s="129"/>
      <c r="V450" s="129"/>
      <c r="W450" s="129"/>
      <c r="X450" s="129"/>
      <c r="Y450" s="129"/>
      <c r="Z450" s="129"/>
    </row>
    <row r="451" spans="1:26" ht="15.75" hidden="1" customHeight="1" x14ac:dyDescent="0.25">
      <c r="A451" s="129"/>
      <c r="B451" s="129"/>
      <c r="C451" s="129"/>
      <c r="D451" s="129"/>
      <c r="E451" s="129"/>
      <c r="F451" s="129"/>
      <c r="G451" s="129"/>
      <c r="H451" s="129"/>
      <c r="I451" s="129"/>
      <c r="J451" s="129"/>
      <c r="K451" s="129"/>
      <c r="L451" s="129"/>
      <c r="M451" s="129"/>
      <c r="N451" s="129"/>
      <c r="O451" s="129"/>
      <c r="P451" s="129"/>
      <c r="Q451" s="129"/>
      <c r="R451" s="129"/>
      <c r="S451" s="129"/>
      <c r="T451" s="129"/>
      <c r="U451" s="129"/>
      <c r="V451" s="129"/>
      <c r="W451" s="129"/>
      <c r="X451" s="129"/>
      <c r="Y451" s="129"/>
      <c r="Z451" s="129"/>
    </row>
    <row r="452" spans="1:26" ht="15.75" hidden="1" customHeight="1" x14ac:dyDescent="0.25">
      <c r="A452" s="129"/>
      <c r="B452" s="129"/>
      <c r="C452" s="129"/>
      <c r="D452" s="129"/>
      <c r="E452" s="129"/>
      <c r="F452" s="129"/>
      <c r="G452" s="129"/>
      <c r="H452" s="129"/>
      <c r="I452" s="129"/>
      <c r="J452" s="129"/>
      <c r="K452" s="129"/>
      <c r="L452" s="129"/>
      <c r="M452" s="129"/>
      <c r="N452" s="129"/>
      <c r="O452" s="129"/>
      <c r="P452" s="129"/>
      <c r="Q452" s="129"/>
      <c r="R452" s="129"/>
      <c r="S452" s="129"/>
      <c r="T452" s="129"/>
      <c r="U452" s="129"/>
      <c r="V452" s="129"/>
      <c r="W452" s="129"/>
      <c r="X452" s="129"/>
      <c r="Y452" s="129"/>
      <c r="Z452" s="129"/>
    </row>
    <row r="453" spans="1:26" ht="15.75" hidden="1" customHeight="1" x14ac:dyDescent="0.25">
      <c r="A453" s="129"/>
      <c r="B453" s="129"/>
      <c r="C453" s="129"/>
      <c r="D453" s="129"/>
      <c r="E453" s="129"/>
      <c r="F453" s="129"/>
      <c r="G453" s="129"/>
      <c r="H453" s="129"/>
      <c r="I453" s="129"/>
      <c r="J453" s="129"/>
      <c r="K453" s="129"/>
      <c r="L453" s="129"/>
      <c r="M453" s="129"/>
      <c r="N453" s="129"/>
      <c r="O453" s="129"/>
      <c r="P453" s="129"/>
      <c r="Q453" s="129"/>
      <c r="R453" s="129"/>
      <c r="S453" s="129"/>
      <c r="T453" s="129"/>
      <c r="U453" s="129"/>
      <c r="V453" s="129"/>
      <c r="W453" s="129"/>
      <c r="X453" s="129"/>
      <c r="Y453" s="129"/>
      <c r="Z453" s="129"/>
    </row>
    <row r="454" spans="1:26" ht="15.75" hidden="1" customHeight="1" x14ac:dyDescent="0.25">
      <c r="A454" s="129"/>
      <c r="B454" s="129"/>
      <c r="C454" s="129"/>
      <c r="D454" s="129"/>
      <c r="E454" s="129"/>
      <c r="F454" s="129"/>
      <c r="G454" s="129"/>
      <c r="H454" s="129"/>
      <c r="I454" s="129"/>
      <c r="J454" s="129"/>
      <c r="K454" s="129"/>
      <c r="L454" s="129"/>
      <c r="M454" s="129"/>
      <c r="N454" s="129"/>
      <c r="O454" s="129"/>
      <c r="P454" s="129"/>
      <c r="Q454" s="129"/>
      <c r="R454" s="129"/>
      <c r="S454" s="129"/>
      <c r="T454" s="129"/>
      <c r="U454" s="129"/>
      <c r="V454" s="129"/>
      <c r="W454" s="129"/>
      <c r="X454" s="129"/>
      <c r="Y454" s="129"/>
      <c r="Z454" s="129"/>
    </row>
    <row r="455" spans="1:26" ht="15.75" hidden="1" customHeight="1" x14ac:dyDescent="0.25">
      <c r="A455" s="129"/>
      <c r="B455" s="129"/>
      <c r="C455" s="129"/>
      <c r="D455" s="129"/>
      <c r="E455" s="129"/>
      <c r="F455" s="129"/>
      <c r="G455" s="129"/>
      <c r="H455" s="129"/>
      <c r="I455" s="129"/>
      <c r="J455" s="129"/>
      <c r="K455" s="129"/>
      <c r="L455" s="129"/>
      <c r="M455" s="129"/>
      <c r="N455" s="129"/>
      <c r="O455" s="129"/>
      <c r="P455" s="129"/>
      <c r="Q455" s="129"/>
      <c r="R455" s="129"/>
      <c r="S455" s="129"/>
      <c r="T455" s="129"/>
      <c r="U455" s="129"/>
      <c r="V455" s="129"/>
      <c r="W455" s="129"/>
      <c r="X455" s="129"/>
      <c r="Y455" s="129"/>
      <c r="Z455" s="129"/>
    </row>
    <row r="456" spans="1:26" ht="15.75" hidden="1" customHeight="1" x14ac:dyDescent="0.25">
      <c r="A456" s="129"/>
      <c r="B456" s="129"/>
      <c r="C456" s="129"/>
      <c r="D456" s="129"/>
      <c r="E456" s="129"/>
      <c r="F456" s="129"/>
      <c r="G456" s="129"/>
      <c r="H456" s="129"/>
      <c r="I456" s="129"/>
      <c r="J456" s="129"/>
      <c r="K456" s="129"/>
      <c r="L456" s="129"/>
      <c r="M456" s="129"/>
      <c r="N456" s="129"/>
      <c r="O456" s="129"/>
      <c r="P456" s="129"/>
      <c r="Q456" s="129"/>
      <c r="R456" s="129"/>
      <c r="S456" s="129"/>
      <c r="T456" s="129"/>
      <c r="U456" s="129"/>
      <c r="V456" s="129"/>
      <c r="W456" s="129"/>
      <c r="X456" s="129"/>
      <c r="Y456" s="129"/>
      <c r="Z456" s="129"/>
    </row>
    <row r="457" spans="1:26" ht="15.75" hidden="1" customHeight="1" x14ac:dyDescent="0.25">
      <c r="A457" s="129"/>
      <c r="B457" s="129"/>
      <c r="C457" s="129"/>
      <c r="D457" s="129"/>
      <c r="E457" s="129"/>
      <c r="F457" s="129"/>
      <c r="G457" s="129"/>
      <c r="H457" s="129"/>
      <c r="I457" s="129"/>
      <c r="J457" s="129"/>
      <c r="K457" s="129"/>
      <c r="L457" s="129"/>
      <c r="M457" s="129"/>
      <c r="N457" s="129"/>
      <c r="O457" s="129"/>
      <c r="P457" s="129"/>
      <c r="Q457" s="129"/>
      <c r="R457" s="129"/>
      <c r="S457" s="129"/>
      <c r="T457" s="129"/>
      <c r="U457" s="129"/>
      <c r="V457" s="129"/>
      <c r="W457" s="129"/>
      <c r="X457" s="129"/>
      <c r="Y457" s="129"/>
      <c r="Z457" s="129"/>
    </row>
    <row r="458" spans="1:26" ht="15.75" hidden="1" customHeight="1" x14ac:dyDescent="0.25">
      <c r="A458" s="129"/>
      <c r="B458" s="129"/>
      <c r="C458" s="129"/>
      <c r="D458" s="129"/>
      <c r="E458" s="129"/>
      <c r="F458" s="129"/>
      <c r="G458" s="129"/>
      <c r="H458" s="129"/>
      <c r="I458" s="129"/>
      <c r="J458" s="129"/>
      <c r="K458" s="129"/>
      <c r="L458" s="129"/>
      <c r="M458" s="129"/>
      <c r="N458" s="129"/>
      <c r="O458" s="129"/>
      <c r="P458" s="129"/>
      <c r="Q458" s="129"/>
      <c r="R458" s="129"/>
      <c r="S458" s="129"/>
      <c r="T458" s="129"/>
      <c r="U458" s="129"/>
      <c r="V458" s="129"/>
      <c r="W458" s="129"/>
      <c r="X458" s="129"/>
      <c r="Y458" s="129"/>
      <c r="Z458" s="129"/>
    </row>
    <row r="459" spans="1:26" ht="15.75" hidden="1" customHeight="1" x14ac:dyDescent="0.25">
      <c r="A459" s="129"/>
      <c r="B459" s="129"/>
      <c r="C459" s="129"/>
      <c r="D459" s="129"/>
      <c r="E459" s="129"/>
      <c r="F459" s="129"/>
      <c r="G459" s="129"/>
      <c r="H459" s="129"/>
      <c r="I459" s="129"/>
      <c r="J459" s="129"/>
      <c r="K459" s="129"/>
      <c r="L459" s="129"/>
      <c r="M459" s="129"/>
      <c r="N459" s="129"/>
      <c r="O459" s="129"/>
      <c r="P459" s="129"/>
      <c r="Q459" s="129"/>
      <c r="R459" s="129"/>
      <c r="S459" s="129"/>
      <c r="T459" s="129"/>
      <c r="U459" s="129"/>
      <c r="V459" s="129"/>
      <c r="W459" s="129"/>
      <c r="X459" s="129"/>
      <c r="Y459" s="129"/>
      <c r="Z459" s="129"/>
    </row>
    <row r="460" spans="1:26" ht="15.75" hidden="1" customHeight="1" x14ac:dyDescent="0.25">
      <c r="A460" s="129"/>
      <c r="B460" s="129"/>
      <c r="C460" s="129"/>
      <c r="D460" s="129"/>
      <c r="E460" s="129"/>
      <c r="F460" s="129"/>
      <c r="G460" s="129"/>
      <c r="H460" s="129"/>
      <c r="I460" s="129"/>
      <c r="J460" s="129"/>
      <c r="K460" s="129"/>
      <c r="L460" s="129"/>
      <c r="M460" s="129"/>
      <c r="N460" s="129"/>
      <c r="O460" s="129"/>
      <c r="P460" s="129"/>
      <c r="Q460" s="129"/>
      <c r="R460" s="129"/>
      <c r="S460" s="129"/>
      <c r="T460" s="129"/>
      <c r="U460" s="129"/>
      <c r="V460" s="129"/>
      <c r="W460" s="129"/>
      <c r="X460" s="129"/>
      <c r="Y460" s="129"/>
      <c r="Z460" s="129"/>
    </row>
    <row r="461" spans="1:26" ht="15.75" hidden="1" customHeight="1" x14ac:dyDescent="0.25">
      <c r="A461" s="129"/>
      <c r="B461" s="129"/>
      <c r="C461" s="129"/>
      <c r="D461" s="129"/>
      <c r="E461" s="129"/>
      <c r="F461" s="129"/>
      <c r="G461" s="129"/>
      <c r="H461" s="129"/>
      <c r="I461" s="129"/>
      <c r="J461" s="129"/>
      <c r="K461" s="129"/>
      <c r="L461" s="129"/>
      <c r="M461" s="129"/>
      <c r="N461" s="129"/>
      <c r="O461" s="129"/>
      <c r="P461" s="129"/>
      <c r="Q461" s="129"/>
      <c r="R461" s="129"/>
      <c r="S461" s="129"/>
      <c r="T461" s="129"/>
      <c r="U461" s="129"/>
      <c r="V461" s="129"/>
      <c r="W461" s="129"/>
      <c r="X461" s="129"/>
      <c r="Y461" s="129"/>
      <c r="Z461" s="129"/>
    </row>
    <row r="462" spans="1:26" ht="15.75" hidden="1" customHeight="1" x14ac:dyDescent="0.25">
      <c r="A462" s="129"/>
      <c r="B462" s="129"/>
      <c r="C462" s="129"/>
      <c r="D462" s="129"/>
      <c r="E462" s="129"/>
      <c r="F462" s="129"/>
      <c r="G462" s="129"/>
      <c r="H462" s="129"/>
      <c r="I462" s="129"/>
      <c r="J462" s="129"/>
      <c r="K462" s="129"/>
      <c r="L462" s="129"/>
      <c r="M462" s="129"/>
      <c r="N462" s="129"/>
      <c r="O462" s="129"/>
      <c r="P462" s="129"/>
      <c r="Q462" s="129"/>
      <c r="R462" s="129"/>
      <c r="S462" s="129"/>
      <c r="T462" s="129"/>
      <c r="U462" s="129"/>
      <c r="V462" s="129"/>
      <c r="W462" s="129"/>
      <c r="X462" s="129"/>
      <c r="Y462" s="129"/>
      <c r="Z462" s="129"/>
    </row>
    <row r="463" spans="1:26" ht="15.75" hidden="1" customHeight="1" x14ac:dyDescent="0.25">
      <c r="A463" s="129"/>
      <c r="B463" s="129"/>
      <c r="C463" s="129"/>
      <c r="D463" s="129"/>
      <c r="E463" s="129"/>
      <c r="F463" s="129"/>
      <c r="G463" s="129"/>
      <c r="H463" s="129"/>
      <c r="I463" s="129"/>
      <c r="J463" s="129"/>
      <c r="K463" s="129"/>
      <c r="L463" s="129"/>
      <c r="M463" s="129"/>
      <c r="N463" s="129"/>
      <c r="O463" s="129"/>
      <c r="P463" s="129"/>
      <c r="Q463" s="129"/>
      <c r="R463" s="129"/>
      <c r="S463" s="129"/>
      <c r="T463" s="129"/>
      <c r="U463" s="129"/>
      <c r="V463" s="129"/>
      <c r="W463" s="129"/>
      <c r="X463" s="129"/>
      <c r="Y463" s="129"/>
      <c r="Z463" s="129"/>
    </row>
    <row r="464" spans="1:26" ht="15.75" hidden="1" customHeight="1" x14ac:dyDescent="0.25">
      <c r="A464" s="129"/>
      <c r="B464" s="129"/>
      <c r="C464" s="129"/>
      <c r="D464" s="129"/>
      <c r="E464" s="129"/>
      <c r="F464" s="129"/>
      <c r="G464" s="129"/>
      <c r="H464" s="129"/>
      <c r="I464" s="129"/>
      <c r="J464" s="129"/>
      <c r="K464" s="129"/>
      <c r="L464" s="129"/>
      <c r="M464" s="129"/>
      <c r="N464" s="129"/>
      <c r="O464" s="129"/>
      <c r="P464" s="129"/>
      <c r="Q464" s="129"/>
      <c r="R464" s="129"/>
      <c r="S464" s="129"/>
      <c r="T464" s="129"/>
      <c r="U464" s="129"/>
      <c r="V464" s="129"/>
      <c r="W464" s="129"/>
      <c r="X464" s="129"/>
      <c r="Y464" s="129"/>
      <c r="Z464" s="129"/>
    </row>
    <row r="465" spans="1:26" ht="15.75" hidden="1" customHeight="1" x14ac:dyDescent="0.25">
      <c r="A465" s="129"/>
      <c r="B465" s="129"/>
      <c r="C465" s="129"/>
      <c r="D465" s="129"/>
      <c r="E465" s="129"/>
      <c r="F465" s="129"/>
      <c r="G465" s="129"/>
      <c r="H465" s="129"/>
      <c r="I465" s="129"/>
      <c r="J465" s="129"/>
      <c r="K465" s="129"/>
      <c r="L465" s="129"/>
      <c r="M465" s="129"/>
      <c r="N465" s="129"/>
      <c r="O465" s="129"/>
      <c r="P465" s="129"/>
      <c r="Q465" s="129"/>
      <c r="R465" s="129"/>
      <c r="S465" s="129"/>
      <c r="T465" s="129"/>
      <c r="U465" s="129"/>
      <c r="V465" s="129"/>
      <c r="W465" s="129"/>
      <c r="X465" s="129"/>
      <c r="Y465" s="129"/>
      <c r="Z465" s="129"/>
    </row>
    <row r="466" spans="1:26" ht="15.75" hidden="1" customHeight="1" x14ac:dyDescent="0.25">
      <c r="A466" s="129"/>
      <c r="B466" s="129"/>
      <c r="C466" s="129"/>
      <c r="D466" s="129"/>
      <c r="E466" s="129"/>
      <c r="F466" s="129"/>
      <c r="G466" s="129"/>
      <c r="H466" s="129"/>
      <c r="I466" s="129"/>
      <c r="J466" s="129"/>
      <c r="K466" s="129"/>
      <c r="L466" s="129"/>
      <c r="M466" s="129"/>
      <c r="N466" s="129"/>
      <c r="O466" s="129"/>
      <c r="P466" s="129"/>
      <c r="Q466" s="129"/>
      <c r="R466" s="129"/>
      <c r="S466" s="129"/>
      <c r="T466" s="129"/>
      <c r="U466" s="129"/>
      <c r="V466" s="129"/>
      <c r="W466" s="129"/>
      <c r="X466" s="129"/>
      <c r="Y466" s="129"/>
      <c r="Z466" s="129"/>
    </row>
    <row r="467" spans="1:26" ht="15.75" hidden="1" customHeight="1" x14ac:dyDescent="0.25">
      <c r="A467" s="129"/>
      <c r="B467" s="129"/>
      <c r="C467" s="129"/>
      <c r="D467" s="129"/>
      <c r="E467" s="129"/>
      <c r="F467" s="129"/>
      <c r="G467" s="129"/>
      <c r="H467" s="129"/>
      <c r="I467" s="129"/>
      <c r="J467" s="129"/>
      <c r="K467" s="129"/>
      <c r="L467" s="129"/>
      <c r="M467" s="129"/>
      <c r="N467" s="129"/>
      <c r="O467" s="129"/>
      <c r="P467" s="129"/>
      <c r="Q467" s="129"/>
      <c r="R467" s="129"/>
      <c r="S467" s="129"/>
      <c r="T467" s="129"/>
      <c r="U467" s="129"/>
      <c r="V467" s="129"/>
      <c r="W467" s="129"/>
      <c r="X467" s="129"/>
      <c r="Y467" s="129"/>
      <c r="Z467" s="129"/>
    </row>
    <row r="468" spans="1:26" ht="15.75" hidden="1" customHeight="1" x14ac:dyDescent="0.25">
      <c r="A468" s="129"/>
      <c r="B468" s="129"/>
      <c r="C468" s="129"/>
      <c r="D468" s="129"/>
      <c r="E468" s="129"/>
      <c r="F468" s="129"/>
      <c r="G468" s="129"/>
      <c r="H468" s="129"/>
      <c r="I468" s="129"/>
      <c r="J468" s="129"/>
      <c r="K468" s="129"/>
      <c r="L468" s="129"/>
      <c r="M468" s="129"/>
      <c r="N468" s="129"/>
      <c r="O468" s="129"/>
      <c r="P468" s="129"/>
      <c r="Q468" s="129"/>
      <c r="R468" s="129"/>
      <c r="S468" s="129"/>
      <c r="T468" s="129"/>
      <c r="U468" s="129"/>
      <c r="V468" s="129"/>
      <c r="W468" s="129"/>
      <c r="X468" s="129"/>
      <c r="Y468" s="129"/>
      <c r="Z468" s="129"/>
    </row>
    <row r="469" spans="1:26" ht="15.75" hidden="1" customHeight="1" x14ac:dyDescent="0.25">
      <c r="A469" s="129"/>
      <c r="B469" s="129"/>
      <c r="C469" s="129"/>
      <c r="D469" s="129"/>
      <c r="E469" s="129"/>
      <c r="F469" s="129"/>
      <c r="G469" s="129"/>
      <c r="H469" s="129"/>
      <c r="I469" s="129"/>
      <c r="J469" s="129"/>
      <c r="K469" s="129"/>
      <c r="L469" s="129"/>
      <c r="M469" s="129"/>
      <c r="N469" s="129"/>
      <c r="O469" s="129"/>
      <c r="P469" s="129"/>
      <c r="Q469" s="129"/>
      <c r="R469" s="129"/>
      <c r="S469" s="129"/>
      <c r="T469" s="129"/>
      <c r="U469" s="129"/>
      <c r="V469" s="129"/>
      <c r="W469" s="129"/>
      <c r="X469" s="129"/>
      <c r="Y469" s="129"/>
      <c r="Z469" s="129"/>
    </row>
    <row r="470" spans="1:26" ht="15.75" hidden="1" customHeight="1" x14ac:dyDescent="0.25">
      <c r="A470" s="129"/>
      <c r="B470" s="129"/>
      <c r="C470" s="129"/>
      <c r="D470" s="129"/>
      <c r="E470" s="129"/>
      <c r="F470" s="129"/>
      <c r="G470" s="129"/>
      <c r="H470" s="129"/>
      <c r="I470" s="129"/>
      <c r="J470" s="129"/>
      <c r="K470" s="129"/>
      <c r="L470" s="129"/>
      <c r="M470" s="129"/>
      <c r="N470" s="129"/>
      <c r="O470" s="129"/>
      <c r="P470" s="129"/>
      <c r="Q470" s="129"/>
      <c r="R470" s="129"/>
      <c r="S470" s="129"/>
      <c r="T470" s="129"/>
      <c r="U470" s="129"/>
      <c r="V470" s="129"/>
      <c r="W470" s="129"/>
      <c r="X470" s="129"/>
      <c r="Y470" s="129"/>
      <c r="Z470" s="129"/>
    </row>
    <row r="471" spans="1:26" ht="15.75" hidden="1" customHeight="1" x14ac:dyDescent="0.25">
      <c r="A471" s="129"/>
      <c r="B471" s="129"/>
      <c r="C471" s="129"/>
      <c r="D471" s="129"/>
      <c r="E471" s="129"/>
      <c r="F471" s="129"/>
      <c r="G471" s="129"/>
      <c r="H471" s="129"/>
      <c r="I471" s="129"/>
      <c r="J471" s="129"/>
      <c r="K471" s="129"/>
      <c r="L471" s="129"/>
      <c r="M471" s="129"/>
      <c r="N471" s="129"/>
      <c r="O471" s="129"/>
      <c r="P471" s="129"/>
      <c r="Q471" s="129"/>
      <c r="R471" s="129"/>
      <c r="S471" s="129"/>
      <c r="T471" s="129"/>
      <c r="U471" s="129"/>
      <c r="V471" s="129"/>
      <c r="W471" s="129"/>
      <c r="X471" s="129"/>
      <c r="Y471" s="129"/>
      <c r="Z471" s="129"/>
    </row>
    <row r="472" spans="1:26" ht="15.75" hidden="1" customHeight="1" x14ac:dyDescent="0.25">
      <c r="A472" s="129"/>
      <c r="B472" s="129"/>
      <c r="C472" s="129"/>
      <c r="D472" s="129"/>
      <c r="E472" s="129"/>
      <c r="F472" s="129"/>
      <c r="G472" s="129"/>
      <c r="H472" s="129"/>
      <c r="I472" s="129"/>
      <c r="J472" s="129"/>
      <c r="K472" s="129"/>
      <c r="L472" s="129"/>
      <c r="M472" s="129"/>
      <c r="N472" s="129"/>
      <c r="O472" s="129"/>
      <c r="P472" s="129"/>
      <c r="Q472" s="129"/>
      <c r="R472" s="129"/>
      <c r="S472" s="129"/>
      <c r="T472" s="129"/>
      <c r="U472" s="129"/>
      <c r="V472" s="129"/>
      <c r="W472" s="129"/>
      <c r="X472" s="129"/>
      <c r="Y472" s="129"/>
      <c r="Z472" s="129"/>
    </row>
    <row r="473" spans="1:26" ht="15.75" hidden="1" customHeight="1" x14ac:dyDescent="0.25">
      <c r="A473" s="129"/>
      <c r="B473" s="129"/>
      <c r="C473" s="129"/>
      <c r="D473" s="129"/>
      <c r="E473" s="129"/>
      <c r="F473" s="129"/>
      <c r="G473" s="129"/>
      <c r="H473" s="129"/>
      <c r="I473" s="129"/>
      <c r="J473" s="129"/>
      <c r="K473" s="129"/>
      <c r="L473" s="129"/>
      <c r="M473" s="129"/>
      <c r="N473" s="129"/>
      <c r="O473" s="129"/>
      <c r="P473" s="129"/>
      <c r="Q473" s="129"/>
      <c r="R473" s="129"/>
      <c r="S473" s="129"/>
      <c r="T473" s="129"/>
      <c r="U473" s="129"/>
      <c r="V473" s="129"/>
      <c r="W473" s="129"/>
      <c r="X473" s="129"/>
      <c r="Y473" s="129"/>
      <c r="Z473" s="129"/>
    </row>
    <row r="474" spans="1:26" ht="15.75" hidden="1" customHeight="1" x14ac:dyDescent="0.25">
      <c r="A474" s="129"/>
      <c r="B474" s="129"/>
      <c r="C474" s="129"/>
      <c r="D474" s="129"/>
      <c r="E474" s="129"/>
      <c r="F474" s="129"/>
      <c r="G474" s="129"/>
      <c r="H474" s="129"/>
      <c r="I474" s="129"/>
      <c r="J474" s="129"/>
      <c r="K474" s="129"/>
      <c r="L474" s="129"/>
      <c r="M474" s="129"/>
      <c r="N474" s="129"/>
      <c r="O474" s="129"/>
      <c r="P474" s="129"/>
      <c r="Q474" s="129"/>
      <c r="R474" s="129"/>
      <c r="S474" s="129"/>
      <c r="T474" s="129"/>
      <c r="U474" s="129"/>
      <c r="V474" s="129"/>
      <c r="W474" s="129"/>
      <c r="X474" s="129"/>
      <c r="Y474" s="129"/>
      <c r="Z474" s="129"/>
    </row>
    <row r="475" spans="1:26" ht="15.75" hidden="1" customHeight="1" x14ac:dyDescent="0.25">
      <c r="A475" s="129"/>
      <c r="B475" s="129"/>
      <c r="C475" s="129"/>
      <c r="D475" s="129"/>
      <c r="E475" s="129"/>
      <c r="F475" s="129"/>
      <c r="G475" s="129"/>
      <c r="H475" s="129"/>
      <c r="I475" s="129"/>
      <c r="J475" s="129"/>
      <c r="K475" s="129"/>
      <c r="L475" s="129"/>
      <c r="M475" s="129"/>
      <c r="N475" s="129"/>
      <c r="O475" s="129"/>
      <c r="P475" s="129"/>
      <c r="Q475" s="129"/>
      <c r="R475" s="129"/>
      <c r="S475" s="129"/>
      <c r="T475" s="129"/>
      <c r="U475" s="129"/>
      <c r="V475" s="129"/>
      <c r="W475" s="129"/>
      <c r="X475" s="129"/>
      <c r="Y475" s="129"/>
      <c r="Z475" s="129"/>
    </row>
    <row r="476" spans="1:26" ht="15.75" hidden="1" customHeight="1" x14ac:dyDescent="0.25">
      <c r="A476" s="129"/>
      <c r="B476" s="129"/>
      <c r="C476" s="129"/>
      <c r="D476" s="129"/>
      <c r="E476" s="129"/>
      <c r="F476" s="129"/>
      <c r="G476" s="129"/>
      <c r="H476" s="129"/>
      <c r="I476" s="129"/>
      <c r="J476" s="129"/>
      <c r="K476" s="129"/>
      <c r="L476" s="129"/>
      <c r="M476" s="129"/>
      <c r="N476" s="129"/>
      <c r="O476" s="129"/>
      <c r="P476" s="129"/>
      <c r="Q476" s="129"/>
      <c r="R476" s="129"/>
      <c r="S476" s="129"/>
      <c r="T476" s="129"/>
      <c r="U476" s="129"/>
      <c r="V476" s="129"/>
      <c r="W476" s="129"/>
      <c r="X476" s="129"/>
      <c r="Y476" s="129"/>
      <c r="Z476" s="129"/>
    </row>
    <row r="477" spans="1:26" ht="15.75" hidden="1" customHeight="1" x14ac:dyDescent="0.25">
      <c r="A477" s="129"/>
      <c r="B477" s="129"/>
      <c r="C477" s="129"/>
      <c r="D477" s="129"/>
      <c r="E477" s="129"/>
      <c r="F477" s="129"/>
      <c r="G477" s="129"/>
      <c r="H477" s="129"/>
      <c r="I477" s="129"/>
      <c r="J477" s="129"/>
      <c r="K477" s="129"/>
      <c r="L477" s="129"/>
      <c r="M477" s="129"/>
      <c r="N477" s="129"/>
      <c r="O477" s="129"/>
      <c r="P477" s="129"/>
      <c r="Q477" s="129"/>
      <c r="R477" s="129"/>
      <c r="S477" s="129"/>
      <c r="T477" s="129"/>
      <c r="U477" s="129"/>
      <c r="V477" s="129"/>
      <c r="W477" s="129"/>
      <c r="X477" s="129"/>
      <c r="Y477" s="129"/>
      <c r="Z477" s="129"/>
    </row>
    <row r="478" spans="1:26" ht="15.75" hidden="1" customHeight="1" x14ac:dyDescent="0.25">
      <c r="A478" s="129"/>
      <c r="B478" s="129"/>
      <c r="C478" s="129"/>
      <c r="D478" s="129"/>
      <c r="E478" s="129"/>
      <c r="F478" s="129"/>
      <c r="G478" s="129"/>
      <c r="H478" s="129"/>
      <c r="I478" s="129"/>
      <c r="J478" s="129"/>
      <c r="K478" s="129"/>
      <c r="L478" s="129"/>
      <c r="M478" s="129"/>
      <c r="N478" s="129"/>
      <c r="O478" s="129"/>
      <c r="P478" s="129"/>
      <c r="Q478" s="129"/>
      <c r="R478" s="129"/>
      <c r="S478" s="129"/>
      <c r="T478" s="129"/>
      <c r="U478" s="129"/>
      <c r="V478" s="129"/>
      <c r="W478" s="129"/>
      <c r="X478" s="129"/>
      <c r="Y478" s="129"/>
      <c r="Z478" s="129"/>
    </row>
    <row r="479" spans="1:26" ht="15.75" hidden="1" customHeight="1" x14ac:dyDescent="0.25">
      <c r="A479" s="129"/>
      <c r="B479" s="129"/>
      <c r="C479" s="129"/>
      <c r="D479" s="129"/>
      <c r="E479" s="129"/>
      <c r="F479" s="129"/>
      <c r="G479" s="129"/>
      <c r="H479" s="129"/>
      <c r="I479" s="129"/>
      <c r="J479" s="129"/>
      <c r="K479" s="129"/>
      <c r="L479" s="129"/>
      <c r="M479" s="129"/>
      <c r="N479" s="129"/>
      <c r="O479" s="129"/>
      <c r="P479" s="129"/>
      <c r="Q479" s="129"/>
      <c r="R479" s="129"/>
      <c r="S479" s="129"/>
      <c r="T479" s="129"/>
      <c r="U479" s="129"/>
      <c r="V479" s="129"/>
      <c r="W479" s="129"/>
      <c r="X479" s="129"/>
      <c r="Y479" s="129"/>
      <c r="Z479" s="129"/>
    </row>
    <row r="480" spans="1:26" ht="15.75" hidden="1" customHeight="1" x14ac:dyDescent="0.25">
      <c r="A480" s="129"/>
      <c r="B480" s="129"/>
      <c r="C480" s="129"/>
      <c r="D480" s="129"/>
      <c r="E480" s="129"/>
      <c r="F480" s="129"/>
      <c r="G480" s="129"/>
      <c r="H480" s="129"/>
      <c r="I480" s="129"/>
      <c r="J480" s="129"/>
      <c r="K480" s="129"/>
      <c r="L480" s="129"/>
      <c r="M480" s="129"/>
      <c r="N480" s="129"/>
      <c r="O480" s="129"/>
      <c r="P480" s="129"/>
      <c r="Q480" s="129"/>
      <c r="R480" s="129"/>
      <c r="S480" s="129"/>
      <c r="T480" s="129"/>
      <c r="U480" s="129"/>
      <c r="V480" s="129"/>
      <c r="W480" s="129"/>
      <c r="X480" s="129"/>
      <c r="Y480" s="129"/>
      <c r="Z480" s="129"/>
    </row>
    <row r="481" spans="1:26" ht="15.75" hidden="1" customHeight="1" x14ac:dyDescent="0.25">
      <c r="A481" s="129"/>
      <c r="B481" s="129"/>
      <c r="C481" s="129"/>
      <c r="D481" s="129"/>
      <c r="E481" s="129"/>
      <c r="F481" s="129"/>
      <c r="G481" s="129"/>
      <c r="H481" s="129"/>
      <c r="I481" s="129"/>
      <c r="J481" s="129"/>
      <c r="K481" s="129"/>
      <c r="L481" s="129"/>
      <c r="M481" s="129"/>
      <c r="N481" s="129"/>
      <c r="O481" s="129"/>
      <c r="P481" s="129"/>
      <c r="Q481" s="129"/>
      <c r="R481" s="129"/>
      <c r="S481" s="129"/>
      <c r="T481" s="129"/>
      <c r="U481" s="129"/>
      <c r="V481" s="129"/>
      <c r="W481" s="129"/>
      <c r="X481" s="129"/>
      <c r="Y481" s="129"/>
      <c r="Z481" s="129"/>
    </row>
    <row r="482" spans="1:26" ht="15.75" hidden="1" customHeight="1" x14ac:dyDescent="0.25">
      <c r="A482" s="129"/>
      <c r="B482" s="129"/>
      <c r="C482" s="129"/>
      <c r="D482" s="129"/>
      <c r="E482" s="129"/>
      <c r="F482" s="129"/>
      <c r="G482" s="129"/>
      <c r="H482" s="129"/>
      <c r="I482" s="129"/>
      <c r="J482" s="129"/>
      <c r="K482" s="129"/>
      <c r="L482" s="129"/>
      <c r="M482" s="129"/>
      <c r="N482" s="129"/>
      <c r="O482" s="129"/>
      <c r="P482" s="129"/>
      <c r="Q482" s="129"/>
      <c r="R482" s="129"/>
      <c r="S482" s="129"/>
      <c r="T482" s="129"/>
      <c r="U482" s="129"/>
      <c r="V482" s="129"/>
      <c r="W482" s="129"/>
      <c r="X482" s="129"/>
      <c r="Y482" s="129"/>
      <c r="Z482" s="129"/>
    </row>
    <row r="483" spans="1:26" ht="15.75" hidden="1" customHeight="1" x14ac:dyDescent="0.25">
      <c r="A483" s="129"/>
      <c r="B483" s="129"/>
      <c r="C483" s="129"/>
      <c r="D483" s="129"/>
      <c r="E483" s="129"/>
      <c r="F483" s="129"/>
      <c r="G483" s="129"/>
      <c r="H483" s="129"/>
      <c r="I483" s="129"/>
      <c r="J483" s="129"/>
      <c r="K483" s="129"/>
      <c r="L483" s="129"/>
      <c r="M483" s="129"/>
      <c r="N483" s="129"/>
      <c r="O483" s="129"/>
      <c r="P483" s="129"/>
      <c r="Q483" s="129"/>
      <c r="R483" s="129"/>
      <c r="S483" s="129"/>
      <c r="T483" s="129"/>
      <c r="U483" s="129"/>
      <c r="V483" s="129"/>
      <c r="W483" s="129"/>
      <c r="X483" s="129"/>
      <c r="Y483" s="129"/>
      <c r="Z483" s="129"/>
    </row>
    <row r="484" spans="1:26" ht="15.75" hidden="1" customHeight="1" x14ac:dyDescent="0.25">
      <c r="A484" s="129"/>
      <c r="B484" s="129"/>
      <c r="C484" s="129"/>
      <c r="D484" s="129"/>
      <c r="E484" s="129"/>
      <c r="F484" s="129"/>
      <c r="G484" s="129"/>
      <c r="H484" s="129"/>
      <c r="I484" s="129"/>
      <c r="J484" s="129"/>
      <c r="K484" s="129"/>
      <c r="L484" s="129"/>
      <c r="M484" s="129"/>
      <c r="N484" s="129"/>
      <c r="O484" s="129"/>
      <c r="P484" s="129"/>
      <c r="Q484" s="129"/>
      <c r="R484" s="129"/>
      <c r="S484" s="129"/>
      <c r="T484" s="129"/>
      <c r="U484" s="129"/>
      <c r="V484" s="129"/>
      <c r="W484" s="129"/>
      <c r="X484" s="129"/>
      <c r="Y484" s="129"/>
      <c r="Z484" s="129"/>
    </row>
    <row r="485" spans="1:26" ht="15.75" hidden="1" customHeight="1" x14ac:dyDescent="0.25">
      <c r="A485" s="129"/>
      <c r="B485" s="129"/>
      <c r="C485" s="129"/>
      <c r="D485" s="129"/>
      <c r="E485" s="129"/>
      <c r="F485" s="129"/>
      <c r="G485" s="129"/>
      <c r="H485" s="129"/>
      <c r="I485" s="129"/>
      <c r="J485" s="129"/>
      <c r="K485" s="129"/>
      <c r="L485" s="129"/>
      <c r="M485" s="129"/>
      <c r="N485" s="129"/>
      <c r="O485" s="129"/>
      <c r="P485" s="129"/>
      <c r="Q485" s="129"/>
      <c r="R485" s="129"/>
      <c r="S485" s="129"/>
      <c r="T485" s="129"/>
      <c r="U485" s="129"/>
      <c r="V485" s="129"/>
      <c r="W485" s="129"/>
      <c r="X485" s="129"/>
      <c r="Y485" s="129"/>
      <c r="Z485" s="129"/>
    </row>
    <row r="486" spans="1:26" ht="15.75" hidden="1" customHeight="1" x14ac:dyDescent="0.25">
      <c r="A486" s="129"/>
      <c r="B486" s="129"/>
      <c r="C486" s="129"/>
      <c r="D486" s="129"/>
      <c r="E486" s="129"/>
      <c r="F486" s="129"/>
      <c r="G486" s="129"/>
      <c r="H486" s="129"/>
      <c r="I486" s="129"/>
      <c r="J486" s="129"/>
      <c r="K486" s="129"/>
      <c r="L486" s="129"/>
      <c r="M486" s="129"/>
      <c r="N486" s="129"/>
      <c r="O486" s="129"/>
      <c r="P486" s="129"/>
      <c r="Q486" s="129"/>
      <c r="R486" s="129"/>
      <c r="S486" s="129"/>
      <c r="T486" s="129"/>
      <c r="U486" s="129"/>
      <c r="V486" s="129"/>
      <c r="W486" s="129"/>
      <c r="X486" s="129"/>
      <c r="Y486" s="129"/>
      <c r="Z486" s="129"/>
    </row>
    <row r="487" spans="1:26" ht="15.75" hidden="1" customHeight="1" x14ac:dyDescent="0.25">
      <c r="A487" s="129"/>
      <c r="B487" s="129"/>
      <c r="C487" s="129"/>
      <c r="D487" s="129"/>
      <c r="E487" s="129"/>
      <c r="F487" s="129"/>
      <c r="G487" s="129"/>
      <c r="H487" s="129"/>
      <c r="I487" s="129"/>
      <c r="J487" s="129"/>
      <c r="K487" s="129"/>
      <c r="L487" s="129"/>
      <c r="M487" s="129"/>
      <c r="N487" s="129"/>
      <c r="O487" s="129"/>
      <c r="P487" s="129"/>
      <c r="Q487" s="129"/>
      <c r="R487" s="129"/>
      <c r="S487" s="129"/>
      <c r="T487" s="129"/>
      <c r="U487" s="129"/>
      <c r="V487" s="129"/>
      <c r="W487" s="129"/>
      <c r="X487" s="129"/>
      <c r="Y487" s="129"/>
      <c r="Z487" s="129"/>
    </row>
    <row r="488" spans="1:26" ht="15.75" hidden="1" customHeight="1" x14ac:dyDescent="0.25">
      <c r="A488" s="129"/>
      <c r="B488" s="129"/>
      <c r="C488" s="129"/>
      <c r="D488" s="129"/>
      <c r="E488" s="129"/>
      <c r="F488" s="129"/>
      <c r="G488" s="129"/>
      <c r="H488" s="129"/>
      <c r="I488" s="129"/>
      <c r="J488" s="129"/>
      <c r="K488" s="129"/>
      <c r="L488" s="129"/>
      <c r="M488" s="129"/>
      <c r="N488" s="129"/>
      <c r="O488" s="129"/>
      <c r="P488" s="129"/>
      <c r="Q488" s="129"/>
      <c r="R488" s="129"/>
      <c r="S488" s="129"/>
      <c r="T488" s="129"/>
      <c r="U488" s="129"/>
      <c r="V488" s="129"/>
      <c r="W488" s="129"/>
      <c r="X488" s="129"/>
      <c r="Y488" s="129"/>
      <c r="Z488" s="129"/>
    </row>
    <row r="489" spans="1:26" ht="15.75" hidden="1" customHeight="1" x14ac:dyDescent="0.25">
      <c r="A489" s="129"/>
      <c r="B489" s="129"/>
      <c r="C489" s="129"/>
      <c r="D489" s="129"/>
      <c r="E489" s="129"/>
      <c r="F489" s="129"/>
      <c r="G489" s="129"/>
      <c r="H489" s="129"/>
      <c r="I489" s="129"/>
      <c r="J489" s="129"/>
      <c r="K489" s="129"/>
      <c r="L489" s="129"/>
      <c r="M489" s="129"/>
      <c r="N489" s="129"/>
      <c r="O489" s="129"/>
      <c r="P489" s="129"/>
      <c r="Q489" s="129"/>
      <c r="R489" s="129"/>
      <c r="S489" s="129"/>
      <c r="T489" s="129"/>
      <c r="U489" s="129"/>
      <c r="V489" s="129"/>
      <c r="W489" s="129"/>
      <c r="X489" s="129"/>
      <c r="Y489" s="129"/>
      <c r="Z489" s="129"/>
    </row>
    <row r="490" spans="1:26" ht="15.75" hidden="1" customHeight="1" x14ac:dyDescent="0.25">
      <c r="A490" s="129"/>
      <c r="B490" s="129"/>
      <c r="C490" s="129"/>
      <c r="D490" s="129"/>
      <c r="E490" s="129"/>
      <c r="F490" s="129"/>
      <c r="G490" s="129"/>
      <c r="H490" s="129"/>
      <c r="I490" s="129"/>
      <c r="J490" s="129"/>
      <c r="K490" s="129"/>
      <c r="L490" s="129"/>
      <c r="M490" s="129"/>
      <c r="N490" s="129"/>
      <c r="O490" s="129"/>
      <c r="P490" s="129"/>
      <c r="Q490" s="129"/>
      <c r="R490" s="129"/>
      <c r="S490" s="129"/>
      <c r="T490" s="129"/>
      <c r="U490" s="129"/>
      <c r="V490" s="129"/>
      <c r="W490" s="129"/>
      <c r="X490" s="129"/>
      <c r="Y490" s="129"/>
      <c r="Z490" s="129"/>
    </row>
    <row r="491" spans="1:26" ht="15.75" hidden="1" customHeight="1" x14ac:dyDescent="0.25">
      <c r="A491" s="129"/>
      <c r="B491" s="129"/>
      <c r="C491" s="129"/>
      <c r="D491" s="129"/>
      <c r="E491" s="129"/>
      <c r="F491" s="129"/>
      <c r="G491" s="129"/>
      <c r="H491" s="129"/>
      <c r="I491" s="129"/>
      <c r="J491" s="129"/>
      <c r="K491" s="129"/>
      <c r="L491" s="129"/>
      <c r="M491" s="129"/>
      <c r="N491" s="129"/>
      <c r="O491" s="129"/>
      <c r="P491" s="129"/>
      <c r="Q491" s="129"/>
      <c r="R491" s="129"/>
      <c r="S491" s="129"/>
      <c r="T491" s="129"/>
      <c r="U491" s="129"/>
      <c r="V491" s="129"/>
      <c r="W491" s="129"/>
      <c r="X491" s="129"/>
      <c r="Y491" s="129"/>
      <c r="Z491" s="129"/>
    </row>
    <row r="492" spans="1:26" ht="15.75" hidden="1" customHeight="1" x14ac:dyDescent="0.25">
      <c r="A492" s="129"/>
      <c r="B492" s="129"/>
      <c r="C492" s="129"/>
      <c r="D492" s="129"/>
      <c r="E492" s="129"/>
      <c r="F492" s="129"/>
      <c r="G492" s="129"/>
      <c r="H492" s="129"/>
      <c r="I492" s="129"/>
      <c r="J492" s="129"/>
      <c r="K492" s="129"/>
      <c r="L492" s="129"/>
      <c r="M492" s="129"/>
      <c r="N492" s="129"/>
      <c r="O492" s="129"/>
      <c r="P492" s="129"/>
      <c r="Q492" s="129"/>
      <c r="R492" s="129"/>
      <c r="S492" s="129"/>
      <c r="T492" s="129"/>
      <c r="U492" s="129"/>
      <c r="V492" s="129"/>
      <c r="W492" s="129"/>
      <c r="X492" s="129"/>
      <c r="Y492" s="129"/>
      <c r="Z492" s="129"/>
    </row>
    <row r="493" spans="1:26" ht="15.75" hidden="1" customHeight="1" x14ac:dyDescent="0.25">
      <c r="A493" s="129"/>
      <c r="B493" s="129"/>
      <c r="C493" s="129"/>
      <c r="D493" s="129"/>
      <c r="E493" s="129"/>
      <c r="F493" s="129"/>
      <c r="G493" s="129"/>
      <c r="H493" s="129"/>
      <c r="I493" s="129"/>
      <c r="J493" s="129"/>
      <c r="K493" s="129"/>
      <c r="L493" s="129"/>
      <c r="M493" s="129"/>
      <c r="N493" s="129"/>
      <c r="O493" s="129"/>
      <c r="P493" s="129"/>
      <c r="Q493" s="129"/>
      <c r="R493" s="129"/>
      <c r="S493" s="129"/>
      <c r="T493" s="129"/>
      <c r="U493" s="129"/>
      <c r="V493" s="129"/>
      <c r="W493" s="129"/>
      <c r="X493" s="129"/>
      <c r="Y493" s="129"/>
      <c r="Z493" s="129"/>
    </row>
    <row r="494" spans="1:26" ht="15.75" hidden="1" customHeight="1" x14ac:dyDescent="0.25">
      <c r="A494" s="129"/>
      <c r="B494" s="129"/>
      <c r="C494" s="129"/>
      <c r="D494" s="129"/>
      <c r="E494" s="129"/>
      <c r="F494" s="129"/>
      <c r="G494" s="129"/>
      <c r="H494" s="129"/>
      <c r="I494" s="129"/>
      <c r="J494" s="129"/>
      <c r="K494" s="129"/>
      <c r="L494" s="129"/>
      <c r="M494" s="129"/>
      <c r="N494" s="129"/>
      <c r="O494" s="129"/>
      <c r="P494" s="129"/>
      <c r="Q494" s="129"/>
      <c r="R494" s="129"/>
      <c r="S494" s="129"/>
      <c r="T494" s="129"/>
      <c r="U494" s="129"/>
      <c r="V494" s="129"/>
      <c r="W494" s="129"/>
      <c r="X494" s="129"/>
      <c r="Y494" s="129"/>
      <c r="Z494" s="129"/>
    </row>
    <row r="495" spans="1:26" ht="15.75" hidden="1" customHeight="1" x14ac:dyDescent="0.25">
      <c r="A495" s="129"/>
      <c r="B495" s="129"/>
      <c r="C495" s="129"/>
      <c r="D495" s="129"/>
      <c r="E495" s="129"/>
      <c r="F495" s="129"/>
      <c r="G495" s="129"/>
      <c r="H495" s="129"/>
      <c r="I495" s="129"/>
      <c r="J495" s="129"/>
      <c r="K495" s="129"/>
      <c r="L495" s="129"/>
      <c r="M495" s="129"/>
      <c r="N495" s="129"/>
      <c r="O495" s="129"/>
      <c r="P495" s="129"/>
      <c r="Q495" s="129"/>
      <c r="R495" s="129"/>
      <c r="S495" s="129"/>
      <c r="T495" s="129"/>
      <c r="U495" s="129"/>
      <c r="V495" s="129"/>
      <c r="W495" s="129"/>
      <c r="X495" s="129"/>
      <c r="Y495" s="129"/>
      <c r="Z495" s="129"/>
    </row>
    <row r="496" spans="1:26" ht="15.75" hidden="1" customHeight="1" x14ac:dyDescent="0.25">
      <c r="A496" s="129"/>
      <c r="B496" s="129"/>
      <c r="C496" s="129"/>
      <c r="D496" s="129"/>
      <c r="E496" s="129"/>
      <c r="F496" s="129"/>
      <c r="G496" s="129"/>
      <c r="H496" s="129"/>
      <c r="I496" s="129"/>
      <c r="J496" s="129"/>
      <c r="K496" s="129"/>
      <c r="L496" s="129"/>
      <c r="M496" s="129"/>
      <c r="N496" s="129"/>
      <c r="O496" s="129"/>
      <c r="P496" s="129"/>
      <c r="Q496" s="129"/>
      <c r="R496" s="129"/>
      <c r="S496" s="129"/>
      <c r="T496" s="129"/>
      <c r="U496" s="129"/>
      <c r="V496" s="129"/>
      <c r="W496" s="129"/>
      <c r="X496" s="129"/>
      <c r="Y496" s="129"/>
      <c r="Z496" s="129"/>
    </row>
    <row r="497" spans="1:26" ht="15.75" hidden="1" customHeight="1" x14ac:dyDescent="0.25">
      <c r="A497" s="129"/>
      <c r="B497" s="129"/>
      <c r="C497" s="129"/>
      <c r="D497" s="129"/>
      <c r="E497" s="129"/>
      <c r="F497" s="129"/>
      <c r="G497" s="129"/>
      <c r="H497" s="129"/>
      <c r="I497" s="129"/>
      <c r="J497" s="129"/>
      <c r="K497" s="129"/>
      <c r="L497" s="129"/>
      <c r="M497" s="129"/>
      <c r="N497" s="129"/>
      <c r="O497" s="129"/>
      <c r="P497" s="129"/>
      <c r="Q497" s="129"/>
      <c r="R497" s="129"/>
      <c r="S497" s="129"/>
      <c r="T497" s="129"/>
      <c r="U497" s="129"/>
      <c r="V497" s="129"/>
      <c r="W497" s="129"/>
      <c r="X497" s="129"/>
      <c r="Y497" s="129"/>
      <c r="Z497" s="129"/>
    </row>
    <row r="498" spans="1:26" ht="15.75" hidden="1" customHeight="1" x14ac:dyDescent="0.25">
      <c r="A498" s="129"/>
      <c r="B498" s="129"/>
      <c r="C498" s="129"/>
      <c r="D498" s="129"/>
      <c r="E498" s="129"/>
      <c r="F498" s="129"/>
      <c r="G498" s="129"/>
      <c r="H498" s="129"/>
      <c r="I498" s="129"/>
      <c r="J498" s="129"/>
      <c r="K498" s="129"/>
      <c r="L498" s="129"/>
      <c r="M498" s="129"/>
      <c r="N498" s="129"/>
      <c r="O498" s="129"/>
      <c r="P498" s="129"/>
      <c r="Q498" s="129"/>
      <c r="R498" s="129"/>
      <c r="S498" s="129"/>
      <c r="T498" s="129"/>
      <c r="U498" s="129"/>
      <c r="V498" s="129"/>
      <c r="W498" s="129"/>
      <c r="X498" s="129"/>
      <c r="Y498" s="129"/>
      <c r="Z498" s="129"/>
    </row>
    <row r="499" spans="1:26" ht="15.75" hidden="1" customHeight="1" x14ac:dyDescent="0.25">
      <c r="A499" s="129"/>
      <c r="B499" s="129"/>
      <c r="C499" s="129"/>
      <c r="D499" s="129"/>
      <c r="E499" s="129"/>
      <c r="F499" s="129"/>
      <c r="G499" s="129"/>
      <c r="H499" s="129"/>
      <c r="I499" s="129"/>
      <c r="J499" s="129"/>
      <c r="K499" s="129"/>
      <c r="L499" s="129"/>
      <c r="M499" s="129"/>
      <c r="N499" s="129"/>
      <c r="O499" s="129"/>
      <c r="P499" s="129"/>
      <c r="Q499" s="129"/>
      <c r="R499" s="129"/>
      <c r="S499" s="129"/>
      <c r="T499" s="129"/>
      <c r="U499" s="129"/>
      <c r="V499" s="129"/>
      <c r="W499" s="129"/>
      <c r="X499" s="129"/>
      <c r="Y499" s="129"/>
      <c r="Z499" s="129"/>
    </row>
    <row r="500" spans="1:26" ht="15.75" hidden="1" customHeight="1" x14ac:dyDescent="0.25">
      <c r="A500" s="129"/>
      <c r="B500" s="129"/>
      <c r="C500" s="129"/>
      <c r="D500" s="129"/>
      <c r="E500" s="129"/>
      <c r="F500" s="129"/>
      <c r="G500" s="129"/>
      <c r="H500" s="129"/>
      <c r="I500" s="129"/>
      <c r="J500" s="129"/>
      <c r="K500" s="129"/>
      <c r="L500" s="129"/>
      <c r="M500" s="129"/>
      <c r="N500" s="129"/>
      <c r="O500" s="129"/>
      <c r="P500" s="129"/>
      <c r="Q500" s="129"/>
      <c r="R500" s="129"/>
      <c r="S500" s="129"/>
      <c r="T500" s="129"/>
      <c r="U500" s="129"/>
      <c r="V500" s="129"/>
      <c r="W500" s="129"/>
      <c r="X500" s="129"/>
      <c r="Y500" s="129"/>
      <c r="Z500" s="129"/>
    </row>
    <row r="501" spans="1:26" ht="15.75" hidden="1" customHeight="1" x14ac:dyDescent="0.25">
      <c r="A501" s="129"/>
      <c r="B501" s="129"/>
      <c r="C501" s="129"/>
      <c r="D501" s="129"/>
      <c r="E501" s="129"/>
      <c r="F501" s="129"/>
      <c r="G501" s="129"/>
      <c r="H501" s="129"/>
      <c r="I501" s="129"/>
      <c r="J501" s="129"/>
      <c r="K501" s="129"/>
      <c r="L501" s="129"/>
      <c r="M501" s="129"/>
      <c r="N501" s="129"/>
      <c r="O501" s="129"/>
      <c r="P501" s="129"/>
      <c r="Q501" s="129"/>
      <c r="R501" s="129"/>
      <c r="S501" s="129"/>
      <c r="T501" s="129"/>
      <c r="U501" s="129"/>
      <c r="V501" s="129"/>
      <c r="W501" s="129"/>
      <c r="X501" s="129"/>
      <c r="Y501" s="129"/>
      <c r="Z501" s="129"/>
    </row>
    <row r="502" spans="1:26" ht="15.75" hidden="1" customHeight="1" x14ac:dyDescent="0.25">
      <c r="A502" s="129"/>
      <c r="B502" s="129"/>
      <c r="C502" s="129"/>
      <c r="D502" s="129"/>
      <c r="E502" s="129"/>
      <c r="F502" s="129"/>
      <c r="G502" s="129"/>
      <c r="H502" s="129"/>
      <c r="I502" s="129"/>
      <c r="J502" s="129"/>
      <c r="K502" s="129"/>
      <c r="L502" s="129"/>
      <c r="M502" s="129"/>
      <c r="N502" s="129"/>
      <c r="O502" s="129"/>
      <c r="P502" s="129"/>
      <c r="Q502" s="129"/>
      <c r="R502" s="129"/>
      <c r="S502" s="129"/>
      <c r="T502" s="129"/>
      <c r="U502" s="129"/>
      <c r="V502" s="129"/>
      <c r="W502" s="129"/>
      <c r="X502" s="129"/>
      <c r="Y502" s="129"/>
      <c r="Z502" s="129"/>
    </row>
    <row r="503" spans="1:26" ht="15.75" hidden="1" customHeight="1" x14ac:dyDescent="0.25">
      <c r="A503" s="129"/>
      <c r="B503" s="129"/>
      <c r="C503" s="129"/>
      <c r="D503" s="129"/>
      <c r="E503" s="129"/>
      <c r="F503" s="129"/>
      <c r="G503" s="129"/>
      <c r="H503" s="129"/>
      <c r="I503" s="129"/>
      <c r="J503" s="129"/>
      <c r="K503" s="129"/>
      <c r="L503" s="129"/>
      <c r="M503" s="129"/>
      <c r="N503" s="129"/>
      <c r="O503" s="129"/>
      <c r="P503" s="129"/>
      <c r="Q503" s="129"/>
      <c r="R503" s="129"/>
      <c r="S503" s="129"/>
      <c r="T503" s="129"/>
      <c r="U503" s="129"/>
      <c r="V503" s="129"/>
      <c r="W503" s="129"/>
      <c r="X503" s="129"/>
      <c r="Y503" s="129"/>
      <c r="Z503" s="129"/>
    </row>
    <row r="504" spans="1:26" ht="15.75" hidden="1" customHeight="1" x14ac:dyDescent="0.25">
      <c r="A504" s="129"/>
      <c r="B504" s="129"/>
      <c r="C504" s="129"/>
      <c r="D504" s="129"/>
      <c r="E504" s="129"/>
      <c r="F504" s="129"/>
      <c r="G504" s="129"/>
      <c r="H504" s="129"/>
      <c r="I504" s="129"/>
      <c r="J504" s="129"/>
      <c r="K504" s="129"/>
      <c r="L504" s="129"/>
      <c r="M504" s="129"/>
      <c r="N504" s="129"/>
      <c r="O504" s="129"/>
      <c r="P504" s="129"/>
      <c r="Q504" s="129"/>
      <c r="R504" s="129"/>
      <c r="S504" s="129"/>
      <c r="T504" s="129"/>
      <c r="U504" s="129"/>
      <c r="V504" s="129"/>
      <c r="W504" s="129"/>
      <c r="X504" s="129"/>
      <c r="Y504" s="129"/>
      <c r="Z504" s="129"/>
    </row>
    <row r="505" spans="1:26" ht="15.75" hidden="1" customHeight="1" x14ac:dyDescent="0.25">
      <c r="A505" s="129"/>
      <c r="B505" s="129"/>
      <c r="C505" s="129"/>
      <c r="D505" s="129"/>
      <c r="E505" s="129"/>
      <c r="F505" s="129"/>
      <c r="G505" s="129"/>
      <c r="H505" s="129"/>
      <c r="I505" s="129"/>
      <c r="J505" s="129"/>
      <c r="K505" s="129"/>
      <c r="L505" s="129"/>
      <c r="M505" s="129"/>
      <c r="N505" s="129"/>
      <c r="O505" s="129"/>
      <c r="P505" s="129"/>
      <c r="Q505" s="129"/>
      <c r="R505" s="129"/>
      <c r="S505" s="129"/>
      <c r="T505" s="129"/>
      <c r="U505" s="129"/>
      <c r="V505" s="129"/>
      <c r="W505" s="129"/>
      <c r="X505" s="129"/>
      <c r="Y505" s="129"/>
      <c r="Z505" s="129"/>
    </row>
    <row r="506" spans="1:26" ht="15.75" hidden="1" customHeight="1" x14ac:dyDescent="0.25">
      <c r="A506" s="129"/>
      <c r="B506" s="129"/>
      <c r="C506" s="129"/>
      <c r="D506" s="129"/>
      <c r="E506" s="129"/>
      <c r="F506" s="129"/>
      <c r="G506" s="129"/>
      <c r="H506" s="129"/>
      <c r="I506" s="129"/>
      <c r="J506" s="129"/>
      <c r="K506" s="129"/>
      <c r="L506" s="129"/>
      <c r="M506" s="129"/>
      <c r="N506" s="129"/>
      <c r="O506" s="129"/>
      <c r="P506" s="129"/>
      <c r="Q506" s="129"/>
      <c r="R506" s="129"/>
      <c r="S506" s="129"/>
      <c r="T506" s="129"/>
      <c r="U506" s="129"/>
      <c r="V506" s="129"/>
      <c r="W506" s="129"/>
      <c r="X506" s="129"/>
      <c r="Y506" s="129"/>
      <c r="Z506" s="129"/>
    </row>
    <row r="507" spans="1:26" ht="15.75" hidden="1" customHeight="1" x14ac:dyDescent="0.25">
      <c r="A507" s="129"/>
      <c r="B507" s="129"/>
      <c r="C507" s="129"/>
      <c r="D507" s="129"/>
      <c r="E507" s="129"/>
      <c r="F507" s="129"/>
      <c r="G507" s="129"/>
      <c r="H507" s="129"/>
      <c r="I507" s="129"/>
      <c r="J507" s="129"/>
      <c r="K507" s="129"/>
      <c r="L507" s="129"/>
      <c r="M507" s="129"/>
      <c r="N507" s="129"/>
      <c r="O507" s="129"/>
      <c r="P507" s="129"/>
      <c r="Q507" s="129"/>
      <c r="R507" s="129"/>
      <c r="S507" s="129"/>
      <c r="T507" s="129"/>
      <c r="U507" s="129"/>
      <c r="V507" s="129"/>
      <c r="W507" s="129"/>
      <c r="X507" s="129"/>
      <c r="Y507" s="129"/>
      <c r="Z507" s="129"/>
    </row>
    <row r="508" spans="1:26" ht="15.75" hidden="1" customHeight="1" x14ac:dyDescent="0.25">
      <c r="A508" s="129"/>
      <c r="B508" s="129"/>
      <c r="C508" s="129"/>
      <c r="D508" s="129"/>
      <c r="E508" s="129"/>
      <c r="F508" s="129"/>
      <c r="G508" s="129"/>
      <c r="H508" s="129"/>
      <c r="I508" s="129"/>
      <c r="J508" s="129"/>
      <c r="K508" s="129"/>
      <c r="L508" s="129"/>
      <c r="M508" s="129"/>
      <c r="N508" s="129"/>
      <c r="O508" s="129"/>
      <c r="P508" s="129"/>
      <c r="Q508" s="129"/>
      <c r="R508" s="129"/>
      <c r="S508" s="129"/>
      <c r="T508" s="129"/>
      <c r="U508" s="129"/>
      <c r="V508" s="129"/>
      <c r="W508" s="129"/>
      <c r="X508" s="129"/>
      <c r="Y508" s="129"/>
      <c r="Z508" s="129"/>
    </row>
    <row r="509" spans="1:26" ht="15.75" hidden="1" customHeight="1" x14ac:dyDescent="0.25">
      <c r="A509" s="129"/>
      <c r="B509" s="129"/>
      <c r="C509" s="129"/>
      <c r="D509" s="129"/>
      <c r="E509" s="129"/>
      <c r="F509" s="129"/>
      <c r="G509" s="129"/>
      <c r="H509" s="129"/>
      <c r="I509" s="129"/>
      <c r="J509" s="129"/>
      <c r="K509" s="129"/>
      <c r="L509" s="129"/>
      <c r="M509" s="129"/>
      <c r="N509" s="129"/>
      <c r="O509" s="129"/>
      <c r="P509" s="129"/>
      <c r="Q509" s="129"/>
      <c r="R509" s="129"/>
      <c r="S509" s="129"/>
      <c r="T509" s="129"/>
      <c r="U509" s="129"/>
      <c r="V509" s="129"/>
      <c r="W509" s="129"/>
      <c r="X509" s="129"/>
      <c r="Y509" s="129"/>
      <c r="Z509" s="129"/>
    </row>
    <row r="510" spans="1:26" ht="15.75" hidden="1" customHeight="1" x14ac:dyDescent="0.25">
      <c r="A510" s="129"/>
      <c r="B510" s="129"/>
      <c r="C510" s="129"/>
      <c r="D510" s="129"/>
      <c r="E510" s="129"/>
      <c r="F510" s="129"/>
      <c r="G510" s="129"/>
      <c r="H510" s="129"/>
      <c r="I510" s="129"/>
      <c r="J510" s="129"/>
      <c r="K510" s="129"/>
      <c r="L510" s="129"/>
      <c r="M510" s="129"/>
      <c r="N510" s="129"/>
      <c r="O510" s="129"/>
      <c r="P510" s="129"/>
      <c r="Q510" s="129"/>
      <c r="R510" s="129"/>
      <c r="S510" s="129"/>
      <c r="T510" s="129"/>
      <c r="U510" s="129"/>
      <c r="V510" s="129"/>
      <c r="W510" s="129"/>
      <c r="X510" s="129"/>
      <c r="Y510" s="129"/>
      <c r="Z510" s="129"/>
    </row>
    <row r="511" spans="1:26" ht="15.75" hidden="1" customHeight="1" x14ac:dyDescent="0.25">
      <c r="A511" s="129"/>
      <c r="B511" s="129"/>
      <c r="C511" s="129"/>
      <c r="D511" s="129"/>
      <c r="E511" s="129"/>
      <c r="F511" s="129"/>
      <c r="G511" s="129"/>
      <c r="H511" s="129"/>
      <c r="I511" s="129"/>
      <c r="J511" s="129"/>
      <c r="K511" s="129"/>
      <c r="L511" s="129"/>
      <c r="M511" s="129"/>
      <c r="N511" s="129"/>
      <c r="O511" s="129"/>
      <c r="P511" s="129"/>
      <c r="Q511" s="129"/>
      <c r="R511" s="129"/>
      <c r="S511" s="129"/>
      <c r="T511" s="129"/>
      <c r="U511" s="129"/>
      <c r="V511" s="129"/>
      <c r="W511" s="129"/>
      <c r="X511" s="129"/>
      <c r="Y511" s="129"/>
      <c r="Z511" s="129"/>
    </row>
    <row r="512" spans="1:26" ht="15.75" hidden="1" customHeight="1" x14ac:dyDescent="0.25">
      <c r="A512" s="129"/>
      <c r="B512" s="129"/>
      <c r="C512" s="129"/>
      <c r="D512" s="129"/>
      <c r="E512" s="129"/>
      <c r="F512" s="129"/>
      <c r="G512" s="129"/>
      <c r="H512" s="129"/>
      <c r="I512" s="129"/>
      <c r="J512" s="129"/>
      <c r="K512" s="129"/>
      <c r="L512" s="129"/>
      <c r="M512" s="129"/>
      <c r="N512" s="129"/>
      <c r="O512" s="129"/>
      <c r="P512" s="129"/>
      <c r="Q512" s="129"/>
      <c r="R512" s="129"/>
      <c r="S512" s="129"/>
      <c r="T512" s="129"/>
      <c r="U512" s="129"/>
      <c r="V512" s="129"/>
      <c r="W512" s="129"/>
      <c r="X512" s="129"/>
      <c r="Y512" s="129"/>
      <c r="Z512" s="129"/>
    </row>
    <row r="513" spans="1:26" ht="15.75" hidden="1" customHeight="1" x14ac:dyDescent="0.25">
      <c r="A513" s="129"/>
      <c r="B513" s="129"/>
      <c r="C513" s="129"/>
      <c r="D513" s="129"/>
      <c r="E513" s="129"/>
      <c r="F513" s="129"/>
      <c r="G513" s="129"/>
      <c r="H513" s="129"/>
      <c r="I513" s="129"/>
      <c r="J513" s="129"/>
      <c r="K513" s="129"/>
      <c r="L513" s="129"/>
      <c r="M513" s="129"/>
      <c r="N513" s="129"/>
      <c r="O513" s="129"/>
      <c r="P513" s="129"/>
      <c r="Q513" s="129"/>
      <c r="R513" s="129"/>
      <c r="S513" s="129"/>
      <c r="T513" s="129"/>
      <c r="U513" s="129"/>
      <c r="V513" s="129"/>
      <c r="W513" s="129"/>
      <c r="X513" s="129"/>
      <c r="Y513" s="129"/>
      <c r="Z513" s="129"/>
    </row>
    <row r="514" spans="1:26" ht="15.75" hidden="1" customHeight="1" x14ac:dyDescent="0.25">
      <c r="A514" s="129"/>
      <c r="B514" s="129"/>
      <c r="C514" s="129"/>
      <c r="D514" s="129"/>
      <c r="E514" s="129"/>
      <c r="F514" s="129"/>
      <c r="G514" s="129"/>
      <c r="H514" s="129"/>
      <c r="I514" s="129"/>
      <c r="J514" s="129"/>
      <c r="K514" s="129"/>
      <c r="L514" s="129"/>
      <c r="M514" s="129"/>
      <c r="N514" s="129"/>
      <c r="O514" s="129"/>
      <c r="P514" s="129"/>
      <c r="Q514" s="129"/>
      <c r="R514" s="129"/>
      <c r="S514" s="129"/>
      <c r="T514" s="129"/>
      <c r="U514" s="129"/>
      <c r="V514" s="129"/>
      <c r="W514" s="129"/>
      <c r="X514" s="129"/>
      <c r="Y514" s="129"/>
      <c r="Z514" s="129"/>
    </row>
    <row r="515" spans="1:26" ht="15.75" hidden="1" customHeight="1" x14ac:dyDescent="0.25">
      <c r="A515" s="129"/>
      <c r="B515" s="129"/>
      <c r="C515" s="129"/>
      <c r="D515" s="129"/>
      <c r="E515" s="129"/>
      <c r="F515" s="129"/>
      <c r="G515" s="129"/>
      <c r="H515" s="129"/>
      <c r="I515" s="129"/>
      <c r="J515" s="129"/>
      <c r="K515" s="129"/>
      <c r="L515" s="129"/>
      <c r="M515" s="129"/>
      <c r="N515" s="129"/>
      <c r="O515" s="129"/>
      <c r="P515" s="129"/>
      <c r="Q515" s="129"/>
      <c r="R515" s="129"/>
      <c r="S515" s="129"/>
      <c r="T515" s="129"/>
      <c r="U515" s="129"/>
      <c r="V515" s="129"/>
      <c r="W515" s="129"/>
      <c r="X515" s="129"/>
      <c r="Y515" s="129"/>
      <c r="Z515" s="129"/>
    </row>
    <row r="516" spans="1:26" ht="15.75" hidden="1" customHeight="1" x14ac:dyDescent="0.25">
      <c r="A516" s="129"/>
      <c r="B516" s="129"/>
      <c r="C516" s="129"/>
      <c r="D516" s="129"/>
      <c r="E516" s="129"/>
      <c r="F516" s="129"/>
      <c r="G516" s="129"/>
      <c r="H516" s="129"/>
      <c r="I516" s="129"/>
      <c r="J516" s="129"/>
      <c r="K516" s="129"/>
      <c r="L516" s="129"/>
      <c r="M516" s="129"/>
      <c r="N516" s="129"/>
      <c r="O516" s="129"/>
      <c r="P516" s="129"/>
      <c r="Q516" s="129"/>
      <c r="R516" s="129"/>
      <c r="S516" s="129"/>
      <c r="T516" s="129"/>
      <c r="U516" s="129"/>
      <c r="V516" s="129"/>
      <c r="W516" s="129"/>
      <c r="X516" s="129"/>
      <c r="Y516" s="129"/>
      <c r="Z516" s="129"/>
    </row>
    <row r="517" spans="1:26" ht="15.75" hidden="1" customHeight="1" x14ac:dyDescent="0.25">
      <c r="A517" s="129"/>
      <c r="B517" s="129"/>
      <c r="C517" s="129"/>
      <c r="D517" s="129"/>
      <c r="E517" s="129"/>
      <c r="F517" s="129"/>
      <c r="G517" s="129"/>
      <c r="H517" s="129"/>
      <c r="I517" s="129"/>
      <c r="J517" s="129"/>
      <c r="K517" s="129"/>
      <c r="L517" s="129"/>
      <c r="M517" s="129"/>
      <c r="N517" s="129"/>
      <c r="O517" s="129"/>
      <c r="P517" s="129"/>
      <c r="Q517" s="129"/>
      <c r="R517" s="129"/>
      <c r="S517" s="129"/>
      <c r="T517" s="129"/>
      <c r="U517" s="129"/>
      <c r="V517" s="129"/>
      <c r="W517" s="129"/>
      <c r="X517" s="129"/>
      <c r="Y517" s="129"/>
      <c r="Z517" s="129"/>
    </row>
    <row r="518" spans="1:26" ht="15.75" hidden="1" customHeight="1" x14ac:dyDescent="0.25">
      <c r="A518" s="129"/>
      <c r="B518" s="129"/>
      <c r="C518" s="129"/>
      <c r="D518" s="129"/>
      <c r="E518" s="129"/>
      <c r="F518" s="129"/>
      <c r="G518" s="129"/>
      <c r="H518" s="129"/>
      <c r="I518" s="129"/>
      <c r="J518" s="129"/>
      <c r="K518" s="129"/>
      <c r="L518" s="129"/>
      <c r="M518" s="129"/>
      <c r="N518" s="129"/>
      <c r="O518" s="129"/>
      <c r="P518" s="129"/>
      <c r="Q518" s="129"/>
      <c r="R518" s="129"/>
      <c r="S518" s="129"/>
      <c r="T518" s="129"/>
      <c r="U518" s="129"/>
      <c r="V518" s="129"/>
      <c r="W518" s="129"/>
      <c r="X518" s="129"/>
      <c r="Y518" s="129"/>
      <c r="Z518" s="129"/>
    </row>
    <row r="519" spans="1:26" ht="15.75" hidden="1" customHeight="1" x14ac:dyDescent="0.25">
      <c r="A519" s="129"/>
      <c r="B519" s="129"/>
      <c r="C519" s="129"/>
      <c r="D519" s="129"/>
      <c r="E519" s="129"/>
      <c r="F519" s="129"/>
      <c r="G519" s="129"/>
      <c r="H519" s="129"/>
      <c r="I519" s="129"/>
      <c r="J519" s="129"/>
      <c r="K519" s="129"/>
      <c r="L519" s="129"/>
      <c r="M519" s="129"/>
      <c r="N519" s="129"/>
      <c r="O519" s="129"/>
      <c r="P519" s="129"/>
      <c r="Q519" s="129"/>
      <c r="R519" s="129"/>
      <c r="S519" s="129"/>
      <c r="T519" s="129"/>
      <c r="U519" s="129"/>
      <c r="V519" s="129"/>
      <c r="W519" s="129"/>
      <c r="X519" s="129"/>
      <c r="Y519" s="129"/>
      <c r="Z519" s="129"/>
    </row>
    <row r="520" spans="1:26" ht="15.75" hidden="1" customHeight="1" x14ac:dyDescent="0.25">
      <c r="A520" s="129"/>
      <c r="B520" s="129"/>
      <c r="C520" s="129"/>
      <c r="D520" s="129"/>
      <c r="E520" s="129"/>
      <c r="F520" s="129"/>
      <c r="G520" s="129"/>
      <c r="H520" s="129"/>
      <c r="I520" s="129"/>
      <c r="J520" s="129"/>
      <c r="K520" s="129"/>
      <c r="L520" s="129"/>
      <c r="M520" s="129"/>
      <c r="N520" s="129"/>
      <c r="O520" s="129"/>
      <c r="P520" s="129"/>
      <c r="Q520" s="129"/>
      <c r="R520" s="129"/>
      <c r="S520" s="129"/>
      <c r="T520" s="129"/>
      <c r="U520" s="129"/>
      <c r="V520" s="129"/>
      <c r="W520" s="129"/>
      <c r="X520" s="129"/>
      <c r="Y520" s="129"/>
      <c r="Z520" s="129"/>
    </row>
    <row r="521" spans="1:26" ht="15.75" hidden="1" customHeight="1" x14ac:dyDescent="0.25">
      <c r="A521" s="129"/>
      <c r="B521" s="129"/>
      <c r="C521" s="129"/>
      <c r="D521" s="129"/>
      <c r="E521" s="129"/>
      <c r="F521" s="129"/>
      <c r="G521" s="129"/>
      <c r="H521" s="129"/>
      <c r="I521" s="129"/>
      <c r="J521" s="129"/>
      <c r="K521" s="129"/>
      <c r="L521" s="129"/>
      <c r="M521" s="129"/>
      <c r="N521" s="129"/>
      <c r="O521" s="129"/>
      <c r="P521" s="129"/>
      <c r="Q521" s="129"/>
      <c r="R521" s="129"/>
      <c r="S521" s="129"/>
      <c r="T521" s="129"/>
      <c r="U521" s="129"/>
      <c r="V521" s="129"/>
      <c r="W521" s="129"/>
      <c r="X521" s="129"/>
      <c r="Y521" s="129"/>
      <c r="Z521" s="129"/>
    </row>
    <row r="522" spans="1:26" ht="15.75" hidden="1" customHeight="1" x14ac:dyDescent="0.25">
      <c r="A522" s="129"/>
      <c r="B522" s="129"/>
      <c r="C522" s="129"/>
      <c r="D522" s="129"/>
      <c r="E522" s="129"/>
      <c r="F522" s="129"/>
      <c r="G522" s="129"/>
      <c r="H522" s="129"/>
      <c r="I522" s="129"/>
      <c r="J522" s="129"/>
      <c r="K522" s="129"/>
      <c r="L522" s="129"/>
      <c r="M522" s="129"/>
      <c r="N522" s="129"/>
      <c r="O522" s="129"/>
      <c r="P522" s="129"/>
      <c r="Q522" s="129"/>
      <c r="R522" s="129"/>
      <c r="S522" s="129"/>
      <c r="T522" s="129"/>
      <c r="U522" s="129"/>
      <c r="V522" s="129"/>
      <c r="W522" s="129"/>
      <c r="X522" s="129"/>
      <c r="Y522" s="129"/>
      <c r="Z522" s="129"/>
    </row>
    <row r="523" spans="1:26" ht="15.75" hidden="1" customHeight="1" x14ac:dyDescent="0.25">
      <c r="A523" s="129"/>
      <c r="B523" s="129"/>
      <c r="C523" s="129"/>
      <c r="D523" s="129"/>
      <c r="E523" s="129"/>
      <c r="F523" s="129"/>
      <c r="G523" s="129"/>
      <c r="H523" s="129"/>
      <c r="I523" s="129"/>
      <c r="J523" s="129"/>
      <c r="K523" s="129"/>
      <c r="L523" s="129"/>
      <c r="M523" s="129"/>
      <c r="N523" s="129"/>
      <c r="O523" s="129"/>
      <c r="P523" s="129"/>
      <c r="Q523" s="129"/>
      <c r="R523" s="129"/>
      <c r="S523" s="129"/>
      <c r="T523" s="129"/>
      <c r="U523" s="129"/>
      <c r="V523" s="129"/>
      <c r="W523" s="129"/>
      <c r="X523" s="129"/>
      <c r="Y523" s="129"/>
      <c r="Z523" s="129"/>
    </row>
    <row r="524" spans="1:26" ht="15.75" hidden="1" customHeight="1" x14ac:dyDescent="0.25">
      <c r="A524" s="129"/>
      <c r="B524" s="129"/>
      <c r="C524" s="129"/>
      <c r="D524" s="129"/>
      <c r="E524" s="129"/>
      <c r="F524" s="129"/>
      <c r="G524" s="129"/>
      <c r="H524" s="129"/>
      <c r="I524" s="129"/>
      <c r="J524" s="129"/>
      <c r="K524" s="129"/>
      <c r="L524" s="129"/>
      <c r="M524" s="129"/>
      <c r="N524" s="129"/>
      <c r="O524" s="129"/>
      <c r="P524" s="129"/>
      <c r="Q524" s="129"/>
      <c r="R524" s="129"/>
      <c r="S524" s="129"/>
      <c r="T524" s="129"/>
      <c r="U524" s="129"/>
      <c r="V524" s="129"/>
      <c r="W524" s="129"/>
      <c r="X524" s="129"/>
      <c r="Y524" s="129"/>
      <c r="Z524" s="129"/>
    </row>
    <row r="525" spans="1:26" ht="15.75" hidden="1" customHeight="1" x14ac:dyDescent="0.25">
      <c r="A525" s="129"/>
      <c r="B525" s="129"/>
      <c r="C525" s="129"/>
      <c r="D525" s="129"/>
      <c r="E525" s="129"/>
      <c r="F525" s="129"/>
      <c r="G525" s="129"/>
      <c r="H525" s="129"/>
      <c r="I525" s="129"/>
      <c r="J525" s="129"/>
      <c r="K525" s="129"/>
      <c r="L525" s="129"/>
      <c r="M525" s="129"/>
      <c r="N525" s="129"/>
      <c r="O525" s="129"/>
      <c r="P525" s="129"/>
      <c r="Q525" s="129"/>
      <c r="R525" s="129"/>
      <c r="S525" s="129"/>
      <c r="T525" s="129"/>
      <c r="U525" s="129"/>
      <c r="V525" s="129"/>
      <c r="W525" s="129"/>
      <c r="X525" s="129"/>
      <c r="Y525" s="129"/>
      <c r="Z525" s="129"/>
    </row>
    <row r="526" spans="1:26" ht="15.75" hidden="1" customHeight="1" x14ac:dyDescent="0.25">
      <c r="A526" s="129"/>
      <c r="B526" s="129"/>
      <c r="C526" s="129"/>
      <c r="D526" s="129"/>
      <c r="E526" s="129"/>
      <c r="F526" s="129"/>
      <c r="G526" s="129"/>
      <c r="H526" s="129"/>
      <c r="I526" s="129"/>
      <c r="J526" s="129"/>
      <c r="K526" s="129"/>
      <c r="L526" s="129"/>
      <c r="M526" s="129"/>
      <c r="N526" s="129"/>
      <c r="O526" s="129"/>
      <c r="P526" s="129"/>
      <c r="Q526" s="129"/>
      <c r="R526" s="129"/>
      <c r="S526" s="129"/>
      <c r="T526" s="129"/>
      <c r="U526" s="129"/>
      <c r="V526" s="129"/>
      <c r="W526" s="129"/>
      <c r="X526" s="129"/>
      <c r="Y526" s="129"/>
      <c r="Z526" s="129"/>
    </row>
    <row r="527" spans="1:26" ht="15.75" hidden="1" customHeight="1" x14ac:dyDescent="0.25">
      <c r="A527" s="129"/>
      <c r="B527" s="129"/>
      <c r="C527" s="129"/>
      <c r="D527" s="129"/>
      <c r="E527" s="129"/>
      <c r="F527" s="129"/>
      <c r="G527" s="129"/>
      <c r="H527" s="129"/>
      <c r="I527" s="129"/>
      <c r="J527" s="129"/>
      <c r="K527" s="129"/>
      <c r="L527" s="129"/>
      <c r="M527" s="129"/>
      <c r="N527" s="129"/>
      <c r="O527" s="129"/>
      <c r="P527" s="129"/>
      <c r="Q527" s="129"/>
      <c r="R527" s="129"/>
      <c r="S527" s="129"/>
      <c r="T527" s="129"/>
      <c r="U527" s="129"/>
      <c r="V527" s="129"/>
      <c r="W527" s="129"/>
      <c r="X527" s="129"/>
      <c r="Y527" s="129"/>
      <c r="Z527" s="129"/>
    </row>
    <row r="528" spans="1:26" ht="15.75" hidden="1" customHeight="1" x14ac:dyDescent="0.25">
      <c r="A528" s="129"/>
      <c r="B528" s="129"/>
      <c r="C528" s="129"/>
      <c r="D528" s="129"/>
      <c r="E528" s="129"/>
      <c r="F528" s="129"/>
      <c r="G528" s="129"/>
      <c r="H528" s="129"/>
      <c r="I528" s="129"/>
      <c r="J528" s="129"/>
      <c r="K528" s="129"/>
      <c r="L528" s="129"/>
      <c r="M528" s="129"/>
      <c r="N528" s="129"/>
      <c r="O528" s="129"/>
      <c r="P528" s="129"/>
      <c r="Q528" s="129"/>
      <c r="R528" s="129"/>
      <c r="S528" s="129"/>
      <c r="T528" s="129"/>
      <c r="U528" s="129"/>
      <c r="V528" s="129"/>
      <c r="W528" s="129"/>
      <c r="X528" s="129"/>
      <c r="Y528" s="129"/>
      <c r="Z528" s="129"/>
    </row>
    <row r="529" spans="1:26" ht="15.75" hidden="1" customHeight="1" x14ac:dyDescent="0.25">
      <c r="A529" s="129"/>
      <c r="B529" s="129"/>
      <c r="C529" s="129"/>
      <c r="D529" s="129"/>
      <c r="E529" s="129"/>
      <c r="F529" s="129"/>
      <c r="G529" s="129"/>
      <c r="H529" s="129"/>
      <c r="I529" s="129"/>
      <c r="J529" s="129"/>
      <c r="K529" s="129"/>
      <c r="L529" s="129"/>
      <c r="M529" s="129"/>
      <c r="N529" s="129"/>
      <c r="O529" s="129"/>
      <c r="P529" s="129"/>
      <c r="Q529" s="129"/>
      <c r="R529" s="129"/>
      <c r="S529" s="129"/>
      <c r="T529" s="129"/>
      <c r="U529" s="129"/>
      <c r="V529" s="129"/>
      <c r="W529" s="129"/>
      <c r="X529" s="129"/>
      <c r="Y529" s="129"/>
      <c r="Z529" s="129"/>
    </row>
    <row r="530" spans="1:26" ht="15.75" hidden="1" customHeight="1" x14ac:dyDescent="0.25">
      <c r="A530" s="129"/>
      <c r="B530" s="129"/>
      <c r="C530" s="129"/>
      <c r="D530" s="129"/>
      <c r="E530" s="129"/>
      <c r="F530" s="129"/>
      <c r="G530" s="129"/>
      <c r="H530" s="129"/>
      <c r="I530" s="129"/>
      <c r="J530" s="129"/>
      <c r="K530" s="129"/>
      <c r="L530" s="129"/>
      <c r="M530" s="129"/>
      <c r="N530" s="129"/>
      <c r="O530" s="129"/>
      <c r="P530" s="129"/>
      <c r="Q530" s="129"/>
      <c r="R530" s="129"/>
      <c r="S530" s="129"/>
      <c r="T530" s="129"/>
      <c r="U530" s="129"/>
      <c r="V530" s="129"/>
      <c r="W530" s="129"/>
      <c r="X530" s="129"/>
      <c r="Y530" s="129"/>
      <c r="Z530" s="129"/>
    </row>
    <row r="531" spans="1:26" ht="15.75" hidden="1" customHeight="1" x14ac:dyDescent="0.25">
      <c r="A531" s="129"/>
      <c r="B531" s="129"/>
      <c r="C531" s="129"/>
      <c r="D531" s="129"/>
      <c r="E531" s="129"/>
      <c r="F531" s="129"/>
      <c r="G531" s="129"/>
      <c r="H531" s="129"/>
      <c r="I531" s="129"/>
      <c r="J531" s="129"/>
      <c r="K531" s="129"/>
      <c r="L531" s="129"/>
      <c r="M531" s="129"/>
      <c r="N531" s="129"/>
      <c r="O531" s="129"/>
      <c r="P531" s="129"/>
      <c r="Q531" s="129"/>
      <c r="R531" s="129"/>
      <c r="S531" s="129"/>
      <c r="T531" s="129"/>
      <c r="U531" s="129"/>
      <c r="V531" s="129"/>
      <c r="W531" s="129"/>
      <c r="X531" s="129"/>
      <c r="Y531" s="129"/>
      <c r="Z531" s="129"/>
    </row>
    <row r="532" spans="1:26" ht="15.75" hidden="1" customHeight="1" x14ac:dyDescent="0.25">
      <c r="A532" s="129"/>
      <c r="B532" s="129"/>
      <c r="C532" s="129"/>
      <c r="D532" s="129"/>
      <c r="E532" s="129"/>
      <c r="F532" s="129"/>
      <c r="G532" s="129"/>
      <c r="H532" s="129"/>
      <c r="I532" s="129"/>
      <c r="J532" s="129"/>
      <c r="K532" s="129"/>
      <c r="L532" s="129"/>
      <c r="M532" s="129"/>
      <c r="N532" s="129"/>
      <c r="O532" s="129"/>
      <c r="P532" s="129"/>
      <c r="Q532" s="129"/>
      <c r="R532" s="129"/>
      <c r="S532" s="129"/>
      <c r="T532" s="129"/>
      <c r="U532" s="129"/>
      <c r="V532" s="129"/>
      <c r="W532" s="129"/>
      <c r="X532" s="129"/>
      <c r="Y532" s="129"/>
      <c r="Z532" s="129"/>
    </row>
    <row r="533" spans="1:26" ht="15.75" hidden="1" customHeight="1" x14ac:dyDescent="0.25">
      <c r="A533" s="129"/>
      <c r="B533" s="129"/>
      <c r="C533" s="129"/>
      <c r="D533" s="129"/>
      <c r="E533" s="129"/>
      <c r="F533" s="129"/>
      <c r="G533" s="129"/>
      <c r="H533" s="129"/>
      <c r="I533" s="129"/>
      <c r="J533" s="129"/>
      <c r="K533" s="129"/>
      <c r="L533" s="129"/>
      <c r="M533" s="129"/>
      <c r="N533" s="129"/>
      <c r="O533" s="129"/>
      <c r="P533" s="129"/>
      <c r="Q533" s="129"/>
      <c r="R533" s="129"/>
      <c r="S533" s="129"/>
      <c r="T533" s="129"/>
      <c r="U533" s="129"/>
      <c r="V533" s="129"/>
      <c r="W533" s="129"/>
      <c r="X533" s="129"/>
      <c r="Y533" s="129"/>
      <c r="Z533" s="129"/>
    </row>
    <row r="534" spans="1:26" ht="15.75" hidden="1" customHeight="1" x14ac:dyDescent="0.25">
      <c r="A534" s="129"/>
      <c r="B534" s="129"/>
      <c r="C534" s="129"/>
      <c r="D534" s="129"/>
      <c r="E534" s="129"/>
      <c r="F534" s="129"/>
      <c r="G534" s="129"/>
      <c r="H534" s="129"/>
      <c r="I534" s="129"/>
      <c r="J534" s="129"/>
      <c r="K534" s="129"/>
      <c r="L534" s="129"/>
      <c r="M534" s="129"/>
      <c r="N534" s="129"/>
      <c r="O534" s="129"/>
      <c r="P534" s="129"/>
      <c r="Q534" s="129"/>
      <c r="R534" s="129"/>
      <c r="S534" s="129"/>
      <c r="T534" s="129"/>
      <c r="U534" s="129"/>
      <c r="V534" s="129"/>
      <c r="W534" s="129"/>
      <c r="X534" s="129"/>
      <c r="Y534" s="129"/>
      <c r="Z534" s="129"/>
    </row>
    <row r="535" spans="1:26" ht="15.75" hidden="1" customHeight="1" x14ac:dyDescent="0.25">
      <c r="A535" s="129"/>
      <c r="B535" s="129"/>
      <c r="C535" s="129"/>
      <c r="D535" s="129"/>
      <c r="E535" s="129"/>
      <c r="F535" s="129"/>
      <c r="G535" s="129"/>
      <c r="H535" s="129"/>
      <c r="I535" s="129"/>
      <c r="J535" s="129"/>
      <c r="K535" s="129"/>
      <c r="L535" s="129"/>
      <c r="M535" s="129"/>
      <c r="N535" s="129"/>
      <c r="O535" s="129"/>
      <c r="P535" s="129"/>
      <c r="Q535" s="129"/>
      <c r="R535" s="129"/>
      <c r="S535" s="129"/>
      <c r="T535" s="129"/>
      <c r="U535" s="129"/>
      <c r="V535" s="129"/>
      <c r="W535" s="129"/>
      <c r="X535" s="129"/>
      <c r="Y535" s="129"/>
      <c r="Z535" s="129"/>
    </row>
    <row r="536" spans="1:26" ht="15.75" hidden="1" customHeight="1" x14ac:dyDescent="0.25">
      <c r="A536" s="129"/>
      <c r="B536" s="129"/>
      <c r="C536" s="129"/>
      <c r="D536" s="129"/>
      <c r="E536" s="129"/>
      <c r="F536" s="129"/>
      <c r="G536" s="129"/>
      <c r="H536" s="129"/>
      <c r="I536" s="129"/>
      <c r="J536" s="129"/>
      <c r="K536" s="129"/>
      <c r="L536" s="129"/>
      <c r="M536" s="129"/>
      <c r="N536" s="129"/>
      <c r="O536" s="129"/>
      <c r="P536" s="129"/>
      <c r="Q536" s="129"/>
      <c r="R536" s="129"/>
      <c r="S536" s="129"/>
      <c r="T536" s="129"/>
      <c r="U536" s="129"/>
      <c r="V536" s="129"/>
      <c r="W536" s="129"/>
      <c r="X536" s="129"/>
      <c r="Y536" s="129"/>
      <c r="Z536" s="129"/>
    </row>
    <row r="537" spans="1:26" ht="15.75" hidden="1" customHeight="1" x14ac:dyDescent="0.25">
      <c r="A537" s="129"/>
      <c r="B537" s="129"/>
      <c r="C537" s="129"/>
      <c r="D537" s="129"/>
      <c r="E537" s="129"/>
      <c r="F537" s="129"/>
      <c r="G537" s="129"/>
      <c r="H537" s="129"/>
      <c r="I537" s="129"/>
      <c r="J537" s="129"/>
      <c r="K537" s="129"/>
      <c r="L537" s="129"/>
      <c r="M537" s="129"/>
      <c r="N537" s="129"/>
      <c r="O537" s="129"/>
      <c r="P537" s="129"/>
      <c r="Q537" s="129"/>
      <c r="R537" s="129"/>
      <c r="S537" s="129"/>
      <c r="T537" s="129"/>
      <c r="U537" s="129"/>
      <c r="V537" s="129"/>
      <c r="W537" s="129"/>
      <c r="X537" s="129"/>
      <c r="Y537" s="129"/>
      <c r="Z537" s="129"/>
    </row>
    <row r="538" spans="1:26" ht="15.75" hidden="1" customHeight="1" x14ac:dyDescent="0.25">
      <c r="A538" s="129"/>
      <c r="B538" s="129"/>
      <c r="C538" s="129"/>
      <c r="D538" s="129"/>
      <c r="E538" s="129"/>
      <c r="F538" s="129"/>
      <c r="G538" s="129"/>
      <c r="H538" s="129"/>
      <c r="I538" s="129"/>
      <c r="J538" s="129"/>
      <c r="K538" s="129"/>
      <c r="L538" s="129"/>
      <c r="M538" s="129"/>
      <c r="N538" s="129"/>
      <c r="O538" s="129"/>
      <c r="P538" s="129"/>
      <c r="Q538" s="129"/>
      <c r="R538" s="129"/>
      <c r="S538" s="129"/>
      <c r="T538" s="129"/>
      <c r="U538" s="129"/>
      <c r="V538" s="129"/>
      <c r="W538" s="129"/>
      <c r="X538" s="129"/>
      <c r="Y538" s="129"/>
      <c r="Z538" s="129"/>
    </row>
    <row r="539" spans="1:26" ht="15.75" hidden="1" customHeight="1" x14ac:dyDescent="0.25">
      <c r="A539" s="129"/>
      <c r="B539" s="129"/>
      <c r="C539" s="129"/>
      <c r="D539" s="129"/>
      <c r="E539" s="129"/>
      <c r="F539" s="129"/>
      <c r="G539" s="129"/>
      <c r="H539" s="129"/>
      <c r="I539" s="129"/>
      <c r="J539" s="129"/>
      <c r="K539" s="129"/>
      <c r="L539" s="129"/>
      <c r="M539" s="129"/>
      <c r="N539" s="129"/>
      <c r="O539" s="129"/>
      <c r="P539" s="129"/>
      <c r="Q539" s="129"/>
      <c r="R539" s="129"/>
      <c r="S539" s="129"/>
      <c r="T539" s="129"/>
      <c r="U539" s="129"/>
      <c r="V539" s="129"/>
      <c r="W539" s="129"/>
      <c r="X539" s="129"/>
      <c r="Y539" s="129"/>
      <c r="Z539" s="129"/>
    </row>
    <row r="540" spans="1:26" ht="15.75" hidden="1" customHeight="1" x14ac:dyDescent="0.25">
      <c r="A540" s="129"/>
      <c r="B540" s="129"/>
      <c r="C540" s="129"/>
      <c r="D540" s="129"/>
      <c r="E540" s="129"/>
      <c r="F540" s="129"/>
      <c r="G540" s="129"/>
      <c r="H540" s="129"/>
      <c r="I540" s="129"/>
      <c r="J540" s="129"/>
      <c r="K540" s="129"/>
      <c r="L540" s="129"/>
      <c r="M540" s="129"/>
      <c r="N540" s="129"/>
      <c r="O540" s="129"/>
      <c r="P540" s="129"/>
      <c r="Q540" s="129"/>
      <c r="R540" s="129"/>
      <c r="S540" s="129"/>
      <c r="T540" s="129"/>
      <c r="U540" s="129"/>
      <c r="V540" s="129"/>
      <c r="W540" s="129"/>
      <c r="X540" s="129"/>
      <c r="Y540" s="129"/>
      <c r="Z540" s="129"/>
    </row>
    <row r="541" spans="1:26" ht="15.75" hidden="1" customHeight="1" x14ac:dyDescent="0.25">
      <c r="A541" s="129"/>
      <c r="B541" s="129"/>
      <c r="C541" s="129"/>
      <c r="D541" s="129"/>
      <c r="E541" s="129"/>
      <c r="F541" s="129"/>
      <c r="G541" s="129"/>
      <c r="H541" s="129"/>
      <c r="I541" s="129"/>
      <c r="J541" s="129"/>
      <c r="K541" s="129"/>
      <c r="L541" s="129"/>
      <c r="M541" s="129"/>
      <c r="N541" s="129"/>
      <c r="O541" s="129"/>
      <c r="P541" s="129"/>
      <c r="Q541" s="129"/>
      <c r="R541" s="129"/>
      <c r="S541" s="129"/>
      <c r="T541" s="129"/>
      <c r="U541" s="129"/>
      <c r="V541" s="129"/>
      <c r="W541" s="129"/>
      <c r="X541" s="129"/>
      <c r="Y541" s="129"/>
      <c r="Z541" s="129"/>
    </row>
    <row r="542" spans="1:26" ht="15.75" hidden="1" customHeight="1" x14ac:dyDescent="0.25">
      <c r="A542" s="129"/>
      <c r="B542" s="129"/>
      <c r="C542" s="129"/>
      <c r="D542" s="129"/>
      <c r="E542" s="129"/>
      <c r="F542" s="129"/>
      <c r="G542" s="129"/>
      <c r="H542" s="129"/>
      <c r="I542" s="129"/>
      <c r="J542" s="129"/>
      <c r="K542" s="129"/>
      <c r="L542" s="129"/>
      <c r="M542" s="129"/>
      <c r="N542" s="129"/>
      <c r="O542" s="129"/>
      <c r="P542" s="129"/>
      <c r="Q542" s="129"/>
      <c r="R542" s="129"/>
      <c r="S542" s="129"/>
      <c r="T542" s="129"/>
      <c r="U542" s="129"/>
      <c r="V542" s="129"/>
      <c r="W542" s="129"/>
      <c r="X542" s="129"/>
      <c r="Y542" s="129"/>
      <c r="Z542" s="129"/>
    </row>
    <row r="543" spans="1:26" ht="15.75" hidden="1" customHeight="1" x14ac:dyDescent="0.25">
      <c r="A543" s="129"/>
      <c r="B543" s="129"/>
      <c r="C543" s="129"/>
      <c r="D543" s="129"/>
      <c r="E543" s="129"/>
      <c r="F543" s="129"/>
      <c r="G543" s="129"/>
      <c r="H543" s="129"/>
      <c r="I543" s="129"/>
      <c r="J543" s="129"/>
      <c r="K543" s="129"/>
      <c r="L543" s="129"/>
      <c r="M543" s="129"/>
      <c r="N543" s="129"/>
      <c r="O543" s="129"/>
      <c r="P543" s="129"/>
      <c r="Q543" s="129"/>
      <c r="R543" s="129"/>
      <c r="S543" s="129"/>
      <c r="T543" s="129"/>
      <c r="U543" s="129"/>
      <c r="V543" s="129"/>
      <c r="W543" s="129"/>
      <c r="X543" s="129"/>
      <c r="Y543" s="129"/>
      <c r="Z543" s="129"/>
    </row>
    <row r="544" spans="1:26" ht="15.75" hidden="1" customHeight="1" x14ac:dyDescent="0.25">
      <c r="A544" s="129"/>
      <c r="B544" s="129"/>
      <c r="C544" s="129"/>
      <c r="D544" s="129"/>
      <c r="E544" s="129"/>
      <c r="F544" s="129"/>
      <c r="G544" s="129"/>
      <c r="H544" s="129"/>
      <c r="I544" s="129"/>
      <c r="J544" s="129"/>
      <c r="K544" s="129"/>
      <c r="L544" s="129"/>
      <c r="M544" s="129"/>
      <c r="N544" s="129"/>
      <c r="O544" s="129"/>
      <c r="P544" s="129"/>
      <c r="Q544" s="129"/>
      <c r="R544" s="129"/>
      <c r="S544" s="129"/>
      <c r="T544" s="129"/>
      <c r="U544" s="129"/>
      <c r="V544" s="129"/>
      <c r="W544" s="129"/>
      <c r="X544" s="129"/>
      <c r="Y544" s="129"/>
      <c r="Z544" s="129"/>
    </row>
    <row r="545" spans="1:26" ht="15.75" hidden="1" customHeight="1" x14ac:dyDescent="0.25">
      <c r="A545" s="129"/>
      <c r="B545" s="129"/>
      <c r="C545" s="129"/>
      <c r="D545" s="129"/>
      <c r="E545" s="129"/>
      <c r="F545" s="129"/>
      <c r="G545" s="129"/>
      <c r="H545" s="129"/>
      <c r="I545" s="129"/>
      <c r="J545" s="129"/>
      <c r="K545" s="129"/>
      <c r="L545" s="129"/>
      <c r="M545" s="129"/>
      <c r="N545" s="129"/>
      <c r="O545" s="129"/>
      <c r="P545" s="129"/>
      <c r="Q545" s="129"/>
      <c r="R545" s="129"/>
      <c r="S545" s="129"/>
      <c r="T545" s="129"/>
      <c r="U545" s="129"/>
      <c r="V545" s="129"/>
      <c r="W545" s="129"/>
      <c r="X545" s="129"/>
      <c r="Y545" s="129"/>
      <c r="Z545" s="129"/>
    </row>
    <row r="546" spans="1:26" ht="15.75" hidden="1" customHeight="1" x14ac:dyDescent="0.25">
      <c r="A546" s="129"/>
      <c r="B546" s="129"/>
      <c r="C546" s="129"/>
      <c r="D546" s="129"/>
      <c r="E546" s="129"/>
      <c r="F546" s="129"/>
      <c r="G546" s="129"/>
      <c r="H546" s="129"/>
      <c r="I546" s="129"/>
      <c r="J546" s="129"/>
      <c r="K546" s="129"/>
      <c r="L546" s="129"/>
      <c r="M546" s="129"/>
      <c r="N546" s="129"/>
      <c r="O546" s="129"/>
      <c r="P546" s="129"/>
      <c r="Q546" s="129"/>
      <c r="R546" s="129"/>
      <c r="S546" s="129"/>
      <c r="T546" s="129"/>
      <c r="U546" s="129"/>
      <c r="V546" s="129"/>
      <c r="W546" s="129"/>
      <c r="X546" s="129"/>
      <c r="Y546" s="129"/>
      <c r="Z546" s="129"/>
    </row>
    <row r="547" spans="1:26" ht="15.75" hidden="1" customHeight="1" x14ac:dyDescent="0.25">
      <c r="A547" s="129"/>
      <c r="B547" s="129"/>
      <c r="C547" s="129"/>
      <c r="D547" s="129"/>
      <c r="E547" s="129"/>
      <c r="F547" s="129"/>
      <c r="G547" s="129"/>
      <c r="H547" s="129"/>
      <c r="I547" s="129"/>
      <c r="J547" s="129"/>
      <c r="K547" s="129"/>
      <c r="L547" s="129"/>
      <c r="M547" s="129"/>
      <c r="N547" s="129"/>
      <c r="O547" s="129"/>
      <c r="P547" s="129"/>
      <c r="Q547" s="129"/>
      <c r="R547" s="129"/>
      <c r="S547" s="129"/>
      <c r="T547" s="129"/>
      <c r="U547" s="129"/>
      <c r="V547" s="129"/>
      <c r="W547" s="129"/>
      <c r="X547" s="129"/>
      <c r="Y547" s="129"/>
      <c r="Z547" s="129"/>
    </row>
    <row r="548" spans="1:26" ht="15.75" hidden="1" customHeight="1" x14ac:dyDescent="0.25">
      <c r="A548" s="129"/>
      <c r="B548" s="129"/>
      <c r="C548" s="129"/>
      <c r="D548" s="129"/>
      <c r="E548" s="129"/>
      <c r="F548" s="129"/>
      <c r="G548" s="129"/>
      <c r="H548" s="129"/>
      <c r="I548" s="129"/>
      <c r="J548" s="129"/>
      <c r="K548" s="129"/>
      <c r="L548" s="129"/>
      <c r="M548" s="129"/>
      <c r="N548" s="129"/>
      <c r="O548" s="129"/>
      <c r="P548" s="129"/>
      <c r="Q548" s="129"/>
      <c r="R548" s="129"/>
      <c r="S548" s="129"/>
      <c r="T548" s="129"/>
      <c r="U548" s="129"/>
      <c r="V548" s="129"/>
      <c r="W548" s="129"/>
      <c r="X548" s="129"/>
      <c r="Y548" s="129"/>
      <c r="Z548" s="129"/>
    </row>
    <row r="549" spans="1:26" ht="15.75" hidden="1" customHeight="1" x14ac:dyDescent="0.25">
      <c r="A549" s="129"/>
      <c r="B549" s="129"/>
      <c r="C549" s="129"/>
      <c r="D549" s="129"/>
      <c r="E549" s="129"/>
      <c r="F549" s="129"/>
      <c r="G549" s="129"/>
      <c r="H549" s="129"/>
      <c r="I549" s="129"/>
      <c r="J549" s="129"/>
      <c r="K549" s="129"/>
      <c r="L549" s="129"/>
      <c r="M549" s="129"/>
      <c r="N549" s="129"/>
      <c r="O549" s="129"/>
      <c r="P549" s="129"/>
      <c r="Q549" s="129"/>
      <c r="R549" s="129"/>
      <c r="S549" s="129"/>
      <c r="T549" s="129"/>
      <c r="U549" s="129"/>
      <c r="V549" s="129"/>
      <c r="W549" s="129"/>
      <c r="X549" s="129"/>
      <c r="Y549" s="129"/>
      <c r="Z549" s="129"/>
    </row>
    <row r="550" spans="1:26" ht="15.75" hidden="1" customHeight="1" x14ac:dyDescent="0.25">
      <c r="A550" s="129"/>
      <c r="B550" s="129"/>
      <c r="C550" s="129"/>
      <c r="D550" s="129"/>
      <c r="E550" s="129"/>
      <c r="F550" s="129"/>
      <c r="G550" s="129"/>
      <c r="H550" s="129"/>
      <c r="I550" s="129"/>
      <c r="J550" s="129"/>
      <c r="K550" s="129"/>
      <c r="L550" s="129"/>
      <c r="M550" s="129"/>
      <c r="N550" s="129"/>
      <c r="O550" s="129"/>
      <c r="P550" s="129"/>
      <c r="Q550" s="129"/>
      <c r="R550" s="129"/>
      <c r="S550" s="129"/>
      <c r="T550" s="129"/>
      <c r="U550" s="129"/>
      <c r="V550" s="129"/>
      <c r="W550" s="129"/>
      <c r="X550" s="129"/>
      <c r="Y550" s="129"/>
      <c r="Z550" s="129"/>
    </row>
    <row r="551" spans="1:26" ht="15.75" hidden="1" customHeight="1" x14ac:dyDescent="0.25">
      <c r="A551" s="129"/>
      <c r="B551" s="129"/>
      <c r="C551" s="129"/>
      <c r="D551" s="129"/>
      <c r="E551" s="129"/>
      <c r="F551" s="129"/>
      <c r="G551" s="129"/>
      <c r="H551" s="129"/>
      <c r="I551" s="129"/>
      <c r="J551" s="129"/>
      <c r="K551" s="129"/>
      <c r="L551" s="129"/>
      <c r="M551" s="129"/>
      <c r="N551" s="129"/>
      <c r="O551" s="129"/>
      <c r="P551" s="129"/>
      <c r="Q551" s="129"/>
      <c r="R551" s="129"/>
      <c r="S551" s="129"/>
      <c r="T551" s="129"/>
      <c r="U551" s="129"/>
      <c r="V551" s="129"/>
      <c r="W551" s="129"/>
      <c r="X551" s="129"/>
      <c r="Y551" s="129"/>
      <c r="Z551" s="129"/>
    </row>
    <row r="552" spans="1:26" ht="15.75" hidden="1" customHeight="1" x14ac:dyDescent="0.25">
      <c r="A552" s="129"/>
      <c r="B552" s="129"/>
      <c r="C552" s="129"/>
      <c r="D552" s="129"/>
      <c r="E552" s="129"/>
      <c r="F552" s="129"/>
      <c r="G552" s="129"/>
      <c r="H552" s="129"/>
      <c r="I552" s="129"/>
      <c r="J552" s="129"/>
      <c r="K552" s="129"/>
      <c r="L552" s="129"/>
      <c r="M552" s="129"/>
      <c r="N552" s="129"/>
      <c r="O552" s="129"/>
      <c r="P552" s="129"/>
      <c r="Q552" s="129"/>
      <c r="R552" s="129"/>
      <c r="S552" s="129"/>
      <c r="T552" s="129"/>
      <c r="U552" s="129"/>
      <c r="V552" s="129"/>
      <c r="W552" s="129"/>
      <c r="X552" s="129"/>
      <c r="Y552" s="129"/>
      <c r="Z552" s="129"/>
    </row>
    <row r="553" spans="1:26" ht="15.75" hidden="1" customHeight="1" x14ac:dyDescent="0.25">
      <c r="A553" s="129"/>
      <c r="B553" s="129"/>
      <c r="C553" s="129"/>
      <c r="D553" s="129"/>
      <c r="E553" s="129"/>
      <c r="F553" s="129"/>
      <c r="G553" s="129"/>
      <c r="H553" s="129"/>
      <c r="I553" s="129"/>
      <c r="J553" s="129"/>
      <c r="K553" s="129"/>
      <c r="L553" s="129"/>
      <c r="M553" s="129"/>
      <c r="N553" s="129"/>
      <c r="O553" s="129"/>
      <c r="P553" s="129"/>
      <c r="Q553" s="129"/>
      <c r="R553" s="129"/>
      <c r="S553" s="129"/>
      <c r="T553" s="129"/>
      <c r="U553" s="129"/>
      <c r="V553" s="129"/>
      <c r="W553" s="129"/>
      <c r="X553" s="129"/>
      <c r="Y553" s="129"/>
      <c r="Z553" s="129"/>
    </row>
    <row r="554" spans="1:26" ht="15.75" hidden="1" customHeight="1" x14ac:dyDescent="0.25">
      <c r="A554" s="129"/>
      <c r="B554" s="129"/>
      <c r="C554" s="129"/>
      <c r="D554" s="129"/>
      <c r="E554" s="129"/>
      <c r="F554" s="129"/>
      <c r="G554" s="129"/>
      <c r="H554" s="129"/>
      <c r="I554" s="129"/>
      <c r="J554" s="129"/>
      <c r="K554" s="129"/>
      <c r="L554" s="129"/>
      <c r="M554" s="129"/>
      <c r="N554" s="129"/>
      <c r="O554" s="129"/>
      <c r="P554" s="129"/>
      <c r="Q554" s="129"/>
      <c r="R554" s="129"/>
      <c r="S554" s="129"/>
      <c r="T554" s="129"/>
      <c r="U554" s="129"/>
      <c r="V554" s="129"/>
      <c r="W554" s="129"/>
      <c r="X554" s="129"/>
      <c r="Y554" s="129"/>
      <c r="Z554" s="129"/>
    </row>
    <row r="555" spans="1:26" ht="15.75" hidden="1" customHeight="1" x14ac:dyDescent="0.25">
      <c r="A555" s="129"/>
      <c r="B555" s="129"/>
      <c r="C555" s="129"/>
      <c r="D555" s="129"/>
      <c r="E555" s="129"/>
      <c r="F555" s="129"/>
      <c r="G555" s="129"/>
      <c r="H555" s="129"/>
      <c r="I555" s="129"/>
      <c r="J555" s="129"/>
      <c r="K555" s="129"/>
      <c r="L555" s="129"/>
      <c r="M555" s="129"/>
      <c r="N555" s="129"/>
      <c r="O555" s="129"/>
      <c r="P555" s="129"/>
      <c r="Q555" s="129"/>
      <c r="R555" s="129"/>
      <c r="S555" s="129"/>
      <c r="T555" s="129"/>
      <c r="U555" s="129"/>
      <c r="V555" s="129"/>
      <c r="W555" s="129"/>
      <c r="X555" s="129"/>
      <c r="Y555" s="129"/>
      <c r="Z555" s="129"/>
    </row>
    <row r="556" spans="1:26" ht="15.75" hidden="1" customHeight="1" x14ac:dyDescent="0.25">
      <c r="A556" s="129"/>
      <c r="B556" s="129"/>
      <c r="C556" s="129"/>
      <c r="D556" s="129"/>
      <c r="E556" s="129"/>
      <c r="F556" s="129"/>
      <c r="G556" s="129"/>
      <c r="H556" s="129"/>
      <c r="I556" s="129"/>
      <c r="J556" s="129"/>
      <c r="K556" s="129"/>
      <c r="L556" s="129"/>
      <c r="M556" s="129"/>
      <c r="N556" s="129"/>
      <c r="O556" s="129"/>
      <c r="P556" s="129"/>
      <c r="Q556" s="129"/>
      <c r="R556" s="129"/>
      <c r="S556" s="129"/>
      <c r="T556" s="129"/>
      <c r="U556" s="129"/>
      <c r="V556" s="129"/>
      <c r="W556" s="129"/>
      <c r="X556" s="129"/>
      <c r="Y556" s="129"/>
      <c r="Z556" s="129"/>
    </row>
    <row r="557" spans="1:26" ht="15.75" hidden="1" customHeight="1" x14ac:dyDescent="0.25">
      <c r="A557" s="129"/>
      <c r="B557" s="129"/>
      <c r="C557" s="129"/>
      <c r="D557" s="129"/>
      <c r="E557" s="129"/>
      <c r="F557" s="129"/>
      <c r="G557" s="129"/>
      <c r="H557" s="129"/>
      <c r="I557" s="129"/>
      <c r="J557" s="129"/>
      <c r="K557" s="129"/>
      <c r="L557" s="129"/>
      <c r="M557" s="129"/>
      <c r="N557" s="129"/>
      <c r="O557" s="129"/>
      <c r="P557" s="129"/>
      <c r="Q557" s="129"/>
      <c r="R557" s="129"/>
      <c r="S557" s="129"/>
      <c r="T557" s="129"/>
      <c r="U557" s="129"/>
      <c r="V557" s="129"/>
      <c r="W557" s="129"/>
      <c r="X557" s="129"/>
      <c r="Y557" s="129"/>
      <c r="Z557" s="129"/>
    </row>
    <row r="558" spans="1:26" ht="15.75" hidden="1" customHeight="1" x14ac:dyDescent="0.25">
      <c r="A558" s="129"/>
      <c r="B558" s="129"/>
      <c r="C558" s="129"/>
      <c r="D558" s="129"/>
      <c r="E558" s="129"/>
      <c r="F558" s="129"/>
      <c r="G558" s="129"/>
      <c r="H558" s="129"/>
      <c r="I558" s="129"/>
      <c r="J558" s="129"/>
      <c r="K558" s="129"/>
      <c r="L558" s="129"/>
      <c r="M558" s="129"/>
      <c r="N558" s="129"/>
      <c r="O558" s="129"/>
      <c r="P558" s="129"/>
      <c r="Q558" s="129"/>
      <c r="R558" s="129"/>
      <c r="S558" s="129"/>
      <c r="T558" s="129"/>
      <c r="U558" s="129"/>
      <c r="V558" s="129"/>
      <c r="W558" s="129"/>
      <c r="X558" s="129"/>
      <c r="Y558" s="129"/>
      <c r="Z558" s="129"/>
    </row>
    <row r="559" spans="1:26" ht="15.75" hidden="1" customHeight="1" x14ac:dyDescent="0.25">
      <c r="A559" s="129"/>
      <c r="B559" s="129"/>
      <c r="C559" s="129"/>
      <c r="D559" s="129"/>
      <c r="E559" s="129"/>
      <c r="F559" s="129"/>
      <c r="G559" s="129"/>
      <c r="H559" s="129"/>
      <c r="I559" s="129"/>
      <c r="J559" s="129"/>
      <c r="K559" s="129"/>
      <c r="L559" s="129"/>
      <c r="M559" s="129"/>
      <c r="N559" s="129"/>
      <c r="O559" s="129"/>
      <c r="P559" s="129"/>
      <c r="Q559" s="129"/>
      <c r="R559" s="129"/>
      <c r="S559" s="129"/>
      <c r="T559" s="129"/>
      <c r="U559" s="129"/>
      <c r="V559" s="129"/>
      <c r="W559" s="129"/>
      <c r="X559" s="129"/>
      <c r="Y559" s="129"/>
      <c r="Z559" s="129"/>
    </row>
    <row r="560" spans="1:26" ht="15.75" hidden="1" customHeight="1" x14ac:dyDescent="0.25">
      <c r="A560" s="129"/>
      <c r="B560" s="129"/>
      <c r="C560" s="129"/>
      <c r="D560" s="129"/>
      <c r="E560" s="129"/>
      <c r="F560" s="129"/>
      <c r="G560" s="129"/>
      <c r="H560" s="129"/>
      <c r="I560" s="129"/>
      <c r="J560" s="129"/>
      <c r="K560" s="129"/>
      <c r="L560" s="129"/>
      <c r="M560" s="129"/>
      <c r="N560" s="129"/>
      <c r="O560" s="129"/>
      <c r="P560" s="129"/>
      <c r="Q560" s="129"/>
      <c r="R560" s="129"/>
      <c r="S560" s="129"/>
      <c r="T560" s="129"/>
      <c r="U560" s="129"/>
      <c r="V560" s="129"/>
      <c r="W560" s="129"/>
      <c r="X560" s="129"/>
      <c r="Y560" s="129"/>
      <c r="Z560" s="129"/>
    </row>
    <row r="561" spans="1:26" ht="15.75" hidden="1" customHeight="1" x14ac:dyDescent="0.25">
      <c r="A561" s="129"/>
      <c r="B561" s="129"/>
      <c r="C561" s="129"/>
      <c r="D561" s="129"/>
      <c r="E561" s="129"/>
      <c r="F561" s="129"/>
      <c r="G561" s="129"/>
      <c r="H561" s="129"/>
      <c r="I561" s="129"/>
      <c r="J561" s="129"/>
      <c r="K561" s="129"/>
      <c r="L561" s="129"/>
      <c r="M561" s="129"/>
      <c r="N561" s="129"/>
      <c r="O561" s="129"/>
      <c r="P561" s="129"/>
      <c r="Q561" s="129"/>
      <c r="R561" s="129"/>
      <c r="S561" s="129"/>
      <c r="T561" s="129"/>
      <c r="U561" s="129"/>
      <c r="V561" s="129"/>
      <c r="W561" s="129"/>
      <c r="X561" s="129"/>
      <c r="Y561" s="129"/>
      <c r="Z561" s="129"/>
    </row>
    <row r="562" spans="1:26" ht="15.75" hidden="1" customHeight="1" x14ac:dyDescent="0.25">
      <c r="A562" s="129"/>
      <c r="B562" s="129"/>
      <c r="C562" s="129"/>
      <c r="D562" s="129"/>
      <c r="E562" s="129"/>
      <c r="F562" s="129"/>
      <c r="G562" s="129"/>
      <c r="H562" s="129"/>
      <c r="I562" s="129"/>
      <c r="J562" s="129"/>
      <c r="K562" s="129"/>
      <c r="L562" s="129"/>
      <c r="M562" s="129"/>
      <c r="N562" s="129"/>
      <c r="O562" s="129"/>
      <c r="P562" s="129"/>
      <c r="Q562" s="129"/>
      <c r="R562" s="129"/>
      <c r="S562" s="129"/>
      <c r="T562" s="129"/>
      <c r="U562" s="129"/>
      <c r="V562" s="129"/>
      <c r="W562" s="129"/>
      <c r="X562" s="129"/>
      <c r="Y562" s="129"/>
      <c r="Z562" s="129"/>
    </row>
    <row r="563" spans="1:26" ht="15.75" hidden="1" customHeight="1" x14ac:dyDescent="0.25">
      <c r="A563" s="129"/>
      <c r="B563" s="129"/>
      <c r="C563" s="129"/>
      <c r="D563" s="129"/>
      <c r="E563" s="129"/>
      <c r="F563" s="129"/>
      <c r="G563" s="129"/>
      <c r="H563" s="129"/>
      <c r="I563" s="129"/>
      <c r="J563" s="129"/>
      <c r="K563" s="129"/>
      <c r="L563" s="129"/>
      <c r="M563" s="129"/>
      <c r="N563" s="129"/>
      <c r="O563" s="129"/>
      <c r="P563" s="129"/>
      <c r="Q563" s="129"/>
      <c r="R563" s="129"/>
      <c r="S563" s="129"/>
      <c r="T563" s="129"/>
      <c r="U563" s="129"/>
      <c r="V563" s="129"/>
      <c r="W563" s="129"/>
      <c r="X563" s="129"/>
      <c r="Y563" s="129"/>
      <c r="Z563" s="129"/>
    </row>
    <row r="564" spans="1:26" ht="15.75" hidden="1" customHeight="1" x14ac:dyDescent="0.25">
      <c r="A564" s="129"/>
      <c r="B564" s="129"/>
      <c r="C564" s="129"/>
      <c r="D564" s="129"/>
      <c r="E564" s="129"/>
      <c r="F564" s="129"/>
      <c r="G564" s="129"/>
      <c r="H564" s="129"/>
      <c r="I564" s="129"/>
      <c r="J564" s="129"/>
      <c r="K564" s="129"/>
      <c r="L564" s="129"/>
      <c r="M564" s="129"/>
      <c r="N564" s="129"/>
      <c r="O564" s="129"/>
      <c r="P564" s="129"/>
      <c r="Q564" s="129"/>
      <c r="R564" s="129"/>
      <c r="S564" s="129"/>
      <c r="T564" s="129"/>
      <c r="U564" s="129"/>
      <c r="V564" s="129"/>
      <c r="W564" s="129"/>
      <c r="X564" s="129"/>
      <c r="Y564" s="129"/>
      <c r="Z564" s="129"/>
    </row>
    <row r="565" spans="1:26" ht="15.75" hidden="1" customHeight="1" x14ac:dyDescent="0.25">
      <c r="A565" s="129"/>
      <c r="B565" s="129"/>
      <c r="C565" s="129"/>
      <c r="D565" s="129"/>
      <c r="E565" s="129"/>
      <c r="F565" s="129"/>
      <c r="G565" s="129"/>
      <c r="H565" s="129"/>
      <c r="I565" s="129"/>
      <c r="J565" s="129"/>
      <c r="K565" s="129"/>
      <c r="L565" s="129"/>
      <c r="M565" s="129"/>
      <c r="N565" s="129"/>
      <c r="O565" s="129"/>
      <c r="P565" s="129"/>
      <c r="Q565" s="129"/>
      <c r="R565" s="129"/>
      <c r="S565" s="129"/>
      <c r="T565" s="129"/>
      <c r="U565" s="129"/>
      <c r="V565" s="129"/>
      <c r="W565" s="129"/>
      <c r="X565" s="129"/>
      <c r="Y565" s="129"/>
      <c r="Z565" s="129"/>
    </row>
    <row r="566" spans="1:26" ht="15.75" hidden="1" customHeight="1" x14ac:dyDescent="0.25">
      <c r="A566" s="129"/>
      <c r="B566" s="129"/>
      <c r="C566" s="129"/>
      <c r="D566" s="129"/>
      <c r="E566" s="129"/>
      <c r="F566" s="129"/>
      <c r="G566" s="129"/>
      <c r="H566" s="129"/>
      <c r="I566" s="129"/>
      <c r="J566" s="129"/>
      <c r="K566" s="129"/>
      <c r="L566" s="129"/>
      <c r="M566" s="129"/>
      <c r="N566" s="129"/>
      <c r="O566" s="129"/>
      <c r="P566" s="129"/>
      <c r="Q566" s="129"/>
      <c r="R566" s="129"/>
      <c r="S566" s="129"/>
      <c r="T566" s="129"/>
      <c r="U566" s="129"/>
      <c r="V566" s="129"/>
      <c r="W566" s="129"/>
      <c r="X566" s="129"/>
      <c r="Y566" s="129"/>
      <c r="Z566" s="129"/>
    </row>
    <row r="567" spans="1:26" ht="15.75" hidden="1" customHeight="1" x14ac:dyDescent="0.25">
      <c r="A567" s="129"/>
      <c r="B567" s="129"/>
      <c r="C567" s="129"/>
      <c r="D567" s="129"/>
      <c r="E567" s="129"/>
      <c r="F567" s="129"/>
      <c r="G567" s="129"/>
      <c r="H567" s="129"/>
      <c r="I567" s="129"/>
      <c r="J567" s="129"/>
      <c r="K567" s="129"/>
      <c r="L567" s="129"/>
      <c r="M567" s="129"/>
      <c r="N567" s="129"/>
      <c r="O567" s="129"/>
      <c r="P567" s="129"/>
      <c r="Q567" s="129"/>
      <c r="R567" s="129"/>
      <c r="S567" s="129"/>
      <c r="T567" s="129"/>
      <c r="U567" s="129"/>
      <c r="V567" s="129"/>
      <c r="W567" s="129"/>
      <c r="X567" s="129"/>
      <c r="Y567" s="129"/>
      <c r="Z567" s="129"/>
    </row>
    <row r="568" spans="1:26" ht="15.75" hidden="1" customHeight="1" x14ac:dyDescent="0.25">
      <c r="A568" s="129"/>
      <c r="B568" s="129"/>
      <c r="C568" s="129"/>
      <c r="D568" s="129"/>
      <c r="E568" s="129"/>
      <c r="F568" s="129"/>
      <c r="G568" s="129"/>
      <c r="H568" s="129"/>
      <c r="I568" s="129"/>
      <c r="J568" s="129"/>
      <c r="K568" s="129"/>
      <c r="L568" s="129"/>
      <c r="M568" s="129"/>
      <c r="N568" s="129"/>
      <c r="O568" s="129"/>
      <c r="P568" s="129"/>
      <c r="Q568" s="129"/>
      <c r="R568" s="129"/>
      <c r="S568" s="129"/>
      <c r="T568" s="129"/>
      <c r="U568" s="129"/>
      <c r="V568" s="129"/>
      <c r="W568" s="129"/>
      <c r="X568" s="129"/>
      <c r="Y568" s="129"/>
      <c r="Z568" s="129"/>
    </row>
    <row r="569" spans="1:26" ht="15.75" hidden="1" customHeight="1" x14ac:dyDescent="0.25">
      <c r="A569" s="129"/>
      <c r="B569" s="129"/>
      <c r="C569" s="129"/>
      <c r="D569" s="129"/>
      <c r="E569" s="129"/>
      <c r="F569" s="129"/>
      <c r="G569" s="129"/>
      <c r="H569" s="129"/>
      <c r="I569" s="129"/>
      <c r="J569" s="129"/>
      <c r="K569" s="129"/>
      <c r="L569" s="129"/>
      <c r="M569" s="129"/>
      <c r="N569" s="129"/>
      <c r="O569" s="129"/>
      <c r="P569" s="129"/>
      <c r="Q569" s="129"/>
      <c r="R569" s="129"/>
      <c r="S569" s="129"/>
      <c r="T569" s="129"/>
      <c r="U569" s="129"/>
      <c r="V569" s="129"/>
      <c r="W569" s="129"/>
      <c r="X569" s="129"/>
      <c r="Y569" s="129"/>
      <c r="Z569" s="129"/>
    </row>
    <row r="570" spans="1:26" ht="15.75" hidden="1" customHeight="1" x14ac:dyDescent="0.25">
      <c r="A570" s="129"/>
      <c r="B570" s="129"/>
      <c r="C570" s="129"/>
      <c r="D570" s="129"/>
      <c r="E570" s="129"/>
      <c r="F570" s="129"/>
      <c r="G570" s="129"/>
      <c r="H570" s="129"/>
      <c r="I570" s="129"/>
      <c r="J570" s="129"/>
      <c r="K570" s="129"/>
      <c r="L570" s="129"/>
      <c r="M570" s="129"/>
      <c r="N570" s="129"/>
      <c r="O570" s="129"/>
      <c r="P570" s="129"/>
      <c r="Q570" s="129"/>
      <c r="R570" s="129"/>
      <c r="S570" s="129"/>
      <c r="T570" s="129"/>
      <c r="U570" s="129"/>
      <c r="V570" s="129"/>
      <c r="W570" s="129"/>
      <c r="X570" s="129"/>
      <c r="Y570" s="129"/>
      <c r="Z570" s="129"/>
    </row>
    <row r="571" spans="1:26" ht="15.75" hidden="1" customHeight="1" x14ac:dyDescent="0.25">
      <c r="A571" s="129"/>
      <c r="B571" s="129"/>
      <c r="C571" s="129"/>
      <c r="D571" s="129"/>
      <c r="E571" s="129"/>
      <c r="F571" s="129"/>
      <c r="G571" s="129"/>
      <c r="H571" s="129"/>
      <c r="I571" s="129"/>
      <c r="J571" s="129"/>
      <c r="K571" s="129"/>
      <c r="L571" s="129"/>
      <c r="M571" s="129"/>
      <c r="N571" s="129"/>
      <c r="O571" s="129"/>
      <c r="P571" s="129"/>
      <c r="Q571" s="129"/>
      <c r="R571" s="129"/>
      <c r="S571" s="129"/>
      <c r="T571" s="129"/>
      <c r="U571" s="129"/>
      <c r="V571" s="129"/>
      <c r="W571" s="129"/>
      <c r="X571" s="129"/>
      <c r="Y571" s="129"/>
      <c r="Z571" s="129"/>
    </row>
    <row r="572" spans="1:26" ht="15.75" hidden="1" customHeight="1" x14ac:dyDescent="0.25">
      <c r="A572" s="129"/>
      <c r="B572" s="129"/>
      <c r="C572" s="129"/>
      <c r="D572" s="129"/>
      <c r="E572" s="129"/>
      <c r="F572" s="129"/>
      <c r="G572" s="129"/>
      <c r="H572" s="129"/>
      <c r="I572" s="129"/>
      <c r="J572" s="129"/>
      <c r="K572" s="129"/>
      <c r="L572" s="129"/>
      <c r="M572" s="129"/>
      <c r="N572" s="129"/>
      <c r="O572" s="129"/>
      <c r="P572" s="129"/>
      <c r="Q572" s="129"/>
      <c r="R572" s="129"/>
      <c r="S572" s="129"/>
      <c r="T572" s="129"/>
      <c r="U572" s="129"/>
      <c r="V572" s="129"/>
      <c r="W572" s="129"/>
      <c r="X572" s="129"/>
      <c r="Y572" s="129"/>
      <c r="Z572" s="129"/>
    </row>
    <row r="573" spans="1:26" ht="15.75" hidden="1" customHeight="1" x14ac:dyDescent="0.25">
      <c r="A573" s="129"/>
      <c r="B573" s="129"/>
      <c r="C573" s="129"/>
      <c r="D573" s="129"/>
      <c r="E573" s="129"/>
      <c r="F573" s="129"/>
      <c r="G573" s="129"/>
      <c r="H573" s="129"/>
      <c r="I573" s="129"/>
      <c r="J573" s="129"/>
      <c r="K573" s="129"/>
      <c r="L573" s="129"/>
      <c r="M573" s="129"/>
      <c r="N573" s="129"/>
      <c r="O573" s="129"/>
      <c r="P573" s="129"/>
      <c r="Q573" s="129"/>
      <c r="R573" s="129"/>
      <c r="S573" s="129"/>
      <c r="T573" s="129"/>
      <c r="U573" s="129"/>
      <c r="V573" s="129"/>
      <c r="W573" s="129"/>
      <c r="X573" s="129"/>
      <c r="Y573" s="129"/>
      <c r="Z573" s="129"/>
    </row>
    <row r="574" spans="1:26" ht="15.75" hidden="1" customHeight="1" x14ac:dyDescent="0.25">
      <c r="A574" s="129"/>
      <c r="B574" s="129"/>
      <c r="C574" s="129"/>
      <c r="D574" s="129"/>
      <c r="E574" s="129"/>
      <c r="F574" s="129"/>
      <c r="G574" s="129"/>
      <c r="H574" s="129"/>
      <c r="I574" s="129"/>
      <c r="J574" s="129"/>
      <c r="K574" s="129"/>
      <c r="L574" s="129"/>
      <c r="M574" s="129"/>
      <c r="N574" s="129"/>
      <c r="O574" s="129"/>
      <c r="P574" s="129"/>
      <c r="Q574" s="129"/>
      <c r="R574" s="129"/>
      <c r="S574" s="129"/>
      <c r="T574" s="129"/>
      <c r="U574" s="129"/>
      <c r="V574" s="129"/>
      <c r="W574" s="129"/>
      <c r="X574" s="129"/>
      <c r="Y574" s="129"/>
      <c r="Z574" s="129"/>
    </row>
    <row r="575" spans="1:26" ht="15.75" hidden="1" customHeight="1" x14ac:dyDescent="0.25">
      <c r="A575" s="129"/>
      <c r="B575" s="129"/>
      <c r="C575" s="129"/>
      <c r="D575" s="129"/>
      <c r="E575" s="129"/>
      <c r="F575" s="129"/>
      <c r="G575" s="129"/>
      <c r="H575" s="129"/>
      <c r="I575" s="129"/>
      <c r="J575" s="129"/>
      <c r="K575" s="129"/>
      <c r="L575" s="129"/>
      <c r="M575" s="129"/>
      <c r="N575" s="129"/>
      <c r="O575" s="129"/>
      <c r="P575" s="129"/>
      <c r="Q575" s="129"/>
      <c r="R575" s="129"/>
      <c r="S575" s="129"/>
      <c r="T575" s="129"/>
      <c r="U575" s="129"/>
      <c r="V575" s="129"/>
      <c r="W575" s="129"/>
      <c r="X575" s="129"/>
      <c r="Y575" s="129"/>
      <c r="Z575" s="129"/>
    </row>
    <row r="576" spans="1:26" ht="15.75" hidden="1" customHeight="1" x14ac:dyDescent="0.25">
      <c r="A576" s="129"/>
      <c r="B576" s="129"/>
      <c r="C576" s="129"/>
      <c r="D576" s="129"/>
      <c r="E576" s="129"/>
      <c r="F576" s="129"/>
      <c r="G576" s="129"/>
      <c r="H576" s="129"/>
      <c r="I576" s="129"/>
      <c r="J576" s="129"/>
      <c r="K576" s="129"/>
      <c r="L576" s="129"/>
      <c r="M576" s="129"/>
      <c r="N576" s="129"/>
      <c r="O576" s="129"/>
      <c r="P576" s="129"/>
      <c r="Q576" s="129"/>
      <c r="R576" s="129"/>
      <c r="S576" s="129"/>
      <c r="T576" s="129"/>
      <c r="U576" s="129"/>
      <c r="V576" s="129"/>
      <c r="W576" s="129"/>
      <c r="X576" s="129"/>
      <c r="Y576" s="129"/>
      <c r="Z576" s="129"/>
    </row>
    <row r="577" spans="1:26" ht="15.75" hidden="1" customHeight="1" x14ac:dyDescent="0.25">
      <c r="A577" s="129"/>
      <c r="B577" s="129"/>
      <c r="C577" s="129"/>
      <c r="D577" s="129"/>
      <c r="E577" s="129"/>
      <c r="F577" s="129"/>
      <c r="G577" s="129"/>
      <c r="H577" s="129"/>
      <c r="I577" s="129"/>
      <c r="J577" s="129"/>
      <c r="K577" s="129"/>
      <c r="L577" s="129"/>
      <c r="M577" s="129"/>
      <c r="N577" s="129"/>
      <c r="O577" s="129"/>
      <c r="P577" s="129"/>
      <c r="Q577" s="129"/>
      <c r="R577" s="129"/>
      <c r="S577" s="129"/>
      <c r="T577" s="129"/>
      <c r="U577" s="129"/>
      <c r="V577" s="129"/>
      <c r="W577" s="129"/>
      <c r="X577" s="129"/>
      <c r="Y577" s="129"/>
      <c r="Z577" s="129"/>
    </row>
    <row r="578" spans="1:26" ht="15.75" hidden="1" customHeight="1" x14ac:dyDescent="0.25">
      <c r="A578" s="129"/>
      <c r="B578" s="129"/>
      <c r="C578" s="129"/>
      <c r="D578" s="129"/>
      <c r="E578" s="129"/>
      <c r="F578" s="129"/>
      <c r="G578" s="129"/>
      <c r="H578" s="129"/>
      <c r="I578" s="129"/>
      <c r="J578" s="129"/>
      <c r="K578" s="129"/>
      <c r="L578" s="129"/>
      <c r="M578" s="129"/>
      <c r="N578" s="129"/>
      <c r="O578" s="129"/>
      <c r="P578" s="129"/>
      <c r="Q578" s="129"/>
      <c r="R578" s="129"/>
      <c r="S578" s="129"/>
      <c r="T578" s="129"/>
      <c r="U578" s="129"/>
      <c r="V578" s="129"/>
      <c r="W578" s="129"/>
      <c r="X578" s="129"/>
      <c r="Y578" s="129"/>
      <c r="Z578" s="129"/>
    </row>
    <row r="579" spans="1:26" ht="15.75" hidden="1" customHeight="1" x14ac:dyDescent="0.25">
      <c r="A579" s="129"/>
      <c r="B579" s="129"/>
      <c r="C579" s="129"/>
      <c r="D579" s="129"/>
      <c r="E579" s="129"/>
      <c r="F579" s="129"/>
      <c r="G579" s="129"/>
      <c r="H579" s="129"/>
      <c r="I579" s="129"/>
      <c r="J579" s="129"/>
      <c r="K579" s="129"/>
      <c r="L579" s="129"/>
      <c r="M579" s="129"/>
      <c r="N579" s="129"/>
      <c r="O579" s="129"/>
      <c r="P579" s="129"/>
      <c r="Q579" s="129"/>
      <c r="R579" s="129"/>
      <c r="S579" s="129"/>
      <c r="T579" s="129"/>
      <c r="U579" s="129"/>
      <c r="V579" s="129"/>
      <c r="W579" s="129"/>
      <c r="X579" s="129"/>
      <c r="Y579" s="129"/>
      <c r="Z579" s="129"/>
    </row>
    <row r="580" spans="1:26" ht="15.75" hidden="1" customHeight="1" x14ac:dyDescent="0.25">
      <c r="A580" s="129"/>
      <c r="B580" s="129"/>
      <c r="C580" s="129"/>
      <c r="D580" s="129"/>
      <c r="E580" s="129"/>
      <c r="F580" s="129"/>
      <c r="G580" s="129"/>
      <c r="H580" s="129"/>
      <c r="I580" s="129"/>
      <c r="J580" s="129"/>
      <c r="K580" s="129"/>
      <c r="L580" s="129"/>
      <c r="M580" s="129"/>
      <c r="N580" s="129"/>
      <c r="O580" s="129"/>
      <c r="P580" s="129"/>
      <c r="Q580" s="129"/>
      <c r="R580" s="129"/>
      <c r="S580" s="129"/>
      <c r="T580" s="129"/>
      <c r="U580" s="129"/>
      <c r="V580" s="129"/>
      <c r="W580" s="129"/>
      <c r="X580" s="129"/>
      <c r="Y580" s="129"/>
      <c r="Z580" s="129"/>
    </row>
    <row r="581" spans="1:26" ht="15.75" hidden="1" customHeight="1" x14ac:dyDescent="0.25">
      <c r="A581" s="129"/>
      <c r="B581" s="129"/>
      <c r="C581" s="129"/>
      <c r="D581" s="129"/>
      <c r="E581" s="129"/>
      <c r="F581" s="129"/>
      <c r="G581" s="129"/>
      <c r="H581" s="129"/>
      <c r="I581" s="129"/>
      <c r="J581" s="129"/>
      <c r="K581" s="129"/>
      <c r="L581" s="129"/>
      <c r="M581" s="129"/>
      <c r="N581" s="129"/>
      <c r="O581" s="129"/>
      <c r="P581" s="129"/>
      <c r="Q581" s="129"/>
      <c r="R581" s="129"/>
      <c r="S581" s="129"/>
      <c r="T581" s="129"/>
      <c r="U581" s="129"/>
      <c r="V581" s="129"/>
      <c r="W581" s="129"/>
      <c r="X581" s="129"/>
      <c r="Y581" s="129"/>
      <c r="Z581" s="129"/>
    </row>
    <row r="582" spans="1:26" ht="15.75" hidden="1" customHeight="1" x14ac:dyDescent="0.25">
      <c r="A582" s="129"/>
      <c r="B582" s="129"/>
      <c r="C582" s="129"/>
      <c r="D582" s="129"/>
      <c r="E582" s="129"/>
      <c r="F582" s="129"/>
      <c r="G582" s="129"/>
      <c r="H582" s="129"/>
      <c r="I582" s="129"/>
      <c r="J582" s="129"/>
      <c r="K582" s="129"/>
      <c r="L582" s="129"/>
      <c r="M582" s="129"/>
      <c r="N582" s="129"/>
      <c r="O582" s="129"/>
      <c r="P582" s="129"/>
      <c r="Q582" s="129"/>
      <c r="R582" s="129"/>
      <c r="S582" s="129"/>
      <c r="T582" s="129"/>
      <c r="U582" s="129"/>
      <c r="V582" s="129"/>
      <c r="W582" s="129"/>
      <c r="X582" s="129"/>
      <c r="Y582" s="129"/>
      <c r="Z582" s="129"/>
    </row>
    <row r="583" spans="1:26" ht="15.75" hidden="1" customHeight="1" x14ac:dyDescent="0.25">
      <c r="A583" s="129"/>
      <c r="B583" s="129"/>
      <c r="C583" s="129"/>
      <c r="D583" s="129"/>
      <c r="E583" s="129"/>
      <c r="F583" s="129"/>
      <c r="G583" s="129"/>
      <c r="H583" s="129"/>
      <c r="I583" s="129"/>
      <c r="J583" s="129"/>
      <c r="K583" s="129"/>
      <c r="L583" s="129"/>
      <c r="M583" s="129"/>
      <c r="N583" s="129"/>
      <c r="O583" s="129"/>
      <c r="P583" s="129"/>
      <c r="Q583" s="129"/>
      <c r="R583" s="129"/>
      <c r="S583" s="129"/>
      <c r="T583" s="129"/>
      <c r="U583" s="129"/>
      <c r="V583" s="129"/>
      <c r="W583" s="129"/>
      <c r="X583" s="129"/>
      <c r="Y583" s="129"/>
      <c r="Z583" s="129"/>
    </row>
    <row r="584" spans="1:26" ht="15.75" hidden="1" customHeight="1" x14ac:dyDescent="0.25">
      <c r="A584" s="129"/>
      <c r="B584" s="129"/>
      <c r="C584" s="129"/>
      <c r="D584" s="129"/>
      <c r="E584" s="129"/>
      <c r="F584" s="129"/>
      <c r="G584" s="129"/>
      <c r="H584" s="129"/>
      <c r="I584" s="129"/>
      <c r="J584" s="129"/>
      <c r="K584" s="129"/>
      <c r="L584" s="129"/>
      <c r="M584" s="129"/>
      <c r="N584" s="129"/>
      <c r="O584" s="129"/>
      <c r="P584" s="129"/>
      <c r="Q584" s="129"/>
      <c r="R584" s="129"/>
      <c r="S584" s="129"/>
      <c r="T584" s="129"/>
      <c r="U584" s="129"/>
      <c r="V584" s="129"/>
      <c r="W584" s="129"/>
      <c r="X584" s="129"/>
      <c r="Y584" s="129"/>
      <c r="Z584" s="129"/>
    </row>
    <row r="585" spans="1:26" ht="15.75" hidden="1" customHeight="1" x14ac:dyDescent="0.25">
      <c r="A585" s="129"/>
      <c r="B585" s="129"/>
      <c r="C585" s="129"/>
      <c r="D585" s="129"/>
      <c r="E585" s="129"/>
      <c r="F585" s="129"/>
      <c r="G585" s="129"/>
      <c r="H585" s="129"/>
      <c r="I585" s="129"/>
      <c r="J585" s="129"/>
      <c r="K585" s="129"/>
      <c r="L585" s="129"/>
      <c r="M585" s="129"/>
      <c r="N585" s="129"/>
      <c r="O585" s="129"/>
      <c r="P585" s="129"/>
      <c r="Q585" s="129"/>
      <c r="R585" s="129"/>
      <c r="S585" s="129"/>
      <c r="T585" s="129"/>
      <c r="U585" s="129"/>
      <c r="V585" s="129"/>
      <c r="W585" s="129"/>
      <c r="X585" s="129"/>
      <c r="Y585" s="129"/>
      <c r="Z585" s="129"/>
    </row>
    <row r="586" spans="1:26" ht="15.75" hidden="1" customHeight="1" x14ac:dyDescent="0.25">
      <c r="A586" s="129"/>
      <c r="B586" s="129"/>
      <c r="C586" s="129"/>
      <c r="D586" s="129"/>
      <c r="E586" s="129"/>
      <c r="F586" s="129"/>
      <c r="G586" s="129"/>
      <c r="H586" s="129"/>
      <c r="I586" s="129"/>
      <c r="J586" s="129"/>
      <c r="K586" s="129"/>
      <c r="L586" s="129"/>
      <c r="M586" s="129"/>
      <c r="N586" s="129"/>
      <c r="O586" s="129"/>
      <c r="P586" s="129"/>
      <c r="Q586" s="129"/>
      <c r="R586" s="129"/>
      <c r="S586" s="129"/>
      <c r="T586" s="129"/>
      <c r="U586" s="129"/>
      <c r="V586" s="129"/>
      <c r="W586" s="129"/>
      <c r="X586" s="129"/>
      <c r="Y586" s="129"/>
      <c r="Z586" s="129"/>
    </row>
    <row r="587" spans="1:26" ht="15.75" hidden="1" customHeight="1" x14ac:dyDescent="0.25">
      <c r="A587" s="129"/>
      <c r="B587" s="129"/>
      <c r="C587" s="129"/>
      <c r="D587" s="129"/>
      <c r="E587" s="129"/>
      <c r="F587" s="129"/>
      <c r="G587" s="129"/>
      <c r="H587" s="129"/>
      <c r="I587" s="129"/>
      <c r="J587" s="129"/>
      <c r="K587" s="129"/>
      <c r="L587" s="129"/>
      <c r="M587" s="129"/>
      <c r="N587" s="129"/>
      <c r="O587" s="129"/>
      <c r="P587" s="129"/>
      <c r="Q587" s="129"/>
      <c r="R587" s="129"/>
      <c r="S587" s="129"/>
      <c r="T587" s="129"/>
      <c r="U587" s="129"/>
      <c r="V587" s="129"/>
      <c r="W587" s="129"/>
      <c r="X587" s="129"/>
      <c r="Y587" s="129"/>
      <c r="Z587" s="129"/>
    </row>
    <row r="588" spans="1:26" ht="15.75" hidden="1" customHeight="1" x14ac:dyDescent="0.25">
      <c r="A588" s="129"/>
      <c r="B588" s="129"/>
      <c r="C588" s="129"/>
      <c r="D588" s="129"/>
      <c r="E588" s="129"/>
      <c r="F588" s="129"/>
      <c r="G588" s="129"/>
      <c r="H588" s="129"/>
      <c r="I588" s="129"/>
      <c r="J588" s="129"/>
      <c r="K588" s="129"/>
      <c r="L588" s="129"/>
      <c r="M588" s="129"/>
      <c r="N588" s="129"/>
      <c r="O588" s="129"/>
      <c r="P588" s="129"/>
      <c r="Q588" s="129"/>
      <c r="R588" s="129"/>
      <c r="S588" s="129"/>
      <c r="T588" s="129"/>
      <c r="U588" s="129"/>
      <c r="V588" s="129"/>
      <c r="W588" s="129"/>
      <c r="X588" s="129"/>
      <c r="Y588" s="129"/>
      <c r="Z588" s="129"/>
    </row>
    <row r="589" spans="1:26" ht="15.75" hidden="1" customHeight="1" x14ac:dyDescent="0.25">
      <c r="A589" s="129"/>
      <c r="B589" s="129"/>
      <c r="C589" s="129"/>
      <c r="D589" s="129"/>
      <c r="E589" s="129"/>
      <c r="F589" s="129"/>
      <c r="G589" s="129"/>
      <c r="H589" s="129"/>
      <c r="I589" s="129"/>
      <c r="J589" s="129"/>
      <c r="K589" s="129"/>
      <c r="L589" s="129"/>
      <c r="M589" s="129"/>
      <c r="N589" s="129"/>
      <c r="O589" s="129"/>
      <c r="P589" s="129"/>
      <c r="Q589" s="129"/>
      <c r="R589" s="129"/>
      <c r="S589" s="129"/>
      <c r="T589" s="129"/>
      <c r="U589" s="129"/>
      <c r="V589" s="129"/>
      <c r="W589" s="129"/>
      <c r="X589" s="129"/>
      <c r="Y589" s="129"/>
      <c r="Z589" s="129"/>
    </row>
    <row r="590" spans="1:26" ht="15.75" hidden="1" customHeight="1" x14ac:dyDescent="0.25">
      <c r="A590" s="129"/>
      <c r="B590" s="129"/>
      <c r="C590" s="129"/>
      <c r="D590" s="129"/>
      <c r="E590" s="129"/>
      <c r="F590" s="129"/>
      <c r="G590" s="129"/>
      <c r="H590" s="129"/>
      <c r="I590" s="129"/>
      <c r="J590" s="129"/>
      <c r="K590" s="129"/>
      <c r="L590" s="129"/>
      <c r="M590" s="129"/>
      <c r="N590" s="129"/>
      <c r="O590" s="129"/>
      <c r="P590" s="129"/>
      <c r="Q590" s="129"/>
      <c r="R590" s="129"/>
      <c r="S590" s="129"/>
      <c r="T590" s="129"/>
      <c r="U590" s="129"/>
      <c r="V590" s="129"/>
      <c r="W590" s="129"/>
      <c r="X590" s="129"/>
      <c r="Y590" s="129"/>
      <c r="Z590" s="129"/>
    </row>
    <row r="591" spans="1:26" ht="15.75" hidden="1" customHeight="1" x14ac:dyDescent="0.25">
      <c r="A591" s="129"/>
      <c r="B591" s="129"/>
      <c r="C591" s="129"/>
      <c r="D591" s="129"/>
      <c r="E591" s="129"/>
      <c r="F591" s="129"/>
      <c r="G591" s="129"/>
      <c r="H591" s="129"/>
      <c r="I591" s="129"/>
      <c r="J591" s="129"/>
      <c r="K591" s="129"/>
      <c r="L591" s="129"/>
      <c r="M591" s="129"/>
      <c r="N591" s="129"/>
      <c r="O591" s="129"/>
      <c r="P591" s="129"/>
      <c r="Q591" s="129"/>
      <c r="R591" s="129"/>
      <c r="S591" s="129"/>
      <c r="T591" s="129"/>
      <c r="U591" s="129"/>
      <c r="V591" s="129"/>
      <c r="W591" s="129"/>
      <c r="X591" s="129"/>
      <c r="Y591" s="129"/>
      <c r="Z591" s="129"/>
    </row>
    <row r="592" spans="1:26" ht="15.75" hidden="1" customHeight="1" x14ac:dyDescent="0.25">
      <c r="A592" s="129"/>
      <c r="B592" s="129"/>
      <c r="C592" s="129"/>
      <c r="D592" s="129"/>
      <c r="E592" s="129"/>
      <c r="F592" s="129"/>
      <c r="G592" s="129"/>
      <c r="H592" s="129"/>
      <c r="I592" s="129"/>
      <c r="J592" s="129"/>
      <c r="K592" s="129"/>
      <c r="L592" s="129"/>
      <c r="M592" s="129"/>
      <c r="N592" s="129"/>
      <c r="O592" s="129"/>
      <c r="P592" s="129"/>
      <c r="Q592" s="129"/>
      <c r="R592" s="129"/>
      <c r="S592" s="129"/>
      <c r="T592" s="129"/>
      <c r="U592" s="129"/>
      <c r="V592" s="129"/>
      <c r="W592" s="129"/>
      <c r="X592" s="129"/>
      <c r="Y592" s="129"/>
      <c r="Z592" s="129"/>
    </row>
    <row r="593" spans="1:26" ht="15.75" hidden="1" customHeight="1" x14ac:dyDescent="0.25">
      <c r="A593" s="129"/>
      <c r="B593" s="129"/>
      <c r="C593" s="129"/>
      <c r="D593" s="129"/>
      <c r="E593" s="129"/>
      <c r="F593" s="129"/>
      <c r="G593" s="129"/>
      <c r="H593" s="129"/>
      <c r="I593" s="129"/>
      <c r="J593" s="129"/>
      <c r="K593" s="129"/>
      <c r="L593" s="129"/>
      <c r="M593" s="129"/>
      <c r="N593" s="129"/>
      <c r="O593" s="129"/>
      <c r="P593" s="129"/>
      <c r="Q593" s="129"/>
      <c r="R593" s="129"/>
      <c r="S593" s="129"/>
      <c r="T593" s="129"/>
      <c r="U593" s="129"/>
      <c r="V593" s="129"/>
      <c r="W593" s="129"/>
      <c r="X593" s="129"/>
      <c r="Y593" s="129"/>
      <c r="Z593" s="129"/>
    </row>
    <row r="594" spans="1:26" ht="15.75" hidden="1" customHeight="1" x14ac:dyDescent="0.25">
      <c r="A594" s="129"/>
      <c r="B594" s="129"/>
      <c r="C594" s="129"/>
      <c r="D594" s="129"/>
      <c r="E594" s="129"/>
      <c r="F594" s="129"/>
      <c r="G594" s="129"/>
      <c r="H594" s="129"/>
      <c r="I594" s="129"/>
      <c r="J594" s="129"/>
      <c r="K594" s="129"/>
      <c r="L594" s="129"/>
      <c r="M594" s="129"/>
      <c r="N594" s="129"/>
      <c r="O594" s="129"/>
      <c r="P594" s="129"/>
      <c r="Q594" s="129"/>
      <c r="R594" s="129"/>
      <c r="S594" s="129"/>
      <c r="T594" s="129"/>
      <c r="U594" s="129"/>
      <c r="V594" s="129"/>
      <c r="W594" s="129"/>
      <c r="X594" s="129"/>
      <c r="Y594" s="129"/>
      <c r="Z594" s="129"/>
    </row>
    <row r="595" spans="1:26" ht="15.75" hidden="1" customHeight="1" x14ac:dyDescent="0.25">
      <c r="A595" s="129"/>
      <c r="B595" s="129"/>
      <c r="C595" s="129"/>
      <c r="D595" s="129"/>
      <c r="E595" s="129"/>
      <c r="F595" s="129"/>
      <c r="G595" s="129"/>
      <c r="H595" s="129"/>
      <c r="I595" s="129"/>
      <c r="J595" s="129"/>
      <c r="K595" s="129"/>
      <c r="L595" s="129"/>
      <c r="M595" s="129"/>
      <c r="N595" s="129"/>
      <c r="O595" s="129"/>
      <c r="P595" s="129"/>
      <c r="Q595" s="129"/>
      <c r="R595" s="129"/>
      <c r="S595" s="129"/>
      <c r="T595" s="129"/>
      <c r="U595" s="129"/>
      <c r="V595" s="129"/>
      <c r="W595" s="129"/>
      <c r="X595" s="129"/>
      <c r="Y595" s="129"/>
      <c r="Z595" s="129"/>
    </row>
    <row r="596" spans="1:26" ht="15.75" hidden="1" customHeight="1" x14ac:dyDescent="0.25">
      <c r="A596" s="129"/>
      <c r="B596" s="129"/>
      <c r="C596" s="129"/>
      <c r="D596" s="129"/>
      <c r="E596" s="129"/>
      <c r="F596" s="129"/>
      <c r="G596" s="129"/>
      <c r="H596" s="129"/>
      <c r="I596" s="129"/>
      <c r="J596" s="129"/>
      <c r="K596" s="129"/>
      <c r="L596" s="129"/>
      <c r="M596" s="129"/>
      <c r="N596" s="129"/>
      <c r="O596" s="129"/>
      <c r="P596" s="129"/>
      <c r="Q596" s="129"/>
      <c r="R596" s="129"/>
      <c r="S596" s="129"/>
      <c r="T596" s="129"/>
      <c r="U596" s="129"/>
      <c r="V596" s="129"/>
      <c r="W596" s="129"/>
      <c r="X596" s="129"/>
      <c r="Y596" s="129"/>
      <c r="Z596" s="129"/>
    </row>
    <row r="597" spans="1:26" ht="15.75" hidden="1" customHeight="1" x14ac:dyDescent="0.25">
      <c r="A597" s="129"/>
      <c r="B597" s="129"/>
      <c r="C597" s="129"/>
      <c r="D597" s="129"/>
      <c r="E597" s="129"/>
      <c r="F597" s="129"/>
      <c r="G597" s="129"/>
      <c r="H597" s="129"/>
      <c r="I597" s="129"/>
      <c r="J597" s="129"/>
      <c r="K597" s="129"/>
      <c r="L597" s="129"/>
      <c r="M597" s="129"/>
      <c r="N597" s="129"/>
      <c r="O597" s="129"/>
      <c r="P597" s="129"/>
      <c r="Q597" s="129"/>
      <c r="R597" s="129"/>
      <c r="S597" s="129"/>
      <c r="T597" s="129"/>
      <c r="U597" s="129"/>
      <c r="V597" s="129"/>
      <c r="W597" s="129"/>
      <c r="X597" s="129"/>
      <c r="Y597" s="129"/>
      <c r="Z597" s="129"/>
    </row>
    <row r="598" spans="1:26" ht="15.75" hidden="1" customHeight="1" x14ac:dyDescent="0.25">
      <c r="A598" s="129"/>
      <c r="B598" s="129"/>
      <c r="C598" s="129"/>
      <c r="D598" s="129"/>
      <c r="E598" s="129"/>
      <c r="F598" s="129"/>
      <c r="G598" s="129"/>
      <c r="H598" s="129"/>
      <c r="I598" s="129"/>
      <c r="J598" s="129"/>
      <c r="K598" s="129"/>
      <c r="L598" s="129"/>
      <c r="M598" s="129"/>
      <c r="N598" s="129"/>
      <c r="O598" s="129"/>
      <c r="P598" s="129"/>
      <c r="Q598" s="129"/>
      <c r="R598" s="129"/>
      <c r="S598" s="129"/>
      <c r="T598" s="129"/>
      <c r="U598" s="129"/>
      <c r="V598" s="129"/>
      <c r="W598" s="129"/>
      <c r="X598" s="129"/>
      <c r="Y598" s="129"/>
      <c r="Z598" s="129"/>
    </row>
    <row r="599" spans="1:26" ht="15.75" hidden="1" customHeight="1" x14ac:dyDescent="0.25">
      <c r="A599" s="129"/>
      <c r="B599" s="129"/>
      <c r="C599" s="129"/>
      <c r="D599" s="129"/>
      <c r="E599" s="129"/>
      <c r="F599" s="129"/>
      <c r="G599" s="129"/>
      <c r="H599" s="129"/>
      <c r="I599" s="129"/>
      <c r="J599" s="129"/>
      <c r="K599" s="129"/>
      <c r="L599" s="129"/>
      <c r="M599" s="129"/>
      <c r="N599" s="129"/>
      <c r="O599" s="129"/>
      <c r="P599" s="129"/>
      <c r="Q599" s="129"/>
      <c r="R599" s="129"/>
      <c r="S599" s="129"/>
      <c r="T599" s="129"/>
      <c r="U599" s="129"/>
      <c r="V599" s="129"/>
      <c r="W599" s="129"/>
      <c r="X599" s="129"/>
      <c r="Y599" s="129"/>
      <c r="Z599" s="129"/>
    </row>
    <row r="600" spans="1:26" ht="15.75" hidden="1" customHeight="1" x14ac:dyDescent="0.25">
      <c r="A600" s="129"/>
      <c r="B600" s="129"/>
      <c r="C600" s="129"/>
      <c r="D600" s="129"/>
      <c r="E600" s="129"/>
      <c r="F600" s="129"/>
      <c r="G600" s="129"/>
      <c r="H600" s="129"/>
      <c r="I600" s="129"/>
      <c r="J600" s="129"/>
      <c r="K600" s="129"/>
      <c r="L600" s="129"/>
      <c r="M600" s="129"/>
      <c r="N600" s="129"/>
      <c r="O600" s="129"/>
      <c r="P600" s="129"/>
      <c r="Q600" s="129"/>
      <c r="R600" s="129"/>
      <c r="S600" s="129"/>
      <c r="T600" s="129"/>
      <c r="U600" s="129"/>
      <c r="V600" s="129"/>
      <c r="W600" s="129"/>
      <c r="X600" s="129"/>
      <c r="Y600" s="129"/>
      <c r="Z600" s="129"/>
    </row>
    <row r="601" spans="1:26" ht="15.75" hidden="1" customHeight="1" x14ac:dyDescent="0.25">
      <c r="A601" s="129"/>
      <c r="B601" s="129"/>
      <c r="C601" s="129"/>
      <c r="D601" s="129"/>
      <c r="E601" s="129"/>
      <c r="F601" s="129"/>
      <c r="G601" s="129"/>
      <c r="H601" s="129"/>
      <c r="I601" s="129"/>
      <c r="J601" s="129"/>
      <c r="K601" s="129"/>
      <c r="L601" s="129"/>
      <c r="M601" s="129"/>
      <c r="N601" s="129"/>
      <c r="O601" s="129"/>
      <c r="P601" s="129"/>
      <c r="Q601" s="129"/>
      <c r="R601" s="129"/>
      <c r="S601" s="129"/>
      <c r="T601" s="129"/>
      <c r="U601" s="129"/>
      <c r="V601" s="129"/>
      <c r="W601" s="129"/>
      <c r="X601" s="129"/>
      <c r="Y601" s="129"/>
      <c r="Z601" s="129"/>
    </row>
    <row r="602" spans="1:26" ht="15.75" hidden="1" customHeight="1" x14ac:dyDescent="0.25">
      <c r="A602" s="129"/>
      <c r="B602" s="129"/>
      <c r="C602" s="129"/>
      <c r="D602" s="129"/>
      <c r="E602" s="129"/>
      <c r="F602" s="129"/>
      <c r="G602" s="129"/>
      <c r="H602" s="129"/>
      <c r="I602" s="129"/>
      <c r="J602" s="129"/>
      <c r="K602" s="129"/>
      <c r="L602" s="129"/>
      <c r="M602" s="129"/>
      <c r="N602" s="129"/>
      <c r="O602" s="129"/>
      <c r="P602" s="129"/>
      <c r="Q602" s="129"/>
      <c r="R602" s="129"/>
      <c r="S602" s="129"/>
      <c r="T602" s="129"/>
      <c r="U602" s="129"/>
      <c r="V602" s="129"/>
      <c r="W602" s="129"/>
      <c r="X602" s="129"/>
      <c r="Y602" s="129"/>
      <c r="Z602" s="129"/>
    </row>
    <row r="603" spans="1:26" ht="15.75" hidden="1" customHeight="1" x14ac:dyDescent="0.25">
      <c r="A603" s="129"/>
      <c r="B603" s="129"/>
      <c r="C603" s="129"/>
      <c r="D603" s="129"/>
      <c r="E603" s="129"/>
      <c r="F603" s="129"/>
      <c r="G603" s="129"/>
      <c r="H603" s="129"/>
      <c r="I603" s="129"/>
      <c r="J603" s="129"/>
      <c r="K603" s="129"/>
      <c r="L603" s="129"/>
      <c r="M603" s="129"/>
      <c r="N603" s="129"/>
      <c r="O603" s="129"/>
      <c r="P603" s="129"/>
      <c r="Q603" s="129"/>
      <c r="R603" s="129"/>
      <c r="S603" s="129"/>
      <c r="T603" s="129"/>
      <c r="U603" s="129"/>
      <c r="V603" s="129"/>
      <c r="W603" s="129"/>
      <c r="X603" s="129"/>
      <c r="Y603" s="129"/>
      <c r="Z603" s="129"/>
    </row>
    <row r="604" spans="1:26" ht="15.75" hidden="1" customHeight="1" x14ac:dyDescent="0.25">
      <c r="A604" s="129"/>
      <c r="B604" s="129"/>
      <c r="C604" s="129"/>
      <c r="D604" s="129"/>
      <c r="E604" s="129"/>
      <c r="F604" s="129"/>
      <c r="G604" s="129"/>
      <c r="H604" s="129"/>
      <c r="I604" s="129"/>
      <c r="J604" s="129"/>
      <c r="K604" s="129"/>
      <c r="L604" s="129"/>
      <c r="M604" s="129"/>
      <c r="N604" s="129"/>
      <c r="O604" s="129"/>
      <c r="P604" s="129"/>
      <c r="Q604" s="129"/>
      <c r="R604" s="129"/>
      <c r="S604" s="129"/>
      <c r="T604" s="129"/>
      <c r="U604" s="129"/>
      <c r="V604" s="129"/>
      <c r="W604" s="129"/>
      <c r="X604" s="129"/>
      <c r="Y604" s="129"/>
      <c r="Z604" s="129"/>
    </row>
    <row r="605" spans="1:26" ht="15.75" hidden="1" customHeight="1" x14ac:dyDescent="0.25">
      <c r="A605" s="129"/>
      <c r="B605" s="129"/>
      <c r="C605" s="129"/>
      <c r="D605" s="129"/>
      <c r="E605" s="129"/>
      <c r="F605" s="129"/>
      <c r="G605" s="129"/>
      <c r="H605" s="129"/>
      <c r="I605" s="129"/>
      <c r="J605" s="129"/>
      <c r="K605" s="129"/>
      <c r="L605" s="129"/>
      <c r="M605" s="129"/>
      <c r="N605" s="129"/>
      <c r="O605" s="129"/>
      <c r="P605" s="129"/>
      <c r="Q605" s="129"/>
      <c r="R605" s="129"/>
      <c r="S605" s="129"/>
      <c r="T605" s="129"/>
      <c r="U605" s="129"/>
      <c r="V605" s="129"/>
      <c r="W605" s="129"/>
      <c r="X605" s="129"/>
      <c r="Y605" s="129"/>
      <c r="Z605" s="129"/>
    </row>
    <row r="606" spans="1:26" ht="15.75" hidden="1" customHeight="1" x14ac:dyDescent="0.25">
      <c r="A606" s="129"/>
      <c r="B606" s="129"/>
      <c r="C606" s="129"/>
      <c r="D606" s="129"/>
      <c r="E606" s="129"/>
      <c r="F606" s="129"/>
      <c r="G606" s="129"/>
      <c r="H606" s="129"/>
      <c r="I606" s="129"/>
      <c r="J606" s="129"/>
      <c r="K606" s="129"/>
      <c r="L606" s="129"/>
      <c r="M606" s="129"/>
      <c r="N606" s="129"/>
      <c r="O606" s="129"/>
      <c r="P606" s="129"/>
      <c r="Q606" s="129"/>
      <c r="R606" s="129"/>
      <c r="S606" s="129"/>
      <c r="T606" s="129"/>
      <c r="U606" s="129"/>
      <c r="V606" s="129"/>
      <c r="W606" s="129"/>
      <c r="X606" s="129"/>
      <c r="Y606" s="129"/>
      <c r="Z606" s="129"/>
    </row>
    <row r="607" spans="1:26" ht="15.75" hidden="1" customHeight="1" x14ac:dyDescent="0.25">
      <c r="A607" s="129"/>
      <c r="B607" s="129"/>
      <c r="C607" s="129"/>
      <c r="D607" s="129"/>
      <c r="E607" s="129"/>
      <c r="F607" s="129"/>
      <c r="G607" s="129"/>
      <c r="H607" s="129"/>
      <c r="I607" s="129"/>
      <c r="J607" s="129"/>
      <c r="K607" s="129"/>
      <c r="L607" s="129"/>
      <c r="M607" s="129"/>
      <c r="N607" s="129"/>
      <c r="O607" s="129"/>
      <c r="P607" s="129"/>
      <c r="Q607" s="129"/>
      <c r="R607" s="129"/>
      <c r="S607" s="129"/>
      <c r="T607" s="129"/>
      <c r="U607" s="129"/>
      <c r="V607" s="129"/>
      <c r="W607" s="129"/>
      <c r="X607" s="129"/>
      <c r="Y607" s="129"/>
      <c r="Z607" s="129"/>
    </row>
    <row r="608" spans="1:26" ht="15.75" hidden="1" customHeight="1" x14ac:dyDescent="0.25">
      <c r="A608" s="129"/>
      <c r="B608" s="129"/>
      <c r="C608" s="129"/>
      <c r="D608" s="129"/>
      <c r="E608" s="129"/>
      <c r="F608" s="129"/>
      <c r="G608" s="129"/>
      <c r="H608" s="129"/>
      <c r="I608" s="129"/>
      <c r="J608" s="129"/>
      <c r="K608" s="129"/>
      <c r="L608" s="129"/>
      <c r="M608" s="129"/>
      <c r="N608" s="129"/>
      <c r="O608" s="129"/>
      <c r="P608" s="129"/>
      <c r="Q608" s="129"/>
      <c r="R608" s="129"/>
      <c r="S608" s="129"/>
      <c r="T608" s="129"/>
      <c r="U608" s="129"/>
      <c r="V608" s="129"/>
      <c r="W608" s="129"/>
      <c r="X608" s="129"/>
      <c r="Y608" s="129"/>
      <c r="Z608" s="129"/>
    </row>
    <row r="609" spans="1:26" ht="15.75" hidden="1" customHeight="1" x14ac:dyDescent="0.25">
      <c r="A609" s="129"/>
      <c r="B609" s="129"/>
      <c r="C609" s="129"/>
      <c r="D609" s="129"/>
      <c r="E609" s="129"/>
      <c r="F609" s="129"/>
      <c r="G609" s="129"/>
      <c r="H609" s="129"/>
      <c r="I609" s="129"/>
      <c r="J609" s="129"/>
      <c r="K609" s="129"/>
      <c r="L609" s="129"/>
      <c r="M609" s="129"/>
      <c r="N609" s="129"/>
      <c r="O609" s="129"/>
      <c r="P609" s="129"/>
      <c r="Q609" s="129"/>
      <c r="R609" s="129"/>
      <c r="S609" s="129"/>
      <c r="T609" s="129"/>
      <c r="U609" s="129"/>
      <c r="V609" s="129"/>
      <c r="W609" s="129"/>
      <c r="X609" s="129"/>
      <c r="Y609" s="129"/>
      <c r="Z609" s="129"/>
    </row>
    <row r="610" spans="1:26" ht="15.75" hidden="1" customHeight="1" x14ac:dyDescent="0.25">
      <c r="A610" s="129"/>
      <c r="B610" s="129"/>
      <c r="C610" s="129"/>
      <c r="D610" s="129"/>
      <c r="E610" s="129"/>
      <c r="F610" s="129"/>
      <c r="G610" s="129"/>
      <c r="H610" s="129"/>
      <c r="I610" s="129"/>
      <c r="J610" s="129"/>
      <c r="K610" s="129"/>
      <c r="L610" s="129"/>
      <c r="M610" s="129"/>
      <c r="N610" s="129"/>
      <c r="O610" s="129"/>
      <c r="P610" s="129"/>
      <c r="Q610" s="129"/>
      <c r="R610" s="129"/>
      <c r="S610" s="129"/>
      <c r="T610" s="129"/>
      <c r="U610" s="129"/>
      <c r="V610" s="129"/>
      <c r="W610" s="129"/>
      <c r="X610" s="129"/>
      <c r="Y610" s="129"/>
      <c r="Z610" s="129"/>
    </row>
    <row r="611" spans="1:26" ht="15.75" hidden="1" customHeight="1" x14ac:dyDescent="0.25">
      <c r="A611" s="129"/>
      <c r="B611" s="129"/>
      <c r="C611" s="129"/>
      <c r="D611" s="129"/>
      <c r="E611" s="129"/>
      <c r="F611" s="129"/>
      <c r="G611" s="129"/>
      <c r="H611" s="129"/>
      <c r="I611" s="129"/>
      <c r="J611" s="129"/>
      <c r="K611" s="129"/>
      <c r="L611" s="129"/>
      <c r="M611" s="129"/>
      <c r="N611" s="129"/>
      <c r="O611" s="129"/>
      <c r="P611" s="129"/>
      <c r="Q611" s="129"/>
      <c r="R611" s="129"/>
      <c r="S611" s="129"/>
      <c r="T611" s="129"/>
      <c r="U611" s="129"/>
      <c r="V611" s="129"/>
      <c r="W611" s="129"/>
      <c r="X611" s="129"/>
      <c r="Y611" s="129"/>
      <c r="Z611" s="129"/>
    </row>
    <row r="612" spans="1:26" ht="15.75" hidden="1" customHeight="1" x14ac:dyDescent="0.25">
      <c r="A612" s="129"/>
      <c r="B612" s="129"/>
      <c r="C612" s="129"/>
      <c r="D612" s="129"/>
      <c r="E612" s="129"/>
      <c r="F612" s="129"/>
      <c r="G612" s="129"/>
      <c r="H612" s="129"/>
      <c r="I612" s="129"/>
      <c r="J612" s="129"/>
      <c r="K612" s="129"/>
      <c r="L612" s="129"/>
      <c r="M612" s="129"/>
      <c r="N612" s="129"/>
      <c r="O612" s="129"/>
      <c r="P612" s="129"/>
      <c r="Q612" s="129"/>
      <c r="R612" s="129"/>
      <c r="S612" s="129"/>
      <c r="T612" s="129"/>
      <c r="U612" s="129"/>
      <c r="V612" s="129"/>
      <c r="W612" s="129"/>
      <c r="X612" s="129"/>
      <c r="Y612" s="129"/>
      <c r="Z612" s="129"/>
    </row>
    <row r="613" spans="1:26" ht="15.75" hidden="1" customHeight="1" x14ac:dyDescent="0.25">
      <c r="A613" s="129"/>
      <c r="B613" s="129"/>
      <c r="C613" s="129"/>
      <c r="D613" s="129"/>
      <c r="E613" s="129"/>
      <c r="F613" s="129"/>
      <c r="G613" s="129"/>
      <c r="H613" s="129"/>
      <c r="I613" s="129"/>
      <c r="J613" s="129"/>
      <c r="K613" s="129"/>
      <c r="L613" s="129"/>
      <c r="M613" s="129"/>
      <c r="N613" s="129"/>
      <c r="O613" s="129"/>
      <c r="P613" s="129"/>
      <c r="Q613" s="129"/>
      <c r="R613" s="129"/>
      <c r="S613" s="129"/>
      <c r="T613" s="129"/>
      <c r="U613" s="129"/>
      <c r="V613" s="129"/>
      <c r="W613" s="129"/>
      <c r="X613" s="129"/>
      <c r="Y613" s="129"/>
      <c r="Z613" s="129"/>
    </row>
    <row r="614" spans="1:26" ht="15.75" hidden="1" customHeight="1" x14ac:dyDescent="0.25">
      <c r="A614" s="129"/>
      <c r="B614" s="129"/>
      <c r="C614" s="129"/>
      <c r="D614" s="129"/>
      <c r="E614" s="129"/>
      <c r="F614" s="129"/>
      <c r="G614" s="129"/>
      <c r="H614" s="129"/>
      <c r="I614" s="129"/>
      <c r="J614" s="129"/>
      <c r="K614" s="129"/>
      <c r="L614" s="129"/>
      <c r="M614" s="129"/>
      <c r="N614" s="129"/>
      <c r="O614" s="129"/>
      <c r="P614" s="129"/>
      <c r="Q614" s="129"/>
      <c r="R614" s="129"/>
      <c r="S614" s="129"/>
      <c r="T614" s="129"/>
      <c r="U614" s="129"/>
      <c r="V614" s="129"/>
      <c r="W614" s="129"/>
      <c r="X614" s="129"/>
      <c r="Y614" s="129"/>
      <c r="Z614" s="129"/>
    </row>
    <row r="615" spans="1:26" ht="15.75" hidden="1" customHeight="1" x14ac:dyDescent="0.25">
      <c r="A615" s="129"/>
      <c r="B615" s="129"/>
      <c r="C615" s="129"/>
      <c r="D615" s="129"/>
      <c r="E615" s="129"/>
      <c r="F615" s="129"/>
      <c r="G615" s="129"/>
      <c r="H615" s="129"/>
      <c r="I615" s="129"/>
      <c r="J615" s="129"/>
      <c r="K615" s="129"/>
      <c r="L615" s="129"/>
      <c r="M615" s="129"/>
      <c r="N615" s="129"/>
      <c r="O615" s="129"/>
      <c r="P615" s="129"/>
      <c r="Q615" s="129"/>
      <c r="R615" s="129"/>
      <c r="S615" s="129"/>
      <c r="T615" s="129"/>
      <c r="U615" s="129"/>
      <c r="V615" s="129"/>
      <c r="W615" s="129"/>
      <c r="X615" s="129"/>
      <c r="Y615" s="129"/>
      <c r="Z615" s="129"/>
    </row>
    <row r="616" spans="1:26" ht="15.75" hidden="1" customHeight="1" x14ac:dyDescent="0.25">
      <c r="A616" s="129"/>
      <c r="B616" s="129"/>
      <c r="C616" s="129"/>
      <c r="D616" s="129"/>
      <c r="E616" s="129"/>
      <c r="F616" s="129"/>
      <c r="G616" s="129"/>
      <c r="H616" s="129"/>
      <c r="I616" s="129"/>
      <c r="J616" s="129"/>
      <c r="K616" s="129"/>
      <c r="L616" s="129"/>
      <c r="M616" s="129"/>
      <c r="N616" s="129"/>
      <c r="O616" s="129"/>
      <c r="P616" s="129"/>
      <c r="Q616" s="129"/>
      <c r="R616" s="129"/>
      <c r="S616" s="129"/>
      <c r="T616" s="129"/>
      <c r="U616" s="129"/>
      <c r="V616" s="129"/>
      <c r="W616" s="129"/>
      <c r="X616" s="129"/>
      <c r="Y616" s="129"/>
      <c r="Z616" s="129"/>
    </row>
    <row r="617" spans="1:26" ht="15.75" hidden="1" customHeight="1" x14ac:dyDescent="0.25">
      <c r="A617" s="129"/>
      <c r="B617" s="129"/>
      <c r="C617" s="129"/>
      <c r="D617" s="129"/>
      <c r="E617" s="129"/>
      <c r="F617" s="129"/>
      <c r="G617" s="129"/>
      <c r="H617" s="129"/>
      <c r="I617" s="129"/>
      <c r="J617" s="129"/>
      <c r="K617" s="129"/>
      <c r="L617" s="129"/>
      <c r="M617" s="129"/>
      <c r="N617" s="129"/>
      <c r="O617" s="129"/>
      <c r="P617" s="129"/>
      <c r="Q617" s="129"/>
      <c r="R617" s="129"/>
      <c r="S617" s="129"/>
      <c r="T617" s="129"/>
      <c r="U617" s="129"/>
      <c r="V617" s="129"/>
      <c r="W617" s="129"/>
      <c r="X617" s="129"/>
      <c r="Y617" s="129"/>
      <c r="Z617" s="129"/>
    </row>
    <row r="618" spans="1:26" ht="15.75" hidden="1" customHeight="1" x14ac:dyDescent="0.25">
      <c r="A618" s="129"/>
      <c r="B618" s="129"/>
      <c r="C618" s="129"/>
      <c r="D618" s="129"/>
      <c r="E618" s="129"/>
      <c r="F618" s="129"/>
      <c r="G618" s="129"/>
      <c r="H618" s="129"/>
      <c r="I618" s="129"/>
      <c r="J618" s="129"/>
      <c r="K618" s="129"/>
      <c r="L618" s="129"/>
      <c r="M618" s="129"/>
      <c r="N618" s="129"/>
      <c r="O618" s="129"/>
      <c r="P618" s="129"/>
      <c r="Q618" s="129"/>
      <c r="R618" s="129"/>
      <c r="S618" s="129"/>
      <c r="T618" s="129"/>
      <c r="U618" s="129"/>
      <c r="V618" s="129"/>
      <c r="W618" s="129"/>
      <c r="X618" s="129"/>
      <c r="Y618" s="129"/>
      <c r="Z618" s="129"/>
    </row>
    <row r="619" spans="1:26" ht="15.75" hidden="1" customHeight="1" x14ac:dyDescent="0.25">
      <c r="A619" s="129"/>
      <c r="B619" s="129"/>
      <c r="C619" s="129"/>
      <c r="D619" s="129"/>
      <c r="E619" s="129"/>
      <c r="F619" s="129"/>
      <c r="G619" s="129"/>
      <c r="H619" s="129"/>
      <c r="I619" s="129"/>
      <c r="J619" s="129"/>
      <c r="K619" s="129"/>
      <c r="L619" s="129"/>
      <c r="M619" s="129"/>
      <c r="N619" s="129"/>
      <c r="O619" s="129"/>
      <c r="P619" s="129"/>
      <c r="Q619" s="129"/>
      <c r="R619" s="129"/>
      <c r="S619" s="129"/>
      <c r="T619" s="129"/>
      <c r="U619" s="129"/>
      <c r="V619" s="129"/>
      <c r="W619" s="129"/>
      <c r="X619" s="129"/>
      <c r="Y619" s="129"/>
      <c r="Z619" s="129"/>
    </row>
    <row r="620" spans="1:26" ht="15.75" hidden="1" customHeight="1" x14ac:dyDescent="0.25">
      <c r="A620" s="129"/>
      <c r="B620" s="129"/>
      <c r="C620" s="129"/>
      <c r="D620" s="129"/>
      <c r="E620" s="129"/>
      <c r="F620" s="129"/>
      <c r="G620" s="129"/>
      <c r="H620" s="129"/>
      <c r="I620" s="129"/>
      <c r="J620" s="129"/>
      <c r="K620" s="129"/>
      <c r="L620" s="129"/>
      <c r="M620" s="129"/>
      <c r="N620" s="129"/>
      <c r="O620" s="129"/>
      <c r="P620" s="129"/>
      <c r="Q620" s="129"/>
      <c r="R620" s="129"/>
      <c r="S620" s="129"/>
      <c r="T620" s="129"/>
      <c r="U620" s="129"/>
      <c r="V620" s="129"/>
      <c r="W620" s="129"/>
      <c r="X620" s="129"/>
      <c r="Y620" s="129"/>
      <c r="Z620" s="129"/>
    </row>
    <row r="621" spans="1:26" ht="15.75" hidden="1" customHeight="1" x14ac:dyDescent="0.25">
      <c r="A621" s="129"/>
      <c r="B621" s="129"/>
      <c r="C621" s="129"/>
      <c r="D621" s="129"/>
      <c r="E621" s="129"/>
      <c r="F621" s="129"/>
      <c r="G621" s="129"/>
      <c r="H621" s="129"/>
      <c r="I621" s="129"/>
      <c r="J621" s="129"/>
      <c r="K621" s="129"/>
      <c r="L621" s="129"/>
      <c r="M621" s="129"/>
      <c r="N621" s="129"/>
      <c r="O621" s="129"/>
      <c r="P621" s="129"/>
      <c r="Q621" s="129"/>
      <c r="R621" s="129"/>
      <c r="S621" s="129"/>
      <c r="T621" s="129"/>
      <c r="U621" s="129"/>
      <c r="V621" s="129"/>
      <c r="W621" s="129"/>
      <c r="X621" s="129"/>
      <c r="Y621" s="129"/>
      <c r="Z621" s="129"/>
    </row>
    <row r="622" spans="1:26" ht="15.75" hidden="1" customHeight="1" x14ac:dyDescent="0.25">
      <c r="A622" s="129"/>
      <c r="B622" s="129"/>
      <c r="C622" s="129"/>
      <c r="D622" s="129"/>
      <c r="E622" s="129"/>
      <c r="F622" s="129"/>
      <c r="G622" s="129"/>
      <c r="H622" s="129"/>
      <c r="I622" s="129"/>
      <c r="J622" s="129"/>
      <c r="K622" s="129"/>
      <c r="L622" s="129"/>
      <c r="M622" s="129"/>
      <c r="N622" s="129"/>
      <c r="O622" s="129"/>
      <c r="P622" s="129"/>
      <c r="Q622" s="129"/>
      <c r="R622" s="129"/>
      <c r="S622" s="129"/>
      <c r="T622" s="129"/>
      <c r="U622" s="129"/>
      <c r="V622" s="129"/>
      <c r="W622" s="129"/>
      <c r="X622" s="129"/>
      <c r="Y622" s="129"/>
      <c r="Z622" s="129"/>
    </row>
    <row r="623" spans="1:26" ht="15.75" hidden="1" customHeight="1" x14ac:dyDescent="0.25">
      <c r="A623" s="129"/>
      <c r="B623" s="129"/>
      <c r="C623" s="129"/>
      <c r="D623" s="129"/>
      <c r="E623" s="129"/>
      <c r="F623" s="129"/>
      <c r="G623" s="129"/>
      <c r="H623" s="129"/>
      <c r="I623" s="129"/>
      <c r="J623" s="129"/>
      <c r="K623" s="129"/>
      <c r="L623" s="129"/>
      <c r="M623" s="129"/>
      <c r="N623" s="129"/>
      <c r="O623" s="129"/>
      <c r="P623" s="129"/>
      <c r="Q623" s="129"/>
      <c r="R623" s="129"/>
      <c r="S623" s="129"/>
      <c r="T623" s="129"/>
      <c r="U623" s="129"/>
      <c r="V623" s="129"/>
      <c r="W623" s="129"/>
      <c r="X623" s="129"/>
      <c r="Y623" s="129"/>
      <c r="Z623" s="129"/>
    </row>
    <row r="624" spans="1:26" ht="15.75" hidden="1" customHeight="1" x14ac:dyDescent="0.25">
      <c r="A624" s="129"/>
      <c r="B624" s="129"/>
      <c r="C624" s="129"/>
      <c r="D624" s="129"/>
      <c r="E624" s="129"/>
      <c r="F624" s="129"/>
      <c r="G624" s="129"/>
      <c r="H624" s="129"/>
      <c r="I624" s="129"/>
      <c r="J624" s="129"/>
      <c r="K624" s="129"/>
      <c r="L624" s="129"/>
      <c r="M624" s="129"/>
      <c r="N624" s="129"/>
      <c r="O624" s="129"/>
      <c r="P624" s="129"/>
      <c r="Q624" s="129"/>
      <c r="R624" s="129"/>
      <c r="S624" s="129"/>
      <c r="T624" s="129"/>
      <c r="U624" s="129"/>
      <c r="V624" s="129"/>
      <c r="W624" s="129"/>
      <c r="X624" s="129"/>
      <c r="Y624" s="129"/>
      <c r="Z624" s="129"/>
    </row>
    <row r="625" spans="1:26" ht="15.75" hidden="1" customHeight="1" x14ac:dyDescent="0.25">
      <c r="A625" s="129"/>
      <c r="B625" s="129"/>
      <c r="C625" s="129"/>
      <c r="D625" s="129"/>
      <c r="E625" s="129"/>
      <c r="F625" s="129"/>
      <c r="G625" s="129"/>
      <c r="H625" s="129"/>
      <c r="I625" s="129"/>
      <c r="J625" s="129"/>
      <c r="K625" s="129"/>
      <c r="L625" s="129"/>
      <c r="M625" s="129"/>
      <c r="N625" s="129"/>
      <c r="O625" s="129"/>
      <c r="P625" s="129"/>
      <c r="Q625" s="129"/>
      <c r="R625" s="129"/>
      <c r="S625" s="129"/>
      <c r="T625" s="129"/>
      <c r="U625" s="129"/>
      <c r="V625" s="129"/>
      <c r="W625" s="129"/>
      <c r="X625" s="129"/>
      <c r="Y625" s="129"/>
      <c r="Z625" s="129"/>
    </row>
    <row r="626" spans="1:26" ht="15.75" hidden="1" customHeight="1" x14ac:dyDescent="0.25">
      <c r="A626" s="129"/>
      <c r="B626" s="129"/>
      <c r="C626" s="129"/>
      <c r="D626" s="129"/>
      <c r="E626" s="129"/>
      <c r="F626" s="129"/>
      <c r="G626" s="129"/>
      <c r="H626" s="129"/>
      <c r="I626" s="129"/>
      <c r="J626" s="129"/>
      <c r="K626" s="129"/>
      <c r="L626" s="129"/>
      <c r="M626" s="129"/>
      <c r="N626" s="129"/>
      <c r="O626" s="129"/>
      <c r="P626" s="129"/>
      <c r="Q626" s="129"/>
      <c r="R626" s="129"/>
      <c r="S626" s="129"/>
      <c r="T626" s="129"/>
      <c r="U626" s="129"/>
      <c r="V626" s="129"/>
      <c r="W626" s="129"/>
      <c r="X626" s="129"/>
      <c r="Y626" s="129"/>
      <c r="Z626" s="129"/>
    </row>
    <row r="627" spans="1:26" ht="15.75" hidden="1" customHeight="1" x14ac:dyDescent="0.25">
      <c r="A627" s="129"/>
      <c r="B627" s="129"/>
      <c r="C627" s="129"/>
      <c r="D627" s="129"/>
      <c r="E627" s="129"/>
      <c r="F627" s="129"/>
      <c r="G627" s="129"/>
      <c r="H627" s="129"/>
      <c r="I627" s="129"/>
      <c r="J627" s="129"/>
      <c r="K627" s="129"/>
      <c r="L627" s="129"/>
      <c r="M627" s="129"/>
      <c r="N627" s="129"/>
      <c r="O627" s="129"/>
      <c r="P627" s="129"/>
      <c r="Q627" s="129"/>
      <c r="R627" s="129"/>
      <c r="S627" s="129"/>
      <c r="T627" s="129"/>
      <c r="U627" s="129"/>
      <c r="V627" s="129"/>
      <c r="W627" s="129"/>
      <c r="X627" s="129"/>
      <c r="Y627" s="129"/>
      <c r="Z627" s="129"/>
    </row>
    <row r="628" spans="1:26" ht="15.75" hidden="1" customHeight="1" x14ac:dyDescent="0.25">
      <c r="A628" s="129"/>
      <c r="B628" s="129"/>
      <c r="C628" s="129"/>
      <c r="D628" s="129"/>
      <c r="E628" s="129"/>
      <c r="F628" s="129"/>
      <c r="G628" s="129"/>
      <c r="H628" s="129"/>
      <c r="I628" s="129"/>
      <c r="J628" s="129"/>
      <c r="K628" s="129"/>
      <c r="L628" s="129"/>
      <c r="M628" s="129"/>
      <c r="N628" s="129"/>
      <c r="O628" s="129"/>
      <c r="P628" s="129"/>
      <c r="Q628" s="129"/>
      <c r="R628" s="129"/>
      <c r="S628" s="129"/>
      <c r="T628" s="129"/>
      <c r="U628" s="129"/>
      <c r="V628" s="129"/>
      <c r="W628" s="129"/>
      <c r="X628" s="129"/>
      <c r="Y628" s="129"/>
      <c r="Z628" s="129"/>
    </row>
    <row r="629" spans="1:26" ht="15.75" hidden="1" customHeight="1" x14ac:dyDescent="0.25">
      <c r="A629" s="129"/>
      <c r="B629" s="129"/>
      <c r="C629" s="129"/>
      <c r="D629" s="129"/>
      <c r="E629" s="129"/>
      <c r="F629" s="129"/>
      <c r="G629" s="129"/>
      <c r="H629" s="129"/>
      <c r="I629" s="129"/>
      <c r="J629" s="129"/>
      <c r="K629" s="129"/>
      <c r="L629" s="129"/>
      <c r="M629" s="129"/>
      <c r="N629" s="129"/>
      <c r="O629" s="129"/>
      <c r="P629" s="129"/>
      <c r="Q629" s="129"/>
      <c r="R629" s="129"/>
      <c r="S629" s="129"/>
      <c r="T629" s="129"/>
      <c r="U629" s="129"/>
      <c r="V629" s="129"/>
      <c r="W629" s="129"/>
      <c r="X629" s="129"/>
      <c r="Y629" s="129"/>
      <c r="Z629" s="129"/>
    </row>
    <row r="630" spans="1:26" ht="15.75" hidden="1" customHeight="1" x14ac:dyDescent="0.25">
      <c r="A630" s="129"/>
      <c r="B630" s="129"/>
      <c r="C630" s="129"/>
      <c r="D630" s="129"/>
      <c r="E630" s="129"/>
      <c r="F630" s="129"/>
      <c r="G630" s="129"/>
      <c r="H630" s="129"/>
      <c r="I630" s="129"/>
      <c r="J630" s="129"/>
      <c r="K630" s="129"/>
      <c r="L630" s="129"/>
      <c r="M630" s="129"/>
      <c r="N630" s="129"/>
      <c r="O630" s="129"/>
      <c r="P630" s="129"/>
      <c r="Q630" s="129"/>
      <c r="R630" s="129"/>
      <c r="S630" s="129"/>
      <c r="T630" s="129"/>
      <c r="U630" s="129"/>
      <c r="V630" s="129"/>
      <c r="W630" s="129"/>
      <c r="X630" s="129"/>
      <c r="Y630" s="129"/>
      <c r="Z630" s="129"/>
    </row>
    <row r="631" spans="1:26" ht="15.75" hidden="1" customHeight="1" x14ac:dyDescent="0.25">
      <c r="A631" s="129"/>
      <c r="B631" s="129"/>
      <c r="C631" s="129"/>
      <c r="D631" s="129"/>
      <c r="E631" s="129"/>
      <c r="F631" s="129"/>
      <c r="G631" s="129"/>
      <c r="H631" s="129"/>
      <c r="I631" s="129"/>
      <c r="J631" s="129"/>
      <c r="K631" s="129"/>
      <c r="L631" s="129"/>
      <c r="M631" s="129"/>
      <c r="N631" s="129"/>
      <c r="O631" s="129"/>
      <c r="P631" s="129"/>
      <c r="Q631" s="129"/>
      <c r="R631" s="129"/>
      <c r="S631" s="129"/>
      <c r="T631" s="129"/>
      <c r="U631" s="129"/>
      <c r="V631" s="129"/>
      <c r="W631" s="129"/>
      <c r="X631" s="129"/>
      <c r="Y631" s="129"/>
      <c r="Z631" s="129"/>
    </row>
    <row r="632" spans="1:26" ht="15.75" hidden="1" customHeight="1" x14ac:dyDescent="0.25">
      <c r="A632" s="129"/>
      <c r="B632" s="129"/>
      <c r="C632" s="129"/>
      <c r="D632" s="129"/>
      <c r="E632" s="129"/>
      <c r="F632" s="129"/>
      <c r="G632" s="129"/>
      <c r="H632" s="129"/>
      <c r="I632" s="129"/>
      <c r="J632" s="129"/>
      <c r="K632" s="129"/>
      <c r="L632" s="129"/>
      <c r="M632" s="129"/>
      <c r="N632" s="129"/>
      <c r="O632" s="129"/>
      <c r="P632" s="129"/>
      <c r="Q632" s="129"/>
      <c r="R632" s="129"/>
      <c r="S632" s="129"/>
      <c r="T632" s="129"/>
      <c r="U632" s="129"/>
      <c r="V632" s="129"/>
      <c r="W632" s="129"/>
      <c r="X632" s="129"/>
      <c r="Y632" s="129"/>
      <c r="Z632" s="129"/>
    </row>
    <row r="633" spans="1:26" ht="15.75" hidden="1" customHeight="1" x14ac:dyDescent="0.25">
      <c r="A633" s="129"/>
      <c r="B633" s="129"/>
      <c r="C633" s="129"/>
      <c r="D633" s="129"/>
      <c r="E633" s="129"/>
      <c r="F633" s="129"/>
      <c r="G633" s="129"/>
      <c r="H633" s="129"/>
      <c r="I633" s="129"/>
      <c r="J633" s="129"/>
      <c r="K633" s="129"/>
      <c r="L633" s="129"/>
      <c r="M633" s="129"/>
      <c r="N633" s="129"/>
      <c r="O633" s="129"/>
      <c r="P633" s="129"/>
      <c r="Q633" s="129"/>
      <c r="R633" s="129"/>
      <c r="S633" s="129"/>
      <c r="T633" s="129"/>
      <c r="U633" s="129"/>
      <c r="V633" s="129"/>
      <c r="W633" s="129"/>
      <c r="X633" s="129"/>
      <c r="Y633" s="129"/>
      <c r="Z633" s="129"/>
    </row>
    <row r="634" spans="1:26" ht="15.75" hidden="1" customHeight="1" x14ac:dyDescent="0.25">
      <c r="A634" s="129"/>
      <c r="B634" s="129"/>
      <c r="C634" s="129"/>
      <c r="D634" s="129"/>
      <c r="E634" s="129"/>
      <c r="F634" s="129"/>
      <c r="G634" s="129"/>
      <c r="H634" s="129"/>
      <c r="I634" s="129"/>
      <c r="J634" s="129"/>
      <c r="K634" s="129"/>
      <c r="L634" s="129"/>
      <c r="M634" s="129"/>
      <c r="N634" s="129"/>
      <c r="O634" s="129"/>
      <c r="P634" s="129"/>
      <c r="Q634" s="129"/>
      <c r="R634" s="129"/>
      <c r="S634" s="129"/>
      <c r="T634" s="129"/>
      <c r="U634" s="129"/>
      <c r="V634" s="129"/>
      <c r="W634" s="129"/>
      <c r="X634" s="129"/>
      <c r="Y634" s="129"/>
      <c r="Z634" s="129"/>
    </row>
    <row r="635" spans="1:26" ht="15.75" hidden="1" customHeight="1" x14ac:dyDescent="0.25">
      <c r="A635" s="129"/>
      <c r="B635" s="129"/>
      <c r="C635" s="129"/>
      <c r="D635" s="129"/>
      <c r="E635" s="129"/>
      <c r="F635" s="129"/>
      <c r="G635" s="129"/>
      <c r="H635" s="129"/>
      <c r="I635" s="129"/>
      <c r="J635" s="129"/>
      <c r="K635" s="129"/>
      <c r="L635" s="129"/>
      <c r="M635" s="129"/>
      <c r="N635" s="129"/>
      <c r="O635" s="129"/>
      <c r="P635" s="129"/>
      <c r="Q635" s="129"/>
      <c r="R635" s="129"/>
      <c r="S635" s="129"/>
      <c r="T635" s="129"/>
      <c r="U635" s="129"/>
      <c r="V635" s="129"/>
      <c r="W635" s="129"/>
      <c r="X635" s="129"/>
      <c r="Y635" s="129"/>
      <c r="Z635" s="129"/>
    </row>
    <row r="636" spans="1:26" ht="15.75" hidden="1" customHeight="1" x14ac:dyDescent="0.25">
      <c r="A636" s="129"/>
      <c r="B636" s="129"/>
      <c r="C636" s="129"/>
      <c r="D636" s="129"/>
      <c r="E636" s="129"/>
      <c r="F636" s="129"/>
      <c r="G636" s="129"/>
      <c r="H636" s="129"/>
      <c r="I636" s="129"/>
      <c r="J636" s="129"/>
      <c r="K636" s="129"/>
      <c r="L636" s="129"/>
      <c r="M636" s="129"/>
      <c r="N636" s="129"/>
      <c r="O636" s="129"/>
      <c r="P636" s="129"/>
      <c r="Q636" s="129"/>
      <c r="R636" s="129"/>
      <c r="S636" s="129"/>
      <c r="T636" s="129"/>
      <c r="U636" s="129"/>
      <c r="V636" s="129"/>
      <c r="W636" s="129"/>
      <c r="X636" s="129"/>
      <c r="Y636" s="129"/>
      <c r="Z636" s="129"/>
    </row>
    <row r="637" spans="1:26" ht="15.75" hidden="1" customHeight="1" x14ac:dyDescent="0.25">
      <c r="A637" s="129"/>
      <c r="B637" s="129"/>
      <c r="C637" s="129"/>
      <c r="D637" s="129"/>
      <c r="E637" s="129"/>
      <c r="F637" s="129"/>
      <c r="G637" s="129"/>
      <c r="H637" s="129"/>
      <c r="I637" s="129"/>
      <c r="J637" s="129"/>
      <c r="K637" s="129"/>
      <c r="L637" s="129"/>
      <c r="M637" s="129"/>
      <c r="N637" s="129"/>
      <c r="O637" s="129"/>
      <c r="P637" s="129"/>
      <c r="Q637" s="129"/>
      <c r="R637" s="129"/>
      <c r="S637" s="129"/>
      <c r="T637" s="129"/>
      <c r="U637" s="129"/>
      <c r="V637" s="129"/>
      <c r="W637" s="129"/>
      <c r="X637" s="129"/>
      <c r="Y637" s="129"/>
      <c r="Z637" s="129"/>
    </row>
    <row r="638" spans="1:26" ht="15.75" hidden="1" customHeight="1" x14ac:dyDescent="0.25">
      <c r="A638" s="129"/>
      <c r="B638" s="129"/>
      <c r="C638" s="129"/>
      <c r="D638" s="129"/>
      <c r="E638" s="129"/>
      <c r="F638" s="129"/>
      <c r="G638" s="129"/>
      <c r="H638" s="129"/>
      <c r="I638" s="129"/>
      <c r="J638" s="129"/>
      <c r="K638" s="129"/>
      <c r="L638" s="129"/>
      <c r="M638" s="129"/>
      <c r="N638" s="129"/>
      <c r="O638" s="129"/>
      <c r="P638" s="129"/>
      <c r="Q638" s="129"/>
      <c r="R638" s="129"/>
      <c r="S638" s="129"/>
      <c r="T638" s="129"/>
      <c r="U638" s="129"/>
      <c r="V638" s="129"/>
      <c r="W638" s="129"/>
      <c r="X638" s="129"/>
      <c r="Y638" s="129"/>
      <c r="Z638" s="129"/>
    </row>
    <row r="639" spans="1:26" ht="15.75" hidden="1" customHeight="1" x14ac:dyDescent="0.25">
      <c r="A639" s="129"/>
      <c r="B639" s="129"/>
      <c r="C639" s="129"/>
      <c r="D639" s="129"/>
      <c r="E639" s="129"/>
      <c r="F639" s="129"/>
      <c r="G639" s="129"/>
      <c r="H639" s="129"/>
      <c r="I639" s="129"/>
      <c r="J639" s="129"/>
      <c r="K639" s="129"/>
      <c r="L639" s="129"/>
      <c r="M639" s="129"/>
      <c r="N639" s="129"/>
      <c r="O639" s="129"/>
      <c r="P639" s="129"/>
      <c r="Q639" s="129"/>
      <c r="R639" s="129"/>
      <c r="S639" s="129"/>
      <c r="T639" s="129"/>
      <c r="U639" s="129"/>
      <c r="V639" s="129"/>
      <c r="W639" s="129"/>
      <c r="X639" s="129"/>
      <c r="Y639" s="129"/>
      <c r="Z639" s="129"/>
    </row>
    <row r="640" spans="1:26" ht="15.75" hidden="1" customHeight="1" x14ac:dyDescent="0.25">
      <c r="A640" s="129"/>
      <c r="B640" s="129"/>
      <c r="C640" s="129"/>
      <c r="D640" s="129"/>
      <c r="E640" s="129"/>
      <c r="F640" s="129"/>
      <c r="G640" s="129"/>
      <c r="H640" s="129"/>
      <c r="I640" s="129"/>
      <c r="J640" s="129"/>
      <c r="K640" s="129"/>
      <c r="L640" s="129"/>
      <c r="M640" s="129"/>
      <c r="N640" s="129"/>
      <c r="O640" s="129"/>
      <c r="P640" s="129"/>
      <c r="Q640" s="129"/>
      <c r="R640" s="129"/>
      <c r="S640" s="129"/>
      <c r="T640" s="129"/>
      <c r="U640" s="129"/>
      <c r="V640" s="129"/>
      <c r="W640" s="129"/>
      <c r="X640" s="129"/>
      <c r="Y640" s="129"/>
      <c r="Z640" s="129"/>
    </row>
    <row r="641" spans="1:26" ht="15.75" hidden="1" customHeight="1" x14ac:dyDescent="0.25">
      <c r="A641" s="129"/>
      <c r="B641" s="129"/>
      <c r="C641" s="129"/>
      <c r="D641" s="129"/>
      <c r="E641" s="129"/>
      <c r="F641" s="129"/>
      <c r="G641" s="129"/>
      <c r="H641" s="129"/>
      <c r="I641" s="129"/>
      <c r="J641" s="129"/>
      <c r="K641" s="129"/>
      <c r="L641" s="129"/>
      <c r="M641" s="129"/>
      <c r="N641" s="129"/>
      <c r="O641" s="129"/>
      <c r="P641" s="129"/>
      <c r="Q641" s="129"/>
      <c r="R641" s="129"/>
      <c r="S641" s="129"/>
      <c r="T641" s="129"/>
      <c r="U641" s="129"/>
      <c r="V641" s="129"/>
      <c r="W641" s="129"/>
      <c r="X641" s="129"/>
      <c r="Y641" s="129"/>
      <c r="Z641" s="129"/>
    </row>
    <row r="642" spans="1:26" ht="15.75" hidden="1" customHeight="1" x14ac:dyDescent="0.25">
      <c r="A642" s="129"/>
      <c r="B642" s="129"/>
      <c r="C642" s="129"/>
      <c r="D642" s="129"/>
      <c r="E642" s="129"/>
      <c r="F642" s="129"/>
      <c r="G642" s="129"/>
      <c r="H642" s="129"/>
      <c r="I642" s="129"/>
      <c r="J642" s="129"/>
      <c r="K642" s="129"/>
      <c r="L642" s="129"/>
      <c r="M642" s="129"/>
      <c r="N642" s="129"/>
      <c r="O642" s="129"/>
      <c r="P642" s="129"/>
      <c r="Q642" s="129"/>
      <c r="R642" s="129"/>
      <c r="S642" s="129"/>
      <c r="T642" s="129"/>
      <c r="U642" s="129"/>
      <c r="V642" s="129"/>
      <c r="W642" s="129"/>
      <c r="X642" s="129"/>
      <c r="Y642" s="129"/>
      <c r="Z642" s="129"/>
    </row>
    <row r="643" spans="1:26" ht="15.75" hidden="1" customHeight="1" x14ac:dyDescent="0.25">
      <c r="A643" s="129"/>
      <c r="B643" s="129"/>
      <c r="C643" s="129"/>
      <c r="D643" s="129"/>
      <c r="E643" s="129"/>
      <c r="F643" s="129"/>
      <c r="G643" s="129"/>
      <c r="H643" s="129"/>
      <c r="I643" s="129"/>
      <c r="J643" s="129"/>
      <c r="K643" s="129"/>
      <c r="L643" s="129"/>
      <c r="M643" s="129"/>
      <c r="N643" s="129"/>
      <c r="O643" s="129"/>
      <c r="P643" s="129"/>
      <c r="Q643" s="129"/>
      <c r="R643" s="129"/>
      <c r="S643" s="129"/>
      <c r="T643" s="129"/>
      <c r="U643" s="129"/>
      <c r="V643" s="129"/>
      <c r="W643" s="129"/>
      <c r="X643" s="129"/>
      <c r="Y643" s="129"/>
      <c r="Z643" s="129"/>
    </row>
    <row r="644" spans="1:26" ht="15.75" hidden="1" customHeight="1" x14ac:dyDescent="0.25">
      <c r="A644" s="129"/>
      <c r="B644" s="129"/>
      <c r="C644" s="129"/>
      <c r="D644" s="129"/>
      <c r="E644" s="129"/>
      <c r="F644" s="129"/>
      <c r="G644" s="129"/>
      <c r="H644" s="129"/>
      <c r="I644" s="129"/>
      <c r="J644" s="129"/>
      <c r="K644" s="129"/>
      <c r="L644" s="129"/>
      <c r="M644" s="129"/>
      <c r="N644" s="129"/>
      <c r="O644" s="129"/>
      <c r="P644" s="129"/>
      <c r="Q644" s="129"/>
      <c r="R644" s="129"/>
      <c r="S644" s="129"/>
      <c r="T644" s="129"/>
      <c r="U644" s="129"/>
      <c r="V644" s="129"/>
      <c r="W644" s="129"/>
      <c r="X644" s="129"/>
      <c r="Y644" s="129"/>
      <c r="Z644" s="129"/>
    </row>
    <row r="645" spans="1:26" ht="15.75" hidden="1" customHeight="1" x14ac:dyDescent="0.25">
      <c r="A645" s="129"/>
      <c r="B645" s="129"/>
      <c r="C645" s="129"/>
      <c r="D645" s="129"/>
      <c r="E645" s="129"/>
      <c r="F645" s="129"/>
      <c r="G645" s="129"/>
      <c r="H645" s="129"/>
      <c r="I645" s="129"/>
      <c r="J645" s="129"/>
      <c r="K645" s="129"/>
      <c r="L645" s="129"/>
      <c r="M645" s="129"/>
      <c r="N645" s="129"/>
      <c r="O645" s="129"/>
      <c r="P645" s="129"/>
      <c r="Q645" s="129"/>
      <c r="R645" s="129"/>
      <c r="S645" s="129"/>
      <c r="T645" s="129"/>
      <c r="U645" s="129"/>
      <c r="V645" s="129"/>
      <c r="W645" s="129"/>
      <c r="X645" s="129"/>
      <c r="Y645" s="129"/>
      <c r="Z645" s="129"/>
    </row>
    <row r="646" spans="1:26" ht="15.75" hidden="1" customHeight="1" x14ac:dyDescent="0.25">
      <c r="A646" s="129"/>
      <c r="B646" s="129"/>
      <c r="C646" s="129"/>
      <c r="D646" s="129"/>
      <c r="E646" s="129"/>
      <c r="F646" s="129"/>
      <c r="G646" s="129"/>
      <c r="H646" s="129"/>
      <c r="I646" s="129"/>
      <c r="J646" s="129"/>
      <c r="K646" s="129"/>
      <c r="L646" s="129"/>
      <c r="M646" s="129"/>
      <c r="N646" s="129"/>
      <c r="O646" s="129"/>
      <c r="P646" s="129"/>
      <c r="Q646" s="129"/>
      <c r="R646" s="129"/>
      <c r="S646" s="129"/>
      <c r="T646" s="129"/>
      <c r="U646" s="129"/>
      <c r="V646" s="129"/>
      <c r="W646" s="129"/>
      <c r="X646" s="129"/>
      <c r="Y646" s="129"/>
      <c r="Z646" s="129"/>
    </row>
    <row r="647" spans="1:26" ht="15.75" hidden="1" customHeight="1" x14ac:dyDescent="0.25">
      <c r="A647" s="129"/>
      <c r="B647" s="129"/>
      <c r="C647" s="129"/>
      <c r="D647" s="129"/>
      <c r="E647" s="129"/>
      <c r="F647" s="129"/>
      <c r="G647" s="129"/>
      <c r="H647" s="129"/>
      <c r="I647" s="129"/>
      <c r="J647" s="129"/>
      <c r="K647" s="129"/>
      <c r="L647" s="129"/>
      <c r="M647" s="129"/>
      <c r="N647" s="129"/>
      <c r="O647" s="129"/>
      <c r="P647" s="129"/>
      <c r="Q647" s="129"/>
      <c r="R647" s="129"/>
      <c r="S647" s="129"/>
      <c r="T647" s="129"/>
      <c r="U647" s="129"/>
      <c r="V647" s="129"/>
      <c r="W647" s="129"/>
      <c r="X647" s="129"/>
      <c r="Y647" s="129"/>
      <c r="Z647" s="129"/>
    </row>
    <row r="648" spans="1:26" ht="15.75" hidden="1" customHeight="1" x14ac:dyDescent="0.25">
      <c r="A648" s="129"/>
      <c r="B648" s="129"/>
      <c r="C648" s="129"/>
      <c r="D648" s="129"/>
      <c r="E648" s="129"/>
      <c r="F648" s="129"/>
      <c r="G648" s="129"/>
      <c r="H648" s="129"/>
      <c r="I648" s="129"/>
      <c r="J648" s="129"/>
      <c r="K648" s="129"/>
      <c r="L648" s="129"/>
      <c r="M648" s="129"/>
      <c r="N648" s="129"/>
      <c r="O648" s="129"/>
      <c r="P648" s="129"/>
      <c r="Q648" s="129"/>
      <c r="R648" s="129"/>
      <c r="S648" s="129"/>
      <c r="T648" s="129"/>
      <c r="U648" s="129"/>
      <c r="V648" s="129"/>
      <c r="W648" s="129"/>
      <c r="X648" s="129"/>
      <c r="Y648" s="129"/>
      <c r="Z648" s="129"/>
    </row>
    <row r="649" spans="1:26" ht="15.75" hidden="1" customHeight="1" x14ac:dyDescent="0.25">
      <c r="A649" s="129"/>
      <c r="B649" s="129"/>
      <c r="C649" s="129"/>
      <c r="D649" s="129"/>
      <c r="E649" s="129"/>
      <c r="F649" s="129"/>
      <c r="G649" s="129"/>
      <c r="H649" s="129"/>
      <c r="I649" s="129"/>
      <c r="J649" s="129"/>
      <c r="K649" s="129"/>
      <c r="L649" s="129"/>
      <c r="M649" s="129"/>
      <c r="N649" s="129"/>
      <c r="O649" s="129"/>
      <c r="P649" s="129"/>
      <c r="Q649" s="129"/>
      <c r="R649" s="129"/>
      <c r="S649" s="129"/>
      <c r="T649" s="129"/>
      <c r="U649" s="129"/>
      <c r="V649" s="129"/>
      <c r="W649" s="129"/>
      <c r="X649" s="129"/>
      <c r="Y649" s="129"/>
      <c r="Z649" s="129"/>
    </row>
    <row r="650" spans="1:26" ht="15.75" hidden="1" customHeight="1" x14ac:dyDescent="0.25">
      <c r="A650" s="129"/>
      <c r="B650" s="129"/>
      <c r="C650" s="129"/>
      <c r="D650" s="129"/>
      <c r="E650" s="129"/>
      <c r="F650" s="129"/>
      <c r="G650" s="129"/>
      <c r="H650" s="129"/>
      <c r="I650" s="129"/>
      <c r="J650" s="129"/>
      <c r="K650" s="129"/>
      <c r="L650" s="129"/>
      <c r="M650" s="129"/>
      <c r="N650" s="129"/>
      <c r="O650" s="129"/>
      <c r="P650" s="129"/>
      <c r="Q650" s="129"/>
      <c r="R650" s="129"/>
      <c r="S650" s="129"/>
      <c r="T650" s="129"/>
      <c r="U650" s="129"/>
      <c r="V650" s="129"/>
      <c r="W650" s="129"/>
      <c r="X650" s="129"/>
      <c r="Y650" s="129"/>
      <c r="Z650" s="129"/>
    </row>
    <row r="651" spans="1:26" ht="15.75" hidden="1" customHeight="1" x14ac:dyDescent="0.25">
      <c r="A651" s="129"/>
      <c r="B651" s="129"/>
      <c r="C651" s="129"/>
      <c r="D651" s="129"/>
      <c r="E651" s="129"/>
      <c r="F651" s="129"/>
      <c r="G651" s="129"/>
      <c r="H651" s="129"/>
      <c r="I651" s="129"/>
      <c r="J651" s="129"/>
      <c r="K651" s="129"/>
      <c r="L651" s="129"/>
      <c r="M651" s="129"/>
      <c r="N651" s="129"/>
      <c r="O651" s="129"/>
      <c r="P651" s="129"/>
      <c r="Q651" s="129"/>
      <c r="R651" s="129"/>
      <c r="S651" s="129"/>
      <c r="T651" s="129"/>
      <c r="U651" s="129"/>
      <c r="V651" s="129"/>
      <c r="W651" s="129"/>
      <c r="X651" s="129"/>
      <c r="Y651" s="129"/>
      <c r="Z651" s="129"/>
    </row>
    <row r="652" spans="1:26" ht="15.75" hidden="1" customHeight="1" x14ac:dyDescent="0.25">
      <c r="A652" s="129"/>
      <c r="B652" s="129"/>
      <c r="C652" s="129"/>
      <c r="D652" s="129"/>
      <c r="E652" s="129"/>
      <c r="F652" s="129"/>
      <c r="G652" s="129"/>
      <c r="H652" s="129"/>
      <c r="I652" s="129"/>
      <c r="J652" s="129"/>
      <c r="K652" s="129"/>
      <c r="L652" s="129"/>
      <c r="M652" s="129"/>
      <c r="N652" s="129"/>
      <c r="O652" s="129"/>
      <c r="P652" s="129"/>
      <c r="Q652" s="129"/>
      <c r="R652" s="129"/>
      <c r="S652" s="129"/>
      <c r="T652" s="129"/>
      <c r="U652" s="129"/>
      <c r="V652" s="129"/>
      <c r="W652" s="129"/>
      <c r="X652" s="129"/>
      <c r="Y652" s="129"/>
      <c r="Z652" s="129"/>
    </row>
    <row r="653" spans="1:26" ht="15.75" hidden="1" customHeight="1" x14ac:dyDescent="0.25">
      <c r="A653" s="129"/>
      <c r="B653" s="129"/>
      <c r="C653" s="129"/>
      <c r="D653" s="129"/>
      <c r="E653" s="129"/>
      <c r="F653" s="129"/>
      <c r="G653" s="129"/>
      <c r="H653" s="129"/>
      <c r="I653" s="129"/>
      <c r="J653" s="129"/>
      <c r="K653" s="129"/>
      <c r="L653" s="129"/>
      <c r="M653" s="129"/>
      <c r="N653" s="129"/>
      <c r="O653" s="129"/>
      <c r="P653" s="129"/>
      <c r="Q653" s="129"/>
      <c r="R653" s="129"/>
      <c r="S653" s="129"/>
      <c r="T653" s="129"/>
      <c r="U653" s="129"/>
      <c r="V653" s="129"/>
      <c r="W653" s="129"/>
      <c r="X653" s="129"/>
      <c r="Y653" s="129"/>
      <c r="Z653" s="129"/>
    </row>
    <row r="654" spans="1:26" ht="15.75" hidden="1" customHeight="1" x14ac:dyDescent="0.25">
      <c r="A654" s="129"/>
      <c r="B654" s="129"/>
      <c r="C654" s="129"/>
      <c r="D654" s="129"/>
      <c r="E654" s="129"/>
      <c r="F654" s="129"/>
      <c r="G654" s="129"/>
      <c r="H654" s="129"/>
      <c r="I654" s="129"/>
      <c r="J654" s="129"/>
      <c r="K654" s="129"/>
      <c r="L654" s="129"/>
      <c r="M654" s="129"/>
      <c r="N654" s="129"/>
      <c r="O654" s="129"/>
      <c r="P654" s="129"/>
      <c r="Q654" s="129"/>
      <c r="R654" s="129"/>
      <c r="S654" s="129"/>
      <c r="T654" s="129"/>
      <c r="U654" s="129"/>
      <c r="V654" s="129"/>
      <c r="W654" s="129"/>
      <c r="X654" s="129"/>
      <c r="Y654" s="129"/>
      <c r="Z654" s="129"/>
    </row>
    <row r="655" spans="1:26" ht="15.75" hidden="1" customHeight="1" x14ac:dyDescent="0.25">
      <c r="A655" s="129"/>
      <c r="B655" s="129"/>
      <c r="C655" s="129"/>
      <c r="D655" s="129"/>
      <c r="E655" s="129"/>
      <c r="F655" s="129"/>
      <c r="G655" s="129"/>
      <c r="H655" s="129"/>
      <c r="I655" s="129"/>
      <c r="J655" s="129"/>
      <c r="K655" s="129"/>
      <c r="L655" s="129"/>
      <c r="M655" s="129"/>
      <c r="N655" s="129"/>
      <c r="O655" s="129"/>
      <c r="P655" s="129"/>
      <c r="Q655" s="129"/>
      <c r="R655" s="129"/>
      <c r="S655" s="129"/>
      <c r="T655" s="129"/>
      <c r="U655" s="129"/>
      <c r="V655" s="129"/>
      <c r="W655" s="129"/>
      <c r="X655" s="129"/>
      <c r="Y655" s="129"/>
      <c r="Z655" s="129"/>
    </row>
    <row r="656" spans="1:26" ht="15.75" hidden="1" customHeight="1" x14ac:dyDescent="0.25">
      <c r="A656" s="129"/>
      <c r="B656" s="129"/>
      <c r="C656" s="129"/>
      <c r="D656" s="129"/>
      <c r="E656" s="129"/>
      <c r="F656" s="129"/>
      <c r="G656" s="129"/>
      <c r="H656" s="129"/>
      <c r="I656" s="129"/>
      <c r="J656" s="129"/>
      <c r="K656" s="129"/>
      <c r="L656" s="129"/>
      <c r="M656" s="129"/>
      <c r="N656" s="129"/>
      <c r="O656" s="129"/>
      <c r="P656" s="129"/>
      <c r="Q656" s="129"/>
      <c r="R656" s="129"/>
      <c r="S656" s="129"/>
      <c r="T656" s="129"/>
      <c r="U656" s="129"/>
      <c r="V656" s="129"/>
      <c r="W656" s="129"/>
      <c r="X656" s="129"/>
      <c r="Y656" s="129"/>
      <c r="Z656" s="129"/>
    </row>
    <row r="657" spans="1:26" ht="15.75" hidden="1" customHeight="1" x14ac:dyDescent="0.25">
      <c r="A657" s="129"/>
      <c r="B657" s="129"/>
      <c r="C657" s="129"/>
      <c r="D657" s="129"/>
      <c r="E657" s="129"/>
      <c r="F657" s="129"/>
      <c r="G657" s="129"/>
      <c r="H657" s="129"/>
      <c r="I657" s="129"/>
      <c r="J657" s="129"/>
      <c r="K657" s="129"/>
      <c r="L657" s="129"/>
      <c r="M657" s="129"/>
      <c r="N657" s="129"/>
      <c r="O657" s="129"/>
      <c r="P657" s="129"/>
      <c r="Q657" s="129"/>
      <c r="R657" s="129"/>
      <c r="S657" s="129"/>
      <c r="T657" s="129"/>
      <c r="U657" s="129"/>
      <c r="V657" s="129"/>
      <c r="W657" s="129"/>
      <c r="X657" s="129"/>
      <c r="Y657" s="129"/>
      <c r="Z657" s="129"/>
    </row>
    <row r="658" spans="1:26" ht="15.75" hidden="1" customHeight="1" x14ac:dyDescent="0.25">
      <c r="A658" s="129"/>
      <c r="B658" s="129"/>
      <c r="C658" s="129"/>
      <c r="D658" s="129"/>
      <c r="E658" s="129"/>
      <c r="F658" s="129"/>
      <c r="G658" s="129"/>
      <c r="H658" s="129"/>
      <c r="I658" s="129"/>
      <c r="J658" s="129"/>
      <c r="K658" s="129"/>
      <c r="L658" s="129"/>
      <c r="M658" s="129"/>
      <c r="N658" s="129"/>
      <c r="O658" s="129"/>
      <c r="P658" s="129"/>
      <c r="Q658" s="129"/>
      <c r="R658" s="129"/>
      <c r="S658" s="129"/>
      <c r="T658" s="129"/>
      <c r="U658" s="129"/>
      <c r="V658" s="129"/>
      <c r="W658" s="129"/>
      <c r="X658" s="129"/>
      <c r="Y658" s="129"/>
      <c r="Z658" s="129"/>
    </row>
    <row r="659" spans="1:26" ht="15.75" hidden="1" customHeight="1" x14ac:dyDescent="0.25">
      <c r="A659" s="129"/>
      <c r="B659" s="129"/>
      <c r="C659" s="129"/>
      <c r="D659" s="129"/>
      <c r="E659" s="129"/>
      <c r="F659" s="129"/>
      <c r="G659" s="129"/>
      <c r="H659" s="129"/>
      <c r="I659" s="129"/>
      <c r="J659" s="129"/>
      <c r="K659" s="129"/>
      <c r="L659" s="129"/>
      <c r="M659" s="129"/>
      <c r="N659" s="129"/>
      <c r="O659" s="129"/>
      <c r="P659" s="129"/>
      <c r="Q659" s="129"/>
      <c r="R659" s="129"/>
      <c r="S659" s="129"/>
      <c r="T659" s="129"/>
      <c r="U659" s="129"/>
      <c r="V659" s="129"/>
      <c r="W659" s="129"/>
      <c r="X659" s="129"/>
      <c r="Y659" s="129"/>
      <c r="Z659" s="129"/>
    </row>
    <row r="660" spans="1:26" ht="15.75" hidden="1" customHeight="1" x14ac:dyDescent="0.25">
      <c r="A660" s="129"/>
      <c r="B660" s="129"/>
      <c r="C660" s="129"/>
      <c r="D660" s="129"/>
      <c r="E660" s="129"/>
      <c r="F660" s="129"/>
      <c r="G660" s="129"/>
      <c r="H660" s="129"/>
      <c r="I660" s="129"/>
      <c r="J660" s="129"/>
      <c r="K660" s="129"/>
      <c r="L660" s="129"/>
      <c r="M660" s="129"/>
      <c r="N660" s="129"/>
      <c r="O660" s="129"/>
      <c r="P660" s="129"/>
      <c r="Q660" s="129"/>
      <c r="R660" s="129"/>
      <c r="S660" s="129"/>
      <c r="T660" s="129"/>
      <c r="U660" s="129"/>
      <c r="V660" s="129"/>
      <c r="W660" s="129"/>
      <c r="X660" s="129"/>
      <c r="Y660" s="129"/>
      <c r="Z660" s="129"/>
    </row>
    <row r="661" spans="1:26" ht="15.75" hidden="1" customHeight="1" x14ac:dyDescent="0.25">
      <c r="A661" s="129"/>
      <c r="B661" s="129"/>
      <c r="C661" s="129"/>
      <c r="D661" s="129"/>
      <c r="E661" s="129"/>
      <c r="F661" s="129"/>
      <c r="G661" s="129"/>
      <c r="H661" s="129"/>
      <c r="I661" s="129"/>
      <c r="J661" s="129"/>
      <c r="K661" s="129"/>
      <c r="L661" s="129"/>
      <c r="M661" s="129"/>
      <c r="N661" s="129"/>
      <c r="O661" s="129"/>
      <c r="P661" s="129"/>
      <c r="Q661" s="129"/>
      <c r="R661" s="129"/>
      <c r="S661" s="129"/>
      <c r="T661" s="129"/>
      <c r="U661" s="129"/>
      <c r="V661" s="129"/>
      <c r="W661" s="129"/>
      <c r="X661" s="129"/>
      <c r="Y661" s="129"/>
      <c r="Z661" s="129"/>
    </row>
    <row r="662" spans="1:26" ht="15.75" hidden="1" customHeight="1" x14ac:dyDescent="0.25">
      <c r="A662" s="129"/>
      <c r="B662" s="129"/>
      <c r="C662" s="129"/>
      <c r="D662" s="129"/>
      <c r="E662" s="129"/>
      <c r="F662" s="129"/>
      <c r="G662" s="129"/>
      <c r="H662" s="129"/>
      <c r="I662" s="129"/>
      <c r="J662" s="129"/>
      <c r="K662" s="129"/>
      <c r="L662" s="129"/>
      <c r="M662" s="129"/>
      <c r="N662" s="129"/>
      <c r="O662" s="129"/>
      <c r="P662" s="129"/>
      <c r="Q662" s="129"/>
      <c r="R662" s="129"/>
      <c r="S662" s="129"/>
      <c r="T662" s="129"/>
      <c r="U662" s="129"/>
      <c r="V662" s="129"/>
      <c r="W662" s="129"/>
      <c r="X662" s="129"/>
      <c r="Y662" s="129"/>
      <c r="Z662" s="129"/>
    </row>
    <row r="663" spans="1:26" ht="15.75" hidden="1" customHeight="1" x14ac:dyDescent="0.25">
      <c r="A663" s="129"/>
      <c r="B663" s="129"/>
      <c r="C663" s="129"/>
      <c r="D663" s="129"/>
      <c r="E663" s="129"/>
      <c r="F663" s="129"/>
      <c r="G663" s="129"/>
      <c r="H663" s="129"/>
      <c r="I663" s="129"/>
      <c r="J663" s="129"/>
      <c r="K663" s="129"/>
      <c r="L663" s="129"/>
      <c r="M663" s="129"/>
      <c r="N663" s="129"/>
      <c r="O663" s="129"/>
      <c r="P663" s="129"/>
      <c r="Q663" s="129"/>
      <c r="R663" s="129"/>
      <c r="S663" s="129"/>
      <c r="T663" s="129"/>
      <c r="U663" s="129"/>
      <c r="V663" s="129"/>
      <c r="W663" s="129"/>
      <c r="X663" s="129"/>
      <c r="Y663" s="129"/>
      <c r="Z663" s="129"/>
    </row>
    <row r="664" spans="1:26" ht="15.75" hidden="1" customHeight="1" x14ac:dyDescent="0.25">
      <c r="A664" s="129"/>
      <c r="B664" s="129"/>
      <c r="C664" s="129"/>
      <c r="D664" s="129"/>
      <c r="E664" s="129"/>
      <c r="F664" s="129"/>
      <c r="G664" s="129"/>
      <c r="H664" s="129"/>
      <c r="I664" s="129"/>
      <c r="J664" s="129"/>
      <c r="K664" s="129"/>
      <c r="L664" s="129"/>
      <c r="M664" s="129"/>
      <c r="N664" s="129"/>
      <c r="O664" s="129"/>
      <c r="P664" s="129"/>
      <c r="Q664" s="129"/>
      <c r="R664" s="129"/>
      <c r="S664" s="129"/>
      <c r="T664" s="129"/>
      <c r="U664" s="129"/>
      <c r="V664" s="129"/>
      <c r="W664" s="129"/>
      <c r="X664" s="129"/>
      <c r="Y664" s="129"/>
      <c r="Z664" s="129"/>
    </row>
    <row r="665" spans="1:26" ht="15.75" hidden="1" customHeight="1" x14ac:dyDescent="0.25">
      <c r="A665" s="129"/>
      <c r="B665" s="129"/>
      <c r="C665" s="129"/>
      <c r="D665" s="129"/>
      <c r="E665" s="129"/>
      <c r="F665" s="129"/>
      <c r="G665" s="129"/>
      <c r="H665" s="129"/>
      <c r="I665" s="129"/>
      <c r="J665" s="129"/>
      <c r="K665" s="129"/>
      <c r="L665" s="129"/>
      <c r="M665" s="129"/>
      <c r="N665" s="129"/>
      <c r="O665" s="129"/>
      <c r="P665" s="129"/>
      <c r="Q665" s="129"/>
      <c r="R665" s="129"/>
      <c r="S665" s="129"/>
      <c r="T665" s="129"/>
      <c r="U665" s="129"/>
      <c r="V665" s="129"/>
      <c r="W665" s="129"/>
      <c r="X665" s="129"/>
      <c r="Y665" s="129"/>
      <c r="Z665" s="129"/>
    </row>
    <row r="666" spans="1:26" ht="15.75" hidden="1" customHeight="1" x14ac:dyDescent="0.25">
      <c r="A666" s="129"/>
      <c r="B666" s="129"/>
      <c r="C666" s="129"/>
      <c r="D666" s="129"/>
      <c r="E666" s="129"/>
      <c r="F666" s="129"/>
      <c r="G666" s="129"/>
      <c r="H666" s="129"/>
      <c r="I666" s="129"/>
      <c r="J666" s="129"/>
      <c r="K666" s="129"/>
      <c r="L666" s="129"/>
      <c r="M666" s="129"/>
      <c r="N666" s="129"/>
      <c r="O666" s="129"/>
      <c r="P666" s="129"/>
      <c r="Q666" s="129"/>
      <c r="R666" s="129"/>
      <c r="S666" s="129"/>
      <c r="T666" s="129"/>
      <c r="U666" s="129"/>
      <c r="V666" s="129"/>
      <c r="W666" s="129"/>
      <c r="X666" s="129"/>
      <c r="Y666" s="129"/>
      <c r="Z666" s="129"/>
    </row>
    <row r="667" spans="1:26" ht="15.75" hidden="1" customHeight="1" x14ac:dyDescent="0.25">
      <c r="A667" s="129"/>
      <c r="B667" s="129"/>
      <c r="C667" s="129"/>
      <c r="D667" s="129"/>
      <c r="E667" s="129"/>
      <c r="F667" s="129"/>
      <c r="G667" s="129"/>
      <c r="H667" s="129"/>
      <c r="I667" s="129"/>
      <c r="J667" s="129"/>
      <c r="K667" s="129"/>
      <c r="L667" s="129"/>
      <c r="M667" s="129"/>
      <c r="N667" s="129"/>
      <c r="O667" s="129"/>
      <c r="P667" s="129"/>
      <c r="Q667" s="129"/>
      <c r="R667" s="129"/>
      <c r="S667" s="129"/>
      <c r="T667" s="129"/>
      <c r="U667" s="129"/>
      <c r="V667" s="129"/>
      <c r="W667" s="129"/>
      <c r="X667" s="129"/>
      <c r="Y667" s="129"/>
      <c r="Z667" s="129"/>
    </row>
    <row r="668" spans="1:26" ht="15.75" hidden="1" customHeight="1" x14ac:dyDescent="0.25">
      <c r="A668" s="129"/>
      <c r="B668" s="129"/>
      <c r="C668" s="129"/>
      <c r="D668" s="129"/>
      <c r="E668" s="129"/>
      <c r="F668" s="129"/>
      <c r="G668" s="129"/>
      <c r="H668" s="129"/>
      <c r="I668" s="129"/>
      <c r="J668" s="129"/>
      <c r="K668" s="129"/>
      <c r="L668" s="129"/>
      <c r="M668" s="129"/>
      <c r="N668" s="129"/>
      <c r="O668" s="129"/>
      <c r="P668" s="129"/>
      <c r="Q668" s="129"/>
      <c r="R668" s="129"/>
      <c r="S668" s="129"/>
      <c r="T668" s="129"/>
      <c r="U668" s="129"/>
      <c r="V668" s="129"/>
      <c r="W668" s="129"/>
      <c r="X668" s="129"/>
      <c r="Y668" s="129"/>
      <c r="Z668" s="129"/>
    </row>
    <row r="669" spans="1:26" ht="15.75" hidden="1" customHeight="1" x14ac:dyDescent="0.25">
      <c r="A669" s="129"/>
      <c r="B669" s="129"/>
      <c r="C669" s="129"/>
      <c r="D669" s="129"/>
      <c r="E669" s="129"/>
      <c r="F669" s="129"/>
      <c r="G669" s="129"/>
      <c r="H669" s="129"/>
      <c r="I669" s="129"/>
      <c r="J669" s="129"/>
      <c r="K669" s="129"/>
      <c r="L669" s="129"/>
      <c r="M669" s="129"/>
      <c r="N669" s="129"/>
      <c r="O669" s="129"/>
      <c r="P669" s="129"/>
      <c r="Q669" s="129"/>
      <c r="R669" s="129"/>
      <c r="S669" s="129"/>
      <c r="T669" s="129"/>
      <c r="U669" s="129"/>
      <c r="V669" s="129"/>
      <c r="W669" s="129"/>
      <c r="X669" s="129"/>
      <c r="Y669" s="129"/>
      <c r="Z669" s="129"/>
    </row>
    <row r="670" spans="1:26" ht="15.75" hidden="1" customHeight="1" x14ac:dyDescent="0.25">
      <c r="A670" s="129"/>
      <c r="B670" s="129"/>
      <c r="C670" s="129"/>
      <c r="D670" s="129"/>
      <c r="E670" s="129"/>
      <c r="F670" s="129"/>
      <c r="G670" s="129"/>
      <c r="H670" s="129"/>
      <c r="I670" s="129"/>
      <c r="J670" s="129"/>
      <c r="K670" s="129"/>
      <c r="L670" s="129"/>
      <c r="M670" s="129"/>
      <c r="N670" s="129"/>
      <c r="O670" s="129"/>
      <c r="P670" s="129"/>
      <c r="Q670" s="129"/>
      <c r="R670" s="129"/>
      <c r="S670" s="129"/>
      <c r="T670" s="129"/>
      <c r="U670" s="129"/>
      <c r="V670" s="129"/>
      <c r="W670" s="129"/>
      <c r="X670" s="129"/>
      <c r="Y670" s="129"/>
      <c r="Z670" s="129"/>
    </row>
    <row r="671" spans="1:26" ht="15.75" hidden="1" customHeight="1" x14ac:dyDescent="0.25">
      <c r="A671" s="129"/>
      <c r="B671" s="129"/>
      <c r="C671" s="129"/>
      <c r="D671" s="129"/>
      <c r="E671" s="129"/>
      <c r="F671" s="129"/>
      <c r="G671" s="129"/>
      <c r="H671" s="129"/>
      <c r="I671" s="129"/>
      <c r="J671" s="129"/>
      <c r="K671" s="129"/>
      <c r="L671" s="129"/>
      <c r="M671" s="129"/>
      <c r="N671" s="129"/>
      <c r="O671" s="129"/>
      <c r="P671" s="129"/>
      <c r="Q671" s="129"/>
      <c r="R671" s="129"/>
      <c r="S671" s="129"/>
      <c r="T671" s="129"/>
      <c r="U671" s="129"/>
      <c r="V671" s="129"/>
      <c r="W671" s="129"/>
      <c r="X671" s="129"/>
      <c r="Y671" s="129"/>
      <c r="Z671" s="129"/>
    </row>
    <row r="672" spans="1:26" ht="15.75" hidden="1" customHeight="1" x14ac:dyDescent="0.25">
      <c r="A672" s="129"/>
      <c r="B672" s="129"/>
      <c r="C672" s="129"/>
      <c r="D672" s="129"/>
      <c r="E672" s="129"/>
      <c r="F672" s="129"/>
      <c r="G672" s="129"/>
      <c r="H672" s="129"/>
      <c r="I672" s="129"/>
      <c r="J672" s="129"/>
      <c r="K672" s="129"/>
      <c r="L672" s="129"/>
      <c r="M672" s="129"/>
      <c r="N672" s="129"/>
      <c r="O672" s="129"/>
      <c r="P672" s="129"/>
      <c r="Q672" s="129"/>
      <c r="R672" s="129"/>
      <c r="S672" s="129"/>
      <c r="T672" s="129"/>
      <c r="U672" s="129"/>
      <c r="V672" s="129"/>
      <c r="W672" s="129"/>
      <c r="X672" s="129"/>
      <c r="Y672" s="129"/>
      <c r="Z672" s="129"/>
    </row>
    <row r="673" spans="1:26" ht="15.75" hidden="1" customHeight="1" x14ac:dyDescent="0.25">
      <c r="A673" s="129"/>
      <c r="B673" s="129"/>
      <c r="C673" s="129"/>
      <c r="D673" s="129"/>
      <c r="E673" s="129"/>
      <c r="F673" s="129"/>
      <c r="G673" s="129"/>
      <c r="H673" s="129"/>
      <c r="I673" s="129"/>
      <c r="J673" s="129"/>
      <c r="K673" s="129"/>
      <c r="L673" s="129"/>
      <c r="M673" s="129"/>
      <c r="N673" s="129"/>
      <c r="O673" s="129"/>
      <c r="P673" s="129"/>
      <c r="Q673" s="129"/>
      <c r="R673" s="129"/>
      <c r="S673" s="129"/>
      <c r="T673" s="129"/>
      <c r="U673" s="129"/>
      <c r="V673" s="129"/>
      <c r="W673" s="129"/>
      <c r="X673" s="129"/>
      <c r="Y673" s="129"/>
      <c r="Z673" s="129"/>
    </row>
    <row r="674" spans="1:26" ht="15.75" hidden="1" customHeight="1" x14ac:dyDescent="0.25">
      <c r="A674" s="129"/>
      <c r="B674" s="129"/>
      <c r="C674" s="129"/>
      <c r="D674" s="129"/>
      <c r="E674" s="129"/>
      <c r="F674" s="129"/>
      <c r="G674" s="129"/>
      <c r="H674" s="129"/>
      <c r="I674" s="129"/>
      <c r="J674" s="129"/>
      <c r="K674" s="129"/>
      <c r="L674" s="129"/>
      <c r="M674" s="129"/>
      <c r="N674" s="129"/>
      <c r="O674" s="129"/>
      <c r="P674" s="129"/>
      <c r="Q674" s="129"/>
      <c r="R674" s="129"/>
      <c r="S674" s="129"/>
      <c r="T674" s="129"/>
      <c r="U674" s="129"/>
      <c r="V674" s="129"/>
      <c r="W674" s="129"/>
      <c r="X674" s="129"/>
      <c r="Y674" s="129"/>
      <c r="Z674" s="129"/>
    </row>
    <row r="675" spans="1:26" ht="15.75" hidden="1" customHeight="1" x14ac:dyDescent="0.25">
      <c r="A675" s="129"/>
      <c r="B675" s="129"/>
      <c r="C675" s="129"/>
      <c r="D675" s="129"/>
      <c r="E675" s="129"/>
      <c r="F675" s="129"/>
      <c r="G675" s="129"/>
      <c r="H675" s="129"/>
      <c r="I675" s="129"/>
      <c r="J675" s="129"/>
      <c r="K675" s="129"/>
      <c r="L675" s="129"/>
      <c r="M675" s="129"/>
      <c r="N675" s="129"/>
      <c r="O675" s="129"/>
      <c r="P675" s="129"/>
      <c r="Q675" s="129"/>
      <c r="R675" s="129"/>
      <c r="S675" s="129"/>
      <c r="T675" s="129"/>
      <c r="U675" s="129"/>
      <c r="V675" s="129"/>
      <c r="W675" s="129"/>
      <c r="X675" s="129"/>
      <c r="Y675" s="129"/>
      <c r="Z675" s="129"/>
    </row>
    <row r="676" spans="1:26" ht="15.75" hidden="1" customHeight="1" x14ac:dyDescent="0.25">
      <c r="A676" s="129"/>
      <c r="B676" s="129"/>
      <c r="C676" s="129"/>
      <c r="D676" s="129"/>
      <c r="E676" s="129"/>
      <c r="F676" s="129"/>
      <c r="G676" s="129"/>
      <c r="H676" s="129"/>
      <c r="I676" s="129"/>
      <c r="J676" s="129"/>
      <c r="K676" s="129"/>
      <c r="L676" s="129"/>
      <c r="M676" s="129"/>
      <c r="N676" s="129"/>
      <c r="O676" s="129"/>
      <c r="P676" s="129"/>
      <c r="Q676" s="129"/>
      <c r="R676" s="129"/>
      <c r="S676" s="129"/>
      <c r="T676" s="129"/>
      <c r="U676" s="129"/>
      <c r="V676" s="129"/>
      <c r="W676" s="129"/>
      <c r="X676" s="129"/>
      <c r="Y676" s="129"/>
      <c r="Z676" s="129"/>
    </row>
    <row r="677" spans="1:26" ht="15.75" hidden="1" customHeight="1" x14ac:dyDescent="0.25">
      <c r="A677" s="129"/>
      <c r="B677" s="129"/>
      <c r="C677" s="129"/>
      <c r="D677" s="129"/>
      <c r="E677" s="129"/>
      <c r="F677" s="129"/>
      <c r="G677" s="129"/>
      <c r="H677" s="129"/>
      <c r="I677" s="129"/>
      <c r="J677" s="129"/>
      <c r="K677" s="129"/>
      <c r="L677" s="129"/>
      <c r="M677" s="129"/>
      <c r="N677" s="129"/>
      <c r="O677" s="129"/>
      <c r="P677" s="129"/>
      <c r="Q677" s="129"/>
      <c r="R677" s="129"/>
      <c r="S677" s="129"/>
      <c r="T677" s="129"/>
      <c r="U677" s="129"/>
      <c r="V677" s="129"/>
      <c r="W677" s="129"/>
      <c r="X677" s="129"/>
      <c r="Y677" s="129"/>
      <c r="Z677" s="129"/>
    </row>
    <row r="678" spans="1:26" ht="15.75" hidden="1" customHeight="1" x14ac:dyDescent="0.25">
      <c r="A678" s="129"/>
      <c r="B678" s="129"/>
      <c r="C678" s="129"/>
      <c r="D678" s="129"/>
      <c r="E678" s="129"/>
      <c r="F678" s="129"/>
      <c r="G678" s="129"/>
      <c r="H678" s="129"/>
      <c r="I678" s="129"/>
      <c r="J678" s="129"/>
      <c r="K678" s="129"/>
      <c r="L678" s="129"/>
      <c r="M678" s="129"/>
      <c r="N678" s="129"/>
      <c r="O678" s="129"/>
      <c r="P678" s="129"/>
      <c r="Q678" s="129"/>
      <c r="R678" s="129"/>
      <c r="S678" s="129"/>
      <c r="T678" s="129"/>
      <c r="U678" s="129"/>
      <c r="V678" s="129"/>
      <c r="W678" s="129"/>
      <c r="X678" s="129"/>
      <c r="Y678" s="129"/>
      <c r="Z678" s="129"/>
    </row>
    <row r="679" spans="1:26" ht="15.75" hidden="1" customHeight="1" x14ac:dyDescent="0.25">
      <c r="A679" s="129"/>
      <c r="B679" s="129"/>
      <c r="C679" s="129"/>
      <c r="D679" s="129"/>
      <c r="E679" s="129"/>
      <c r="F679" s="129"/>
      <c r="G679" s="129"/>
      <c r="H679" s="129"/>
      <c r="I679" s="129"/>
      <c r="J679" s="129"/>
      <c r="K679" s="129"/>
      <c r="L679" s="129"/>
      <c r="M679" s="129"/>
      <c r="N679" s="129"/>
      <c r="O679" s="129"/>
      <c r="P679" s="129"/>
      <c r="Q679" s="129"/>
      <c r="R679" s="129"/>
      <c r="S679" s="129"/>
      <c r="T679" s="129"/>
      <c r="U679" s="129"/>
      <c r="V679" s="129"/>
      <c r="W679" s="129"/>
      <c r="X679" s="129"/>
      <c r="Y679" s="129"/>
      <c r="Z679" s="129"/>
    </row>
    <row r="680" spans="1:26" ht="15.75" hidden="1" customHeight="1" x14ac:dyDescent="0.25">
      <c r="A680" s="129"/>
      <c r="B680" s="129"/>
      <c r="C680" s="129"/>
      <c r="D680" s="129"/>
      <c r="E680" s="129"/>
      <c r="F680" s="129"/>
      <c r="G680" s="129"/>
      <c r="H680" s="129"/>
      <c r="I680" s="129"/>
      <c r="J680" s="129"/>
      <c r="K680" s="129"/>
      <c r="L680" s="129"/>
      <c r="M680" s="129"/>
      <c r="N680" s="129"/>
      <c r="O680" s="129"/>
      <c r="P680" s="129"/>
      <c r="Q680" s="129"/>
      <c r="R680" s="129"/>
      <c r="S680" s="129"/>
      <c r="T680" s="129"/>
      <c r="U680" s="129"/>
      <c r="V680" s="129"/>
      <c r="W680" s="129"/>
      <c r="X680" s="129"/>
      <c r="Y680" s="129"/>
      <c r="Z680" s="129"/>
    </row>
    <row r="681" spans="1:26" ht="15.75" hidden="1" customHeight="1" x14ac:dyDescent="0.25">
      <c r="A681" s="129"/>
      <c r="B681" s="129"/>
      <c r="C681" s="129"/>
      <c r="D681" s="129"/>
      <c r="E681" s="129"/>
      <c r="F681" s="129"/>
      <c r="G681" s="129"/>
      <c r="H681" s="129"/>
      <c r="I681" s="129"/>
      <c r="J681" s="129"/>
      <c r="K681" s="129"/>
      <c r="L681" s="129"/>
      <c r="M681" s="129"/>
      <c r="N681" s="129"/>
      <c r="O681" s="129"/>
      <c r="P681" s="129"/>
      <c r="Q681" s="129"/>
      <c r="R681" s="129"/>
      <c r="S681" s="129"/>
      <c r="T681" s="129"/>
      <c r="U681" s="129"/>
      <c r="V681" s="129"/>
      <c r="W681" s="129"/>
      <c r="X681" s="129"/>
      <c r="Y681" s="129"/>
      <c r="Z681" s="129"/>
    </row>
    <row r="682" spans="1:26" ht="15.75" hidden="1" customHeight="1" x14ac:dyDescent="0.25">
      <c r="A682" s="129"/>
      <c r="B682" s="129"/>
      <c r="C682" s="129"/>
      <c r="D682" s="129"/>
      <c r="E682" s="129"/>
      <c r="F682" s="129"/>
      <c r="G682" s="129"/>
      <c r="H682" s="129"/>
      <c r="I682" s="129"/>
      <c r="J682" s="129"/>
      <c r="K682" s="129"/>
      <c r="L682" s="129"/>
      <c r="M682" s="129"/>
      <c r="N682" s="129"/>
      <c r="O682" s="129"/>
      <c r="P682" s="129"/>
      <c r="Q682" s="129"/>
      <c r="R682" s="129"/>
      <c r="S682" s="129"/>
      <c r="T682" s="129"/>
      <c r="U682" s="129"/>
      <c r="V682" s="129"/>
      <c r="W682" s="129"/>
      <c r="X682" s="129"/>
      <c r="Y682" s="129"/>
      <c r="Z682" s="129"/>
    </row>
    <row r="683" spans="1:26" ht="15.75" hidden="1" customHeight="1" x14ac:dyDescent="0.25">
      <c r="A683" s="129"/>
      <c r="B683" s="129"/>
      <c r="C683" s="129"/>
      <c r="D683" s="129"/>
      <c r="E683" s="129"/>
      <c r="F683" s="129"/>
      <c r="G683" s="129"/>
      <c r="H683" s="129"/>
      <c r="I683" s="129"/>
      <c r="J683" s="129"/>
      <c r="K683" s="129"/>
      <c r="L683" s="129"/>
      <c r="M683" s="129"/>
      <c r="N683" s="129"/>
      <c r="O683" s="129"/>
      <c r="P683" s="129"/>
      <c r="Q683" s="129"/>
      <c r="R683" s="129"/>
      <c r="S683" s="129"/>
      <c r="T683" s="129"/>
      <c r="U683" s="129"/>
      <c r="V683" s="129"/>
      <c r="W683" s="129"/>
      <c r="X683" s="129"/>
      <c r="Y683" s="129"/>
      <c r="Z683" s="129"/>
    </row>
    <row r="684" spans="1:26" ht="15.75" hidden="1" customHeight="1" x14ac:dyDescent="0.25">
      <c r="A684" s="129"/>
      <c r="B684" s="129"/>
      <c r="C684" s="129"/>
      <c r="D684" s="129"/>
      <c r="E684" s="129"/>
      <c r="F684" s="129"/>
      <c r="G684" s="129"/>
      <c r="H684" s="129"/>
      <c r="I684" s="129"/>
      <c r="J684" s="129"/>
      <c r="K684" s="129"/>
      <c r="L684" s="129"/>
      <c r="M684" s="129"/>
      <c r="N684" s="129"/>
      <c r="O684" s="129"/>
      <c r="P684" s="129"/>
      <c r="Q684" s="129"/>
      <c r="R684" s="129"/>
      <c r="S684" s="129"/>
      <c r="T684" s="129"/>
      <c r="U684" s="129"/>
      <c r="V684" s="129"/>
      <c r="W684" s="129"/>
      <c r="X684" s="129"/>
      <c r="Y684" s="129"/>
      <c r="Z684" s="129"/>
    </row>
    <row r="685" spans="1:26" ht="15.75" hidden="1" customHeight="1" x14ac:dyDescent="0.25">
      <c r="A685" s="129"/>
      <c r="B685" s="129"/>
      <c r="C685" s="129"/>
      <c r="D685" s="129"/>
      <c r="E685" s="129"/>
      <c r="F685" s="129"/>
      <c r="G685" s="129"/>
      <c r="H685" s="129"/>
      <c r="I685" s="129"/>
      <c r="J685" s="129"/>
      <c r="K685" s="129"/>
      <c r="L685" s="129"/>
      <c r="M685" s="129"/>
      <c r="N685" s="129"/>
      <c r="O685" s="129"/>
      <c r="P685" s="129"/>
      <c r="Q685" s="129"/>
      <c r="R685" s="129"/>
      <c r="S685" s="129"/>
      <c r="T685" s="129"/>
      <c r="U685" s="129"/>
      <c r="V685" s="129"/>
      <c r="W685" s="129"/>
      <c r="X685" s="129"/>
      <c r="Y685" s="129"/>
      <c r="Z685" s="129"/>
    </row>
    <row r="686" spans="1:26" ht="15.75" hidden="1" customHeight="1" x14ac:dyDescent="0.25">
      <c r="A686" s="129"/>
      <c r="B686" s="129"/>
      <c r="C686" s="129"/>
      <c r="D686" s="129"/>
      <c r="E686" s="129"/>
      <c r="F686" s="129"/>
      <c r="G686" s="129"/>
      <c r="H686" s="129"/>
      <c r="I686" s="129"/>
      <c r="J686" s="129"/>
      <c r="K686" s="129"/>
      <c r="L686" s="129"/>
      <c r="M686" s="129"/>
      <c r="N686" s="129"/>
      <c r="O686" s="129"/>
      <c r="P686" s="129"/>
      <c r="Q686" s="129"/>
      <c r="R686" s="129"/>
      <c r="S686" s="129"/>
      <c r="T686" s="129"/>
      <c r="U686" s="129"/>
      <c r="V686" s="129"/>
      <c r="W686" s="129"/>
      <c r="X686" s="129"/>
      <c r="Y686" s="129"/>
      <c r="Z686" s="129"/>
    </row>
    <row r="687" spans="1:26" ht="15.75" hidden="1" customHeight="1" x14ac:dyDescent="0.25">
      <c r="A687" s="129"/>
      <c r="B687" s="129"/>
      <c r="C687" s="129"/>
      <c r="D687" s="129"/>
      <c r="E687" s="129"/>
      <c r="F687" s="129"/>
      <c r="G687" s="129"/>
      <c r="H687" s="129"/>
      <c r="I687" s="129"/>
      <c r="J687" s="129"/>
      <c r="K687" s="129"/>
      <c r="L687" s="129"/>
      <c r="M687" s="129"/>
      <c r="N687" s="129"/>
      <c r="O687" s="129"/>
      <c r="P687" s="129"/>
      <c r="Q687" s="129"/>
      <c r="R687" s="129"/>
      <c r="S687" s="129"/>
      <c r="T687" s="129"/>
      <c r="U687" s="129"/>
      <c r="V687" s="129"/>
      <c r="W687" s="129"/>
      <c r="X687" s="129"/>
      <c r="Y687" s="129"/>
      <c r="Z687" s="129"/>
    </row>
    <row r="688" spans="1:26" ht="15.75" hidden="1" customHeight="1" x14ac:dyDescent="0.25">
      <c r="A688" s="129"/>
      <c r="B688" s="129"/>
      <c r="C688" s="129"/>
      <c r="D688" s="129"/>
      <c r="E688" s="129"/>
      <c r="F688" s="129"/>
      <c r="G688" s="129"/>
      <c r="H688" s="129"/>
      <c r="I688" s="129"/>
      <c r="J688" s="129"/>
      <c r="K688" s="129"/>
      <c r="L688" s="129"/>
      <c r="M688" s="129"/>
      <c r="N688" s="129"/>
      <c r="O688" s="129"/>
      <c r="P688" s="129"/>
      <c r="Q688" s="129"/>
      <c r="R688" s="129"/>
      <c r="S688" s="129"/>
      <c r="T688" s="129"/>
      <c r="U688" s="129"/>
      <c r="V688" s="129"/>
      <c r="W688" s="129"/>
      <c r="X688" s="129"/>
      <c r="Y688" s="129"/>
      <c r="Z688" s="129"/>
    </row>
    <row r="689" spans="1:26" ht="15.75" hidden="1" customHeight="1" x14ac:dyDescent="0.25">
      <c r="A689" s="129"/>
      <c r="B689" s="129"/>
      <c r="C689" s="129"/>
      <c r="D689" s="129"/>
      <c r="E689" s="129"/>
      <c r="F689" s="129"/>
      <c r="G689" s="129"/>
      <c r="H689" s="129"/>
      <c r="I689" s="129"/>
      <c r="J689" s="129"/>
      <c r="K689" s="129"/>
      <c r="L689" s="129"/>
      <c r="M689" s="129"/>
      <c r="N689" s="129"/>
      <c r="O689" s="129"/>
      <c r="P689" s="129"/>
      <c r="Q689" s="129"/>
      <c r="R689" s="129"/>
      <c r="S689" s="129"/>
      <c r="T689" s="129"/>
      <c r="U689" s="129"/>
      <c r="V689" s="129"/>
      <c r="W689" s="129"/>
      <c r="X689" s="129"/>
      <c r="Y689" s="129"/>
      <c r="Z689" s="129"/>
    </row>
    <row r="690" spans="1:26" ht="15.75" hidden="1" customHeight="1" x14ac:dyDescent="0.25">
      <c r="A690" s="129"/>
      <c r="B690" s="129"/>
      <c r="C690" s="129"/>
      <c r="D690" s="129"/>
      <c r="E690" s="129"/>
      <c r="F690" s="129"/>
      <c r="G690" s="129"/>
      <c r="H690" s="129"/>
      <c r="I690" s="129"/>
      <c r="J690" s="129"/>
      <c r="K690" s="129"/>
      <c r="L690" s="129"/>
      <c r="M690" s="129"/>
      <c r="N690" s="129"/>
      <c r="O690" s="129"/>
      <c r="P690" s="129"/>
      <c r="Q690" s="129"/>
      <c r="R690" s="129"/>
      <c r="S690" s="129"/>
      <c r="T690" s="129"/>
      <c r="U690" s="129"/>
      <c r="V690" s="129"/>
      <c r="W690" s="129"/>
      <c r="X690" s="129"/>
      <c r="Y690" s="129"/>
      <c r="Z690" s="129"/>
    </row>
    <row r="691" spans="1:26" ht="15.75" hidden="1" customHeight="1" x14ac:dyDescent="0.25">
      <c r="A691" s="129"/>
      <c r="B691" s="129"/>
      <c r="C691" s="129"/>
      <c r="D691" s="129"/>
      <c r="E691" s="129"/>
      <c r="F691" s="129"/>
      <c r="G691" s="129"/>
      <c r="H691" s="129"/>
      <c r="I691" s="129"/>
      <c r="J691" s="129"/>
      <c r="K691" s="129"/>
      <c r="L691" s="129"/>
      <c r="M691" s="129"/>
      <c r="N691" s="129"/>
      <c r="O691" s="129"/>
      <c r="P691" s="129"/>
      <c r="Q691" s="129"/>
      <c r="R691" s="129"/>
      <c r="S691" s="129"/>
      <c r="T691" s="129"/>
      <c r="U691" s="129"/>
      <c r="V691" s="129"/>
      <c r="W691" s="129"/>
      <c r="X691" s="129"/>
      <c r="Y691" s="129"/>
      <c r="Z691" s="129"/>
    </row>
    <row r="692" spans="1:26" ht="15.75" hidden="1" customHeight="1" x14ac:dyDescent="0.25">
      <c r="A692" s="129"/>
      <c r="B692" s="129"/>
      <c r="C692" s="129"/>
      <c r="D692" s="129"/>
      <c r="E692" s="129"/>
      <c r="F692" s="129"/>
      <c r="G692" s="129"/>
      <c r="H692" s="129"/>
      <c r="I692" s="129"/>
      <c r="J692" s="129"/>
      <c r="K692" s="129"/>
      <c r="L692" s="129"/>
      <c r="M692" s="129"/>
      <c r="N692" s="129"/>
      <c r="O692" s="129"/>
      <c r="P692" s="129"/>
      <c r="Q692" s="129"/>
      <c r="R692" s="129"/>
      <c r="S692" s="129"/>
      <c r="T692" s="129"/>
      <c r="U692" s="129"/>
      <c r="V692" s="129"/>
      <c r="W692" s="129"/>
      <c r="X692" s="129"/>
      <c r="Y692" s="129"/>
      <c r="Z692" s="129"/>
    </row>
    <row r="693" spans="1:26" ht="15.75" hidden="1" customHeight="1" x14ac:dyDescent="0.25">
      <c r="A693" s="129"/>
      <c r="B693" s="129"/>
      <c r="C693" s="129"/>
      <c r="D693" s="129"/>
      <c r="E693" s="129"/>
      <c r="F693" s="129"/>
      <c r="G693" s="129"/>
      <c r="H693" s="129"/>
      <c r="I693" s="129"/>
      <c r="J693" s="129"/>
      <c r="K693" s="129"/>
      <c r="L693" s="129"/>
      <c r="M693" s="129"/>
      <c r="N693" s="129"/>
      <c r="O693" s="129"/>
      <c r="P693" s="129"/>
      <c r="Q693" s="129"/>
      <c r="R693" s="129"/>
      <c r="S693" s="129"/>
      <c r="T693" s="129"/>
      <c r="U693" s="129"/>
      <c r="V693" s="129"/>
      <c r="W693" s="129"/>
      <c r="X693" s="129"/>
      <c r="Y693" s="129"/>
      <c r="Z693" s="129"/>
    </row>
    <row r="694" spans="1:26" ht="15.75" hidden="1" customHeight="1" x14ac:dyDescent="0.25">
      <c r="A694" s="129"/>
      <c r="B694" s="129"/>
      <c r="C694" s="129"/>
      <c r="D694" s="129"/>
      <c r="E694" s="129"/>
      <c r="F694" s="129"/>
      <c r="G694" s="129"/>
      <c r="H694" s="129"/>
      <c r="I694" s="129"/>
      <c r="J694" s="129"/>
      <c r="K694" s="129"/>
      <c r="L694" s="129"/>
      <c r="M694" s="129"/>
      <c r="N694" s="129"/>
      <c r="O694" s="129"/>
      <c r="P694" s="129"/>
      <c r="Q694" s="129"/>
      <c r="R694" s="129"/>
      <c r="S694" s="129"/>
      <c r="T694" s="129"/>
      <c r="U694" s="129"/>
      <c r="V694" s="129"/>
      <c r="W694" s="129"/>
      <c r="X694" s="129"/>
      <c r="Y694" s="129"/>
      <c r="Z694" s="129"/>
    </row>
    <row r="695" spans="1:26" ht="15.75" hidden="1" customHeight="1" x14ac:dyDescent="0.25">
      <c r="A695" s="129"/>
      <c r="B695" s="129"/>
      <c r="C695" s="129"/>
      <c r="D695" s="129"/>
      <c r="E695" s="129"/>
      <c r="F695" s="129"/>
      <c r="G695" s="129"/>
      <c r="H695" s="129"/>
      <c r="I695" s="129"/>
      <c r="J695" s="129"/>
      <c r="K695" s="129"/>
      <c r="L695" s="129"/>
      <c r="M695" s="129"/>
      <c r="N695" s="129"/>
      <c r="O695" s="129"/>
      <c r="P695" s="129"/>
      <c r="Q695" s="129"/>
      <c r="R695" s="129"/>
      <c r="S695" s="129"/>
      <c r="T695" s="129"/>
      <c r="U695" s="129"/>
      <c r="V695" s="129"/>
      <c r="W695" s="129"/>
      <c r="X695" s="129"/>
      <c r="Y695" s="129"/>
      <c r="Z695" s="129"/>
    </row>
    <row r="696" spans="1:26" ht="15.75" hidden="1" customHeight="1" x14ac:dyDescent="0.25">
      <c r="A696" s="129"/>
      <c r="B696" s="129"/>
      <c r="C696" s="129"/>
      <c r="D696" s="129"/>
      <c r="E696" s="129"/>
      <c r="F696" s="129"/>
      <c r="G696" s="129"/>
      <c r="H696" s="129"/>
      <c r="I696" s="129"/>
      <c r="J696" s="129"/>
      <c r="K696" s="129"/>
      <c r="L696" s="129"/>
      <c r="M696" s="129"/>
      <c r="N696" s="129"/>
      <c r="O696" s="129"/>
      <c r="P696" s="129"/>
      <c r="Q696" s="129"/>
      <c r="R696" s="129"/>
      <c r="S696" s="129"/>
      <c r="T696" s="129"/>
      <c r="U696" s="129"/>
      <c r="V696" s="129"/>
      <c r="W696" s="129"/>
      <c r="X696" s="129"/>
      <c r="Y696" s="129"/>
      <c r="Z696" s="129"/>
    </row>
    <row r="697" spans="1:26" ht="15.75" hidden="1" customHeight="1" x14ac:dyDescent="0.25">
      <c r="A697" s="129"/>
      <c r="B697" s="129"/>
      <c r="C697" s="129"/>
      <c r="D697" s="129"/>
      <c r="E697" s="129"/>
      <c r="F697" s="129"/>
      <c r="G697" s="129"/>
      <c r="H697" s="129"/>
      <c r="I697" s="129"/>
      <c r="J697" s="129"/>
      <c r="K697" s="129"/>
      <c r="L697" s="129"/>
      <c r="M697" s="129"/>
      <c r="N697" s="129"/>
      <c r="O697" s="129"/>
      <c r="P697" s="129"/>
      <c r="Q697" s="129"/>
      <c r="R697" s="129"/>
      <c r="S697" s="129"/>
      <c r="T697" s="129"/>
      <c r="U697" s="129"/>
      <c r="V697" s="129"/>
      <c r="W697" s="129"/>
      <c r="X697" s="129"/>
      <c r="Y697" s="129"/>
      <c r="Z697" s="129"/>
    </row>
    <row r="698" spans="1:26" ht="15.75" hidden="1" customHeight="1" x14ac:dyDescent="0.25">
      <c r="A698" s="129"/>
      <c r="B698" s="129"/>
      <c r="C698" s="129"/>
      <c r="D698" s="129"/>
      <c r="E698" s="129"/>
      <c r="F698" s="129"/>
      <c r="G698" s="129"/>
      <c r="H698" s="129"/>
      <c r="I698" s="129"/>
      <c r="J698" s="129"/>
      <c r="K698" s="129"/>
      <c r="L698" s="129"/>
      <c r="M698" s="129"/>
      <c r="N698" s="129"/>
      <c r="O698" s="129"/>
      <c r="P698" s="129"/>
      <c r="Q698" s="129"/>
      <c r="R698" s="129"/>
      <c r="S698" s="129"/>
      <c r="T698" s="129"/>
      <c r="U698" s="129"/>
      <c r="V698" s="129"/>
      <c r="W698" s="129"/>
      <c r="X698" s="129"/>
      <c r="Y698" s="129"/>
      <c r="Z698" s="129"/>
    </row>
    <row r="699" spans="1:26" ht="15.75" hidden="1" customHeight="1" x14ac:dyDescent="0.25">
      <c r="A699" s="129"/>
      <c r="B699" s="129"/>
      <c r="C699" s="129"/>
      <c r="D699" s="129"/>
      <c r="E699" s="129"/>
      <c r="F699" s="129"/>
      <c r="G699" s="129"/>
      <c r="H699" s="129"/>
      <c r="I699" s="129"/>
      <c r="J699" s="129"/>
      <c r="K699" s="129"/>
      <c r="L699" s="129"/>
      <c r="M699" s="129"/>
      <c r="N699" s="129"/>
      <c r="O699" s="129"/>
      <c r="P699" s="129"/>
      <c r="Q699" s="129"/>
      <c r="R699" s="129"/>
      <c r="S699" s="129"/>
      <c r="T699" s="129"/>
      <c r="U699" s="129"/>
      <c r="V699" s="129"/>
      <c r="W699" s="129"/>
      <c r="X699" s="129"/>
      <c r="Y699" s="129"/>
      <c r="Z699" s="129"/>
    </row>
    <row r="700" spans="1:26" ht="15.75" hidden="1" customHeight="1" x14ac:dyDescent="0.25">
      <c r="A700" s="129"/>
      <c r="B700" s="129"/>
      <c r="C700" s="129"/>
      <c r="D700" s="129"/>
      <c r="E700" s="129"/>
      <c r="F700" s="129"/>
      <c r="G700" s="129"/>
      <c r="H700" s="129"/>
      <c r="I700" s="129"/>
      <c r="J700" s="129"/>
      <c r="K700" s="129"/>
      <c r="L700" s="129"/>
      <c r="M700" s="129"/>
      <c r="N700" s="129"/>
      <c r="O700" s="129"/>
      <c r="P700" s="129"/>
      <c r="Q700" s="129"/>
      <c r="R700" s="129"/>
      <c r="S700" s="129"/>
      <c r="T700" s="129"/>
      <c r="U700" s="129"/>
      <c r="V700" s="129"/>
      <c r="W700" s="129"/>
      <c r="X700" s="129"/>
      <c r="Y700" s="129"/>
      <c r="Z700" s="129"/>
    </row>
    <row r="701" spans="1:26" ht="15.75" hidden="1" customHeight="1" x14ac:dyDescent="0.25">
      <c r="A701" s="129"/>
      <c r="B701" s="129"/>
      <c r="C701" s="129"/>
      <c r="D701" s="129"/>
      <c r="E701" s="129"/>
      <c r="F701" s="129"/>
      <c r="G701" s="129"/>
      <c r="H701" s="129"/>
      <c r="I701" s="129"/>
      <c r="J701" s="129"/>
      <c r="K701" s="129"/>
      <c r="L701" s="129"/>
      <c r="M701" s="129"/>
      <c r="N701" s="129"/>
      <c r="O701" s="129"/>
      <c r="P701" s="129"/>
      <c r="Q701" s="129"/>
      <c r="R701" s="129"/>
      <c r="S701" s="129"/>
      <c r="T701" s="129"/>
      <c r="U701" s="129"/>
      <c r="V701" s="129"/>
      <c r="W701" s="129"/>
      <c r="X701" s="129"/>
      <c r="Y701" s="129"/>
      <c r="Z701" s="129"/>
    </row>
    <row r="702" spans="1:26" ht="15.75" hidden="1" customHeight="1" x14ac:dyDescent="0.25">
      <c r="A702" s="129"/>
      <c r="B702" s="129"/>
      <c r="C702" s="129"/>
      <c r="D702" s="129"/>
      <c r="E702" s="129"/>
      <c r="F702" s="129"/>
      <c r="G702" s="129"/>
      <c r="H702" s="129"/>
      <c r="I702" s="129"/>
      <c r="J702" s="129"/>
      <c r="K702" s="129"/>
      <c r="L702" s="129"/>
      <c r="M702" s="129"/>
      <c r="N702" s="129"/>
      <c r="O702" s="129"/>
      <c r="P702" s="129"/>
      <c r="Q702" s="129"/>
      <c r="R702" s="129"/>
      <c r="S702" s="129"/>
      <c r="T702" s="129"/>
      <c r="U702" s="129"/>
      <c r="V702" s="129"/>
      <c r="W702" s="129"/>
      <c r="X702" s="129"/>
      <c r="Y702" s="129"/>
      <c r="Z702" s="129"/>
    </row>
    <row r="703" spans="1:26" ht="15.75" hidden="1" customHeight="1" x14ac:dyDescent="0.25">
      <c r="A703" s="129"/>
      <c r="B703" s="129"/>
      <c r="C703" s="129"/>
      <c r="D703" s="129"/>
      <c r="E703" s="129"/>
      <c r="F703" s="129"/>
      <c r="G703" s="129"/>
      <c r="H703" s="129"/>
      <c r="I703" s="129"/>
      <c r="J703" s="129"/>
      <c r="K703" s="129"/>
      <c r="L703" s="129"/>
      <c r="M703" s="129"/>
      <c r="N703" s="129"/>
      <c r="O703" s="129"/>
      <c r="P703" s="129"/>
      <c r="Q703" s="129"/>
      <c r="R703" s="129"/>
      <c r="S703" s="129"/>
      <c r="T703" s="129"/>
      <c r="U703" s="129"/>
      <c r="V703" s="129"/>
      <c r="W703" s="129"/>
      <c r="X703" s="129"/>
      <c r="Y703" s="129"/>
      <c r="Z703" s="129"/>
    </row>
    <row r="704" spans="1:26" ht="15.75" hidden="1" customHeight="1" x14ac:dyDescent="0.25">
      <c r="A704" s="129"/>
      <c r="B704" s="129"/>
      <c r="C704" s="129"/>
      <c r="D704" s="129"/>
      <c r="E704" s="129"/>
      <c r="F704" s="129"/>
      <c r="G704" s="129"/>
      <c r="H704" s="129"/>
      <c r="I704" s="129"/>
      <c r="J704" s="129"/>
      <c r="K704" s="129"/>
      <c r="L704" s="129"/>
      <c r="M704" s="129"/>
      <c r="N704" s="129"/>
      <c r="O704" s="129"/>
      <c r="P704" s="129"/>
      <c r="Q704" s="129"/>
      <c r="R704" s="129"/>
      <c r="S704" s="129"/>
      <c r="T704" s="129"/>
      <c r="U704" s="129"/>
      <c r="V704" s="129"/>
      <c r="W704" s="129"/>
      <c r="X704" s="129"/>
      <c r="Y704" s="129"/>
      <c r="Z704" s="129"/>
    </row>
    <row r="705" spans="1:26" ht="15.75" hidden="1" customHeight="1" x14ac:dyDescent="0.25">
      <c r="A705" s="129"/>
      <c r="B705" s="129"/>
      <c r="C705" s="129"/>
      <c r="D705" s="129"/>
      <c r="E705" s="129"/>
      <c r="F705" s="129"/>
      <c r="G705" s="129"/>
      <c r="H705" s="129"/>
      <c r="I705" s="129"/>
      <c r="J705" s="129"/>
      <c r="K705" s="129"/>
      <c r="L705" s="129"/>
      <c r="M705" s="129"/>
      <c r="N705" s="129"/>
      <c r="O705" s="129"/>
      <c r="P705" s="129"/>
      <c r="Q705" s="129"/>
      <c r="R705" s="129"/>
      <c r="S705" s="129"/>
      <c r="T705" s="129"/>
      <c r="U705" s="129"/>
      <c r="V705" s="129"/>
      <c r="W705" s="129"/>
      <c r="X705" s="129"/>
      <c r="Y705" s="129"/>
      <c r="Z705" s="129"/>
    </row>
    <row r="706" spans="1:26" ht="15.75" hidden="1" customHeight="1" x14ac:dyDescent="0.25">
      <c r="A706" s="129"/>
      <c r="B706" s="129"/>
      <c r="C706" s="129"/>
      <c r="D706" s="129"/>
      <c r="E706" s="129"/>
      <c r="F706" s="129"/>
      <c r="G706" s="129"/>
      <c r="H706" s="129"/>
      <c r="I706" s="129"/>
      <c r="J706" s="129"/>
      <c r="K706" s="129"/>
      <c r="L706" s="129"/>
      <c r="M706" s="129"/>
      <c r="N706" s="129"/>
      <c r="O706" s="129"/>
      <c r="P706" s="129"/>
      <c r="Q706" s="129"/>
      <c r="R706" s="129"/>
      <c r="S706" s="129"/>
      <c r="T706" s="129"/>
      <c r="U706" s="129"/>
      <c r="V706" s="129"/>
      <c r="W706" s="129"/>
      <c r="X706" s="129"/>
      <c r="Y706" s="129"/>
      <c r="Z706" s="129"/>
    </row>
    <row r="707" spans="1:26" ht="15.75" hidden="1" customHeight="1" x14ac:dyDescent="0.25">
      <c r="A707" s="129"/>
      <c r="B707" s="129"/>
      <c r="C707" s="129"/>
      <c r="D707" s="129"/>
      <c r="E707" s="129"/>
      <c r="F707" s="129"/>
      <c r="G707" s="129"/>
      <c r="H707" s="129"/>
      <c r="I707" s="129"/>
      <c r="J707" s="129"/>
      <c r="K707" s="129"/>
      <c r="L707" s="129"/>
      <c r="M707" s="129"/>
      <c r="N707" s="129"/>
      <c r="O707" s="129"/>
      <c r="P707" s="129"/>
      <c r="Q707" s="129"/>
      <c r="R707" s="129"/>
      <c r="S707" s="129"/>
      <c r="T707" s="129"/>
      <c r="U707" s="129"/>
      <c r="V707" s="129"/>
      <c r="W707" s="129"/>
      <c r="X707" s="129"/>
      <c r="Y707" s="129"/>
      <c r="Z707" s="129"/>
    </row>
    <row r="708" spans="1:26" ht="15.75" hidden="1" customHeight="1" x14ac:dyDescent="0.25">
      <c r="A708" s="129"/>
      <c r="B708" s="129"/>
      <c r="C708" s="129"/>
      <c r="D708" s="129"/>
      <c r="E708" s="129"/>
      <c r="F708" s="129"/>
      <c r="G708" s="129"/>
      <c r="H708" s="129"/>
      <c r="I708" s="129"/>
      <c r="J708" s="129"/>
      <c r="K708" s="129"/>
      <c r="L708" s="129"/>
      <c r="M708" s="129"/>
      <c r="N708" s="129"/>
      <c r="O708" s="129"/>
      <c r="P708" s="129"/>
      <c r="Q708" s="129"/>
      <c r="R708" s="129"/>
      <c r="S708" s="129"/>
      <c r="T708" s="129"/>
      <c r="U708" s="129"/>
      <c r="V708" s="129"/>
      <c r="W708" s="129"/>
      <c r="X708" s="129"/>
      <c r="Y708" s="129"/>
      <c r="Z708" s="129"/>
    </row>
    <row r="709" spans="1:26" ht="15.75" hidden="1" customHeight="1" x14ac:dyDescent="0.25">
      <c r="A709" s="129"/>
      <c r="B709" s="129"/>
      <c r="C709" s="129"/>
      <c r="D709" s="129"/>
      <c r="E709" s="129"/>
      <c r="F709" s="129"/>
      <c r="G709" s="129"/>
      <c r="H709" s="129"/>
      <c r="I709" s="129"/>
      <c r="J709" s="129"/>
      <c r="K709" s="129"/>
      <c r="L709" s="129"/>
      <c r="M709" s="129"/>
      <c r="N709" s="129"/>
      <c r="O709" s="129"/>
      <c r="P709" s="129"/>
      <c r="Q709" s="129"/>
      <c r="R709" s="129"/>
      <c r="S709" s="129"/>
      <c r="T709" s="129"/>
      <c r="U709" s="129"/>
      <c r="V709" s="129"/>
      <c r="W709" s="129"/>
      <c r="X709" s="129"/>
      <c r="Y709" s="129"/>
      <c r="Z709" s="129"/>
    </row>
    <row r="710" spans="1:26" ht="15.75" hidden="1" customHeight="1" x14ac:dyDescent="0.25">
      <c r="A710" s="129"/>
      <c r="B710" s="129"/>
      <c r="C710" s="129"/>
      <c r="D710" s="129"/>
      <c r="E710" s="129"/>
      <c r="F710" s="129"/>
      <c r="G710" s="129"/>
      <c r="H710" s="129"/>
      <c r="I710" s="129"/>
      <c r="J710" s="129"/>
      <c r="K710" s="129"/>
      <c r="L710" s="129"/>
      <c r="M710" s="129"/>
      <c r="N710" s="129"/>
      <c r="O710" s="129"/>
      <c r="P710" s="129"/>
      <c r="Q710" s="129"/>
      <c r="R710" s="129"/>
      <c r="S710" s="129"/>
      <c r="T710" s="129"/>
      <c r="U710" s="129"/>
      <c r="V710" s="129"/>
      <c r="W710" s="129"/>
      <c r="X710" s="129"/>
      <c r="Y710" s="129"/>
      <c r="Z710" s="129"/>
    </row>
    <row r="711" spans="1:26" ht="15.75" hidden="1" customHeight="1" x14ac:dyDescent="0.25">
      <c r="A711" s="129"/>
      <c r="B711" s="129"/>
      <c r="C711" s="129"/>
      <c r="D711" s="129"/>
      <c r="E711" s="129"/>
      <c r="F711" s="129"/>
      <c r="G711" s="129"/>
      <c r="H711" s="129"/>
      <c r="I711" s="129"/>
      <c r="J711" s="129"/>
      <c r="K711" s="129"/>
      <c r="L711" s="129"/>
      <c r="M711" s="129"/>
      <c r="N711" s="129"/>
      <c r="O711" s="129"/>
      <c r="P711" s="129"/>
      <c r="Q711" s="129"/>
      <c r="R711" s="129"/>
      <c r="S711" s="129"/>
      <c r="T711" s="129"/>
      <c r="U711" s="129"/>
      <c r="V711" s="129"/>
      <c r="W711" s="129"/>
      <c r="X711" s="129"/>
      <c r="Y711" s="129"/>
      <c r="Z711" s="129"/>
    </row>
    <row r="712" spans="1:26" ht="15.75" hidden="1" customHeight="1" x14ac:dyDescent="0.25">
      <c r="A712" s="129"/>
      <c r="B712" s="129"/>
      <c r="C712" s="129"/>
      <c r="D712" s="129"/>
      <c r="E712" s="129"/>
      <c r="F712" s="129"/>
      <c r="G712" s="129"/>
      <c r="H712" s="129"/>
      <c r="I712" s="129"/>
      <c r="J712" s="129"/>
      <c r="K712" s="129"/>
      <c r="L712" s="129"/>
      <c r="M712" s="129"/>
      <c r="N712" s="129"/>
      <c r="O712" s="129"/>
      <c r="P712" s="129"/>
      <c r="Q712" s="129"/>
      <c r="R712" s="129"/>
      <c r="S712" s="129"/>
      <c r="T712" s="129"/>
      <c r="U712" s="129"/>
      <c r="V712" s="129"/>
      <c r="W712" s="129"/>
      <c r="X712" s="129"/>
      <c r="Y712" s="129"/>
      <c r="Z712" s="129"/>
    </row>
    <row r="713" spans="1:26" ht="15.75" hidden="1" customHeight="1" x14ac:dyDescent="0.25">
      <c r="A713" s="129"/>
      <c r="B713" s="129"/>
      <c r="C713" s="129"/>
      <c r="D713" s="129"/>
      <c r="E713" s="129"/>
      <c r="F713" s="129"/>
      <c r="G713" s="129"/>
      <c r="H713" s="129"/>
      <c r="I713" s="129"/>
      <c r="J713" s="129"/>
      <c r="K713" s="129"/>
      <c r="L713" s="129"/>
      <c r="M713" s="129"/>
      <c r="N713" s="129"/>
      <c r="O713" s="129"/>
      <c r="P713" s="129"/>
      <c r="Q713" s="129"/>
      <c r="R713" s="129"/>
      <c r="S713" s="129"/>
      <c r="T713" s="129"/>
      <c r="U713" s="129"/>
      <c r="V713" s="129"/>
      <c r="W713" s="129"/>
      <c r="X713" s="129"/>
      <c r="Y713" s="129"/>
      <c r="Z713" s="129"/>
    </row>
    <row r="714" spans="1:26" ht="15.75" hidden="1" customHeight="1" x14ac:dyDescent="0.25">
      <c r="A714" s="129"/>
      <c r="B714" s="129"/>
      <c r="C714" s="129"/>
      <c r="D714" s="129"/>
      <c r="E714" s="129"/>
      <c r="F714" s="129"/>
      <c r="G714" s="129"/>
      <c r="H714" s="129"/>
      <c r="I714" s="129"/>
      <c r="J714" s="129"/>
      <c r="K714" s="129"/>
      <c r="L714" s="129"/>
      <c r="M714" s="129"/>
      <c r="N714" s="129"/>
      <c r="O714" s="129"/>
      <c r="P714" s="129"/>
      <c r="Q714" s="129"/>
      <c r="R714" s="129"/>
      <c r="S714" s="129"/>
      <c r="T714" s="129"/>
      <c r="U714" s="129"/>
      <c r="V714" s="129"/>
      <c r="W714" s="129"/>
      <c r="X714" s="129"/>
      <c r="Y714" s="129"/>
      <c r="Z714" s="129"/>
    </row>
    <row r="715" spans="1:26" ht="15.75" hidden="1" customHeight="1" x14ac:dyDescent="0.25">
      <c r="A715" s="129"/>
      <c r="B715" s="129"/>
      <c r="C715" s="129"/>
      <c r="D715" s="129"/>
      <c r="E715" s="129"/>
      <c r="F715" s="129"/>
      <c r="G715" s="129"/>
      <c r="H715" s="129"/>
      <c r="I715" s="129"/>
      <c r="J715" s="129"/>
      <c r="K715" s="129"/>
      <c r="L715" s="129"/>
      <c r="M715" s="129"/>
      <c r="N715" s="129"/>
      <c r="O715" s="129"/>
      <c r="P715" s="129"/>
      <c r="Q715" s="129"/>
      <c r="R715" s="129"/>
      <c r="S715" s="129"/>
      <c r="T715" s="129"/>
      <c r="U715" s="129"/>
      <c r="V715" s="129"/>
      <c r="W715" s="129"/>
      <c r="X715" s="129"/>
      <c r="Y715" s="129"/>
      <c r="Z715" s="129"/>
    </row>
    <row r="716" spans="1:26" ht="15.75" hidden="1" customHeight="1" x14ac:dyDescent="0.25">
      <c r="A716" s="129"/>
      <c r="B716" s="129"/>
      <c r="C716" s="129"/>
      <c r="D716" s="129"/>
      <c r="E716" s="129"/>
      <c r="F716" s="129"/>
      <c r="G716" s="129"/>
      <c r="H716" s="129"/>
      <c r="I716" s="129"/>
      <c r="J716" s="129"/>
      <c r="K716" s="129"/>
      <c r="L716" s="129"/>
      <c r="M716" s="129"/>
      <c r="N716" s="129"/>
      <c r="O716" s="129"/>
      <c r="P716" s="129"/>
      <c r="Q716" s="129"/>
      <c r="R716" s="129"/>
      <c r="S716" s="129"/>
      <c r="T716" s="129"/>
      <c r="U716" s="129"/>
      <c r="V716" s="129"/>
      <c r="W716" s="129"/>
      <c r="X716" s="129"/>
      <c r="Y716" s="129"/>
      <c r="Z716" s="129"/>
    </row>
    <row r="717" spans="1:26" ht="15.75" hidden="1" customHeight="1" x14ac:dyDescent="0.25">
      <c r="A717" s="129"/>
      <c r="B717" s="129"/>
      <c r="C717" s="129"/>
      <c r="D717" s="129"/>
      <c r="E717" s="129"/>
      <c r="F717" s="129"/>
      <c r="G717" s="129"/>
      <c r="H717" s="129"/>
      <c r="I717" s="129"/>
      <c r="J717" s="129"/>
      <c r="K717" s="129"/>
      <c r="L717" s="129"/>
      <c r="M717" s="129"/>
      <c r="N717" s="129"/>
      <c r="O717" s="129"/>
      <c r="P717" s="129"/>
      <c r="Q717" s="129"/>
      <c r="R717" s="129"/>
      <c r="S717" s="129"/>
      <c r="T717" s="129"/>
      <c r="U717" s="129"/>
      <c r="V717" s="129"/>
      <c r="W717" s="129"/>
      <c r="X717" s="129"/>
      <c r="Y717" s="129"/>
      <c r="Z717" s="129"/>
    </row>
    <row r="718" spans="1:26" ht="15.75" hidden="1" customHeight="1" x14ac:dyDescent="0.25">
      <c r="A718" s="129"/>
      <c r="B718" s="129"/>
      <c r="C718" s="129"/>
      <c r="D718" s="129"/>
      <c r="E718" s="129"/>
      <c r="F718" s="129"/>
      <c r="G718" s="129"/>
      <c r="H718" s="129"/>
      <c r="I718" s="129"/>
      <c r="J718" s="129"/>
      <c r="K718" s="129"/>
      <c r="L718" s="129"/>
      <c r="M718" s="129"/>
      <c r="N718" s="129"/>
      <c r="O718" s="129"/>
      <c r="P718" s="129"/>
      <c r="Q718" s="129"/>
      <c r="R718" s="129"/>
      <c r="S718" s="129"/>
      <c r="T718" s="129"/>
      <c r="U718" s="129"/>
      <c r="V718" s="129"/>
      <c r="W718" s="129"/>
      <c r="X718" s="129"/>
      <c r="Y718" s="129"/>
      <c r="Z718" s="129"/>
    </row>
    <row r="719" spans="1:26" ht="15.75" hidden="1" customHeight="1" x14ac:dyDescent="0.25">
      <c r="A719" s="129"/>
      <c r="B719" s="129"/>
      <c r="C719" s="129"/>
      <c r="D719" s="129"/>
      <c r="E719" s="129"/>
      <c r="F719" s="129"/>
      <c r="G719" s="129"/>
      <c r="H719" s="129"/>
      <c r="I719" s="129"/>
      <c r="J719" s="129"/>
      <c r="K719" s="129"/>
      <c r="L719" s="129"/>
      <c r="M719" s="129"/>
      <c r="N719" s="129"/>
      <c r="O719" s="129"/>
      <c r="P719" s="129"/>
      <c r="Q719" s="129"/>
      <c r="R719" s="129"/>
      <c r="S719" s="129"/>
      <c r="T719" s="129"/>
      <c r="U719" s="129"/>
      <c r="V719" s="129"/>
      <c r="W719" s="129"/>
      <c r="X719" s="129"/>
      <c r="Y719" s="129"/>
      <c r="Z719" s="129"/>
    </row>
    <row r="720" spans="1:26" ht="15.75" hidden="1" customHeight="1" x14ac:dyDescent="0.25">
      <c r="A720" s="129"/>
      <c r="B720" s="129"/>
      <c r="C720" s="129"/>
      <c r="D720" s="129"/>
      <c r="E720" s="129"/>
      <c r="F720" s="129"/>
      <c r="G720" s="129"/>
      <c r="H720" s="129"/>
      <c r="I720" s="129"/>
      <c r="J720" s="129"/>
      <c r="K720" s="129"/>
      <c r="L720" s="129"/>
      <c r="M720" s="129"/>
      <c r="N720" s="129"/>
      <c r="O720" s="129"/>
      <c r="P720" s="129"/>
      <c r="Q720" s="129"/>
      <c r="R720" s="129"/>
      <c r="S720" s="129"/>
      <c r="T720" s="129"/>
      <c r="U720" s="129"/>
      <c r="V720" s="129"/>
      <c r="W720" s="129"/>
      <c r="X720" s="129"/>
      <c r="Y720" s="129"/>
      <c r="Z720" s="129"/>
    </row>
    <row r="721" spans="1:26" ht="15.75" hidden="1" customHeight="1" x14ac:dyDescent="0.25">
      <c r="A721" s="129"/>
      <c r="B721" s="129"/>
      <c r="C721" s="129"/>
      <c r="D721" s="129"/>
      <c r="E721" s="129"/>
      <c r="F721" s="129"/>
      <c r="G721" s="129"/>
      <c r="H721" s="129"/>
      <c r="I721" s="129"/>
      <c r="J721" s="129"/>
      <c r="K721" s="129"/>
      <c r="L721" s="129"/>
      <c r="M721" s="129"/>
      <c r="N721" s="129"/>
      <c r="O721" s="129"/>
      <c r="P721" s="129"/>
      <c r="Q721" s="129"/>
      <c r="R721" s="129"/>
      <c r="S721" s="129"/>
      <c r="T721" s="129"/>
      <c r="U721" s="129"/>
      <c r="V721" s="129"/>
      <c r="W721" s="129"/>
      <c r="X721" s="129"/>
      <c r="Y721" s="129"/>
      <c r="Z721" s="129"/>
    </row>
    <row r="722" spans="1:26" ht="15.75" hidden="1" customHeight="1" x14ac:dyDescent="0.25">
      <c r="A722" s="129"/>
      <c r="B722" s="129"/>
      <c r="C722" s="129"/>
      <c r="D722" s="129"/>
      <c r="E722" s="129"/>
      <c r="F722" s="129"/>
      <c r="G722" s="129"/>
      <c r="H722" s="129"/>
      <c r="I722" s="129"/>
      <c r="J722" s="129"/>
      <c r="K722" s="129"/>
      <c r="L722" s="129"/>
      <c r="M722" s="129"/>
      <c r="N722" s="129"/>
      <c r="O722" s="129"/>
      <c r="P722" s="129"/>
      <c r="Q722" s="129"/>
      <c r="R722" s="129"/>
      <c r="S722" s="129"/>
      <c r="T722" s="129"/>
      <c r="U722" s="129"/>
      <c r="V722" s="129"/>
      <c r="W722" s="129"/>
      <c r="X722" s="129"/>
      <c r="Y722" s="129"/>
      <c r="Z722" s="129"/>
    </row>
    <row r="723" spans="1:26" ht="15.75" hidden="1" customHeight="1" x14ac:dyDescent="0.25">
      <c r="A723" s="129"/>
      <c r="B723" s="129"/>
      <c r="C723" s="129"/>
      <c r="D723" s="129"/>
      <c r="E723" s="129"/>
      <c r="F723" s="129"/>
      <c r="G723" s="129"/>
      <c r="H723" s="129"/>
      <c r="I723" s="129"/>
      <c r="J723" s="129"/>
      <c r="K723" s="129"/>
      <c r="L723" s="129"/>
      <c r="M723" s="129"/>
      <c r="N723" s="129"/>
      <c r="O723" s="129"/>
      <c r="P723" s="129"/>
      <c r="Q723" s="129"/>
      <c r="R723" s="129"/>
      <c r="S723" s="129"/>
      <c r="T723" s="129"/>
      <c r="U723" s="129"/>
      <c r="V723" s="129"/>
      <c r="W723" s="129"/>
      <c r="X723" s="129"/>
      <c r="Y723" s="129"/>
      <c r="Z723" s="129"/>
    </row>
    <row r="724" spans="1:26" ht="15.75" hidden="1" customHeight="1" x14ac:dyDescent="0.25">
      <c r="A724" s="129"/>
      <c r="B724" s="129"/>
      <c r="C724" s="129"/>
      <c r="D724" s="129"/>
      <c r="E724" s="129"/>
      <c r="F724" s="129"/>
      <c r="G724" s="129"/>
      <c r="H724" s="129"/>
      <c r="I724" s="129"/>
      <c r="J724" s="129"/>
      <c r="K724" s="129"/>
      <c r="L724" s="129"/>
      <c r="M724" s="129"/>
      <c r="N724" s="129"/>
      <c r="O724" s="129"/>
      <c r="P724" s="129"/>
      <c r="Q724" s="129"/>
      <c r="R724" s="129"/>
      <c r="S724" s="129"/>
      <c r="T724" s="129"/>
      <c r="U724" s="129"/>
      <c r="V724" s="129"/>
      <c r="W724" s="129"/>
      <c r="X724" s="129"/>
      <c r="Y724" s="129"/>
      <c r="Z724" s="129"/>
    </row>
    <row r="725" spans="1:26" ht="15.75" hidden="1" customHeight="1" x14ac:dyDescent="0.25">
      <c r="A725" s="129"/>
      <c r="B725" s="129"/>
      <c r="C725" s="129"/>
      <c r="D725" s="129"/>
      <c r="E725" s="129"/>
      <c r="F725" s="129"/>
      <c r="G725" s="129"/>
      <c r="H725" s="129"/>
      <c r="I725" s="129"/>
      <c r="J725" s="129"/>
      <c r="K725" s="129"/>
      <c r="L725" s="129"/>
      <c r="M725" s="129"/>
      <c r="N725" s="129"/>
      <c r="O725" s="129"/>
      <c r="P725" s="129"/>
      <c r="Q725" s="129"/>
      <c r="R725" s="129"/>
      <c r="S725" s="129"/>
      <c r="T725" s="129"/>
      <c r="U725" s="129"/>
      <c r="V725" s="129"/>
      <c r="W725" s="129"/>
      <c r="X725" s="129"/>
      <c r="Y725" s="129"/>
      <c r="Z725" s="129"/>
    </row>
    <row r="726" spans="1:26" ht="15.75" hidden="1" customHeight="1" x14ac:dyDescent="0.25">
      <c r="A726" s="129"/>
      <c r="B726" s="129"/>
      <c r="C726" s="129"/>
      <c r="D726" s="129"/>
      <c r="E726" s="129"/>
      <c r="F726" s="129"/>
      <c r="G726" s="129"/>
      <c r="H726" s="129"/>
      <c r="I726" s="129"/>
      <c r="J726" s="129"/>
      <c r="K726" s="129"/>
      <c r="L726" s="129"/>
      <c r="M726" s="129"/>
      <c r="N726" s="129"/>
      <c r="O726" s="129"/>
      <c r="P726" s="129"/>
      <c r="Q726" s="129"/>
      <c r="R726" s="129"/>
      <c r="S726" s="129"/>
      <c r="T726" s="129"/>
      <c r="U726" s="129"/>
      <c r="V726" s="129"/>
      <c r="W726" s="129"/>
      <c r="X726" s="129"/>
      <c r="Y726" s="129"/>
      <c r="Z726" s="129"/>
    </row>
    <row r="727" spans="1:26" ht="15.75" hidden="1" customHeight="1" x14ac:dyDescent="0.25">
      <c r="A727" s="129"/>
      <c r="B727" s="129"/>
      <c r="C727" s="129"/>
      <c r="D727" s="129"/>
      <c r="E727" s="129"/>
      <c r="F727" s="129"/>
      <c r="G727" s="129"/>
      <c r="H727" s="129"/>
      <c r="I727" s="129"/>
      <c r="J727" s="129"/>
      <c r="K727" s="129"/>
      <c r="L727" s="129"/>
      <c r="M727" s="129"/>
      <c r="N727" s="129"/>
      <c r="O727" s="129"/>
      <c r="P727" s="129"/>
      <c r="Q727" s="129"/>
      <c r="R727" s="129"/>
      <c r="S727" s="129"/>
      <c r="T727" s="129"/>
      <c r="U727" s="129"/>
      <c r="V727" s="129"/>
      <c r="W727" s="129"/>
      <c r="X727" s="129"/>
      <c r="Y727" s="129"/>
      <c r="Z727" s="129"/>
    </row>
    <row r="728" spans="1:26" ht="15.75" hidden="1" customHeight="1" x14ac:dyDescent="0.25">
      <c r="A728" s="129"/>
      <c r="B728" s="129"/>
      <c r="C728" s="129"/>
      <c r="D728" s="129"/>
      <c r="E728" s="129"/>
      <c r="F728" s="129"/>
      <c r="G728" s="129"/>
      <c r="H728" s="129"/>
      <c r="I728" s="129"/>
      <c r="J728" s="129"/>
      <c r="K728" s="129"/>
      <c r="L728" s="129"/>
      <c r="M728" s="129"/>
      <c r="N728" s="129"/>
      <c r="O728" s="129"/>
      <c r="P728" s="129"/>
      <c r="Q728" s="129"/>
      <c r="R728" s="129"/>
      <c r="S728" s="129"/>
      <c r="T728" s="129"/>
      <c r="U728" s="129"/>
      <c r="V728" s="129"/>
      <c r="W728" s="129"/>
      <c r="X728" s="129"/>
      <c r="Y728" s="129"/>
      <c r="Z728" s="129"/>
    </row>
    <row r="729" spans="1:26" ht="15.75" hidden="1" customHeight="1" x14ac:dyDescent="0.25">
      <c r="A729" s="129"/>
      <c r="B729" s="129"/>
      <c r="C729" s="129"/>
      <c r="D729" s="129"/>
      <c r="E729" s="129"/>
      <c r="F729" s="129"/>
      <c r="G729" s="129"/>
      <c r="H729" s="129"/>
      <c r="I729" s="129"/>
      <c r="J729" s="129"/>
      <c r="K729" s="129"/>
      <c r="L729" s="129"/>
      <c r="M729" s="129"/>
      <c r="N729" s="129"/>
      <c r="O729" s="129"/>
      <c r="P729" s="129"/>
      <c r="Q729" s="129"/>
      <c r="R729" s="129"/>
      <c r="S729" s="129"/>
      <c r="T729" s="129"/>
      <c r="U729" s="129"/>
      <c r="V729" s="129"/>
      <c r="W729" s="129"/>
      <c r="X729" s="129"/>
      <c r="Y729" s="129"/>
      <c r="Z729" s="129"/>
    </row>
    <row r="730" spans="1:26" ht="15.75" hidden="1" customHeight="1" x14ac:dyDescent="0.25">
      <c r="A730" s="129"/>
      <c r="B730" s="129"/>
      <c r="C730" s="129"/>
      <c r="D730" s="129"/>
      <c r="E730" s="129"/>
      <c r="F730" s="129"/>
      <c r="G730" s="129"/>
      <c r="H730" s="129"/>
      <c r="I730" s="129"/>
      <c r="J730" s="129"/>
      <c r="K730" s="129"/>
      <c r="L730" s="129"/>
      <c r="M730" s="129"/>
      <c r="N730" s="129"/>
      <c r="O730" s="129"/>
      <c r="P730" s="129"/>
      <c r="Q730" s="129"/>
      <c r="R730" s="129"/>
      <c r="S730" s="129"/>
      <c r="T730" s="129"/>
      <c r="U730" s="129"/>
      <c r="V730" s="129"/>
      <c r="W730" s="129"/>
      <c r="X730" s="129"/>
      <c r="Y730" s="129"/>
      <c r="Z730" s="129"/>
    </row>
    <row r="731" spans="1:26" ht="15.75" hidden="1" customHeight="1" x14ac:dyDescent="0.25">
      <c r="A731" s="129"/>
      <c r="B731" s="129"/>
      <c r="C731" s="129"/>
      <c r="D731" s="129"/>
      <c r="E731" s="129"/>
      <c r="F731" s="129"/>
      <c r="G731" s="129"/>
      <c r="H731" s="129"/>
      <c r="I731" s="129"/>
      <c r="J731" s="129"/>
      <c r="K731" s="129"/>
      <c r="L731" s="129"/>
      <c r="M731" s="129"/>
      <c r="N731" s="129"/>
      <c r="O731" s="129"/>
      <c r="P731" s="129"/>
      <c r="Q731" s="129"/>
      <c r="R731" s="129"/>
      <c r="S731" s="129"/>
      <c r="T731" s="129"/>
      <c r="U731" s="129"/>
      <c r="V731" s="129"/>
      <c r="W731" s="129"/>
      <c r="X731" s="129"/>
      <c r="Y731" s="129"/>
      <c r="Z731" s="129"/>
    </row>
    <row r="732" spans="1:26" ht="15.75" hidden="1" customHeight="1" x14ac:dyDescent="0.25">
      <c r="A732" s="129"/>
      <c r="B732" s="129"/>
      <c r="C732" s="129"/>
      <c r="D732" s="129"/>
      <c r="E732" s="129"/>
      <c r="F732" s="129"/>
      <c r="G732" s="129"/>
      <c r="H732" s="129"/>
      <c r="I732" s="129"/>
      <c r="J732" s="129"/>
      <c r="K732" s="129"/>
      <c r="L732" s="129"/>
      <c r="M732" s="129"/>
      <c r="N732" s="129"/>
      <c r="O732" s="129"/>
      <c r="P732" s="129"/>
      <c r="Q732" s="129"/>
      <c r="R732" s="129"/>
      <c r="S732" s="129"/>
      <c r="T732" s="129"/>
      <c r="U732" s="129"/>
      <c r="V732" s="129"/>
      <c r="W732" s="129"/>
      <c r="X732" s="129"/>
      <c r="Y732" s="129"/>
      <c r="Z732" s="129"/>
    </row>
    <row r="733" spans="1:26" ht="15.75" hidden="1" customHeight="1" x14ac:dyDescent="0.25">
      <c r="A733" s="129"/>
      <c r="B733" s="129"/>
      <c r="C733" s="129"/>
      <c r="D733" s="129"/>
      <c r="E733" s="129"/>
      <c r="F733" s="129"/>
      <c r="G733" s="129"/>
      <c r="H733" s="129"/>
      <c r="I733" s="129"/>
      <c r="J733" s="129"/>
      <c r="K733" s="129"/>
      <c r="L733" s="129"/>
      <c r="M733" s="129"/>
      <c r="N733" s="129"/>
      <c r="O733" s="129"/>
      <c r="P733" s="129"/>
      <c r="Q733" s="129"/>
      <c r="R733" s="129"/>
      <c r="S733" s="129"/>
      <c r="T733" s="129"/>
      <c r="U733" s="129"/>
      <c r="V733" s="129"/>
      <c r="W733" s="129"/>
      <c r="X733" s="129"/>
      <c r="Y733" s="129"/>
      <c r="Z733" s="129"/>
    </row>
    <row r="734" spans="1:26" ht="15.75" hidden="1" customHeight="1" x14ac:dyDescent="0.25">
      <c r="A734" s="129"/>
      <c r="B734" s="129"/>
      <c r="C734" s="129"/>
      <c r="D734" s="129"/>
      <c r="E734" s="129"/>
      <c r="F734" s="129"/>
      <c r="G734" s="129"/>
      <c r="H734" s="129"/>
      <c r="I734" s="129"/>
      <c r="J734" s="129"/>
      <c r="K734" s="129"/>
      <c r="L734" s="129"/>
      <c r="M734" s="129"/>
      <c r="N734" s="129"/>
      <c r="O734" s="129"/>
      <c r="P734" s="129"/>
      <c r="Q734" s="129"/>
      <c r="R734" s="129"/>
      <c r="S734" s="129"/>
      <c r="T734" s="129"/>
      <c r="U734" s="129"/>
      <c r="V734" s="129"/>
      <c r="W734" s="129"/>
      <c r="X734" s="129"/>
      <c r="Y734" s="129"/>
      <c r="Z734" s="129"/>
    </row>
    <row r="735" spans="1:26" ht="15.75" hidden="1" customHeight="1" x14ac:dyDescent="0.25">
      <c r="A735" s="129"/>
      <c r="B735" s="129"/>
      <c r="C735" s="129"/>
      <c r="D735" s="129"/>
      <c r="E735" s="129"/>
      <c r="F735" s="129"/>
      <c r="G735" s="129"/>
      <c r="H735" s="129"/>
      <c r="I735" s="129"/>
      <c r="J735" s="129"/>
      <c r="K735" s="129"/>
      <c r="L735" s="129"/>
      <c r="M735" s="129"/>
      <c r="N735" s="129"/>
      <c r="O735" s="129"/>
      <c r="P735" s="129"/>
      <c r="Q735" s="129"/>
      <c r="R735" s="129"/>
      <c r="S735" s="129"/>
      <c r="T735" s="129"/>
      <c r="U735" s="129"/>
      <c r="V735" s="129"/>
      <c r="W735" s="129"/>
      <c r="X735" s="129"/>
      <c r="Y735" s="129"/>
      <c r="Z735" s="129"/>
    </row>
    <row r="736" spans="1:26" ht="15.75" hidden="1" customHeight="1" x14ac:dyDescent="0.25">
      <c r="A736" s="129"/>
      <c r="B736" s="129"/>
      <c r="C736" s="129"/>
      <c r="D736" s="129"/>
      <c r="E736" s="129"/>
      <c r="F736" s="129"/>
      <c r="G736" s="129"/>
      <c r="H736" s="129"/>
      <c r="I736" s="129"/>
      <c r="J736" s="129"/>
      <c r="K736" s="129"/>
      <c r="L736" s="129"/>
      <c r="M736" s="129"/>
      <c r="N736" s="129"/>
      <c r="O736" s="129"/>
      <c r="P736" s="129"/>
      <c r="Q736" s="129"/>
      <c r="R736" s="129"/>
      <c r="S736" s="129"/>
      <c r="T736" s="129"/>
      <c r="U736" s="129"/>
      <c r="V736" s="129"/>
      <c r="W736" s="129"/>
      <c r="X736" s="129"/>
      <c r="Y736" s="129"/>
      <c r="Z736" s="129"/>
    </row>
    <row r="737" spans="1:26" ht="15.75" hidden="1" customHeight="1" x14ac:dyDescent="0.25">
      <c r="A737" s="129"/>
      <c r="B737" s="129"/>
      <c r="C737" s="129"/>
      <c r="D737" s="129"/>
      <c r="E737" s="129"/>
      <c r="F737" s="129"/>
      <c r="G737" s="129"/>
      <c r="H737" s="129"/>
      <c r="I737" s="129"/>
      <c r="J737" s="129"/>
      <c r="K737" s="129"/>
      <c r="L737" s="129"/>
      <c r="M737" s="129"/>
      <c r="N737" s="129"/>
      <c r="O737" s="129"/>
      <c r="P737" s="129"/>
      <c r="Q737" s="129"/>
      <c r="R737" s="129"/>
      <c r="S737" s="129"/>
      <c r="T737" s="129"/>
      <c r="U737" s="129"/>
      <c r="V737" s="129"/>
      <c r="W737" s="129"/>
      <c r="X737" s="129"/>
      <c r="Y737" s="129"/>
      <c r="Z737" s="129"/>
    </row>
    <row r="738" spans="1:26" ht="15.75" hidden="1" customHeight="1" x14ac:dyDescent="0.25">
      <c r="A738" s="129"/>
      <c r="B738" s="129"/>
      <c r="C738" s="129"/>
      <c r="D738" s="129"/>
      <c r="E738" s="129"/>
      <c r="F738" s="129"/>
      <c r="G738" s="129"/>
      <c r="H738" s="129"/>
      <c r="I738" s="129"/>
      <c r="J738" s="129"/>
      <c r="K738" s="129"/>
      <c r="L738" s="129"/>
      <c r="M738" s="129"/>
      <c r="N738" s="129"/>
      <c r="O738" s="129"/>
      <c r="P738" s="129"/>
      <c r="Q738" s="129"/>
      <c r="R738" s="129"/>
      <c r="S738" s="129"/>
      <c r="T738" s="129"/>
      <c r="U738" s="129"/>
      <c r="V738" s="129"/>
      <c r="W738" s="129"/>
      <c r="X738" s="129"/>
      <c r="Y738" s="129"/>
      <c r="Z738" s="129"/>
    </row>
    <row r="739" spans="1:26" ht="15.75" hidden="1" customHeight="1" x14ac:dyDescent="0.25">
      <c r="A739" s="129"/>
      <c r="B739" s="129"/>
      <c r="C739" s="129"/>
      <c r="D739" s="129"/>
      <c r="E739" s="129"/>
      <c r="F739" s="129"/>
      <c r="G739" s="129"/>
      <c r="H739" s="129"/>
      <c r="I739" s="129"/>
      <c r="J739" s="129"/>
      <c r="K739" s="129"/>
      <c r="L739" s="129"/>
      <c r="M739" s="129"/>
      <c r="N739" s="129"/>
      <c r="O739" s="129"/>
      <c r="P739" s="129"/>
      <c r="Q739" s="129"/>
      <c r="R739" s="129"/>
      <c r="S739" s="129"/>
      <c r="T739" s="129"/>
      <c r="U739" s="129"/>
      <c r="V739" s="129"/>
      <c r="W739" s="129"/>
      <c r="X739" s="129"/>
      <c r="Y739" s="129"/>
      <c r="Z739" s="129"/>
    </row>
    <row r="740" spans="1:26" ht="15.75" hidden="1" customHeight="1" x14ac:dyDescent="0.25">
      <c r="A740" s="129"/>
      <c r="B740" s="129"/>
      <c r="C740" s="129"/>
      <c r="D740" s="129"/>
      <c r="E740" s="129"/>
      <c r="F740" s="129"/>
      <c r="G740" s="129"/>
      <c r="H740" s="129"/>
      <c r="I740" s="129"/>
      <c r="J740" s="129"/>
      <c r="K740" s="129"/>
      <c r="L740" s="129"/>
      <c r="M740" s="129"/>
      <c r="N740" s="129"/>
      <c r="O740" s="129"/>
      <c r="P740" s="129"/>
      <c r="Q740" s="129"/>
      <c r="R740" s="129"/>
      <c r="S740" s="129"/>
      <c r="T740" s="129"/>
      <c r="U740" s="129"/>
      <c r="V740" s="129"/>
      <c r="W740" s="129"/>
      <c r="X740" s="129"/>
      <c r="Y740" s="129"/>
      <c r="Z740" s="129"/>
    </row>
    <row r="741" spans="1:26" ht="15.75" hidden="1" customHeight="1" x14ac:dyDescent="0.25">
      <c r="A741" s="129"/>
      <c r="B741" s="129"/>
      <c r="C741" s="129"/>
      <c r="D741" s="129"/>
      <c r="E741" s="129"/>
      <c r="F741" s="129"/>
      <c r="G741" s="129"/>
      <c r="H741" s="129"/>
      <c r="I741" s="129"/>
      <c r="J741" s="129"/>
      <c r="K741" s="129"/>
      <c r="L741" s="129"/>
      <c r="M741" s="129"/>
      <c r="N741" s="129"/>
      <c r="O741" s="129"/>
      <c r="P741" s="129"/>
      <c r="Q741" s="129"/>
      <c r="R741" s="129"/>
      <c r="S741" s="129"/>
      <c r="T741" s="129"/>
      <c r="U741" s="129"/>
      <c r="V741" s="129"/>
      <c r="W741" s="129"/>
      <c r="X741" s="129"/>
      <c r="Y741" s="129"/>
      <c r="Z741" s="129"/>
    </row>
    <row r="742" spans="1:26" ht="15.75" hidden="1" customHeight="1" x14ac:dyDescent="0.25">
      <c r="A742" s="129"/>
      <c r="B742" s="129"/>
      <c r="C742" s="129"/>
      <c r="D742" s="129"/>
      <c r="E742" s="129"/>
      <c r="F742" s="129"/>
      <c r="G742" s="129"/>
      <c r="H742" s="129"/>
      <c r="I742" s="129"/>
      <c r="J742" s="129"/>
      <c r="K742" s="129"/>
      <c r="L742" s="129"/>
      <c r="M742" s="129"/>
      <c r="N742" s="129"/>
      <c r="O742" s="129"/>
      <c r="P742" s="129"/>
      <c r="Q742" s="129"/>
      <c r="R742" s="129"/>
      <c r="S742" s="129"/>
      <c r="T742" s="129"/>
      <c r="U742" s="129"/>
      <c r="V742" s="129"/>
      <c r="W742" s="129"/>
      <c r="X742" s="129"/>
      <c r="Y742" s="129"/>
      <c r="Z742" s="129"/>
    </row>
    <row r="743" spans="1:26" ht="15.75" hidden="1" customHeight="1" x14ac:dyDescent="0.25">
      <c r="A743" s="129"/>
      <c r="B743" s="129"/>
      <c r="C743" s="129"/>
      <c r="D743" s="129"/>
      <c r="E743" s="129"/>
      <c r="F743" s="129"/>
      <c r="G743" s="129"/>
      <c r="H743" s="129"/>
      <c r="I743" s="129"/>
      <c r="J743" s="129"/>
      <c r="K743" s="129"/>
      <c r="L743" s="129"/>
      <c r="M743" s="129"/>
      <c r="N743" s="129"/>
      <c r="O743" s="129"/>
      <c r="P743" s="129"/>
      <c r="Q743" s="129"/>
      <c r="R743" s="129"/>
      <c r="S743" s="129"/>
      <c r="T743" s="129"/>
      <c r="U743" s="129"/>
      <c r="V743" s="129"/>
      <c r="W743" s="129"/>
      <c r="X743" s="129"/>
      <c r="Y743" s="129"/>
      <c r="Z743" s="129"/>
    </row>
    <row r="744" spans="1:26" ht="15.75" hidden="1" customHeight="1" x14ac:dyDescent="0.25">
      <c r="A744" s="129"/>
      <c r="B744" s="129"/>
      <c r="C744" s="129"/>
      <c r="D744" s="129"/>
      <c r="E744" s="129"/>
      <c r="F744" s="129"/>
      <c r="G744" s="129"/>
      <c r="H744" s="129"/>
      <c r="I744" s="129"/>
      <c r="J744" s="129"/>
      <c r="K744" s="129"/>
      <c r="L744" s="129"/>
      <c r="M744" s="129"/>
      <c r="N744" s="129"/>
      <c r="O744" s="129"/>
      <c r="P744" s="129"/>
      <c r="Q744" s="129"/>
      <c r="R744" s="129"/>
      <c r="S744" s="129"/>
      <c r="T744" s="129"/>
      <c r="U744" s="129"/>
      <c r="V744" s="129"/>
      <c r="W744" s="129"/>
      <c r="X744" s="129"/>
      <c r="Y744" s="129"/>
      <c r="Z744" s="129"/>
    </row>
    <row r="745" spans="1:26" ht="15.75" hidden="1" customHeight="1" x14ac:dyDescent="0.25">
      <c r="A745" s="129"/>
      <c r="B745" s="129"/>
      <c r="C745" s="129"/>
      <c r="D745" s="129"/>
      <c r="E745" s="129"/>
      <c r="F745" s="129"/>
      <c r="G745" s="129"/>
      <c r="H745" s="129"/>
      <c r="I745" s="129"/>
      <c r="J745" s="129"/>
      <c r="K745" s="129"/>
      <c r="L745" s="129"/>
      <c r="M745" s="129"/>
      <c r="N745" s="129"/>
      <c r="O745" s="129"/>
      <c r="P745" s="129"/>
      <c r="Q745" s="129"/>
      <c r="R745" s="129"/>
      <c r="S745" s="129"/>
      <c r="T745" s="129"/>
      <c r="U745" s="129"/>
      <c r="V745" s="129"/>
      <c r="W745" s="129"/>
      <c r="X745" s="129"/>
      <c r="Y745" s="129"/>
      <c r="Z745" s="129"/>
    </row>
    <row r="746" spans="1:26" ht="15.75" hidden="1" customHeight="1" x14ac:dyDescent="0.25">
      <c r="A746" s="129"/>
      <c r="B746" s="129"/>
      <c r="C746" s="129"/>
      <c r="D746" s="129"/>
      <c r="E746" s="129"/>
      <c r="F746" s="129"/>
      <c r="G746" s="129"/>
      <c r="H746" s="129"/>
      <c r="I746" s="129"/>
      <c r="J746" s="129"/>
      <c r="K746" s="129"/>
      <c r="L746" s="129"/>
      <c r="M746" s="129"/>
      <c r="N746" s="129"/>
      <c r="O746" s="129"/>
      <c r="P746" s="129"/>
      <c r="Q746" s="129"/>
      <c r="R746" s="129"/>
      <c r="S746" s="129"/>
      <c r="T746" s="129"/>
      <c r="U746" s="129"/>
      <c r="V746" s="129"/>
      <c r="W746" s="129"/>
      <c r="X746" s="129"/>
      <c r="Y746" s="129"/>
      <c r="Z746" s="129"/>
    </row>
    <row r="747" spans="1:26" ht="15.75" hidden="1" customHeight="1" x14ac:dyDescent="0.25">
      <c r="A747" s="129"/>
      <c r="B747" s="129"/>
      <c r="C747" s="129"/>
      <c r="D747" s="129"/>
      <c r="E747" s="129"/>
      <c r="F747" s="129"/>
      <c r="G747" s="129"/>
      <c r="H747" s="129"/>
      <c r="I747" s="129"/>
      <c r="J747" s="129"/>
      <c r="K747" s="129"/>
      <c r="L747" s="129"/>
      <c r="M747" s="129"/>
      <c r="N747" s="129"/>
      <c r="O747" s="129"/>
      <c r="P747" s="129"/>
      <c r="Q747" s="129"/>
      <c r="R747" s="129"/>
      <c r="S747" s="129"/>
      <c r="T747" s="129"/>
      <c r="U747" s="129"/>
      <c r="V747" s="129"/>
      <c r="W747" s="129"/>
      <c r="X747" s="129"/>
      <c r="Y747" s="129"/>
      <c r="Z747" s="129"/>
    </row>
    <row r="748" spans="1:26" ht="15.75" hidden="1" customHeight="1" x14ac:dyDescent="0.25">
      <c r="A748" s="129"/>
      <c r="B748" s="129"/>
      <c r="C748" s="129"/>
      <c r="D748" s="129"/>
      <c r="E748" s="129"/>
      <c r="F748" s="129"/>
      <c r="G748" s="129"/>
      <c r="H748" s="129"/>
      <c r="I748" s="129"/>
      <c r="J748" s="129"/>
      <c r="K748" s="129"/>
      <c r="L748" s="129"/>
      <c r="M748" s="129"/>
      <c r="N748" s="129"/>
      <c r="O748" s="129"/>
      <c r="P748" s="129"/>
      <c r="Q748" s="129"/>
      <c r="R748" s="129"/>
      <c r="S748" s="129"/>
      <c r="T748" s="129"/>
      <c r="U748" s="129"/>
      <c r="V748" s="129"/>
      <c r="W748" s="129"/>
      <c r="X748" s="129"/>
      <c r="Y748" s="129"/>
      <c r="Z748" s="129"/>
    </row>
    <row r="749" spans="1:26" ht="15.75" hidden="1" customHeight="1" x14ac:dyDescent="0.25">
      <c r="A749" s="129"/>
      <c r="B749" s="129"/>
      <c r="C749" s="129"/>
      <c r="D749" s="129"/>
      <c r="E749" s="129"/>
      <c r="F749" s="129"/>
      <c r="G749" s="129"/>
      <c r="H749" s="129"/>
      <c r="I749" s="129"/>
      <c r="J749" s="129"/>
      <c r="K749" s="129"/>
      <c r="L749" s="129"/>
      <c r="M749" s="129"/>
      <c r="N749" s="129"/>
      <c r="O749" s="129"/>
      <c r="P749" s="129"/>
      <c r="Q749" s="129"/>
      <c r="R749" s="129"/>
      <c r="S749" s="129"/>
      <c r="T749" s="129"/>
      <c r="U749" s="129"/>
      <c r="V749" s="129"/>
      <c r="W749" s="129"/>
      <c r="X749" s="129"/>
      <c r="Y749" s="129"/>
      <c r="Z749" s="129"/>
    </row>
    <row r="750" spans="1:26" ht="15.75" hidden="1" customHeight="1" x14ac:dyDescent="0.25">
      <c r="A750" s="129"/>
      <c r="B750" s="129"/>
      <c r="C750" s="129"/>
      <c r="D750" s="129"/>
      <c r="E750" s="129"/>
      <c r="F750" s="129"/>
      <c r="G750" s="129"/>
      <c r="H750" s="129"/>
      <c r="I750" s="129"/>
      <c r="J750" s="129"/>
      <c r="K750" s="129"/>
      <c r="L750" s="129"/>
      <c r="M750" s="129"/>
      <c r="N750" s="129"/>
      <c r="O750" s="129"/>
      <c r="P750" s="129"/>
      <c r="Q750" s="129"/>
      <c r="R750" s="129"/>
      <c r="S750" s="129"/>
      <c r="T750" s="129"/>
      <c r="U750" s="129"/>
      <c r="V750" s="129"/>
      <c r="W750" s="129"/>
      <c r="X750" s="129"/>
      <c r="Y750" s="129"/>
      <c r="Z750" s="129"/>
    </row>
    <row r="751" spans="1:26" ht="15.75" hidden="1" customHeight="1" x14ac:dyDescent="0.25">
      <c r="A751" s="129"/>
      <c r="B751" s="129"/>
      <c r="C751" s="129"/>
      <c r="D751" s="129"/>
      <c r="E751" s="129"/>
      <c r="F751" s="129"/>
      <c r="G751" s="129"/>
      <c r="H751" s="129"/>
      <c r="I751" s="129"/>
      <c r="J751" s="129"/>
      <c r="K751" s="129"/>
      <c r="L751" s="129"/>
      <c r="M751" s="129"/>
      <c r="N751" s="129"/>
      <c r="O751" s="129"/>
      <c r="P751" s="129"/>
      <c r="Q751" s="129"/>
      <c r="R751" s="129"/>
      <c r="S751" s="129"/>
      <c r="T751" s="129"/>
      <c r="U751" s="129"/>
      <c r="V751" s="129"/>
      <c r="W751" s="129"/>
      <c r="X751" s="129"/>
      <c r="Y751" s="129"/>
      <c r="Z751" s="129"/>
    </row>
    <row r="752" spans="1:26" ht="15.75" hidden="1" customHeight="1" x14ac:dyDescent="0.25">
      <c r="A752" s="129"/>
      <c r="B752" s="129"/>
      <c r="C752" s="129"/>
      <c r="D752" s="129"/>
      <c r="E752" s="129"/>
      <c r="F752" s="129"/>
      <c r="G752" s="129"/>
      <c r="H752" s="129"/>
      <c r="I752" s="129"/>
      <c r="J752" s="129"/>
      <c r="K752" s="129"/>
      <c r="L752" s="129"/>
      <c r="M752" s="129"/>
      <c r="N752" s="129"/>
      <c r="O752" s="129"/>
      <c r="P752" s="129"/>
      <c r="Q752" s="129"/>
      <c r="R752" s="129"/>
      <c r="S752" s="129"/>
      <c r="T752" s="129"/>
      <c r="U752" s="129"/>
      <c r="V752" s="129"/>
      <c r="W752" s="129"/>
      <c r="X752" s="129"/>
      <c r="Y752" s="129"/>
      <c r="Z752" s="129"/>
    </row>
    <row r="753" spans="1:26" ht="15.75" hidden="1" customHeight="1" x14ac:dyDescent="0.25">
      <c r="A753" s="129"/>
      <c r="B753" s="129"/>
      <c r="C753" s="129"/>
      <c r="D753" s="129"/>
      <c r="E753" s="129"/>
      <c r="F753" s="129"/>
      <c r="G753" s="129"/>
      <c r="H753" s="129"/>
      <c r="I753" s="129"/>
      <c r="J753" s="129"/>
      <c r="K753" s="129"/>
      <c r="L753" s="129"/>
      <c r="M753" s="129"/>
      <c r="N753" s="129"/>
      <c r="O753" s="129"/>
      <c r="P753" s="129"/>
      <c r="Q753" s="129"/>
      <c r="R753" s="129"/>
      <c r="S753" s="129"/>
      <c r="T753" s="129"/>
      <c r="U753" s="129"/>
      <c r="V753" s="129"/>
      <c r="W753" s="129"/>
      <c r="X753" s="129"/>
      <c r="Y753" s="129"/>
      <c r="Z753" s="129"/>
    </row>
    <row r="754" spans="1:26" ht="15.75" hidden="1" customHeight="1" x14ac:dyDescent="0.25">
      <c r="A754" s="129"/>
      <c r="B754" s="129"/>
      <c r="C754" s="129"/>
      <c r="D754" s="129"/>
      <c r="E754" s="129"/>
      <c r="F754" s="129"/>
      <c r="G754" s="129"/>
      <c r="H754" s="129"/>
      <c r="I754" s="129"/>
      <c r="J754" s="129"/>
      <c r="K754" s="129"/>
      <c r="L754" s="129"/>
      <c r="M754" s="129"/>
      <c r="N754" s="129"/>
      <c r="O754" s="129"/>
      <c r="P754" s="129"/>
      <c r="Q754" s="129"/>
      <c r="R754" s="129"/>
      <c r="S754" s="129"/>
      <c r="T754" s="129"/>
      <c r="U754" s="129"/>
      <c r="V754" s="129"/>
      <c r="W754" s="129"/>
      <c r="X754" s="129"/>
      <c r="Y754" s="129"/>
      <c r="Z754" s="129"/>
    </row>
    <row r="755" spans="1:26" ht="15.75" hidden="1" customHeight="1" x14ac:dyDescent="0.25">
      <c r="A755" s="129"/>
      <c r="B755" s="129"/>
      <c r="C755" s="129"/>
      <c r="D755" s="129"/>
      <c r="E755" s="129"/>
      <c r="F755" s="129"/>
      <c r="G755" s="129"/>
      <c r="H755" s="129"/>
      <c r="I755" s="129"/>
      <c r="J755" s="129"/>
      <c r="K755" s="129"/>
      <c r="L755" s="129"/>
      <c r="M755" s="129"/>
      <c r="N755" s="129"/>
      <c r="O755" s="129"/>
      <c r="P755" s="129"/>
      <c r="Q755" s="129"/>
      <c r="R755" s="129"/>
      <c r="S755" s="129"/>
      <c r="T755" s="129"/>
      <c r="U755" s="129"/>
      <c r="V755" s="129"/>
      <c r="W755" s="129"/>
      <c r="X755" s="129"/>
      <c r="Y755" s="129"/>
      <c r="Z755" s="129"/>
    </row>
    <row r="756" spans="1:26" ht="15.75" hidden="1" customHeight="1" x14ac:dyDescent="0.25">
      <c r="A756" s="129"/>
      <c r="B756" s="129"/>
      <c r="C756" s="129"/>
      <c r="D756" s="129"/>
      <c r="E756" s="129"/>
      <c r="F756" s="129"/>
      <c r="G756" s="129"/>
      <c r="H756" s="129"/>
      <c r="I756" s="129"/>
      <c r="J756" s="129"/>
      <c r="K756" s="129"/>
      <c r="L756" s="129"/>
      <c r="M756" s="129"/>
      <c r="N756" s="129"/>
      <c r="O756" s="129"/>
      <c r="P756" s="129"/>
      <c r="Q756" s="129"/>
      <c r="R756" s="129"/>
      <c r="S756" s="129"/>
      <c r="T756" s="129"/>
      <c r="U756" s="129"/>
      <c r="V756" s="129"/>
      <c r="W756" s="129"/>
      <c r="X756" s="129"/>
      <c r="Y756" s="129"/>
      <c r="Z756" s="129"/>
    </row>
    <row r="757" spans="1:26" ht="15.75" hidden="1" customHeight="1" x14ac:dyDescent="0.25">
      <c r="A757" s="129"/>
      <c r="B757" s="129"/>
      <c r="C757" s="129"/>
      <c r="D757" s="129"/>
      <c r="E757" s="129"/>
      <c r="F757" s="129"/>
      <c r="G757" s="129"/>
      <c r="H757" s="129"/>
      <c r="I757" s="129"/>
      <c r="J757" s="129"/>
      <c r="K757" s="129"/>
      <c r="L757" s="129"/>
      <c r="M757" s="129"/>
      <c r="N757" s="129"/>
      <c r="O757" s="129"/>
      <c r="P757" s="129"/>
      <c r="Q757" s="129"/>
      <c r="R757" s="129"/>
      <c r="S757" s="129"/>
      <c r="T757" s="129"/>
      <c r="U757" s="129"/>
      <c r="V757" s="129"/>
      <c r="W757" s="129"/>
      <c r="X757" s="129"/>
      <c r="Y757" s="129"/>
      <c r="Z757" s="129"/>
    </row>
    <row r="758" spans="1:26" ht="15.75" hidden="1" customHeight="1" x14ac:dyDescent="0.25">
      <c r="A758" s="129"/>
      <c r="B758" s="129"/>
      <c r="C758" s="129"/>
      <c r="D758" s="129"/>
      <c r="E758" s="129"/>
      <c r="F758" s="129"/>
      <c r="G758" s="129"/>
      <c r="H758" s="129"/>
      <c r="I758" s="129"/>
      <c r="J758" s="129"/>
      <c r="K758" s="129"/>
      <c r="L758" s="129"/>
      <c r="M758" s="129"/>
      <c r="N758" s="129"/>
      <c r="O758" s="129"/>
      <c r="P758" s="129"/>
      <c r="Q758" s="129"/>
      <c r="R758" s="129"/>
      <c r="S758" s="129"/>
      <c r="T758" s="129"/>
      <c r="U758" s="129"/>
      <c r="V758" s="129"/>
      <c r="W758" s="129"/>
      <c r="X758" s="129"/>
      <c r="Y758" s="129"/>
      <c r="Z758" s="129"/>
    </row>
    <row r="759" spans="1:26" ht="15.75" hidden="1" customHeight="1" x14ac:dyDescent="0.25">
      <c r="A759" s="129"/>
      <c r="B759" s="129"/>
      <c r="C759" s="129"/>
      <c r="D759" s="129"/>
      <c r="E759" s="129"/>
      <c r="F759" s="129"/>
      <c r="G759" s="129"/>
      <c r="H759" s="129"/>
      <c r="I759" s="129"/>
      <c r="J759" s="129"/>
      <c r="K759" s="129"/>
      <c r="L759" s="129"/>
      <c r="M759" s="129"/>
      <c r="N759" s="129"/>
      <c r="O759" s="129"/>
      <c r="P759" s="129"/>
      <c r="Q759" s="129"/>
      <c r="R759" s="129"/>
      <c r="S759" s="129"/>
      <c r="T759" s="129"/>
      <c r="U759" s="129"/>
      <c r="V759" s="129"/>
      <c r="W759" s="129"/>
      <c r="X759" s="129"/>
      <c r="Y759" s="129"/>
      <c r="Z759" s="129"/>
    </row>
    <row r="760" spans="1:26" ht="15.75" hidden="1" customHeight="1" x14ac:dyDescent="0.25">
      <c r="A760" s="129"/>
      <c r="B760" s="129"/>
      <c r="C760" s="129"/>
      <c r="D760" s="129"/>
      <c r="E760" s="129"/>
      <c r="F760" s="129"/>
      <c r="G760" s="129"/>
      <c r="H760" s="129"/>
      <c r="I760" s="129"/>
      <c r="J760" s="129"/>
      <c r="K760" s="129"/>
      <c r="L760" s="129"/>
      <c r="M760" s="129"/>
      <c r="N760" s="129"/>
      <c r="O760" s="129"/>
      <c r="P760" s="129"/>
      <c r="Q760" s="129"/>
      <c r="R760" s="129"/>
      <c r="S760" s="129"/>
      <c r="T760" s="129"/>
      <c r="U760" s="129"/>
      <c r="V760" s="129"/>
      <c r="W760" s="129"/>
      <c r="X760" s="129"/>
      <c r="Y760" s="129"/>
      <c r="Z760" s="129"/>
    </row>
    <row r="761" spans="1:26" ht="15.75" hidden="1" customHeight="1" x14ac:dyDescent="0.25">
      <c r="A761" s="129"/>
      <c r="B761" s="129"/>
      <c r="C761" s="129"/>
      <c r="D761" s="129"/>
      <c r="E761" s="129"/>
      <c r="F761" s="129"/>
      <c r="G761" s="129"/>
      <c r="H761" s="129"/>
      <c r="I761" s="129"/>
      <c r="J761" s="129"/>
      <c r="K761" s="129"/>
      <c r="L761" s="129"/>
      <c r="M761" s="129"/>
      <c r="N761" s="129"/>
      <c r="O761" s="129"/>
      <c r="P761" s="129"/>
      <c r="Q761" s="129"/>
      <c r="R761" s="129"/>
      <c r="S761" s="129"/>
      <c r="T761" s="129"/>
      <c r="U761" s="129"/>
      <c r="V761" s="129"/>
      <c r="W761" s="129"/>
      <c r="X761" s="129"/>
      <c r="Y761" s="129"/>
      <c r="Z761" s="129"/>
    </row>
    <row r="762" spans="1:26" ht="15.75" hidden="1" customHeight="1" x14ac:dyDescent="0.25">
      <c r="A762" s="129"/>
      <c r="B762" s="129"/>
      <c r="C762" s="129"/>
      <c r="D762" s="129"/>
      <c r="E762" s="129"/>
      <c r="F762" s="129"/>
      <c r="G762" s="129"/>
      <c r="H762" s="129"/>
      <c r="I762" s="129"/>
      <c r="J762" s="129"/>
      <c r="K762" s="129"/>
      <c r="L762" s="129"/>
      <c r="M762" s="129"/>
      <c r="N762" s="129"/>
      <c r="O762" s="129"/>
      <c r="P762" s="129"/>
      <c r="Q762" s="129"/>
      <c r="R762" s="129"/>
      <c r="S762" s="129"/>
      <c r="T762" s="129"/>
      <c r="U762" s="129"/>
      <c r="V762" s="129"/>
      <c r="W762" s="129"/>
      <c r="X762" s="129"/>
      <c r="Y762" s="129"/>
      <c r="Z762" s="129"/>
    </row>
    <row r="763" spans="1:26" ht="15.75" hidden="1" customHeight="1" x14ac:dyDescent="0.25">
      <c r="A763" s="129"/>
      <c r="B763" s="129"/>
      <c r="C763" s="129"/>
      <c r="D763" s="129"/>
      <c r="E763" s="129"/>
      <c r="F763" s="129"/>
      <c r="G763" s="129"/>
      <c r="H763" s="129"/>
      <c r="I763" s="129"/>
      <c r="J763" s="129"/>
      <c r="K763" s="129"/>
      <c r="L763" s="129"/>
      <c r="M763" s="129"/>
      <c r="N763" s="129"/>
      <c r="O763" s="129"/>
      <c r="P763" s="129"/>
      <c r="Q763" s="129"/>
      <c r="R763" s="129"/>
      <c r="S763" s="129"/>
      <c r="T763" s="129"/>
      <c r="U763" s="129"/>
      <c r="V763" s="129"/>
      <c r="W763" s="129"/>
      <c r="X763" s="129"/>
      <c r="Y763" s="129"/>
      <c r="Z763" s="129"/>
    </row>
    <row r="764" spans="1:26" ht="15.75" hidden="1" customHeight="1" x14ac:dyDescent="0.25">
      <c r="A764" s="129"/>
      <c r="B764" s="129"/>
      <c r="C764" s="129"/>
      <c r="D764" s="129"/>
      <c r="E764" s="129"/>
      <c r="F764" s="129"/>
      <c r="G764" s="129"/>
      <c r="H764" s="129"/>
      <c r="I764" s="129"/>
      <c r="J764" s="129"/>
      <c r="K764" s="129"/>
      <c r="L764" s="129"/>
      <c r="M764" s="129"/>
      <c r="N764" s="129"/>
      <c r="O764" s="129"/>
      <c r="P764" s="129"/>
      <c r="Q764" s="129"/>
      <c r="R764" s="129"/>
      <c r="S764" s="129"/>
      <c r="T764" s="129"/>
      <c r="U764" s="129"/>
      <c r="V764" s="129"/>
      <c r="W764" s="129"/>
      <c r="X764" s="129"/>
      <c r="Y764" s="129"/>
      <c r="Z764" s="129"/>
    </row>
    <row r="765" spans="1:26" ht="15.75" hidden="1" customHeight="1" x14ac:dyDescent="0.25">
      <c r="A765" s="129"/>
      <c r="B765" s="129"/>
      <c r="C765" s="129"/>
      <c r="D765" s="129"/>
      <c r="E765" s="129"/>
      <c r="F765" s="129"/>
      <c r="G765" s="129"/>
      <c r="H765" s="129"/>
      <c r="I765" s="129"/>
      <c r="J765" s="129"/>
      <c r="K765" s="129"/>
      <c r="L765" s="129"/>
      <c r="M765" s="129"/>
      <c r="N765" s="129"/>
      <c r="O765" s="129"/>
      <c r="P765" s="129"/>
      <c r="Q765" s="129"/>
      <c r="R765" s="129"/>
      <c r="S765" s="129"/>
      <c r="T765" s="129"/>
      <c r="U765" s="129"/>
      <c r="V765" s="129"/>
      <c r="W765" s="129"/>
      <c r="X765" s="129"/>
      <c r="Y765" s="129"/>
      <c r="Z765" s="129"/>
    </row>
    <row r="766" spans="1:26" ht="15.75" hidden="1" customHeight="1" x14ac:dyDescent="0.25">
      <c r="A766" s="129"/>
      <c r="B766" s="129"/>
      <c r="C766" s="129"/>
      <c r="D766" s="129"/>
      <c r="E766" s="129"/>
      <c r="F766" s="129"/>
      <c r="G766" s="129"/>
      <c r="H766" s="129"/>
      <c r="I766" s="129"/>
      <c r="J766" s="129"/>
      <c r="K766" s="129"/>
      <c r="L766" s="129"/>
      <c r="M766" s="129"/>
      <c r="N766" s="129"/>
      <c r="O766" s="129"/>
      <c r="P766" s="129"/>
      <c r="Q766" s="129"/>
      <c r="R766" s="129"/>
      <c r="S766" s="129"/>
      <c r="T766" s="129"/>
      <c r="U766" s="129"/>
      <c r="V766" s="129"/>
      <c r="W766" s="129"/>
      <c r="X766" s="129"/>
      <c r="Y766" s="129"/>
      <c r="Z766" s="129"/>
    </row>
    <row r="767" spans="1:26" ht="15.75" hidden="1" customHeight="1" x14ac:dyDescent="0.25">
      <c r="A767" s="129"/>
      <c r="B767" s="129"/>
      <c r="C767" s="129"/>
      <c r="D767" s="129"/>
      <c r="E767" s="129"/>
      <c r="F767" s="129"/>
      <c r="G767" s="129"/>
      <c r="H767" s="129"/>
      <c r="I767" s="129"/>
      <c r="J767" s="129"/>
      <c r="K767" s="129"/>
      <c r="L767" s="129"/>
      <c r="M767" s="129"/>
      <c r="N767" s="129"/>
      <c r="O767" s="129"/>
      <c r="P767" s="129"/>
      <c r="Q767" s="129"/>
      <c r="R767" s="129"/>
      <c r="S767" s="129"/>
      <c r="T767" s="129"/>
      <c r="U767" s="129"/>
      <c r="V767" s="129"/>
      <c r="W767" s="129"/>
      <c r="X767" s="129"/>
      <c r="Y767" s="129"/>
      <c r="Z767" s="129"/>
    </row>
    <row r="768" spans="1:26" ht="15.75" hidden="1" customHeight="1" x14ac:dyDescent="0.25">
      <c r="A768" s="129"/>
      <c r="B768" s="129"/>
      <c r="C768" s="129"/>
      <c r="D768" s="129"/>
      <c r="E768" s="129"/>
      <c r="F768" s="129"/>
      <c r="G768" s="129"/>
      <c r="H768" s="129"/>
      <c r="I768" s="129"/>
      <c r="J768" s="129"/>
      <c r="K768" s="129"/>
      <c r="L768" s="129"/>
      <c r="M768" s="129"/>
      <c r="N768" s="129"/>
      <c r="O768" s="129"/>
      <c r="P768" s="129"/>
      <c r="Q768" s="129"/>
      <c r="R768" s="129"/>
      <c r="S768" s="129"/>
      <c r="T768" s="129"/>
      <c r="U768" s="129"/>
      <c r="V768" s="129"/>
      <c r="W768" s="129"/>
      <c r="X768" s="129"/>
      <c r="Y768" s="129"/>
      <c r="Z768" s="129"/>
    </row>
    <row r="769" spans="1:26" ht="15.75" hidden="1" customHeight="1" x14ac:dyDescent="0.25">
      <c r="A769" s="129"/>
      <c r="B769" s="129"/>
      <c r="C769" s="129"/>
      <c r="D769" s="129"/>
      <c r="E769" s="129"/>
      <c r="F769" s="129"/>
      <c r="G769" s="129"/>
      <c r="H769" s="129"/>
      <c r="I769" s="129"/>
      <c r="J769" s="129"/>
      <c r="K769" s="129"/>
      <c r="L769" s="129"/>
      <c r="M769" s="129"/>
      <c r="N769" s="129"/>
      <c r="O769" s="129"/>
      <c r="P769" s="129"/>
      <c r="Q769" s="129"/>
      <c r="R769" s="129"/>
      <c r="S769" s="129"/>
      <c r="T769" s="129"/>
      <c r="U769" s="129"/>
      <c r="V769" s="129"/>
      <c r="W769" s="129"/>
      <c r="X769" s="129"/>
      <c r="Y769" s="129"/>
      <c r="Z769" s="129"/>
    </row>
    <row r="770" spans="1:26" ht="15.75" hidden="1" customHeight="1" x14ac:dyDescent="0.25">
      <c r="A770" s="129"/>
      <c r="B770" s="129"/>
      <c r="C770" s="129"/>
      <c r="D770" s="129"/>
      <c r="E770" s="129"/>
      <c r="F770" s="129"/>
      <c r="G770" s="129"/>
      <c r="H770" s="129"/>
      <c r="I770" s="129"/>
      <c r="J770" s="129"/>
      <c r="K770" s="129"/>
      <c r="L770" s="129"/>
      <c r="M770" s="129"/>
      <c r="N770" s="129"/>
      <c r="O770" s="129"/>
      <c r="P770" s="129"/>
      <c r="Q770" s="129"/>
      <c r="R770" s="129"/>
      <c r="S770" s="129"/>
      <c r="T770" s="129"/>
      <c r="U770" s="129"/>
      <c r="V770" s="129"/>
      <c r="W770" s="129"/>
      <c r="X770" s="129"/>
      <c r="Y770" s="129"/>
      <c r="Z770" s="129"/>
    </row>
    <row r="771" spans="1:26" ht="15.75" hidden="1" customHeight="1" x14ac:dyDescent="0.25">
      <c r="A771" s="129"/>
      <c r="B771" s="129"/>
      <c r="C771" s="129"/>
      <c r="D771" s="129"/>
      <c r="E771" s="129"/>
      <c r="F771" s="129"/>
      <c r="G771" s="129"/>
      <c r="H771" s="129"/>
      <c r="I771" s="129"/>
      <c r="J771" s="129"/>
      <c r="K771" s="129"/>
      <c r="L771" s="129"/>
      <c r="M771" s="129"/>
      <c r="N771" s="129"/>
      <c r="O771" s="129"/>
      <c r="P771" s="129"/>
      <c r="Q771" s="129"/>
      <c r="R771" s="129"/>
      <c r="S771" s="129"/>
      <c r="T771" s="129"/>
      <c r="U771" s="129"/>
      <c r="V771" s="129"/>
      <c r="W771" s="129"/>
      <c r="X771" s="129"/>
      <c r="Y771" s="129"/>
      <c r="Z771" s="129"/>
    </row>
    <row r="772" spans="1:26" ht="15.75" hidden="1" customHeight="1" x14ac:dyDescent="0.25">
      <c r="A772" s="129"/>
      <c r="B772" s="129"/>
      <c r="C772" s="129"/>
      <c r="D772" s="129"/>
      <c r="E772" s="129"/>
      <c r="F772" s="129"/>
      <c r="G772" s="129"/>
      <c r="H772" s="129"/>
      <c r="I772" s="129"/>
      <c r="J772" s="129"/>
      <c r="K772" s="129"/>
      <c r="L772" s="129"/>
      <c r="M772" s="129"/>
      <c r="N772" s="129"/>
      <c r="O772" s="129"/>
      <c r="P772" s="129"/>
      <c r="Q772" s="129"/>
      <c r="R772" s="129"/>
      <c r="S772" s="129"/>
      <c r="T772" s="129"/>
      <c r="U772" s="129"/>
      <c r="V772" s="129"/>
      <c r="W772" s="129"/>
      <c r="X772" s="129"/>
      <c r="Y772" s="129"/>
      <c r="Z772" s="129"/>
    </row>
    <row r="773" spans="1:26" ht="15.75" hidden="1" customHeight="1" x14ac:dyDescent="0.25">
      <c r="A773" s="129"/>
      <c r="B773" s="129"/>
      <c r="C773" s="129"/>
      <c r="D773" s="129"/>
      <c r="E773" s="129"/>
      <c r="F773" s="129"/>
      <c r="G773" s="129"/>
      <c r="H773" s="129"/>
      <c r="I773" s="129"/>
      <c r="J773" s="129"/>
      <c r="K773" s="129"/>
      <c r="L773" s="129"/>
      <c r="M773" s="129"/>
      <c r="N773" s="129"/>
      <c r="O773" s="129"/>
      <c r="P773" s="129"/>
      <c r="Q773" s="129"/>
      <c r="R773" s="129"/>
      <c r="S773" s="129"/>
      <c r="T773" s="129"/>
      <c r="U773" s="129"/>
      <c r="V773" s="129"/>
      <c r="W773" s="129"/>
      <c r="X773" s="129"/>
      <c r="Y773" s="129"/>
      <c r="Z773" s="129"/>
    </row>
    <row r="774" spans="1:26" ht="15.75" hidden="1" customHeight="1" x14ac:dyDescent="0.25">
      <c r="A774" s="129"/>
      <c r="B774" s="129"/>
      <c r="C774" s="129"/>
      <c r="D774" s="129"/>
      <c r="E774" s="129"/>
      <c r="F774" s="129"/>
      <c r="G774" s="129"/>
      <c r="H774" s="129"/>
      <c r="I774" s="129"/>
      <c r="J774" s="129"/>
      <c r="K774" s="129"/>
      <c r="L774" s="129"/>
      <c r="M774" s="129"/>
      <c r="N774" s="129"/>
      <c r="O774" s="129"/>
      <c r="P774" s="129"/>
      <c r="Q774" s="129"/>
      <c r="R774" s="129"/>
      <c r="S774" s="129"/>
      <c r="T774" s="129"/>
      <c r="U774" s="129"/>
      <c r="V774" s="129"/>
      <c r="W774" s="129"/>
      <c r="X774" s="129"/>
      <c r="Y774" s="129"/>
      <c r="Z774" s="129"/>
    </row>
    <row r="775" spans="1:26" ht="15.75" hidden="1" customHeight="1" x14ac:dyDescent="0.25">
      <c r="A775" s="129"/>
      <c r="B775" s="129"/>
      <c r="C775" s="129"/>
      <c r="D775" s="129"/>
      <c r="E775" s="129"/>
      <c r="F775" s="129"/>
      <c r="G775" s="129"/>
      <c r="H775" s="129"/>
      <c r="I775" s="129"/>
      <c r="J775" s="129"/>
      <c r="K775" s="129"/>
      <c r="L775" s="129"/>
      <c r="M775" s="129"/>
      <c r="N775" s="129"/>
      <c r="O775" s="129"/>
      <c r="P775" s="129"/>
      <c r="Q775" s="129"/>
      <c r="R775" s="129"/>
      <c r="S775" s="129"/>
      <c r="T775" s="129"/>
      <c r="U775" s="129"/>
      <c r="V775" s="129"/>
      <c r="W775" s="129"/>
      <c r="X775" s="129"/>
      <c r="Y775" s="129"/>
      <c r="Z775" s="129"/>
    </row>
    <row r="776" spans="1:26" ht="15.75" hidden="1" customHeight="1" x14ac:dyDescent="0.25">
      <c r="A776" s="129"/>
      <c r="B776" s="129"/>
      <c r="C776" s="129"/>
      <c r="D776" s="129"/>
      <c r="E776" s="129"/>
      <c r="F776" s="129"/>
      <c r="G776" s="129"/>
      <c r="H776" s="129"/>
      <c r="I776" s="129"/>
      <c r="J776" s="129"/>
      <c r="K776" s="129"/>
      <c r="L776" s="129"/>
      <c r="M776" s="129"/>
      <c r="N776" s="129"/>
      <c r="O776" s="129"/>
      <c r="P776" s="129"/>
      <c r="Q776" s="129"/>
      <c r="R776" s="129"/>
      <c r="S776" s="129"/>
      <c r="T776" s="129"/>
      <c r="U776" s="129"/>
      <c r="V776" s="129"/>
      <c r="W776" s="129"/>
      <c r="X776" s="129"/>
      <c r="Y776" s="129"/>
      <c r="Z776" s="129"/>
    </row>
    <row r="777" spans="1:26" ht="15.75" hidden="1" customHeight="1" x14ac:dyDescent="0.25">
      <c r="A777" s="129"/>
      <c r="B777" s="129"/>
      <c r="C777" s="129"/>
      <c r="D777" s="129"/>
      <c r="E777" s="129"/>
      <c r="F777" s="129"/>
      <c r="G777" s="129"/>
      <c r="H777" s="129"/>
      <c r="I777" s="129"/>
      <c r="J777" s="129"/>
      <c r="K777" s="129"/>
      <c r="L777" s="129"/>
      <c r="M777" s="129"/>
      <c r="N777" s="129"/>
      <c r="O777" s="129"/>
      <c r="P777" s="129"/>
      <c r="Q777" s="129"/>
      <c r="R777" s="129"/>
      <c r="S777" s="129"/>
      <c r="T777" s="129"/>
      <c r="U777" s="129"/>
      <c r="V777" s="129"/>
      <c r="W777" s="129"/>
      <c r="X777" s="129"/>
      <c r="Y777" s="129"/>
      <c r="Z777" s="129"/>
    </row>
    <row r="778" spans="1:26" ht="15.75" hidden="1" customHeight="1" x14ac:dyDescent="0.25">
      <c r="A778" s="129"/>
      <c r="B778" s="129"/>
      <c r="C778" s="129"/>
      <c r="D778" s="129"/>
      <c r="E778" s="129"/>
      <c r="F778" s="129"/>
      <c r="G778" s="129"/>
      <c r="H778" s="129"/>
      <c r="I778" s="129"/>
      <c r="J778" s="129"/>
      <c r="K778" s="129"/>
      <c r="L778" s="129"/>
      <c r="M778" s="129"/>
      <c r="N778" s="129"/>
      <c r="O778" s="129"/>
      <c r="P778" s="129"/>
      <c r="Q778" s="129"/>
      <c r="R778" s="129"/>
      <c r="S778" s="129"/>
      <c r="T778" s="129"/>
      <c r="U778" s="129"/>
      <c r="V778" s="129"/>
      <c r="W778" s="129"/>
      <c r="X778" s="129"/>
      <c r="Y778" s="129"/>
      <c r="Z778" s="129"/>
    </row>
    <row r="779" spans="1:26" ht="15.75" hidden="1" customHeight="1" x14ac:dyDescent="0.25">
      <c r="A779" s="129"/>
      <c r="B779" s="129"/>
      <c r="C779" s="129"/>
      <c r="D779" s="129"/>
      <c r="E779" s="129"/>
      <c r="F779" s="129"/>
      <c r="G779" s="129"/>
      <c r="H779" s="129"/>
      <c r="I779" s="129"/>
      <c r="J779" s="129"/>
      <c r="K779" s="129"/>
      <c r="L779" s="129"/>
      <c r="M779" s="129"/>
      <c r="N779" s="129"/>
      <c r="O779" s="129"/>
      <c r="P779" s="129"/>
      <c r="Q779" s="129"/>
      <c r="R779" s="129"/>
      <c r="S779" s="129"/>
      <c r="T779" s="129"/>
      <c r="U779" s="129"/>
      <c r="V779" s="129"/>
      <c r="W779" s="129"/>
      <c r="X779" s="129"/>
      <c r="Y779" s="129"/>
      <c r="Z779" s="129"/>
    </row>
    <row r="780" spans="1:26" ht="15.75" hidden="1" customHeight="1" x14ac:dyDescent="0.25">
      <c r="A780" s="129"/>
      <c r="B780" s="129"/>
      <c r="C780" s="129"/>
      <c r="D780" s="129"/>
      <c r="E780" s="129"/>
      <c r="F780" s="129"/>
      <c r="G780" s="129"/>
      <c r="H780" s="129"/>
      <c r="I780" s="129"/>
      <c r="J780" s="129"/>
      <c r="K780" s="129"/>
      <c r="L780" s="129"/>
      <c r="M780" s="129"/>
      <c r="N780" s="129"/>
      <c r="O780" s="129"/>
      <c r="P780" s="129"/>
      <c r="Q780" s="129"/>
      <c r="R780" s="129"/>
      <c r="S780" s="129"/>
      <c r="T780" s="129"/>
      <c r="U780" s="129"/>
      <c r="V780" s="129"/>
      <c r="W780" s="129"/>
      <c r="X780" s="129"/>
      <c r="Y780" s="129"/>
      <c r="Z780" s="129"/>
    </row>
    <row r="781" spans="1:26" ht="15.75" hidden="1" customHeight="1" x14ac:dyDescent="0.25">
      <c r="A781" s="129"/>
      <c r="B781" s="129"/>
      <c r="C781" s="129"/>
      <c r="D781" s="129"/>
      <c r="E781" s="129"/>
      <c r="F781" s="129"/>
      <c r="G781" s="129"/>
      <c r="H781" s="129"/>
      <c r="I781" s="129"/>
      <c r="J781" s="129"/>
      <c r="K781" s="129"/>
      <c r="L781" s="129"/>
      <c r="M781" s="129"/>
      <c r="N781" s="129"/>
      <c r="O781" s="129"/>
      <c r="P781" s="129"/>
      <c r="Q781" s="129"/>
      <c r="R781" s="129"/>
      <c r="S781" s="129"/>
      <c r="T781" s="129"/>
      <c r="U781" s="129"/>
      <c r="V781" s="129"/>
      <c r="W781" s="129"/>
      <c r="X781" s="129"/>
      <c r="Y781" s="129"/>
      <c r="Z781" s="129"/>
    </row>
    <row r="782" spans="1:26" ht="15.75" hidden="1" customHeight="1" x14ac:dyDescent="0.25">
      <c r="A782" s="129"/>
      <c r="B782" s="129"/>
      <c r="C782" s="129"/>
      <c r="D782" s="129"/>
      <c r="E782" s="129"/>
      <c r="F782" s="129"/>
      <c r="G782" s="129"/>
      <c r="H782" s="129"/>
      <c r="I782" s="129"/>
      <c r="J782" s="129"/>
      <c r="K782" s="129"/>
      <c r="L782" s="129"/>
      <c r="M782" s="129"/>
      <c r="N782" s="129"/>
      <c r="O782" s="129"/>
      <c r="P782" s="129"/>
      <c r="Q782" s="129"/>
      <c r="R782" s="129"/>
      <c r="S782" s="129"/>
      <c r="T782" s="129"/>
      <c r="U782" s="129"/>
      <c r="V782" s="129"/>
      <c r="W782" s="129"/>
      <c r="X782" s="129"/>
      <c r="Y782" s="129"/>
      <c r="Z782" s="129"/>
    </row>
    <row r="783" spans="1:26" ht="15.75" hidden="1" customHeight="1" x14ac:dyDescent="0.25">
      <c r="A783" s="129"/>
      <c r="B783" s="129"/>
      <c r="C783" s="129"/>
      <c r="D783" s="129"/>
      <c r="E783" s="129"/>
      <c r="F783" s="129"/>
      <c r="G783" s="129"/>
      <c r="H783" s="129"/>
      <c r="I783" s="129"/>
      <c r="J783" s="129"/>
      <c r="K783" s="129"/>
      <c r="L783" s="129"/>
      <c r="M783" s="129"/>
      <c r="N783" s="129"/>
      <c r="O783" s="129"/>
      <c r="P783" s="129"/>
      <c r="Q783" s="129"/>
      <c r="R783" s="129"/>
      <c r="S783" s="129"/>
      <c r="T783" s="129"/>
      <c r="U783" s="129"/>
      <c r="V783" s="129"/>
      <c r="W783" s="129"/>
      <c r="X783" s="129"/>
      <c r="Y783" s="129"/>
      <c r="Z783" s="129"/>
    </row>
    <row r="784" spans="1:26" ht="15.75" hidden="1" customHeight="1" x14ac:dyDescent="0.25">
      <c r="A784" s="129"/>
      <c r="B784" s="129"/>
      <c r="C784" s="129"/>
      <c r="D784" s="129"/>
      <c r="E784" s="129"/>
      <c r="F784" s="129"/>
      <c r="G784" s="129"/>
      <c r="H784" s="129"/>
      <c r="I784" s="129"/>
      <c r="J784" s="129"/>
      <c r="K784" s="129"/>
      <c r="L784" s="129"/>
      <c r="M784" s="129"/>
      <c r="N784" s="129"/>
      <c r="O784" s="129"/>
      <c r="P784" s="129"/>
      <c r="Q784" s="129"/>
      <c r="R784" s="129"/>
      <c r="S784" s="129"/>
      <c r="T784" s="129"/>
      <c r="U784" s="129"/>
      <c r="V784" s="129"/>
      <c r="W784" s="129"/>
      <c r="X784" s="129"/>
      <c r="Y784" s="129"/>
      <c r="Z784" s="129"/>
    </row>
    <row r="785" spans="1:26" ht="15.75" hidden="1" customHeight="1" x14ac:dyDescent="0.25">
      <c r="A785" s="129"/>
      <c r="B785" s="129"/>
      <c r="C785" s="129"/>
      <c r="D785" s="129"/>
      <c r="E785" s="129"/>
      <c r="F785" s="129"/>
      <c r="G785" s="129"/>
      <c r="H785" s="129"/>
      <c r="I785" s="129"/>
      <c r="J785" s="129"/>
      <c r="K785" s="129"/>
      <c r="L785" s="129"/>
      <c r="M785" s="129"/>
      <c r="N785" s="129"/>
      <c r="O785" s="129"/>
      <c r="P785" s="129"/>
      <c r="Q785" s="129"/>
      <c r="R785" s="129"/>
      <c r="S785" s="129"/>
      <c r="T785" s="129"/>
      <c r="U785" s="129"/>
      <c r="V785" s="129"/>
      <c r="W785" s="129"/>
      <c r="X785" s="129"/>
      <c r="Y785" s="129"/>
      <c r="Z785" s="129"/>
    </row>
    <row r="786" spans="1:26" ht="15.75" hidden="1" customHeight="1" x14ac:dyDescent="0.25">
      <c r="A786" s="129"/>
      <c r="B786" s="129"/>
      <c r="C786" s="129"/>
      <c r="D786" s="129"/>
      <c r="E786" s="129"/>
      <c r="F786" s="129"/>
      <c r="G786" s="129"/>
      <c r="H786" s="129"/>
      <c r="I786" s="129"/>
      <c r="J786" s="129"/>
      <c r="K786" s="129"/>
      <c r="L786" s="129"/>
      <c r="M786" s="129"/>
      <c r="N786" s="129"/>
      <c r="O786" s="129"/>
      <c r="P786" s="129"/>
      <c r="Q786" s="129"/>
      <c r="R786" s="129"/>
      <c r="S786" s="129"/>
      <c r="T786" s="129"/>
      <c r="U786" s="129"/>
      <c r="V786" s="129"/>
      <c r="W786" s="129"/>
      <c r="X786" s="129"/>
      <c r="Y786" s="129"/>
      <c r="Z786" s="129"/>
    </row>
    <row r="787" spans="1:26" ht="15.75" hidden="1" customHeight="1" x14ac:dyDescent="0.25">
      <c r="A787" s="129"/>
      <c r="B787" s="129"/>
      <c r="C787" s="129"/>
      <c r="D787" s="129"/>
      <c r="E787" s="129"/>
      <c r="F787" s="129"/>
      <c r="G787" s="129"/>
      <c r="H787" s="129"/>
      <c r="I787" s="129"/>
      <c r="J787" s="129"/>
      <c r="K787" s="129"/>
      <c r="L787" s="129"/>
      <c r="M787" s="129"/>
      <c r="N787" s="129"/>
      <c r="O787" s="129"/>
      <c r="P787" s="129"/>
      <c r="Q787" s="129"/>
      <c r="R787" s="129"/>
      <c r="S787" s="129"/>
      <c r="T787" s="129"/>
      <c r="U787" s="129"/>
      <c r="V787" s="129"/>
      <c r="W787" s="129"/>
      <c r="X787" s="129"/>
      <c r="Y787" s="129"/>
      <c r="Z787" s="129"/>
    </row>
    <row r="788" spans="1:26" ht="15.75" hidden="1" customHeight="1" x14ac:dyDescent="0.25">
      <c r="A788" s="129"/>
      <c r="B788" s="129"/>
      <c r="C788" s="129"/>
      <c r="D788" s="129"/>
      <c r="E788" s="129"/>
      <c r="F788" s="129"/>
      <c r="G788" s="129"/>
      <c r="H788" s="129"/>
      <c r="I788" s="129"/>
      <c r="J788" s="129"/>
      <c r="K788" s="129"/>
      <c r="L788" s="129"/>
      <c r="M788" s="129"/>
      <c r="N788" s="129"/>
      <c r="O788" s="129"/>
      <c r="P788" s="129"/>
      <c r="Q788" s="129"/>
      <c r="R788" s="129"/>
      <c r="S788" s="129"/>
      <c r="T788" s="129"/>
      <c r="U788" s="129"/>
      <c r="V788" s="129"/>
      <c r="W788" s="129"/>
      <c r="X788" s="129"/>
      <c r="Y788" s="129"/>
      <c r="Z788" s="129"/>
    </row>
    <row r="789" spans="1:26" ht="15.75" hidden="1" customHeight="1" x14ac:dyDescent="0.25">
      <c r="A789" s="129"/>
      <c r="B789" s="129"/>
      <c r="C789" s="129"/>
      <c r="D789" s="129"/>
      <c r="E789" s="129"/>
      <c r="F789" s="129"/>
      <c r="G789" s="129"/>
      <c r="H789" s="129"/>
      <c r="I789" s="129"/>
      <c r="J789" s="129"/>
      <c r="K789" s="129"/>
      <c r="L789" s="129"/>
      <c r="M789" s="129"/>
      <c r="N789" s="129"/>
      <c r="O789" s="129"/>
      <c r="P789" s="129"/>
      <c r="Q789" s="129"/>
      <c r="R789" s="129"/>
      <c r="S789" s="129"/>
      <c r="T789" s="129"/>
      <c r="U789" s="129"/>
      <c r="V789" s="129"/>
      <c r="W789" s="129"/>
      <c r="X789" s="129"/>
      <c r="Y789" s="129"/>
      <c r="Z789" s="129"/>
    </row>
    <row r="790" spans="1:26" ht="15.75" hidden="1" customHeight="1" x14ac:dyDescent="0.25">
      <c r="A790" s="129"/>
      <c r="B790" s="129"/>
      <c r="C790" s="129"/>
      <c r="D790" s="129"/>
      <c r="E790" s="129"/>
      <c r="F790" s="129"/>
      <c r="G790" s="129"/>
      <c r="H790" s="129"/>
      <c r="I790" s="129"/>
      <c r="J790" s="129"/>
      <c r="K790" s="129"/>
      <c r="L790" s="129"/>
      <c r="M790" s="129"/>
      <c r="N790" s="129"/>
      <c r="O790" s="129"/>
      <c r="P790" s="129"/>
      <c r="Q790" s="129"/>
      <c r="R790" s="129"/>
      <c r="S790" s="129"/>
      <c r="T790" s="129"/>
      <c r="U790" s="129"/>
      <c r="V790" s="129"/>
      <c r="W790" s="129"/>
      <c r="X790" s="129"/>
      <c r="Y790" s="129"/>
      <c r="Z790" s="129"/>
    </row>
    <row r="791" spans="1:26" ht="15.75" hidden="1" customHeight="1" x14ac:dyDescent="0.25">
      <c r="A791" s="129"/>
      <c r="B791" s="129"/>
      <c r="C791" s="129"/>
      <c r="D791" s="129"/>
      <c r="E791" s="129"/>
      <c r="F791" s="129"/>
      <c r="G791" s="129"/>
      <c r="H791" s="129"/>
      <c r="I791" s="129"/>
      <c r="J791" s="129"/>
      <c r="K791" s="129"/>
      <c r="L791" s="129"/>
      <c r="M791" s="129"/>
      <c r="N791" s="129"/>
      <c r="O791" s="129"/>
      <c r="P791" s="129"/>
      <c r="Q791" s="129"/>
      <c r="R791" s="129"/>
      <c r="S791" s="129"/>
      <c r="T791" s="129"/>
      <c r="U791" s="129"/>
      <c r="V791" s="129"/>
      <c r="W791" s="129"/>
      <c r="X791" s="129"/>
      <c r="Y791" s="129"/>
      <c r="Z791" s="129"/>
    </row>
    <row r="792" spans="1:26" ht="15.75" hidden="1" customHeight="1" x14ac:dyDescent="0.25">
      <c r="A792" s="129"/>
      <c r="B792" s="129"/>
      <c r="C792" s="129"/>
      <c r="D792" s="129"/>
      <c r="E792" s="129"/>
      <c r="F792" s="129"/>
      <c r="G792" s="129"/>
      <c r="H792" s="129"/>
      <c r="I792" s="129"/>
      <c r="J792" s="129"/>
      <c r="K792" s="129"/>
      <c r="L792" s="129"/>
      <c r="M792" s="129"/>
      <c r="N792" s="129"/>
      <c r="O792" s="129"/>
      <c r="P792" s="129"/>
      <c r="Q792" s="129"/>
      <c r="R792" s="129"/>
      <c r="S792" s="129"/>
      <c r="T792" s="129"/>
      <c r="U792" s="129"/>
      <c r="V792" s="129"/>
      <c r="W792" s="129"/>
      <c r="X792" s="129"/>
      <c r="Y792" s="129"/>
      <c r="Z792" s="129"/>
    </row>
    <row r="793" spans="1:26" ht="15.75" hidden="1" customHeight="1" x14ac:dyDescent="0.25">
      <c r="A793" s="129"/>
      <c r="B793" s="129"/>
      <c r="C793" s="129"/>
      <c r="D793" s="129"/>
      <c r="E793" s="129"/>
      <c r="F793" s="129"/>
      <c r="G793" s="129"/>
      <c r="H793" s="129"/>
      <c r="I793" s="129"/>
      <c r="J793" s="129"/>
      <c r="K793" s="129"/>
      <c r="L793" s="129"/>
      <c r="M793" s="129"/>
      <c r="N793" s="129"/>
      <c r="O793" s="129"/>
      <c r="P793" s="129"/>
      <c r="Q793" s="129"/>
      <c r="R793" s="129"/>
      <c r="S793" s="129"/>
      <c r="T793" s="129"/>
      <c r="U793" s="129"/>
      <c r="V793" s="129"/>
      <c r="W793" s="129"/>
      <c r="X793" s="129"/>
      <c r="Y793" s="129"/>
      <c r="Z793" s="129"/>
    </row>
    <row r="794" spans="1:26" ht="15.75" hidden="1" customHeight="1" x14ac:dyDescent="0.25">
      <c r="A794" s="129"/>
      <c r="B794" s="129"/>
      <c r="C794" s="129"/>
      <c r="D794" s="129"/>
      <c r="E794" s="129"/>
      <c r="F794" s="129"/>
      <c r="G794" s="129"/>
      <c r="H794" s="129"/>
      <c r="I794" s="129"/>
      <c r="J794" s="129"/>
      <c r="K794" s="129"/>
      <c r="L794" s="129"/>
      <c r="M794" s="129"/>
      <c r="N794" s="129"/>
      <c r="O794" s="129"/>
      <c r="P794" s="129"/>
      <c r="Q794" s="129"/>
      <c r="R794" s="129"/>
      <c r="S794" s="129"/>
      <c r="T794" s="129"/>
      <c r="U794" s="129"/>
      <c r="V794" s="129"/>
      <c r="W794" s="129"/>
      <c r="X794" s="129"/>
      <c r="Y794" s="129"/>
      <c r="Z794" s="129"/>
    </row>
    <row r="795" spans="1:26" ht="15.75" hidden="1" customHeight="1" x14ac:dyDescent="0.25">
      <c r="A795" s="129"/>
      <c r="B795" s="129"/>
      <c r="C795" s="129"/>
      <c r="D795" s="129"/>
      <c r="E795" s="129"/>
      <c r="F795" s="129"/>
      <c r="G795" s="129"/>
      <c r="H795" s="129"/>
      <c r="I795" s="129"/>
      <c r="J795" s="129"/>
      <c r="K795" s="129"/>
      <c r="L795" s="129"/>
      <c r="M795" s="129"/>
      <c r="N795" s="129"/>
      <c r="O795" s="129"/>
      <c r="P795" s="129"/>
      <c r="Q795" s="129"/>
      <c r="R795" s="129"/>
      <c r="S795" s="129"/>
      <c r="T795" s="129"/>
      <c r="U795" s="129"/>
      <c r="V795" s="129"/>
      <c r="W795" s="129"/>
      <c r="X795" s="129"/>
      <c r="Y795" s="129"/>
      <c r="Z795" s="129"/>
    </row>
    <row r="796" spans="1:26" ht="15.75" hidden="1" customHeight="1" x14ac:dyDescent="0.25">
      <c r="A796" s="129"/>
      <c r="B796" s="129"/>
      <c r="C796" s="129"/>
      <c r="D796" s="129"/>
      <c r="E796" s="129"/>
      <c r="F796" s="129"/>
      <c r="G796" s="129"/>
      <c r="H796" s="129"/>
      <c r="I796" s="129"/>
      <c r="J796" s="129"/>
      <c r="K796" s="129"/>
      <c r="L796" s="129"/>
      <c r="M796" s="129"/>
      <c r="N796" s="129"/>
      <c r="O796" s="129"/>
      <c r="P796" s="129"/>
      <c r="Q796" s="129"/>
      <c r="R796" s="129"/>
      <c r="S796" s="129"/>
      <c r="T796" s="129"/>
      <c r="U796" s="129"/>
      <c r="V796" s="129"/>
      <c r="W796" s="129"/>
      <c r="X796" s="129"/>
      <c r="Y796" s="129"/>
      <c r="Z796" s="129"/>
    </row>
    <row r="797" spans="1:26" ht="15.75" hidden="1" customHeight="1" x14ac:dyDescent="0.25">
      <c r="A797" s="129"/>
      <c r="B797" s="129"/>
      <c r="C797" s="129"/>
      <c r="D797" s="129"/>
      <c r="E797" s="129"/>
      <c r="F797" s="129"/>
      <c r="G797" s="129"/>
      <c r="H797" s="129"/>
      <c r="I797" s="129"/>
      <c r="J797" s="129"/>
      <c r="K797" s="129"/>
      <c r="L797" s="129"/>
      <c r="M797" s="129"/>
      <c r="N797" s="129"/>
      <c r="O797" s="129"/>
      <c r="P797" s="129"/>
      <c r="Q797" s="129"/>
      <c r="R797" s="129"/>
      <c r="S797" s="129"/>
      <c r="T797" s="129"/>
      <c r="U797" s="129"/>
      <c r="V797" s="129"/>
      <c r="W797" s="129"/>
      <c r="X797" s="129"/>
      <c r="Y797" s="129"/>
      <c r="Z797" s="129"/>
    </row>
    <row r="798" spans="1:26" ht="15.75" hidden="1" customHeight="1" x14ac:dyDescent="0.25">
      <c r="A798" s="129"/>
      <c r="B798" s="129"/>
      <c r="C798" s="129"/>
      <c r="D798" s="129"/>
      <c r="E798" s="129"/>
      <c r="F798" s="129"/>
      <c r="G798" s="129"/>
      <c r="H798" s="129"/>
      <c r="I798" s="129"/>
      <c r="J798" s="129"/>
      <c r="K798" s="129"/>
      <c r="L798" s="129"/>
      <c r="M798" s="129"/>
      <c r="N798" s="129"/>
      <c r="O798" s="129"/>
      <c r="P798" s="129"/>
      <c r="Q798" s="129"/>
      <c r="R798" s="129"/>
      <c r="S798" s="129"/>
      <c r="T798" s="129"/>
      <c r="U798" s="129"/>
      <c r="V798" s="129"/>
      <c r="W798" s="129"/>
      <c r="X798" s="129"/>
      <c r="Y798" s="129"/>
      <c r="Z798" s="129"/>
    </row>
    <row r="799" spans="1:26" ht="15.75" hidden="1" customHeight="1" x14ac:dyDescent="0.25">
      <c r="A799" s="129"/>
      <c r="B799" s="129"/>
      <c r="C799" s="129"/>
      <c r="D799" s="129"/>
      <c r="E799" s="129"/>
      <c r="F799" s="129"/>
      <c r="G799" s="129"/>
      <c r="H799" s="129"/>
      <c r="I799" s="129"/>
      <c r="J799" s="129"/>
      <c r="K799" s="129"/>
      <c r="L799" s="129"/>
      <c r="M799" s="129"/>
      <c r="N799" s="129"/>
      <c r="O799" s="129"/>
      <c r="P799" s="129"/>
      <c r="Q799" s="129"/>
      <c r="R799" s="129"/>
      <c r="S799" s="129"/>
      <c r="T799" s="129"/>
      <c r="U799" s="129"/>
      <c r="V799" s="129"/>
      <c r="W799" s="129"/>
      <c r="X799" s="129"/>
      <c r="Y799" s="129"/>
      <c r="Z799" s="129"/>
    </row>
    <row r="800" spans="1:26" ht="15.75" hidden="1" customHeight="1" x14ac:dyDescent="0.25">
      <c r="A800" s="129"/>
      <c r="B800" s="129"/>
      <c r="C800" s="129"/>
      <c r="D800" s="129"/>
      <c r="E800" s="129"/>
      <c r="F800" s="129"/>
      <c r="G800" s="129"/>
      <c r="H800" s="129"/>
      <c r="I800" s="129"/>
      <c r="J800" s="129"/>
      <c r="K800" s="129"/>
      <c r="L800" s="129"/>
      <c r="M800" s="129"/>
      <c r="N800" s="129"/>
      <c r="O800" s="129"/>
      <c r="P800" s="129"/>
      <c r="Q800" s="129"/>
      <c r="R800" s="129"/>
      <c r="S800" s="129"/>
      <c r="T800" s="129"/>
      <c r="U800" s="129"/>
      <c r="V800" s="129"/>
      <c r="W800" s="129"/>
      <c r="X800" s="129"/>
      <c r="Y800" s="129"/>
      <c r="Z800" s="129"/>
    </row>
    <row r="801" spans="1:26" ht="15.75" hidden="1" customHeight="1" x14ac:dyDescent="0.25">
      <c r="A801" s="129"/>
      <c r="B801" s="129"/>
      <c r="C801" s="129"/>
      <c r="D801" s="129"/>
      <c r="E801" s="129"/>
      <c r="F801" s="129"/>
      <c r="G801" s="129"/>
      <c r="H801" s="129"/>
      <c r="I801" s="129"/>
      <c r="J801" s="129"/>
      <c r="K801" s="129"/>
      <c r="L801" s="129"/>
      <c r="M801" s="129"/>
      <c r="N801" s="129"/>
      <c r="O801" s="129"/>
      <c r="P801" s="129"/>
      <c r="Q801" s="129"/>
      <c r="R801" s="129"/>
      <c r="S801" s="129"/>
      <c r="T801" s="129"/>
      <c r="U801" s="129"/>
      <c r="V801" s="129"/>
      <c r="W801" s="129"/>
      <c r="X801" s="129"/>
      <c r="Y801" s="129"/>
      <c r="Z801" s="129"/>
    </row>
    <row r="802" spans="1:26" ht="15.75" hidden="1" customHeight="1" x14ac:dyDescent="0.25">
      <c r="A802" s="129"/>
      <c r="B802" s="129"/>
      <c r="C802" s="129"/>
      <c r="D802" s="129"/>
      <c r="E802" s="129"/>
      <c r="F802" s="129"/>
      <c r="G802" s="129"/>
      <c r="H802" s="129"/>
      <c r="I802" s="129"/>
      <c r="J802" s="129"/>
      <c r="K802" s="129"/>
      <c r="L802" s="129"/>
      <c r="M802" s="129"/>
      <c r="N802" s="129"/>
      <c r="O802" s="129"/>
      <c r="P802" s="129"/>
      <c r="Q802" s="129"/>
      <c r="R802" s="129"/>
      <c r="S802" s="129"/>
      <c r="T802" s="129"/>
      <c r="U802" s="129"/>
      <c r="V802" s="129"/>
      <c r="W802" s="129"/>
      <c r="X802" s="129"/>
      <c r="Y802" s="129"/>
      <c r="Z802" s="129"/>
    </row>
    <row r="803" spans="1:26" ht="15.75" hidden="1" customHeight="1" x14ac:dyDescent="0.25">
      <c r="A803" s="129"/>
      <c r="B803" s="129"/>
      <c r="C803" s="129"/>
      <c r="D803" s="129"/>
      <c r="E803" s="129"/>
      <c r="F803" s="129"/>
      <c r="G803" s="129"/>
      <c r="H803" s="129"/>
      <c r="I803" s="129"/>
      <c r="J803" s="129"/>
      <c r="K803" s="129"/>
      <c r="L803" s="129"/>
      <c r="M803" s="129"/>
      <c r="N803" s="129"/>
      <c r="O803" s="129"/>
      <c r="P803" s="129"/>
      <c r="Q803" s="129"/>
      <c r="R803" s="129"/>
      <c r="S803" s="129"/>
      <c r="T803" s="129"/>
      <c r="U803" s="129"/>
      <c r="V803" s="129"/>
      <c r="W803" s="129"/>
      <c r="X803" s="129"/>
      <c r="Y803" s="129"/>
      <c r="Z803" s="129"/>
    </row>
    <row r="804" spans="1:26" ht="15.75" hidden="1" customHeight="1" x14ac:dyDescent="0.25">
      <c r="A804" s="129"/>
      <c r="B804" s="129"/>
      <c r="C804" s="129"/>
      <c r="D804" s="129"/>
      <c r="E804" s="129"/>
      <c r="F804" s="129"/>
      <c r="G804" s="129"/>
      <c r="H804" s="129"/>
      <c r="I804" s="129"/>
      <c r="J804" s="129"/>
      <c r="K804" s="129"/>
      <c r="L804" s="129"/>
      <c r="M804" s="129"/>
      <c r="N804" s="129"/>
      <c r="O804" s="129"/>
      <c r="P804" s="129"/>
      <c r="Q804" s="129"/>
      <c r="R804" s="129"/>
      <c r="S804" s="129"/>
      <c r="T804" s="129"/>
      <c r="U804" s="129"/>
      <c r="V804" s="129"/>
      <c r="W804" s="129"/>
      <c r="X804" s="129"/>
      <c r="Y804" s="129"/>
      <c r="Z804" s="129"/>
    </row>
    <row r="805" spans="1:26" ht="15.75" hidden="1" customHeight="1" x14ac:dyDescent="0.25">
      <c r="A805" s="129"/>
      <c r="B805" s="129"/>
      <c r="C805" s="129"/>
      <c r="D805" s="129"/>
      <c r="E805" s="129"/>
      <c r="F805" s="129"/>
      <c r="G805" s="129"/>
      <c r="H805" s="129"/>
      <c r="I805" s="129"/>
      <c r="J805" s="129"/>
      <c r="K805" s="129"/>
      <c r="L805" s="129"/>
      <c r="M805" s="129"/>
      <c r="N805" s="129"/>
      <c r="O805" s="129"/>
      <c r="P805" s="129"/>
      <c r="Q805" s="129"/>
      <c r="R805" s="129"/>
      <c r="S805" s="129"/>
      <c r="T805" s="129"/>
      <c r="U805" s="129"/>
      <c r="V805" s="129"/>
      <c r="W805" s="129"/>
      <c r="X805" s="129"/>
      <c r="Y805" s="129"/>
      <c r="Z805" s="129"/>
    </row>
    <row r="806" spans="1:26" ht="15.75" hidden="1" customHeight="1" x14ac:dyDescent="0.25">
      <c r="A806" s="129"/>
      <c r="B806" s="129"/>
      <c r="C806" s="129"/>
      <c r="D806" s="129"/>
      <c r="E806" s="129"/>
      <c r="F806" s="129"/>
      <c r="G806" s="129"/>
      <c r="H806" s="129"/>
      <c r="I806" s="129"/>
      <c r="J806" s="129"/>
      <c r="K806" s="129"/>
      <c r="L806" s="129"/>
      <c r="M806" s="129"/>
      <c r="N806" s="129"/>
      <c r="O806" s="129"/>
      <c r="P806" s="129"/>
      <c r="Q806" s="129"/>
      <c r="R806" s="129"/>
      <c r="S806" s="129"/>
      <c r="T806" s="129"/>
      <c r="U806" s="129"/>
      <c r="V806" s="129"/>
      <c r="W806" s="129"/>
      <c r="X806" s="129"/>
      <c r="Y806" s="129"/>
      <c r="Z806" s="129"/>
    </row>
    <row r="807" spans="1:26" ht="15.75" hidden="1" customHeight="1" x14ac:dyDescent="0.25">
      <c r="A807" s="129"/>
      <c r="B807" s="129"/>
      <c r="C807" s="129"/>
      <c r="D807" s="129"/>
      <c r="E807" s="129"/>
      <c r="F807" s="129"/>
      <c r="G807" s="129"/>
      <c r="H807" s="129"/>
      <c r="I807" s="129"/>
      <c r="J807" s="129"/>
      <c r="K807" s="129"/>
      <c r="L807" s="129"/>
      <c r="M807" s="129"/>
      <c r="N807" s="129"/>
      <c r="O807" s="129"/>
      <c r="P807" s="129"/>
      <c r="Q807" s="129"/>
      <c r="R807" s="129"/>
      <c r="S807" s="129"/>
      <c r="T807" s="129"/>
      <c r="U807" s="129"/>
      <c r="V807" s="129"/>
      <c r="W807" s="129"/>
      <c r="X807" s="129"/>
      <c r="Y807" s="129"/>
      <c r="Z807" s="129"/>
    </row>
    <row r="808" spans="1:26" ht="15.75" hidden="1" customHeight="1" x14ac:dyDescent="0.25">
      <c r="A808" s="129"/>
      <c r="B808" s="129"/>
      <c r="C808" s="129"/>
      <c r="D808" s="129"/>
      <c r="E808" s="129"/>
      <c r="F808" s="129"/>
      <c r="G808" s="129"/>
      <c r="H808" s="129"/>
      <c r="I808" s="129"/>
      <c r="J808" s="129"/>
      <c r="K808" s="129"/>
      <c r="L808" s="129"/>
      <c r="M808" s="129"/>
      <c r="N808" s="129"/>
      <c r="O808" s="129"/>
      <c r="P808" s="129"/>
      <c r="Q808" s="129"/>
      <c r="R808" s="129"/>
      <c r="S808" s="129"/>
      <c r="T808" s="129"/>
      <c r="U808" s="129"/>
      <c r="V808" s="129"/>
      <c r="W808" s="129"/>
      <c r="X808" s="129"/>
      <c r="Y808" s="129"/>
      <c r="Z808" s="129"/>
    </row>
    <row r="809" spans="1:26" ht="15.75" hidden="1" customHeight="1" x14ac:dyDescent="0.25">
      <c r="A809" s="129"/>
      <c r="B809" s="129"/>
      <c r="C809" s="129"/>
      <c r="D809" s="129"/>
      <c r="E809" s="129"/>
      <c r="F809" s="129"/>
      <c r="G809" s="129"/>
      <c r="H809" s="129"/>
      <c r="I809" s="129"/>
      <c r="J809" s="129"/>
      <c r="K809" s="129"/>
      <c r="L809" s="129"/>
      <c r="M809" s="129"/>
      <c r="N809" s="129"/>
      <c r="O809" s="129"/>
      <c r="P809" s="129"/>
      <c r="Q809" s="129"/>
      <c r="R809" s="129"/>
      <c r="S809" s="129"/>
      <c r="T809" s="129"/>
      <c r="U809" s="129"/>
      <c r="V809" s="129"/>
      <c r="W809" s="129"/>
      <c r="X809" s="129"/>
      <c r="Y809" s="129"/>
      <c r="Z809" s="129"/>
    </row>
    <row r="810" spans="1:26" ht="15.75" hidden="1" customHeight="1" x14ac:dyDescent="0.25">
      <c r="A810" s="129"/>
      <c r="B810" s="129"/>
      <c r="C810" s="129"/>
      <c r="D810" s="129"/>
      <c r="E810" s="129"/>
      <c r="F810" s="129"/>
      <c r="G810" s="129"/>
      <c r="H810" s="129"/>
      <c r="I810" s="129"/>
      <c r="J810" s="129"/>
      <c r="K810" s="129"/>
      <c r="L810" s="129"/>
      <c r="M810" s="129"/>
      <c r="N810" s="129"/>
      <c r="O810" s="129"/>
      <c r="P810" s="129"/>
      <c r="Q810" s="129"/>
      <c r="R810" s="129"/>
      <c r="S810" s="129"/>
      <c r="T810" s="129"/>
      <c r="U810" s="129"/>
      <c r="V810" s="129"/>
      <c r="W810" s="129"/>
      <c r="X810" s="129"/>
      <c r="Y810" s="129"/>
      <c r="Z810" s="129"/>
    </row>
    <row r="811" spans="1:26" ht="15.75" hidden="1" customHeight="1" x14ac:dyDescent="0.25">
      <c r="A811" s="129"/>
      <c r="B811" s="129"/>
      <c r="C811" s="129"/>
      <c r="D811" s="129"/>
      <c r="E811" s="129"/>
      <c r="F811" s="129"/>
      <c r="G811" s="129"/>
      <c r="H811" s="129"/>
      <c r="I811" s="129"/>
      <c r="J811" s="129"/>
      <c r="K811" s="129"/>
      <c r="L811" s="129"/>
      <c r="M811" s="129"/>
      <c r="N811" s="129"/>
      <c r="O811" s="129"/>
      <c r="P811" s="129"/>
      <c r="Q811" s="129"/>
      <c r="R811" s="129"/>
      <c r="S811" s="129"/>
      <c r="T811" s="129"/>
      <c r="U811" s="129"/>
      <c r="V811" s="129"/>
      <c r="W811" s="129"/>
      <c r="X811" s="129"/>
      <c r="Y811" s="129"/>
      <c r="Z811" s="129"/>
    </row>
    <row r="812" spans="1:26" ht="15.75" hidden="1" customHeight="1" x14ac:dyDescent="0.25">
      <c r="A812" s="129"/>
      <c r="B812" s="129"/>
      <c r="C812" s="129"/>
      <c r="D812" s="129"/>
      <c r="E812" s="129"/>
      <c r="F812" s="129"/>
      <c r="G812" s="129"/>
      <c r="H812" s="129"/>
      <c r="I812" s="129"/>
      <c r="J812" s="129"/>
      <c r="K812" s="129"/>
      <c r="L812" s="129"/>
      <c r="M812" s="129"/>
      <c r="N812" s="129"/>
      <c r="O812" s="129"/>
      <c r="P812" s="129"/>
      <c r="Q812" s="129"/>
      <c r="R812" s="129"/>
      <c r="S812" s="129"/>
      <c r="T812" s="129"/>
      <c r="U812" s="129"/>
      <c r="V812" s="129"/>
      <c r="W812" s="129"/>
      <c r="X812" s="129"/>
      <c r="Y812" s="129"/>
      <c r="Z812" s="129"/>
    </row>
    <row r="813" spans="1:26" ht="15.75" hidden="1" customHeight="1" x14ac:dyDescent="0.25">
      <c r="A813" s="129"/>
      <c r="B813" s="129"/>
      <c r="C813" s="129"/>
      <c r="D813" s="129"/>
      <c r="E813" s="129"/>
      <c r="F813" s="129"/>
      <c r="G813" s="129"/>
      <c r="H813" s="129"/>
      <c r="I813" s="129"/>
      <c r="J813" s="129"/>
      <c r="K813" s="129"/>
      <c r="L813" s="129"/>
      <c r="M813" s="129"/>
      <c r="N813" s="129"/>
      <c r="O813" s="129"/>
      <c r="P813" s="129"/>
      <c r="Q813" s="129"/>
      <c r="R813" s="129"/>
      <c r="S813" s="129"/>
      <c r="T813" s="129"/>
      <c r="U813" s="129"/>
      <c r="V813" s="129"/>
      <c r="W813" s="129"/>
      <c r="X813" s="129"/>
      <c r="Y813" s="129"/>
      <c r="Z813" s="129"/>
    </row>
    <row r="814" spans="1:26" ht="15.75" hidden="1" customHeight="1" x14ac:dyDescent="0.25">
      <c r="A814" s="129"/>
      <c r="B814" s="129"/>
      <c r="C814" s="129"/>
      <c r="D814" s="129"/>
      <c r="E814" s="129"/>
      <c r="F814" s="129"/>
      <c r="G814" s="129"/>
      <c r="H814" s="129"/>
      <c r="I814" s="129"/>
      <c r="J814" s="129"/>
      <c r="K814" s="129"/>
      <c r="L814" s="129"/>
      <c r="M814" s="129"/>
      <c r="N814" s="129"/>
      <c r="O814" s="129"/>
      <c r="P814" s="129"/>
      <c r="Q814" s="129"/>
      <c r="R814" s="129"/>
      <c r="S814" s="129"/>
      <c r="T814" s="129"/>
      <c r="U814" s="129"/>
      <c r="V814" s="129"/>
      <c r="W814" s="129"/>
      <c r="X814" s="129"/>
      <c r="Y814" s="129"/>
      <c r="Z814" s="129"/>
    </row>
    <row r="815" spans="1:26" ht="15.75" hidden="1" customHeight="1" x14ac:dyDescent="0.25">
      <c r="A815" s="129"/>
      <c r="B815" s="129"/>
      <c r="C815" s="129"/>
      <c r="D815" s="129"/>
      <c r="E815" s="129"/>
      <c r="F815" s="129"/>
      <c r="G815" s="129"/>
      <c r="H815" s="129"/>
      <c r="I815" s="129"/>
      <c r="J815" s="129"/>
      <c r="K815" s="129"/>
      <c r="L815" s="129"/>
      <c r="M815" s="129"/>
      <c r="N815" s="129"/>
      <c r="O815" s="129"/>
      <c r="P815" s="129"/>
      <c r="Q815" s="129"/>
      <c r="R815" s="129"/>
      <c r="S815" s="129"/>
      <c r="T815" s="129"/>
      <c r="U815" s="129"/>
      <c r="V815" s="129"/>
      <c r="W815" s="129"/>
      <c r="X815" s="129"/>
      <c r="Y815" s="129"/>
      <c r="Z815" s="129"/>
    </row>
    <row r="816" spans="1:26" ht="15.75" hidden="1" customHeight="1" x14ac:dyDescent="0.25">
      <c r="A816" s="129"/>
      <c r="B816" s="129"/>
      <c r="C816" s="129"/>
      <c r="D816" s="129"/>
      <c r="E816" s="129"/>
      <c r="F816" s="129"/>
      <c r="G816" s="129"/>
      <c r="H816" s="129"/>
      <c r="I816" s="129"/>
      <c r="J816" s="129"/>
      <c r="K816" s="129"/>
      <c r="L816" s="129"/>
      <c r="M816" s="129"/>
      <c r="N816" s="129"/>
      <c r="O816" s="129"/>
      <c r="P816" s="129"/>
      <c r="Q816" s="129"/>
      <c r="R816" s="129"/>
      <c r="S816" s="129"/>
      <c r="T816" s="129"/>
      <c r="U816" s="129"/>
      <c r="V816" s="129"/>
      <c r="W816" s="129"/>
      <c r="X816" s="129"/>
      <c r="Y816" s="129"/>
      <c r="Z816" s="129"/>
    </row>
    <row r="817" spans="1:26" ht="15.75" hidden="1" customHeight="1" x14ac:dyDescent="0.25">
      <c r="A817" s="129"/>
      <c r="B817" s="129"/>
      <c r="C817" s="129"/>
      <c r="D817" s="129"/>
      <c r="E817" s="129"/>
      <c r="F817" s="129"/>
      <c r="G817" s="129"/>
      <c r="H817" s="129"/>
      <c r="I817" s="129"/>
      <c r="J817" s="129"/>
      <c r="K817" s="129"/>
      <c r="L817" s="129"/>
      <c r="M817" s="129"/>
      <c r="N817" s="129"/>
      <c r="O817" s="129"/>
      <c r="P817" s="129"/>
      <c r="Q817" s="129"/>
      <c r="R817" s="129"/>
      <c r="S817" s="129"/>
      <c r="T817" s="129"/>
      <c r="U817" s="129"/>
      <c r="V817" s="129"/>
      <c r="W817" s="129"/>
      <c r="X817" s="129"/>
      <c r="Y817" s="129"/>
      <c r="Z817" s="129"/>
    </row>
    <row r="818" spans="1:26" ht="15.75" hidden="1" customHeight="1" x14ac:dyDescent="0.25">
      <c r="A818" s="129"/>
      <c r="B818" s="129"/>
      <c r="C818" s="129"/>
      <c r="D818" s="129"/>
      <c r="E818" s="129"/>
      <c r="F818" s="129"/>
      <c r="G818" s="129"/>
      <c r="H818" s="129"/>
      <c r="I818" s="129"/>
      <c r="J818" s="129"/>
      <c r="K818" s="129"/>
      <c r="L818" s="129"/>
      <c r="M818" s="129"/>
      <c r="N818" s="129"/>
      <c r="O818" s="129"/>
      <c r="P818" s="129"/>
      <c r="Q818" s="129"/>
      <c r="R818" s="129"/>
      <c r="S818" s="129"/>
      <c r="T818" s="129"/>
      <c r="U818" s="129"/>
      <c r="V818" s="129"/>
      <c r="W818" s="129"/>
      <c r="X818" s="129"/>
      <c r="Y818" s="129"/>
      <c r="Z818" s="129"/>
    </row>
    <row r="819" spans="1:26" ht="15.75" hidden="1" customHeight="1" x14ac:dyDescent="0.25">
      <c r="A819" s="129"/>
      <c r="B819" s="129"/>
      <c r="C819" s="129"/>
      <c r="D819" s="129"/>
      <c r="E819" s="129"/>
      <c r="F819" s="129"/>
      <c r="G819" s="129"/>
      <c r="H819" s="129"/>
      <c r="I819" s="129"/>
      <c r="J819" s="129"/>
      <c r="K819" s="129"/>
      <c r="L819" s="129"/>
      <c r="M819" s="129"/>
      <c r="N819" s="129"/>
      <c r="O819" s="129"/>
      <c r="P819" s="129"/>
      <c r="Q819" s="129"/>
      <c r="R819" s="129"/>
      <c r="S819" s="129"/>
      <c r="T819" s="129"/>
      <c r="U819" s="129"/>
      <c r="V819" s="129"/>
      <c r="W819" s="129"/>
      <c r="X819" s="129"/>
      <c r="Y819" s="129"/>
      <c r="Z819" s="129"/>
    </row>
    <row r="820" spans="1:26" ht="15.75" hidden="1" customHeight="1" x14ac:dyDescent="0.25">
      <c r="A820" s="129"/>
      <c r="B820" s="129"/>
      <c r="C820" s="129"/>
      <c r="D820" s="129"/>
      <c r="E820" s="129"/>
      <c r="F820" s="129"/>
      <c r="G820" s="129"/>
      <c r="H820" s="129"/>
      <c r="I820" s="129"/>
      <c r="J820" s="129"/>
      <c r="K820" s="129"/>
      <c r="L820" s="129"/>
      <c r="M820" s="129"/>
      <c r="N820" s="129"/>
      <c r="O820" s="129"/>
      <c r="P820" s="129"/>
      <c r="Q820" s="129"/>
      <c r="R820" s="129"/>
      <c r="S820" s="129"/>
      <c r="T820" s="129"/>
      <c r="U820" s="129"/>
      <c r="V820" s="129"/>
      <c r="W820" s="129"/>
      <c r="X820" s="129"/>
      <c r="Y820" s="129"/>
      <c r="Z820" s="129"/>
    </row>
    <row r="821" spans="1:26" ht="15.75" hidden="1" customHeight="1" x14ac:dyDescent="0.25">
      <c r="A821" s="129"/>
      <c r="B821" s="129"/>
      <c r="C821" s="129"/>
      <c r="D821" s="129"/>
      <c r="E821" s="129"/>
      <c r="F821" s="129"/>
      <c r="G821" s="129"/>
      <c r="H821" s="129"/>
      <c r="I821" s="129"/>
      <c r="J821" s="129"/>
      <c r="K821" s="129"/>
      <c r="L821" s="129"/>
      <c r="M821" s="129"/>
      <c r="N821" s="129"/>
      <c r="O821" s="129"/>
      <c r="P821" s="129"/>
      <c r="Q821" s="129"/>
      <c r="R821" s="129"/>
      <c r="S821" s="129"/>
      <c r="T821" s="129"/>
      <c r="U821" s="129"/>
      <c r="V821" s="129"/>
      <c r="W821" s="129"/>
      <c r="X821" s="129"/>
      <c r="Y821" s="129"/>
      <c r="Z821" s="129"/>
    </row>
    <row r="822" spans="1:26" ht="15.75" hidden="1" customHeight="1" x14ac:dyDescent="0.25">
      <c r="A822" s="129"/>
      <c r="B822" s="129"/>
      <c r="C822" s="129"/>
      <c r="D822" s="129"/>
      <c r="E822" s="129"/>
      <c r="F822" s="129"/>
      <c r="G822" s="129"/>
      <c r="H822" s="129"/>
      <c r="I822" s="129"/>
      <c r="J822" s="129"/>
      <c r="K822" s="129"/>
      <c r="L822" s="129"/>
      <c r="M822" s="129"/>
      <c r="N822" s="129"/>
      <c r="O822" s="129"/>
      <c r="P822" s="129"/>
      <c r="Q822" s="129"/>
      <c r="R822" s="129"/>
      <c r="S822" s="129"/>
      <c r="T822" s="129"/>
      <c r="U822" s="129"/>
      <c r="V822" s="129"/>
      <c r="W822" s="129"/>
      <c r="X822" s="129"/>
      <c r="Y822" s="129"/>
      <c r="Z822" s="129"/>
    </row>
    <row r="823" spans="1:26" ht="15.75" hidden="1" customHeight="1" x14ac:dyDescent="0.25">
      <c r="A823" s="129"/>
      <c r="B823" s="129"/>
      <c r="C823" s="129"/>
      <c r="D823" s="129"/>
      <c r="E823" s="129"/>
      <c r="F823" s="129"/>
      <c r="G823" s="129"/>
      <c r="H823" s="129"/>
      <c r="I823" s="129"/>
      <c r="J823" s="129"/>
      <c r="K823" s="129"/>
      <c r="L823" s="129"/>
      <c r="M823" s="129"/>
      <c r="N823" s="129"/>
      <c r="O823" s="129"/>
      <c r="P823" s="129"/>
      <c r="Q823" s="129"/>
      <c r="R823" s="129"/>
      <c r="S823" s="129"/>
      <c r="T823" s="129"/>
      <c r="U823" s="129"/>
      <c r="V823" s="129"/>
      <c r="W823" s="129"/>
      <c r="X823" s="129"/>
      <c r="Y823" s="129"/>
      <c r="Z823" s="129"/>
    </row>
    <row r="824" spans="1:26" ht="15.75" hidden="1" customHeight="1" x14ac:dyDescent="0.25">
      <c r="A824" s="129"/>
      <c r="B824" s="129"/>
      <c r="C824" s="129"/>
      <c r="D824" s="129"/>
      <c r="E824" s="129"/>
      <c r="F824" s="129"/>
      <c r="G824" s="129"/>
      <c r="H824" s="129"/>
      <c r="I824" s="129"/>
      <c r="J824" s="129"/>
      <c r="K824" s="129"/>
      <c r="L824" s="129"/>
      <c r="M824" s="129"/>
      <c r="N824" s="129"/>
      <c r="O824" s="129"/>
      <c r="P824" s="129"/>
      <c r="Q824" s="129"/>
      <c r="R824" s="129"/>
      <c r="S824" s="129"/>
      <c r="T824" s="129"/>
      <c r="U824" s="129"/>
      <c r="V824" s="129"/>
      <c r="W824" s="129"/>
      <c r="X824" s="129"/>
      <c r="Y824" s="129"/>
      <c r="Z824" s="129"/>
    </row>
    <row r="825" spans="1:26" ht="15.75" hidden="1" customHeight="1" x14ac:dyDescent="0.25">
      <c r="A825" s="129"/>
      <c r="B825" s="129"/>
      <c r="C825" s="129"/>
      <c r="D825" s="129"/>
      <c r="E825" s="129"/>
      <c r="F825" s="129"/>
      <c r="G825" s="129"/>
      <c r="H825" s="129"/>
      <c r="I825" s="129"/>
      <c r="J825" s="129"/>
      <c r="K825" s="129"/>
      <c r="L825" s="129"/>
      <c r="M825" s="129"/>
      <c r="N825" s="129"/>
      <c r="O825" s="129"/>
      <c r="P825" s="129"/>
      <c r="Q825" s="129"/>
      <c r="R825" s="129"/>
      <c r="S825" s="129"/>
      <c r="T825" s="129"/>
      <c r="U825" s="129"/>
      <c r="V825" s="129"/>
      <c r="W825" s="129"/>
      <c r="X825" s="129"/>
      <c r="Y825" s="129"/>
      <c r="Z825" s="129"/>
    </row>
    <row r="826" spans="1:26" ht="15.75" hidden="1" customHeight="1" x14ac:dyDescent="0.25">
      <c r="A826" s="129"/>
      <c r="B826" s="129"/>
      <c r="C826" s="129"/>
      <c r="D826" s="129"/>
      <c r="E826" s="129"/>
      <c r="F826" s="129"/>
      <c r="G826" s="129"/>
      <c r="H826" s="129"/>
      <c r="I826" s="129"/>
      <c r="J826" s="129"/>
      <c r="K826" s="129"/>
      <c r="L826" s="129"/>
      <c r="M826" s="129"/>
      <c r="N826" s="129"/>
      <c r="O826" s="129"/>
      <c r="P826" s="129"/>
      <c r="Q826" s="129"/>
      <c r="R826" s="129"/>
      <c r="S826" s="129"/>
      <c r="T826" s="129"/>
      <c r="U826" s="129"/>
      <c r="V826" s="129"/>
      <c r="W826" s="129"/>
      <c r="X826" s="129"/>
      <c r="Y826" s="129"/>
      <c r="Z826" s="129"/>
    </row>
    <row r="827" spans="1:26" ht="15.75" hidden="1" customHeight="1" x14ac:dyDescent="0.25">
      <c r="A827" s="129"/>
      <c r="B827" s="129"/>
      <c r="C827" s="129"/>
      <c r="D827" s="129"/>
      <c r="E827" s="129"/>
      <c r="F827" s="129"/>
      <c r="G827" s="129"/>
      <c r="H827" s="129"/>
      <c r="I827" s="129"/>
      <c r="J827" s="129"/>
      <c r="K827" s="129"/>
      <c r="L827" s="129"/>
      <c r="M827" s="129"/>
      <c r="N827" s="129"/>
      <c r="O827" s="129"/>
      <c r="P827" s="129"/>
      <c r="Q827" s="129"/>
      <c r="R827" s="129"/>
      <c r="S827" s="129"/>
      <c r="T827" s="129"/>
      <c r="U827" s="129"/>
      <c r="V827" s="129"/>
      <c r="W827" s="129"/>
      <c r="X827" s="129"/>
      <c r="Y827" s="129"/>
      <c r="Z827" s="129"/>
    </row>
    <row r="828" spans="1:26" ht="15.75" hidden="1" customHeight="1" x14ac:dyDescent="0.25">
      <c r="A828" s="129"/>
      <c r="B828" s="129"/>
      <c r="C828" s="129"/>
      <c r="D828" s="129"/>
      <c r="E828" s="129"/>
      <c r="F828" s="129"/>
      <c r="G828" s="129"/>
      <c r="H828" s="129"/>
      <c r="I828" s="129"/>
      <c r="J828" s="129"/>
      <c r="K828" s="129"/>
      <c r="L828" s="129"/>
      <c r="M828" s="129"/>
      <c r="N828" s="129"/>
      <c r="O828" s="129"/>
      <c r="P828" s="129"/>
      <c r="Q828" s="129"/>
      <c r="R828" s="129"/>
      <c r="S828" s="129"/>
      <c r="T828" s="129"/>
      <c r="U828" s="129"/>
      <c r="V828" s="129"/>
      <c r="W828" s="129"/>
      <c r="X828" s="129"/>
      <c r="Y828" s="129"/>
      <c r="Z828" s="129"/>
    </row>
    <row r="829" spans="1:26" ht="15.75" hidden="1" customHeight="1" x14ac:dyDescent="0.25">
      <c r="A829" s="129"/>
      <c r="B829" s="129"/>
      <c r="C829" s="129"/>
      <c r="D829" s="129"/>
      <c r="E829" s="129"/>
      <c r="F829" s="129"/>
      <c r="G829" s="129"/>
      <c r="H829" s="129"/>
      <c r="I829" s="129"/>
      <c r="J829" s="129"/>
      <c r="K829" s="129"/>
      <c r="L829" s="129"/>
      <c r="M829" s="129"/>
      <c r="N829" s="129"/>
      <c r="O829" s="129"/>
      <c r="P829" s="129"/>
      <c r="Q829" s="129"/>
      <c r="R829" s="129"/>
      <c r="S829" s="129"/>
      <c r="T829" s="129"/>
      <c r="U829" s="129"/>
      <c r="V829" s="129"/>
      <c r="W829" s="129"/>
      <c r="X829" s="129"/>
      <c r="Y829" s="129"/>
      <c r="Z829" s="129"/>
    </row>
    <row r="830" spans="1:26" ht="15.75" hidden="1" customHeight="1" x14ac:dyDescent="0.25">
      <c r="A830" s="129"/>
      <c r="B830" s="129"/>
      <c r="C830" s="129"/>
      <c r="D830" s="129"/>
      <c r="E830" s="129"/>
      <c r="F830" s="129"/>
      <c r="G830" s="129"/>
      <c r="H830" s="129"/>
      <c r="I830" s="129"/>
      <c r="J830" s="129"/>
      <c r="K830" s="129"/>
      <c r="L830" s="129"/>
      <c r="M830" s="129"/>
      <c r="N830" s="129"/>
      <c r="O830" s="129"/>
      <c r="P830" s="129"/>
      <c r="Q830" s="129"/>
      <c r="R830" s="129"/>
      <c r="S830" s="129"/>
      <c r="T830" s="129"/>
      <c r="U830" s="129"/>
      <c r="V830" s="129"/>
      <c r="W830" s="129"/>
      <c r="X830" s="129"/>
      <c r="Y830" s="129"/>
      <c r="Z830" s="129"/>
    </row>
    <row r="831" spans="1:26" ht="15.75" hidden="1" customHeight="1" x14ac:dyDescent="0.25">
      <c r="A831" s="129"/>
      <c r="B831" s="129"/>
      <c r="C831" s="129"/>
      <c r="D831" s="129"/>
      <c r="E831" s="129"/>
      <c r="F831" s="129"/>
      <c r="G831" s="129"/>
      <c r="H831" s="129"/>
      <c r="I831" s="129"/>
      <c r="J831" s="129"/>
      <c r="K831" s="129"/>
      <c r="L831" s="129"/>
      <c r="M831" s="129"/>
      <c r="N831" s="129"/>
      <c r="O831" s="129"/>
      <c r="P831" s="129"/>
      <c r="Q831" s="129"/>
      <c r="R831" s="129"/>
      <c r="S831" s="129"/>
      <c r="T831" s="129"/>
      <c r="U831" s="129"/>
      <c r="V831" s="129"/>
      <c r="W831" s="129"/>
      <c r="X831" s="129"/>
      <c r="Y831" s="129"/>
      <c r="Z831" s="129"/>
    </row>
    <row r="832" spans="1:26" ht="15.75" hidden="1" customHeight="1" x14ac:dyDescent="0.25">
      <c r="A832" s="129"/>
      <c r="B832" s="129"/>
      <c r="C832" s="129"/>
      <c r="D832" s="129"/>
      <c r="E832" s="129"/>
      <c r="F832" s="129"/>
      <c r="G832" s="129"/>
      <c r="H832" s="129"/>
      <c r="I832" s="129"/>
      <c r="J832" s="129"/>
      <c r="K832" s="129"/>
      <c r="L832" s="129"/>
      <c r="M832" s="129"/>
      <c r="N832" s="129"/>
      <c r="O832" s="129"/>
      <c r="P832" s="129"/>
      <c r="Q832" s="129"/>
      <c r="R832" s="129"/>
      <c r="S832" s="129"/>
      <c r="T832" s="129"/>
      <c r="U832" s="129"/>
      <c r="V832" s="129"/>
      <c r="W832" s="129"/>
      <c r="X832" s="129"/>
      <c r="Y832" s="129"/>
      <c r="Z832" s="129"/>
    </row>
    <row r="833" spans="1:26" ht="15.75" hidden="1" customHeight="1" x14ac:dyDescent="0.25">
      <c r="A833" s="129"/>
      <c r="B833" s="129"/>
      <c r="C833" s="129"/>
      <c r="D833" s="129"/>
      <c r="E833" s="129"/>
      <c r="F833" s="129"/>
      <c r="G833" s="129"/>
      <c r="H833" s="129"/>
      <c r="I833" s="129"/>
      <c r="J833" s="129"/>
      <c r="K833" s="129"/>
      <c r="L833" s="129"/>
      <c r="M833" s="129"/>
      <c r="N833" s="129"/>
      <c r="O833" s="129"/>
      <c r="P833" s="129"/>
      <c r="Q833" s="129"/>
      <c r="R833" s="129"/>
      <c r="S833" s="129"/>
      <c r="T833" s="129"/>
      <c r="U833" s="129"/>
      <c r="V833" s="129"/>
      <c r="W833" s="129"/>
      <c r="X833" s="129"/>
      <c r="Y833" s="129"/>
      <c r="Z833" s="129"/>
    </row>
    <row r="834" spans="1:26" ht="15.75" hidden="1" customHeight="1" x14ac:dyDescent="0.25">
      <c r="A834" s="129"/>
      <c r="B834" s="129"/>
      <c r="C834" s="129"/>
      <c r="D834" s="129"/>
      <c r="E834" s="129"/>
      <c r="F834" s="129"/>
      <c r="G834" s="129"/>
      <c r="H834" s="129"/>
      <c r="I834" s="129"/>
      <c r="J834" s="129"/>
      <c r="K834" s="129"/>
      <c r="L834" s="129"/>
      <c r="M834" s="129"/>
      <c r="N834" s="129"/>
      <c r="O834" s="129"/>
      <c r="P834" s="129"/>
      <c r="Q834" s="129"/>
      <c r="R834" s="129"/>
      <c r="S834" s="129"/>
      <c r="T834" s="129"/>
      <c r="U834" s="129"/>
      <c r="V834" s="129"/>
      <c r="W834" s="129"/>
      <c r="X834" s="129"/>
      <c r="Y834" s="129"/>
      <c r="Z834" s="129"/>
    </row>
    <row r="835" spans="1:26" ht="15.75" hidden="1" customHeight="1" x14ac:dyDescent="0.25">
      <c r="A835" s="129"/>
      <c r="B835" s="129"/>
      <c r="C835" s="129"/>
      <c r="D835" s="129"/>
      <c r="E835" s="129"/>
      <c r="F835" s="129"/>
      <c r="G835" s="129"/>
      <c r="H835" s="129"/>
      <c r="I835" s="129"/>
      <c r="J835" s="129"/>
      <c r="K835" s="129"/>
      <c r="L835" s="129"/>
      <c r="M835" s="129"/>
      <c r="N835" s="129"/>
      <c r="O835" s="129"/>
      <c r="P835" s="129"/>
      <c r="Q835" s="129"/>
      <c r="R835" s="129"/>
      <c r="S835" s="129"/>
      <c r="T835" s="129"/>
      <c r="U835" s="129"/>
      <c r="V835" s="129"/>
      <c r="W835" s="129"/>
      <c r="X835" s="129"/>
      <c r="Y835" s="129"/>
      <c r="Z835" s="129"/>
    </row>
    <row r="836" spans="1:26" ht="15.75" hidden="1" customHeight="1" x14ac:dyDescent="0.25">
      <c r="A836" s="129"/>
      <c r="B836" s="129"/>
      <c r="C836" s="129"/>
      <c r="D836" s="129"/>
      <c r="E836" s="129"/>
      <c r="F836" s="129"/>
      <c r="G836" s="129"/>
      <c r="H836" s="129"/>
      <c r="I836" s="129"/>
      <c r="J836" s="129"/>
      <c r="K836" s="129"/>
      <c r="L836" s="129"/>
      <c r="M836" s="129"/>
      <c r="N836" s="129"/>
      <c r="O836" s="129"/>
      <c r="P836" s="129"/>
      <c r="Q836" s="129"/>
      <c r="R836" s="129"/>
      <c r="S836" s="129"/>
      <c r="T836" s="129"/>
      <c r="U836" s="129"/>
      <c r="V836" s="129"/>
      <c r="W836" s="129"/>
      <c r="X836" s="129"/>
      <c r="Y836" s="129"/>
      <c r="Z836" s="129"/>
    </row>
    <row r="837" spans="1:26" ht="15.75" hidden="1" customHeight="1" x14ac:dyDescent="0.25">
      <c r="A837" s="129"/>
      <c r="B837" s="129"/>
      <c r="C837" s="129"/>
      <c r="D837" s="129"/>
      <c r="E837" s="129"/>
      <c r="F837" s="129"/>
      <c r="G837" s="129"/>
      <c r="H837" s="129"/>
      <c r="I837" s="129"/>
      <c r="J837" s="129"/>
      <c r="K837" s="129"/>
      <c r="L837" s="129"/>
      <c r="M837" s="129"/>
      <c r="N837" s="129"/>
      <c r="O837" s="129"/>
      <c r="P837" s="129"/>
      <c r="Q837" s="129"/>
      <c r="R837" s="129"/>
      <c r="S837" s="129"/>
      <c r="T837" s="129"/>
      <c r="U837" s="129"/>
      <c r="V837" s="129"/>
      <c r="W837" s="129"/>
      <c r="X837" s="129"/>
      <c r="Y837" s="129"/>
      <c r="Z837" s="129"/>
    </row>
    <row r="838" spans="1:26" ht="15.75" hidden="1" customHeight="1" x14ac:dyDescent="0.25">
      <c r="A838" s="129"/>
      <c r="B838" s="129"/>
      <c r="C838" s="129"/>
      <c r="D838" s="129"/>
      <c r="E838" s="129"/>
      <c r="F838" s="129"/>
      <c r="G838" s="129"/>
      <c r="H838" s="129"/>
      <c r="I838" s="129"/>
      <c r="J838" s="129"/>
      <c r="K838" s="129"/>
      <c r="L838" s="129"/>
      <c r="M838" s="129"/>
      <c r="N838" s="129"/>
      <c r="O838" s="129"/>
      <c r="P838" s="129"/>
      <c r="Q838" s="129"/>
      <c r="R838" s="129"/>
      <c r="S838" s="129"/>
      <c r="T838" s="129"/>
      <c r="U838" s="129"/>
      <c r="V838" s="129"/>
      <c r="W838" s="129"/>
      <c r="X838" s="129"/>
      <c r="Y838" s="129"/>
      <c r="Z838" s="129"/>
    </row>
    <row r="839" spans="1:26" ht="15.75" hidden="1" customHeight="1" x14ac:dyDescent="0.25">
      <c r="A839" s="129"/>
      <c r="B839" s="129"/>
      <c r="C839" s="129"/>
      <c r="D839" s="129"/>
      <c r="E839" s="129"/>
      <c r="F839" s="129"/>
      <c r="G839" s="129"/>
      <c r="H839" s="129"/>
      <c r="I839" s="129"/>
      <c r="J839" s="129"/>
      <c r="K839" s="129"/>
      <c r="L839" s="129"/>
      <c r="M839" s="129"/>
      <c r="N839" s="129"/>
      <c r="O839" s="129"/>
      <c r="P839" s="129"/>
      <c r="Q839" s="129"/>
      <c r="R839" s="129"/>
      <c r="S839" s="129"/>
      <c r="T839" s="129"/>
      <c r="U839" s="129"/>
      <c r="V839" s="129"/>
      <c r="W839" s="129"/>
      <c r="X839" s="129"/>
      <c r="Y839" s="129"/>
      <c r="Z839" s="129"/>
    </row>
    <row r="840" spans="1:26" ht="15.75" hidden="1" customHeight="1" x14ac:dyDescent="0.25">
      <c r="A840" s="129"/>
      <c r="B840" s="129"/>
      <c r="C840" s="129"/>
      <c r="D840" s="129"/>
      <c r="E840" s="129"/>
      <c r="F840" s="129"/>
      <c r="G840" s="129"/>
      <c r="H840" s="129"/>
      <c r="I840" s="129"/>
      <c r="J840" s="129"/>
      <c r="K840" s="129"/>
      <c r="L840" s="129"/>
      <c r="M840" s="129"/>
      <c r="N840" s="129"/>
      <c r="O840" s="129"/>
      <c r="P840" s="129"/>
      <c r="Q840" s="129"/>
      <c r="R840" s="129"/>
      <c r="S840" s="129"/>
      <c r="T840" s="129"/>
      <c r="U840" s="129"/>
      <c r="V840" s="129"/>
      <c r="W840" s="129"/>
      <c r="X840" s="129"/>
      <c r="Y840" s="129"/>
      <c r="Z840" s="129"/>
    </row>
    <row r="841" spans="1:26" ht="15.75" hidden="1" customHeight="1" x14ac:dyDescent="0.25">
      <c r="A841" s="129"/>
      <c r="B841" s="129"/>
      <c r="C841" s="129"/>
      <c r="D841" s="129"/>
      <c r="E841" s="129"/>
      <c r="F841" s="129"/>
      <c r="G841" s="129"/>
      <c r="H841" s="129"/>
      <c r="I841" s="129"/>
      <c r="J841" s="129"/>
      <c r="K841" s="129"/>
      <c r="L841" s="129"/>
      <c r="M841" s="129"/>
      <c r="N841" s="129"/>
      <c r="O841" s="129"/>
      <c r="P841" s="129"/>
      <c r="Q841" s="129"/>
      <c r="R841" s="129"/>
      <c r="S841" s="129"/>
      <c r="T841" s="129"/>
      <c r="U841" s="129"/>
      <c r="V841" s="129"/>
      <c r="W841" s="129"/>
      <c r="X841" s="129"/>
      <c r="Y841" s="129"/>
      <c r="Z841" s="129"/>
    </row>
    <row r="842" spans="1:26" ht="15.75" hidden="1" customHeight="1" x14ac:dyDescent="0.25">
      <c r="A842" s="129"/>
      <c r="B842" s="129"/>
      <c r="C842" s="129"/>
      <c r="D842" s="129"/>
      <c r="E842" s="129"/>
      <c r="F842" s="129"/>
      <c r="G842" s="129"/>
      <c r="H842" s="129"/>
      <c r="I842" s="129"/>
      <c r="J842" s="129"/>
      <c r="K842" s="129"/>
      <c r="L842" s="129"/>
      <c r="M842" s="129"/>
      <c r="N842" s="129"/>
      <c r="O842" s="129"/>
      <c r="P842" s="129"/>
      <c r="Q842" s="129"/>
      <c r="R842" s="129"/>
      <c r="S842" s="129"/>
      <c r="T842" s="129"/>
      <c r="U842" s="129"/>
      <c r="V842" s="129"/>
      <c r="W842" s="129"/>
      <c r="X842" s="129"/>
      <c r="Y842" s="129"/>
      <c r="Z842" s="129"/>
    </row>
    <row r="843" spans="1:26" ht="15.75" hidden="1" customHeight="1" x14ac:dyDescent="0.25">
      <c r="A843" s="129"/>
      <c r="B843" s="129"/>
      <c r="C843" s="129"/>
      <c r="D843" s="129"/>
      <c r="E843" s="129"/>
      <c r="F843" s="129"/>
      <c r="G843" s="129"/>
      <c r="H843" s="129"/>
      <c r="I843" s="129"/>
      <c r="J843" s="129"/>
      <c r="K843" s="129"/>
      <c r="L843" s="129"/>
      <c r="M843" s="129"/>
      <c r="N843" s="129"/>
      <c r="O843" s="129"/>
      <c r="P843" s="129"/>
      <c r="Q843" s="129"/>
      <c r="R843" s="129"/>
      <c r="S843" s="129"/>
      <c r="T843" s="129"/>
      <c r="U843" s="129"/>
      <c r="V843" s="129"/>
      <c r="W843" s="129"/>
      <c r="X843" s="129"/>
      <c r="Y843" s="129"/>
      <c r="Z843" s="129"/>
    </row>
    <row r="844" spans="1:26" ht="15.75" hidden="1" customHeight="1" x14ac:dyDescent="0.25">
      <c r="A844" s="129"/>
      <c r="B844" s="129"/>
      <c r="C844" s="129"/>
      <c r="D844" s="129"/>
      <c r="E844" s="129"/>
      <c r="F844" s="129"/>
      <c r="G844" s="129"/>
      <c r="H844" s="129"/>
      <c r="I844" s="129"/>
      <c r="J844" s="129"/>
      <c r="K844" s="129"/>
      <c r="L844" s="129"/>
      <c r="M844" s="129"/>
      <c r="N844" s="129"/>
      <c r="O844" s="129"/>
      <c r="P844" s="129"/>
      <c r="Q844" s="129"/>
      <c r="R844" s="129"/>
      <c r="S844" s="129"/>
      <c r="T844" s="129"/>
      <c r="U844" s="129"/>
      <c r="V844" s="129"/>
      <c r="W844" s="129"/>
      <c r="X844" s="129"/>
      <c r="Y844" s="129"/>
      <c r="Z844" s="129"/>
    </row>
    <row r="845" spans="1:26" ht="15.75" hidden="1" customHeight="1" x14ac:dyDescent="0.25">
      <c r="A845" s="129"/>
      <c r="B845" s="129"/>
      <c r="C845" s="129"/>
      <c r="D845" s="129"/>
      <c r="E845" s="129"/>
      <c r="F845" s="129"/>
      <c r="G845" s="129"/>
      <c r="H845" s="129"/>
      <c r="I845" s="129"/>
      <c r="J845" s="129"/>
      <c r="K845" s="129"/>
      <c r="L845" s="129"/>
      <c r="M845" s="129"/>
      <c r="N845" s="129"/>
      <c r="O845" s="129"/>
      <c r="P845" s="129"/>
      <c r="Q845" s="129"/>
      <c r="R845" s="129"/>
      <c r="S845" s="129"/>
      <c r="T845" s="129"/>
      <c r="U845" s="129"/>
      <c r="V845" s="129"/>
      <c r="W845" s="129"/>
      <c r="X845" s="129"/>
      <c r="Y845" s="129"/>
      <c r="Z845" s="129"/>
    </row>
    <row r="846" spans="1:26" ht="15.75" hidden="1" customHeight="1" x14ac:dyDescent="0.25">
      <c r="A846" s="129"/>
      <c r="B846" s="129"/>
      <c r="C846" s="129"/>
      <c r="D846" s="129"/>
      <c r="E846" s="129"/>
      <c r="F846" s="129"/>
      <c r="G846" s="129"/>
      <c r="H846" s="129"/>
      <c r="I846" s="129"/>
      <c r="J846" s="129"/>
      <c r="K846" s="129"/>
      <c r="L846" s="129"/>
      <c r="M846" s="129"/>
      <c r="N846" s="129"/>
      <c r="O846" s="129"/>
      <c r="P846" s="129"/>
      <c r="Q846" s="129"/>
      <c r="R846" s="129"/>
      <c r="S846" s="129"/>
      <c r="T846" s="129"/>
      <c r="U846" s="129"/>
      <c r="V846" s="129"/>
      <c r="W846" s="129"/>
      <c r="X846" s="129"/>
      <c r="Y846" s="129"/>
      <c r="Z846" s="129"/>
    </row>
    <row r="847" spans="1:26" ht="15.75" hidden="1" customHeight="1" x14ac:dyDescent="0.25">
      <c r="A847" s="129"/>
      <c r="B847" s="129"/>
      <c r="C847" s="129"/>
      <c r="D847" s="129"/>
      <c r="E847" s="129"/>
      <c r="F847" s="129"/>
      <c r="G847" s="129"/>
      <c r="H847" s="129"/>
      <c r="I847" s="129"/>
      <c r="J847" s="129"/>
      <c r="K847" s="129"/>
      <c r="L847" s="129"/>
      <c r="M847" s="129"/>
      <c r="N847" s="129"/>
      <c r="O847" s="129"/>
      <c r="P847" s="129"/>
      <c r="Q847" s="129"/>
      <c r="R847" s="129"/>
      <c r="S847" s="129"/>
      <c r="T847" s="129"/>
      <c r="U847" s="129"/>
      <c r="V847" s="129"/>
      <c r="W847" s="129"/>
      <c r="X847" s="129"/>
      <c r="Y847" s="129"/>
      <c r="Z847" s="129"/>
    </row>
    <row r="848" spans="1:26" ht="15.75" hidden="1" customHeight="1" x14ac:dyDescent="0.25">
      <c r="A848" s="129"/>
      <c r="B848" s="129"/>
      <c r="C848" s="129"/>
      <c r="D848" s="129"/>
      <c r="E848" s="129"/>
      <c r="F848" s="129"/>
      <c r="G848" s="129"/>
      <c r="H848" s="129"/>
      <c r="I848" s="129"/>
      <c r="J848" s="129"/>
      <c r="K848" s="129"/>
      <c r="L848" s="129"/>
      <c r="M848" s="129"/>
      <c r="N848" s="129"/>
      <c r="O848" s="129"/>
      <c r="P848" s="129"/>
      <c r="Q848" s="129"/>
      <c r="R848" s="129"/>
      <c r="S848" s="129"/>
      <c r="T848" s="129"/>
      <c r="U848" s="129"/>
      <c r="V848" s="129"/>
      <c r="W848" s="129"/>
      <c r="X848" s="129"/>
      <c r="Y848" s="129"/>
      <c r="Z848" s="129"/>
    </row>
    <row r="849" spans="1:26" ht="15.75" hidden="1" customHeight="1" x14ac:dyDescent="0.25">
      <c r="A849" s="129"/>
      <c r="B849" s="129"/>
      <c r="C849" s="129"/>
      <c r="D849" s="129"/>
      <c r="E849" s="129"/>
      <c r="F849" s="129"/>
      <c r="G849" s="129"/>
      <c r="H849" s="129"/>
      <c r="I849" s="129"/>
      <c r="J849" s="129"/>
      <c r="K849" s="129"/>
      <c r="L849" s="129"/>
      <c r="M849" s="129"/>
      <c r="N849" s="129"/>
      <c r="O849" s="129"/>
      <c r="P849" s="129"/>
      <c r="Q849" s="129"/>
      <c r="R849" s="129"/>
      <c r="S849" s="129"/>
      <c r="T849" s="129"/>
      <c r="U849" s="129"/>
      <c r="V849" s="129"/>
      <c r="W849" s="129"/>
      <c r="X849" s="129"/>
      <c r="Y849" s="129"/>
      <c r="Z849" s="129"/>
    </row>
    <row r="850" spans="1:26" ht="15.75" hidden="1" customHeight="1" x14ac:dyDescent="0.25">
      <c r="A850" s="129"/>
      <c r="B850" s="129"/>
      <c r="C850" s="129"/>
      <c r="D850" s="129"/>
      <c r="E850" s="129"/>
      <c r="F850" s="129"/>
      <c r="G850" s="129"/>
      <c r="H850" s="129"/>
      <c r="I850" s="129"/>
      <c r="J850" s="129"/>
      <c r="K850" s="129"/>
      <c r="L850" s="129"/>
      <c r="M850" s="129"/>
      <c r="N850" s="129"/>
      <c r="O850" s="129"/>
      <c r="P850" s="129"/>
      <c r="Q850" s="129"/>
      <c r="R850" s="129"/>
      <c r="S850" s="129"/>
      <c r="T850" s="129"/>
      <c r="U850" s="129"/>
      <c r="V850" s="129"/>
      <c r="W850" s="129"/>
      <c r="X850" s="129"/>
      <c r="Y850" s="129"/>
      <c r="Z850" s="129"/>
    </row>
    <row r="851" spans="1:26" ht="15.75" hidden="1" customHeight="1" x14ac:dyDescent="0.25">
      <c r="A851" s="129"/>
      <c r="B851" s="129"/>
      <c r="C851" s="129"/>
      <c r="D851" s="129"/>
      <c r="E851" s="129"/>
      <c r="F851" s="129"/>
      <c r="G851" s="129"/>
      <c r="H851" s="129"/>
      <c r="I851" s="129"/>
      <c r="J851" s="129"/>
      <c r="K851" s="129"/>
      <c r="L851" s="129"/>
      <c r="M851" s="129"/>
      <c r="N851" s="129"/>
      <c r="O851" s="129"/>
      <c r="P851" s="129"/>
      <c r="Q851" s="129"/>
      <c r="R851" s="129"/>
      <c r="S851" s="129"/>
      <c r="T851" s="129"/>
      <c r="U851" s="129"/>
      <c r="V851" s="129"/>
      <c r="W851" s="129"/>
      <c r="X851" s="129"/>
      <c r="Y851" s="129"/>
      <c r="Z851" s="129"/>
    </row>
    <row r="852" spans="1:26" ht="15.75" hidden="1" customHeight="1" x14ac:dyDescent="0.25">
      <c r="A852" s="129"/>
      <c r="B852" s="129"/>
      <c r="C852" s="129"/>
      <c r="D852" s="129"/>
      <c r="E852" s="129"/>
      <c r="F852" s="129"/>
      <c r="G852" s="129"/>
      <c r="H852" s="129"/>
      <c r="I852" s="129"/>
      <c r="J852" s="129"/>
      <c r="K852" s="129"/>
      <c r="L852" s="129"/>
      <c r="M852" s="129"/>
      <c r="N852" s="129"/>
      <c r="O852" s="129"/>
      <c r="P852" s="129"/>
      <c r="Q852" s="129"/>
      <c r="R852" s="129"/>
      <c r="S852" s="129"/>
      <c r="T852" s="129"/>
      <c r="U852" s="129"/>
      <c r="V852" s="129"/>
      <c r="W852" s="129"/>
      <c r="X852" s="129"/>
      <c r="Y852" s="129"/>
      <c r="Z852" s="129"/>
    </row>
    <row r="853" spans="1:26" ht="15.75" hidden="1" customHeight="1" x14ac:dyDescent="0.25">
      <c r="A853" s="129"/>
      <c r="B853" s="129"/>
      <c r="C853" s="129"/>
      <c r="D853" s="129"/>
      <c r="E853" s="129"/>
      <c r="F853" s="129"/>
      <c r="G853" s="129"/>
      <c r="H853" s="129"/>
      <c r="I853" s="129"/>
      <c r="J853" s="129"/>
      <c r="K853" s="129"/>
      <c r="L853" s="129"/>
      <c r="M853" s="129"/>
      <c r="N853" s="129"/>
      <c r="O853" s="129"/>
      <c r="P853" s="129"/>
      <c r="Q853" s="129"/>
      <c r="R853" s="129"/>
      <c r="S853" s="129"/>
      <c r="T853" s="129"/>
      <c r="U853" s="129"/>
      <c r="V853" s="129"/>
      <c r="W853" s="129"/>
      <c r="X853" s="129"/>
      <c r="Y853" s="129"/>
      <c r="Z853" s="129"/>
    </row>
    <row r="854" spans="1:26" ht="15.75" hidden="1" customHeight="1" x14ac:dyDescent="0.25">
      <c r="A854" s="129"/>
      <c r="B854" s="129"/>
      <c r="C854" s="129"/>
      <c r="D854" s="129"/>
      <c r="E854" s="129"/>
      <c r="F854" s="129"/>
      <c r="G854" s="129"/>
      <c r="H854" s="129"/>
      <c r="I854" s="129"/>
      <c r="J854" s="129"/>
      <c r="K854" s="129"/>
      <c r="L854" s="129"/>
      <c r="M854" s="129"/>
      <c r="N854" s="129"/>
      <c r="O854" s="129"/>
      <c r="P854" s="129"/>
      <c r="Q854" s="129"/>
      <c r="R854" s="129"/>
      <c r="S854" s="129"/>
      <c r="T854" s="129"/>
      <c r="U854" s="129"/>
      <c r="V854" s="129"/>
      <c r="W854" s="129"/>
      <c r="X854" s="129"/>
      <c r="Y854" s="129"/>
      <c r="Z854" s="129"/>
    </row>
    <row r="855" spans="1:26" ht="15.75" hidden="1" customHeight="1" x14ac:dyDescent="0.25">
      <c r="A855" s="129"/>
      <c r="B855" s="129"/>
      <c r="C855" s="129"/>
      <c r="D855" s="129"/>
      <c r="E855" s="129"/>
      <c r="F855" s="129"/>
      <c r="G855" s="129"/>
      <c r="H855" s="129"/>
      <c r="I855" s="129"/>
      <c r="J855" s="129"/>
      <c r="K855" s="129"/>
      <c r="L855" s="129"/>
      <c r="M855" s="129"/>
      <c r="N855" s="129"/>
      <c r="O855" s="129"/>
      <c r="P855" s="129"/>
      <c r="Q855" s="129"/>
      <c r="R855" s="129"/>
      <c r="S855" s="129"/>
      <c r="T855" s="129"/>
      <c r="U855" s="129"/>
      <c r="V855" s="129"/>
      <c r="W855" s="129"/>
      <c r="X855" s="129"/>
      <c r="Y855" s="129"/>
      <c r="Z855" s="129"/>
    </row>
    <row r="856" spans="1:26" ht="15.75" hidden="1" customHeight="1" x14ac:dyDescent="0.25">
      <c r="A856" s="129"/>
      <c r="B856" s="129"/>
      <c r="C856" s="129"/>
      <c r="D856" s="129"/>
      <c r="E856" s="129"/>
      <c r="F856" s="129"/>
      <c r="G856" s="129"/>
      <c r="H856" s="129"/>
      <c r="I856" s="129"/>
      <c r="J856" s="129"/>
      <c r="K856" s="129"/>
      <c r="L856" s="129"/>
      <c r="M856" s="129"/>
      <c r="N856" s="129"/>
      <c r="O856" s="129"/>
      <c r="P856" s="129"/>
      <c r="Q856" s="129"/>
      <c r="R856" s="129"/>
      <c r="S856" s="129"/>
      <c r="T856" s="129"/>
      <c r="U856" s="129"/>
      <c r="V856" s="129"/>
      <c r="W856" s="129"/>
      <c r="X856" s="129"/>
      <c r="Y856" s="129"/>
      <c r="Z856" s="129"/>
    </row>
    <row r="857" spans="1:26" ht="15.75" hidden="1" customHeight="1" x14ac:dyDescent="0.25">
      <c r="A857" s="129"/>
      <c r="B857" s="129"/>
      <c r="C857" s="129"/>
      <c r="D857" s="129"/>
      <c r="E857" s="129"/>
      <c r="F857" s="129"/>
      <c r="G857" s="129"/>
      <c r="H857" s="129"/>
      <c r="I857" s="129"/>
      <c r="J857" s="129"/>
      <c r="K857" s="129"/>
      <c r="L857" s="129"/>
      <c r="M857" s="129"/>
      <c r="N857" s="129"/>
      <c r="O857" s="129"/>
      <c r="P857" s="129"/>
      <c r="Q857" s="129"/>
      <c r="R857" s="129"/>
      <c r="S857" s="129"/>
      <c r="T857" s="129"/>
      <c r="U857" s="129"/>
      <c r="V857" s="129"/>
      <c r="W857" s="129"/>
      <c r="X857" s="129"/>
      <c r="Y857" s="129"/>
      <c r="Z857" s="129"/>
    </row>
    <row r="858" spans="1:26" ht="15.75" hidden="1" customHeight="1" x14ac:dyDescent="0.25">
      <c r="A858" s="129"/>
      <c r="B858" s="129"/>
      <c r="C858" s="129"/>
      <c r="D858" s="129"/>
      <c r="E858" s="129"/>
      <c r="F858" s="129"/>
      <c r="G858" s="129"/>
      <c r="H858" s="129"/>
      <c r="I858" s="129"/>
      <c r="J858" s="129"/>
      <c r="K858" s="129"/>
      <c r="L858" s="129"/>
      <c r="M858" s="129"/>
      <c r="N858" s="129"/>
      <c r="O858" s="129"/>
      <c r="P858" s="129"/>
      <c r="Q858" s="129"/>
      <c r="R858" s="129"/>
      <c r="S858" s="129"/>
      <c r="T858" s="129"/>
      <c r="U858" s="129"/>
      <c r="V858" s="129"/>
      <c r="W858" s="129"/>
      <c r="X858" s="129"/>
      <c r="Y858" s="129"/>
      <c r="Z858" s="129"/>
    </row>
    <row r="859" spans="1:26" ht="15.75" hidden="1" customHeight="1" x14ac:dyDescent="0.25">
      <c r="A859" s="129"/>
      <c r="B859" s="129"/>
      <c r="C859" s="129"/>
      <c r="D859" s="129"/>
      <c r="E859" s="129"/>
      <c r="F859" s="129"/>
      <c r="G859" s="129"/>
      <c r="H859" s="129"/>
      <c r="I859" s="129"/>
      <c r="J859" s="129"/>
      <c r="K859" s="129"/>
      <c r="L859" s="129"/>
      <c r="M859" s="129"/>
      <c r="N859" s="129"/>
      <c r="O859" s="129"/>
      <c r="P859" s="129"/>
      <c r="Q859" s="129"/>
      <c r="R859" s="129"/>
      <c r="S859" s="129"/>
      <c r="T859" s="129"/>
      <c r="U859" s="129"/>
      <c r="V859" s="129"/>
      <c r="W859" s="129"/>
      <c r="X859" s="129"/>
      <c r="Y859" s="129"/>
      <c r="Z859" s="129"/>
    </row>
    <row r="860" spans="1:26" ht="15.75" hidden="1" customHeight="1" x14ac:dyDescent="0.25">
      <c r="A860" s="129"/>
      <c r="B860" s="129"/>
      <c r="C860" s="129"/>
      <c r="D860" s="129"/>
      <c r="E860" s="129"/>
      <c r="F860" s="129"/>
      <c r="G860" s="129"/>
      <c r="H860" s="129"/>
      <c r="I860" s="129"/>
      <c r="J860" s="129"/>
      <c r="K860" s="129"/>
      <c r="L860" s="129"/>
      <c r="M860" s="129"/>
      <c r="N860" s="129"/>
      <c r="O860" s="129"/>
      <c r="P860" s="129"/>
      <c r="Q860" s="129"/>
      <c r="R860" s="129"/>
      <c r="S860" s="129"/>
      <c r="T860" s="129"/>
      <c r="U860" s="129"/>
      <c r="V860" s="129"/>
      <c r="W860" s="129"/>
      <c r="X860" s="129"/>
      <c r="Y860" s="129"/>
      <c r="Z860" s="129"/>
    </row>
    <row r="861" spans="1:26" ht="15.75" hidden="1" customHeight="1" x14ac:dyDescent="0.25">
      <c r="A861" s="129"/>
      <c r="B861" s="129"/>
      <c r="C861" s="129"/>
      <c r="D861" s="129"/>
      <c r="E861" s="129"/>
      <c r="F861" s="129"/>
      <c r="G861" s="129"/>
      <c r="H861" s="129"/>
      <c r="I861" s="129"/>
      <c r="J861" s="129"/>
      <c r="K861" s="129"/>
      <c r="L861" s="129"/>
      <c r="M861" s="129"/>
      <c r="N861" s="129"/>
      <c r="O861" s="129"/>
      <c r="P861" s="129"/>
      <c r="Q861" s="129"/>
      <c r="R861" s="129"/>
      <c r="S861" s="129"/>
      <c r="T861" s="129"/>
      <c r="U861" s="129"/>
      <c r="V861" s="129"/>
      <c r="W861" s="129"/>
      <c r="X861" s="129"/>
      <c r="Y861" s="129"/>
      <c r="Z861" s="129"/>
    </row>
    <row r="862" spans="1:26" ht="15.75" hidden="1" customHeight="1" x14ac:dyDescent="0.25">
      <c r="A862" s="129"/>
      <c r="B862" s="129"/>
      <c r="C862" s="129"/>
      <c r="D862" s="129"/>
      <c r="E862" s="129"/>
      <c r="F862" s="129"/>
      <c r="G862" s="129"/>
      <c r="H862" s="129"/>
      <c r="I862" s="129"/>
      <c r="J862" s="129"/>
      <c r="K862" s="129"/>
      <c r="L862" s="129"/>
      <c r="M862" s="129"/>
      <c r="N862" s="129"/>
      <c r="O862" s="129"/>
      <c r="P862" s="129"/>
      <c r="Q862" s="129"/>
      <c r="R862" s="129"/>
      <c r="S862" s="129"/>
      <c r="T862" s="129"/>
      <c r="U862" s="129"/>
      <c r="V862" s="129"/>
      <c r="W862" s="129"/>
      <c r="X862" s="129"/>
      <c r="Y862" s="129"/>
      <c r="Z862" s="129"/>
    </row>
    <row r="863" spans="1:26" ht="15.75" hidden="1" customHeight="1" x14ac:dyDescent="0.25">
      <c r="A863" s="129"/>
      <c r="B863" s="129"/>
      <c r="C863" s="129"/>
      <c r="D863" s="129"/>
      <c r="E863" s="129"/>
      <c r="F863" s="129"/>
      <c r="G863" s="129"/>
      <c r="H863" s="129"/>
      <c r="I863" s="129"/>
      <c r="J863" s="129"/>
      <c r="K863" s="129"/>
      <c r="L863" s="129"/>
      <c r="M863" s="129"/>
      <c r="N863" s="129"/>
      <c r="O863" s="129"/>
      <c r="P863" s="129"/>
      <c r="Q863" s="129"/>
      <c r="R863" s="129"/>
      <c r="S863" s="129"/>
      <c r="T863" s="129"/>
      <c r="U863" s="129"/>
      <c r="V863" s="129"/>
      <c r="W863" s="129"/>
      <c r="X863" s="129"/>
      <c r="Y863" s="129"/>
      <c r="Z863" s="129"/>
    </row>
    <row r="864" spans="1:26" ht="15.75" hidden="1" customHeight="1" x14ac:dyDescent="0.25">
      <c r="A864" s="129"/>
      <c r="B864" s="129"/>
      <c r="C864" s="129"/>
      <c r="D864" s="129"/>
      <c r="E864" s="129"/>
      <c r="F864" s="129"/>
      <c r="G864" s="129"/>
      <c r="H864" s="129"/>
      <c r="I864" s="129"/>
      <c r="J864" s="129"/>
      <c r="K864" s="129"/>
      <c r="L864" s="129"/>
      <c r="M864" s="129"/>
      <c r="N864" s="129"/>
      <c r="O864" s="129"/>
      <c r="P864" s="129"/>
      <c r="Q864" s="129"/>
      <c r="R864" s="129"/>
      <c r="S864" s="129"/>
      <c r="T864" s="129"/>
      <c r="U864" s="129"/>
      <c r="V864" s="129"/>
      <c r="W864" s="129"/>
      <c r="X864" s="129"/>
      <c r="Y864" s="129"/>
      <c r="Z864" s="129"/>
    </row>
    <row r="865" spans="1:26" ht="15.75" hidden="1" customHeight="1" x14ac:dyDescent="0.25">
      <c r="A865" s="129"/>
      <c r="B865" s="129"/>
      <c r="C865" s="129"/>
      <c r="D865" s="129"/>
      <c r="E865" s="129"/>
      <c r="F865" s="129"/>
      <c r="G865" s="129"/>
      <c r="H865" s="129"/>
      <c r="I865" s="129"/>
      <c r="J865" s="129"/>
      <c r="K865" s="129"/>
      <c r="L865" s="129"/>
      <c r="M865" s="129"/>
      <c r="N865" s="129"/>
      <c r="O865" s="129"/>
      <c r="P865" s="129"/>
      <c r="Q865" s="129"/>
      <c r="R865" s="129"/>
      <c r="S865" s="129"/>
      <c r="T865" s="129"/>
      <c r="U865" s="129"/>
      <c r="V865" s="129"/>
      <c r="W865" s="129"/>
      <c r="X865" s="129"/>
      <c r="Y865" s="129"/>
      <c r="Z865" s="129"/>
    </row>
    <row r="866" spans="1:26" ht="15.75" hidden="1" customHeight="1" x14ac:dyDescent="0.25">
      <c r="A866" s="129"/>
      <c r="B866" s="129"/>
      <c r="C866" s="129"/>
      <c r="D866" s="129"/>
      <c r="E866" s="129"/>
      <c r="F866" s="129"/>
      <c r="G866" s="129"/>
      <c r="H866" s="129"/>
      <c r="I866" s="129"/>
      <c r="J866" s="129"/>
      <c r="K866" s="129"/>
      <c r="L866" s="129"/>
      <c r="M866" s="129"/>
      <c r="N866" s="129"/>
      <c r="O866" s="129"/>
      <c r="P866" s="129"/>
      <c r="Q866" s="129"/>
      <c r="R866" s="129"/>
      <c r="S866" s="129"/>
      <c r="T866" s="129"/>
      <c r="U866" s="129"/>
      <c r="V866" s="129"/>
      <c r="W866" s="129"/>
      <c r="X866" s="129"/>
      <c r="Y866" s="129"/>
      <c r="Z866" s="129"/>
    </row>
    <row r="867" spans="1:26" ht="15.75" hidden="1" customHeight="1" x14ac:dyDescent="0.25">
      <c r="A867" s="129"/>
      <c r="B867" s="129"/>
      <c r="C867" s="129"/>
      <c r="D867" s="129"/>
      <c r="E867" s="129"/>
      <c r="F867" s="129"/>
      <c r="G867" s="129"/>
      <c r="H867" s="129"/>
      <c r="I867" s="129"/>
      <c r="J867" s="129"/>
      <c r="K867" s="129"/>
      <c r="L867" s="129"/>
      <c r="M867" s="129"/>
      <c r="N867" s="129"/>
      <c r="O867" s="129"/>
      <c r="P867" s="129"/>
      <c r="Q867" s="129"/>
      <c r="R867" s="129"/>
      <c r="S867" s="129"/>
      <c r="T867" s="129"/>
      <c r="U867" s="129"/>
      <c r="V867" s="129"/>
      <c r="W867" s="129"/>
      <c r="X867" s="129"/>
      <c r="Y867" s="129"/>
      <c r="Z867" s="129"/>
    </row>
    <row r="868" spans="1:26" ht="15.75" hidden="1" customHeight="1" x14ac:dyDescent="0.25">
      <c r="A868" s="129"/>
      <c r="B868" s="129"/>
      <c r="C868" s="129"/>
      <c r="D868" s="129"/>
      <c r="E868" s="129"/>
      <c r="F868" s="129"/>
      <c r="G868" s="129"/>
      <c r="H868" s="129"/>
      <c r="I868" s="129"/>
      <c r="J868" s="129"/>
      <c r="K868" s="129"/>
      <c r="L868" s="129"/>
      <c r="M868" s="129"/>
      <c r="N868" s="129"/>
      <c r="O868" s="129"/>
      <c r="P868" s="129"/>
      <c r="Q868" s="129"/>
      <c r="R868" s="129"/>
      <c r="S868" s="129"/>
      <c r="T868" s="129"/>
      <c r="U868" s="129"/>
      <c r="V868" s="129"/>
      <c r="W868" s="129"/>
      <c r="X868" s="129"/>
      <c r="Y868" s="129"/>
      <c r="Z868" s="129"/>
    </row>
    <row r="869" spans="1:26" ht="15.75" hidden="1" customHeight="1" x14ac:dyDescent="0.25">
      <c r="A869" s="129"/>
      <c r="B869" s="129"/>
      <c r="C869" s="129"/>
      <c r="D869" s="129"/>
      <c r="E869" s="129"/>
      <c r="F869" s="129"/>
      <c r="G869" s="129"/>
      <c r="H869" s="129"/>
      <c r="I869" s="129"/>
      <c r="J869" s="129"/>
      <c r="K869" s="129"/>
      <c r="L869" s="129"/>
      <c r="M869" s="129"/>
      <c r="N869" s="129"/>
      <c r="O869" s="129"/>
      <c r="P869" s="129"/>
      <c r="Q869" s="129"/>
      <c r="R869" s="129"/>
      <c r="S869" s="129"/>
      <c r="T869" s="129"/>
      <c r="U869" s="129"/>
      <c r="V869" s="129"/>
      <c r="W869" s="129"/>
      <c r="X869" s="129"/>
      <c r="Y869" s="129"/>
      <c r="Z869" s="129"/>
    </row>
    <row r="870" spans="1:26" ht="15.75" hidden="1" customHeight="1" x14ac:dyDescent="0.25">
      <c r="A870" s="129"/>
      <c r="B870" s="129"/>
      <c r="C870" s="129"/>
      <c r="D870" s="129"/>
      <c r="E870" s="129"/>
      <c r="F870" s="129"/>
      <c r="G870" s="129"/>
      <c r="H870" s="129"/>
      <c r="I870" s="129"/>
      <c r="J870" s="129"/>
      <c r="K870" s="129"/>
      <c r="L870" s="129"/>
      <c r="M870" s="129"/>
      <c r="N870" s="129"/>
      <c r="O870" s="129"/>
      <c r="P870" s="129"/>
      <c r="Q870" s="129"/>
      <c r="R870" s="129"/>
      <c r="S870" s="129"/>
      <c r="T870" s="129"/>
      <c r="U870" s="129"/>
      <c r="V870" s="129"/>
      <c r="W870" s="129"/>
      <c r="X870" s="129"/>
      <c r="Y870" s="129"/>
      <c r="Z870" s="129"/>
    </row>
    <row r="871" spans="1:26" ht="15.75" hidden="1" customHeight="1" x14ac:dyDescent="0.25">
      <c r="A871" s="129"/>
      <c r="B871" s="129"/>
      <c r="C871" s="129"/>
      <c r="D871" s="129"/>
      <c r="E871" s="129"/>
      <c r="F871" s="129"/>
      <c r="G871" s="129"/>
      <c r="H871" s="129"/>
      <c r="I871" s="129"/>
      <c r="J871" s="129"/>
      <c r="K871" s="129"/>
      <c r="L871" s="129"/>
      <c r="M871" s="129"/>
      <c r="N871" s="129"/>
      <c r="O871" s="129"/>
      <c r="P871" s="129"/>
      <c r="Q871" s="129"/>
      <c r="R871" s="129"/>
      <c r="S871" s="129"/>
      <c r="T871" s="129"/>
      <c r="U871" s="129"/>
      <c r="V871" s="129"/>
      <c r="W871" s="129"/>
      <c r="X871" s="129"/>
      <c r="Y871" s="129"/>
      <c r="Z871" s="129"/>
    </row>
    <row r="872" spans="1:26" ht="15.75" hidden="1" customHeight="1" x14ac:dyDescent="0.25">
      <c r="A872" s="129"/>
      <c r="B872" s="129"/>
      <c r="C872" s="129"/>
      <c r="D872" s="129"/>
      <c r="E872" s="129"/>
      <c r="F872" s="129"/>
      <c r="G872" s="129"/>
      <c r="H872" s="129"/>
      <c r="I872" s="129"/>
      <c r="J872" s="129"/>
      <c r="K872" s="129"/>
      <c r="L872" s="129"/>
      <c r="M872" s="129"/>
      <c r="N872" s="129"/>
      <c r="O872" s="129"/>
      <c r="P872" s="129"/>
      <c r="Q872" s="129"/>
      <c r="R872" s="129"/>
      <c r="S872" s="129"/>
      <c r="T872" s="129"/>
      <c r="U872" s="129"/>
      <c r="V872" s="129"/>
      <c r="W872" s="129"/>
      <c r="X872" s="129"/>
      <c r="Y872" s="129"/>
      <c r="Z872" s="129"/>
    </row>
    <row r="873" spans="1:26" ht="15.75" hidden="1" customHeight="1" x14ac:dyDescent="0.25">
      <c r="A873" s="129"/>
      <c r="B873" s="129"/>
      <c r="C873" s="129"/>
      <c r="D873" s="129"/>
      <c r="E873" s="129"/>
      <c r="F873" s="129"/>
      <c r="G873" s="129"/>
      <c r="H873" s="129"/>
      <c r="I873" s="129"/>
      <c r="J873" s="129"/>
      <c r="K873" s="129"/>
      <c r="L873" s="129"/>
      <c r="M873" s="129"/>
      <c r="N873" s="129"/>
      <c r="O873" s="129"/>
      <c r="P873" s="129"/>
      <c r="Q873" s="129"/>
      <c r="R873" s="129"/>
      <c r="S873" s="129"/>
      <c r="T873" s="129"/>
      <c r="U873" s="129"/>
      <c r="V873" s="129"/>
      <c r="W873" s="129"/>
      <c r="X873" s="129"/>
      <c r="Y873" s="129"/>
      <c r="Z873" s="129"/>
    </row>
    <row r="874" spans="1:26" ht="15.75" hidden="1" customHeight="1" x14ac:dyDescent="0.25">
      <c r="A874" s="129"/>
      <c r="B874" s="129"/>
      <c r="C874" s="129"/>
      <c r="D874" s="129"/>
      <c r="E874" s="129"/>
      <c r="F874" s="129"/>
      <c r="G874" s="129"/>
      <c r="H874" s="129"/>
      <c r="I874" s="129"/>
      <c r="J874" s="129"/>
      <c r="K874" s="129"/>
      <c r="L874" s="129"/>
      <c r="M874" s="129"/>
      <c r="N874" s="129"/>
      <c r="O874" s="129"/>
      <c r="P874" s="129"/>
      <c r="Q874" s="129"/>
      <c r="R874" s="129"/>
      <c r="S874" s="129"/>
      <c r="T874" s="129"/>
      <c r="U874" s="129"/>
      <c r="V874" s="129"/>
      <c r="W874" s="129"/>
      <c r="X874" s="129"/>
      <c r="Y874" s="129"/>
      <c r="Z874" s="129"/>
    </row>
    <row r="875" spans="1:26" ht="15.75" hidden="1" customHeight="1" x14ac:dyDescent="0.25">
      <c r="A875" s="129"/>
      <c r="B875" s="129"/>
      <c r="C875" s="129"/>
      <c r="D875" s="129"/>
      <c r="E875" s="129"/>
      <c r="F875" s="129"/>
      <c r="G875" s="129"/>
      <c r="H875" s="129"/>
      <c r="I875" s="129"/>
      <c r="J875" s="129"/>
      <c r="K875" s="129"/>
      <c r="L875" s="129"/>
      <c r="M875" s="129"/>
      <c r="N875" s="129"/>
      <c r="O875" s="129"/>
      <c r="P875" s="129"/>
      <c r="Q875" s="129"/>
      <c r="R875" s="129"/>
      <c r="S875" s="129"/>
      <c r="T875" s="129"/>
      <c r="U875" s="129"/>
      <c r="V875" s="129"/>
      <c r="W875" s="129"/>
      <c r="X875" s="129"/>
      <c r="Y875" s="129"/>
      <c r="Z875" s="129"/>
    </row>
    <row r="876" spans="1:26" ht="15.75" hidden="1" customHeight="1" x14ac:dyDescent="0.25">
      <c r="A876" s="129"/>
      <c r="B876" s="129"/>
      <c r="C876" s="129"/>
      <c r="D876" s="129"/>
      <c r="E876" s="129"/>
      <c r="F876" s="129"/>
      <c r="G876" s="129"/>
      <c r="H876" s="129"/>
      <c r="I876" s="129"/>
      <c r="J876" s="129"/>
      <c r="K876" s="129"/>
      <c r="L876" s="129"/>
      <c r="M876" s="129"/>
      <c r="N876" s="129"/>
      <c r="O876" s="129"/>
      <c r="P876" s="129"/>
      <c r="Q876" s="129"/>
      <c r="R876" s="129"/>
      <c r="S876" s="129"/>
      <c r="T876" s="129"/>
      <c r="U876" s="129"/>
      <c r="V876" s="129"/>
      <c r="W876" s="129"/>
      <c r="X876" s="129"/>
      <c r="Y876" s="129"/>
      <c r="Z876" s="129"/>
    </row>
    <row r="877" spans="1:26" ht="15.75" hidden="1" customHeight="1" x14ac:dyDescent="0.25">
      <c r="A877" s="129"/>
      <c r="B877" s="129"/>
      <c r="C877" s="129"/>
      <c r="D877" s="129"/>
      <c r="E877" s="129"/>
      <c r="F877" s="129"/>
      <c r="G877" s="129"/>
      <c r="H877" s="129"/>
      <c r="I877" s="129"/>
      <c r="J877" s="129"/>
      <c r="K877" s="129"/>
      <c r="L877" s="129"/>
      <c r="M877" s="129"/>
      <c r="N877" s="129"/>
      <c r="O877" s="129"/>
      <c r="P877" s="129"/>
      <c r="Q877" s="129"/>
      <c r="R877" s="129"/>
      <c r="S877" s="129"/>
      <c r="T877" s="129"/>
      <c r="U877" s="129"/>
      <c r="V877" s="129"/>
      <c r="W877" s="129"/>
      <c r="X877" s="129"/>
      <c r="Y877" s="129"/>
      <c r="Z877" s="129"/>
    </row>
    <row r="878" spans="1:26" ht="15.75" hidden="1" customHeight="1" x14ac:dyDescent="0.25">
      <c r="A878" s="129"/>
      <c r="B878" s="129"/>
      <c r="C878" s="129"/>
      <c r="D878" s="129"/>
      <c r="E878" s="129"/>
      <c r="F878" s="129"/>
      <c r="G878" s="129"/>
      <c r="H878" s="129"/>
      <c r="I878" s="129"/>
      <c r="J878" s="129"/>
      <c r="K878" s="129"/>
      <c r="L878" s="129"/>
      <c r="M878" s="129"/>
      <c r="N878" s="129"/>
      <c r="O878" s="129"/>
      <c r="P878" s="129"/>
      <c r="Q878" s="129"/>
      <c r="R878" s="129"/>
      <c r="S878" s="129"/>
      <c r="T878" s="129"/>
      <c r="U878" s="129"/>
      <c r="V878" s="129"/>
      <c r="W878" s="129"/>
      <c r="X878" s="129"/>
      <c r="Y878" s="129"/>
      <c r="Z878" s="129"/>
    </row>
    <row r="879" spans="1:26" ht="15.75" hidden="1" customHeight="1" x14ac:dyDescent="0.25">
      <c r="A879" s="129"/>
      <c r="B879" s="129"/>
      <c r="C879" s="129"/>
      <c r="D879" s="129"/>
      <c r="E879" s="129"/>
      <c r="F879" s="129"/>
      <c r="G879" s="129"/>
      <c r="H879" s="129"/>
      <c r="I879" s="129"/>
      <c r="J879" s="129"/>
      <c r="K879" s="129"/>
      <c r="L879" s="129"/>
      <c r="M879" s="129"/>
      <c r="N879" s="129"/>
      <c r="O879" s="129"/>
      <c r="P879" s="129"/>
      <c r="Q879" s="129"/>
      <c r="R879" s="129"/>
      <c r="S879" s="129"/>
      <c r="T879" s="129"/>
      <c r="U879" s="129"/>
      <c r="V879" s="129"/>
      <c r="W879" s="129"/>
      <c r="X879" s="129"/>
      <c r="Y879" s="129"/>
      <c r="Z879" s="129"/>
    </row>
    <row r="880" spans="1:26" ht="15.75" hidden="1" customHeight="1" x14ac:dyDescent="0.25">
      <c r="A880" s="129"/>
      <c r="B880" s="129"/>
      <c r="C880" s="129"/>
      <c r="D880" s="129"/>
      <c r="E880" s="129"/>
      <c r="F880" s="129"/>
      <c r="G880" s="129"/>
      <c r="H880" s="129"/>
      <c r="I880" s="129"/>
      <c r="J880" s="129"/>
      <c r="K880" s="129"/>
      <c r="L880" s="129"/>
      <c r="M880" s="129"/>
      <c r="N880" s="129"/>
      <c r="O880" s="129"/>
      <c r="P880" s="129"/>
      <c r="Q880" s="129"/>
      <c r="R880" s="129"/>
      <c r="S880" s="129"/>
      <c r="T880" s="129"/>
      <c r="U880" s="129"/>
      <c r="V880" s="129"/>
      <c r="W880" s="129"/>
      <c r="X880" s="129"/>
      <c r="Y880" s="129"/>
      <c r="Z880" s="129"/>
    </row>
    <row r="881" spans="1:26" ht="15.75" hidden="1" customHeight="1" x14ac:dyDescent="0.25">
      <c r="A881" s="129"/>
      <c r="B881" s="129"/>
      <c r="C881" s="129"/>
      <c r="D881" s="129"/>
      <c r="E881" s="129"/>
      <c r="F881" s="129"/>
      <c r="G881" s="129"/>
      <c r="H881" s="129"/>
      <c r="I881" s="129"/>
      <c r="J881" s="129"/>
      <c r="K881" s="129"/>
      <c r="L881" s="129"/>
      <c r="M881" s="129"/>
      <c r="N881" s="129"/>
      <c r="O881" s="129"/>
      <c r="P881" s="129"/>
      <c r="Q881" s="129"/>
      <c r="R881" s="129"/>
      <c r="S881" s="129"/>
      <c r="T881" s="129"/>
      <c r="U881" s="129"/>
      <c r="V881" s="129"/>
      <c r="W881" s="129"/>
      <c r="X881" s="129"/>
      <c r="Y881" s="129"/>
      <c r="Z881" s="129"/>
    </row>
    <row r="882" spans="1:26" ht="15.75" hidden="1" customHeight="1" x14ac:dyDescent="0.25">
      <c r="A882" s="129"/>
      <c r="B882" s="129"/>
      <c r="C882" s="129"/>
      <c r="D882" s="129"/>
      <c r="E882" s="129"/>
      <c r="F882" s="129"/>
      <c r="G882" s="129"/>
      <c r="H882" s="129"/>
      <c r="I882" s="129"/>
      <c r="J882" s="129"/>
      <c r="K882" s="129"/>
      <c r="L882" s="129"/>
      <c r="M882" s="129"/>
      <c r="N882" s="129"/>
      <c r="O882" s="129"/>
      <c r="P882" s="129"/>
      <c r="Q882" s="129"/>
      <c r="R882" s="129"/>
      <c r="S882" s="129"/>
      <c r="T882" s="129"/>
      <c r="U882" s="129"/>
      <c r="V882" s="129"/>
      <c r="W882" s="129"/>
      <c r="X882" s="129"/>
      <c r="Y882" s="129"/>
      <c r="Z882" s="129"/>
    </row>
    <row r="883" spans="1:26" ht="15.75" hidden="1" customHeight="1" x14ac:dyDescent="0.25">
      <c r="A883" s="129"/>
      <c r="B883" s="129"/>
      <c r="C883" s="129"/>
      <c r="D883" s="129"/>
      <c r="E883" s="129"/>
      <c r="F883" s="129"/>
      <c r="G883" s="129"/>
      <c r="H883" s="129"/>
      <c r="I883" s="129"/>
      <c r="J883" s="129"/>
      <c r="K883" s="129"/>
      <c r="L883" s="129"/>
      <c r="M883" s="129"/>
      <c r="N883" s="129"/>
      <c r="O883" s="129"/>
      <c r="P883" s="129"/>
      <c r="Q883" s="129"/>
      <c r="R883" s="129"/>
      <c r="S883" s="129"/>
      <c r="T883" s="129"/>
      <c r="U883" s="129"/>
      <c r="V883" s="129"/>
      <c r="W883" s="129"/>
      <c r="X883" s="129"/>
      <c r="Y883" s="129"/>
      <c r="Z883" s="129"/>
    </row>
    <row r="884" spans="1:26" ht="15.75" hidden="1" customHeight="1" x14ac:dyDescent="0.25">
      <c r="A884" s="129"/>
      <c r="B884" s="129"/>
      <c r="C884" s="129"/>
      <c r="D884" s="129"/>
      <c r="E884" s="129"/>
      <c r="F884" s="129"/>
      <c r="G884" s="129"/>
      <c r="H884" s="129"/>
      <c r="I884" s="129"/>
      <c r="J884" s="129"/>
      <c r="K884" s="129"/>
      <c r="L884" s="129"/>
      <c r="M884" s="129"/>
      <c r="N884" s="129"/>
      <c r="O884" s="129"/>
      <c r="P884" s="129"/>
      <c r="Q884" s="129"/>
      <c r="R884" s="129"/>
      <c r="S884" s="129"/>
      <c r="T884" s="129"/>
      <c r="U884" s="129"/>
      <c r="V884" s="129"/>
      <c r="W884" s="129"/>
      <c r="X884" s="129"/>
      <c r="Y884" s="129"/>
      <c r="Z884" s="129"/>
    </row>
    <row r="885" spans="1:26" ht="15.75" hidden="1" customHeight="1" x14ac:dyDescent="0.25">
      <c r="A885" s="129"/>
      <c r="B885" s="129"/>
      <c r="C885" s="129"/>
      <c r="D885" s="129"/>
      <c r="E885" s="129"/>
      <c r="F885" s="129"/>
      <c r="G885" s="129"/>
      <c r="H885" s="129"/>
      <c r="I885" s="129"/>
      <c r="J885" s="129"/>
      <c r="K885" s="129"/>
      <c r="L885" s="129"/>
      <c r="M885" s="129"/>
      <c r="N885" s="129"/>
      <c r="O885" s="129"/>
      <c r="P885" s="129"/>
      <c r="Q885" s="129"/>
      <c r="R885" s="129"/>
      <c r="S885" s="129"/>
      <c r="T885" s="129"/>
      <c r="U885" s="129"/>
      <c r="V885" s="129"/>
      <c r="W885" s="129"/>
      <c r="X885" s="129"/>
      <c r="Y885" s="129"/>
      <c r="Z885" s="129"/>
    </row>
    <row r="886" spans="1:26" ht="15.75" hidden="1" customHeight="1" x14ac:dyDescent="0.25">
      <c r="A886" s="129"/>
      <c r="B886" s="129"/>
      <c r="C886" s="129"/>
      <c r="D886" s="129"/>
      <c r="E886" s="129"/>
      <c r="F886" s="129"/>
      <c r="G886" s="129"/>
      <c r="H886" s="129"/>
      <c r="I886" s="129"/>
      <c r="J886" s="129"/>
      <c r="K886" s="129"/>
      <c r="L886" s="129"/>
      <c r="M886" s="129"/>
      <c r="N886" s="129"/>
      <c r="O886" s="129"/>
      <c r="P886" s="129"/>
      <c r="Q886" s="129"/>
      <c r="R886" s="129"/>
      <c r="S886" s="129"/>
      <c r="T886" s="129"/>
      <c r="U886" s="129"/>
      <c r="V886" s="129"/>
      <c r="W886" s="129"/>
      <c r="X886" s="129"/>
      <c r="Y886" s="129"/>
      <c r="Z886" s="129"/>
    </row>
    <row r="887" spans="1:26" ht="15.75" hidden="1" customHeight="1" x14ac:dyDescent="0.25">
      <c r="A887" s="129"/>
      <c r="B887" s="129"/>
      <c r="C887" s="129"/>
      <c r="D887" s="129"/>
      <c r="E887" s="129"/>
      <c r="F887" s="129"/>
      <c r="G887" s="129"/>
      <c r="H887" s="129"/>
      <c r="I887" s="129"/>
      <c r="J887" s="129"/>
      <c r="K887" s="129"/>
      <c r="L887" s="129"/>
      <c r="M887" s="129"/>
      <c r="N887" s="129"/>
      <c r="O887" s="129"/>
      <c r="P887" s="129"/>
      <c r="Q887" s="129"/>
      <c r="R887" s="129"/>
      <c r="S887" s="129"/>
      <c r="T887" s="129"/>
      <c r="U887" s="129"/>
      <c r="V887" s="129"/>
      <c r="W887" s="129"/>
      <c r="X887" s="129"/>
      <c r="Y887" s="129"/>
      <c r="Z887" s="129"/>
    </row>
    <row r="888" spans="1:26" ht="15.75" hidden="1" customHeight="1" x14ac:dyDescent="0.25">
      <c r="A888" s="129"/>
      <c r="B888" s="129"/>
      <c r="C888" s="129"/>
      <c r="D888" s="129"/>
      <c r="E888" s="129"/>
      <c r="F888" s="129"/>
      <c r="G888" s="129"/>
      <c r="H888" s="129"/>
      <c r="I888" s="129"/>
      <c r="J888" s="129"/>
      <c r="K888" s="129"/>
      <c r="L888" s="129"/>
      <c r="M888" s="129"/>
      <c r="N888" s="129"/>
      <c r="O888" s="129"/>
      <c r="P888" s="129"/>
      <c r="Q888" s="129"/>
      <c r="R888" s="129"/>
      <c r="S888" s="129"/>
      <c r="T888" s="129"/>
      <c r="U888" s="129"/>
      <c r="V888" s="129"/>
      <c r="W888" s="129"/>
      <c r="X888" s="129"/>
      <c r="Y888" s="129"/>
      <c r="Z888" s="129"/>
    </row>
    <row r="889" spans="1:26" ht="15.75" hidden="1" customHeight="1" x14ac:dyDescent="0.25">
      <c r="A889" s="129"/>
      <c r="B889" s="129"/>
      <c r="C889" s="129"/>
      <c r="D889" s="129"/>
      <c r="E889" s="129"/>
      <c r="F889" s="129"/>
      <c r="G889" s="129"/>
      <c r="H889" s="129"/>
      <c r="I889" s="129"/>
      <c r="J889" s="129"/>
      <c r="K889" s="129"/>
      <c r="L889" s="129"/>
      <c r="M889" s="129"/>
      <c r="N889" s="129"/>
      <c r="O889" s="129"/>
      <c r="P889" s="129"/>
      <c r="Q889" s="129"/>
      <c r="R889" s="129"/>
      <c r="S889" s="129"/>
      <c r="T889" s="129"/>
      <c r="U889" s="129"/>
      <c r="V889" s="129"/>
      <c r="W889" s="129"/>
      <c r="X889" s="129"/>
      <c r="Y889" s="129"/>
      <c r="Z889" s="129"/>
    </row>
    <row r="890" spans="1:26" ht="15.75" hidden="1" customHeight="1" x14ac:dyDescent="0.25">
      <c r="A890" s="129"/>
      <c r="B890" s="129"/>
      <c r="C890" s="129"/>
      <c r="D890" s="129"/>
      <c r="E890" s="129"/>
      <c r="F890" s="129"/>
      <c r="G890" s="129"/>
      <c r="H890" s="129"/>
      <c r="I890" s="129"/>
      <c r="J890" s="129"/>
      <c r="K890" s="129"/>
      <c r="L890" s="129"/>
      <c r="M890" s="129"/>
      <c r="N890" s="129"/>
      <c r="O890" s="129"/>
      <c r="P890" s="129"/>
      <c r="Q890" s="129"/>
      <c r="R890" s="129"/>
      <c r="S890" s="129"/>
      <c r="T890" s="129"/>
      <c r="U890" s="129"/>
      <c r="V890" s="129"/>
      <c r="W890" s="129"/>
      <c r="X890" s="129"/>
      <c r="Y890" s="129"/>
      <c r="Z890" s="129"/>
    </row>
    <row r="891" spans="1:26" ht="15.75" hidden="1" customHeight="1" x14ac:dyDescent="0.25">
      <c r="A891" s="129"/>
      <c r="B891" s="129"/>
      <c r="C891" s="129"/>
      <c r="D891" s="129"/>
      <c r="E891" s="129"/>
      <c r="F891" s="129"/>
      <c r="G891" s="129"/>
      <c r="H891" s="129"/>
      <c r="I891" s="129"/>
      <c r="J891" s="129"/>
      <c r="K891" s="129"/>
      <c r="L891" s="129"/>
      <c r="M891" s="129"/>
      <c r="N891" s="129"/>
      <c r="O891" s="129"/>
      <c r="P891" s="129"/>
      <c r="Q891" s="129"/>
      <c r="R891" s="129"/>
      <c r="S891" s="129"/>
      <c r="T891" s="129"/>
      <c r="U891" s="129"/>
      <c r="V891" s="129"/>
      <c r="W891" s="129"/>
      <c r="X891" s="129"/>
      <c r="Y891" s="129"/>
      <c r="Z891" s="129"/>
    </row>
    <row r="892" spans="1:26" ht="15.75" hidden="1" customHeight="1" x14ac:dyDescent="0.25">
      <c r="A892" s="129"/>
      <c r="B892" s="129"/>
      <c r="C892" s="129"/>
      <c r="D892" s="129"/>
      <c r="E892" s="129"/>
      <c r="F892" s="129"/>
      <c r="G892" s="129"/>
      <c r="H892" s="129"/>
      <c r="I892" s="129"/>
      <c r="J892" s="129"/>
      <c r="K892" s="129"/>
      <c r="L892" s="129"/>
      <c r="M892" s="129"/>
      <c r="N892" s="129"/>
      <c r="O892" s="129"/>
      <c r="P892" s="129"/>
      <c r="Q892" s="129"/>
      <c r="R892" s="129"/>
      <c r="S892" s="129"/>
      <c r="T892" s="129"/>
      <c r="U892" s="129"/>
      <c r="V892" s="129"/>
      <c r="W892" s="129"/>
      <c r="X892" s="129"/>
      <c r="Y892" s="129"/>
      <c r="Z892" s="129"/>
    </row>
    <row r="893" spans="1:26" ht="15.75" hidden="1" customHeight="1" x14ac:dyDescent="0.25">
      <c r="A893" s="129"/>
      <c r="B893" s="129"/>
      <c r="C893" s="129"/>
      <c r="D893" s="129"/>
      <c r="E893" s="129"/>
      <c r="F893" s="129"/>
      <c r="G893" s="129"/>
      <c r="H893" s="129"/>
      <c r="I893" s="129"/>
      <c r="J893" s="129"/>
      <c r="K893" s="129"/>
      <c r="L893" s="129"/>
      <c r="M893" s="129"/>
      <c r="N893" s="129"/>
      <c r="O893" s="129"/>
      <c r="P893" s="129"/>
      <c r="Q893" s="129"/>
      <c r="R893" s="129"/>
      <c r="S893" s="129"/>
      <c r="T893" s="129"/>
      <c r="U893" s="129"/>
      <c r="V893" s="129"/>
      <c r="W893" s="129"/>
      <c r="X893" s="129"/>
      <c r="Y893" s="129"/>
      <c r="Z893" s="129"/>
    </row>
    <row r="894" spans="1:26" ht="15.75" hidden="1" customHeight="1" x14ac:dyDescent="0.25">
      <c r="A894" s="129"/>
      <c r="B894" s="129"/>
      <c r="C894" s="129"/>
      <c r="D894" s="129"/>
      <c r="E894" s="129"/>
      <c r="F894" s="129"/>
      <c r="G894" s="129"/>
      <c r="H894" s="129"/>
      <c r="I894" s="129"/>
      <c r="J894" s="129"/>
      <c r="K894" s="129"/>
      <c r="L894" s="129"/>
      <c r="M894" s="129"/>
      <c r="N894" s="129"/>
      <c r="O894" s="129"/>
      <c r="P894" s="129"/>
      <c r="Q894" s="129"/>
      <c r="R894" s="129"/>
      <c r="S894" s="129"/>
      <c r="T894" s="129"/>
      <c r="U894" s="129"/>
      <c r="V894" s="129"/>
      <c r="W894" s="129"/>
      <c r="X894" s="129"/>
      <c r="Y894" s="129"/>
      <c r="Z894" s="129"/>
    </row>
    <row r="895" spans="1:26" ht="15.75" hidden="1" customHeight="1" x14ac:dyDescent="0.25">
      <c r="A895" s="129"/>
      <c r="B895" s="129"/>
      <c r="C895" s="129"/>
      <c r="D895" s="129"/>
      <c r="E895" s="129"/>
      <c r="F895" s="129"/>
      <c r="G895" s="129"/>
      <c r="H895" s="129"/>
      <c r="I895" s="129"/>
      <c r="J895" s="129"/>
      <c r="K895" s="129"/>
      <c r="L895" s="129"/>
      <c r="M895" s="129"/>
      <c r="N895" s="129"/>
      <c r="O895" s="129"/>
      <c r="P895" s="129"/>
      <c r="Q895" s="129"/>
      <c r="R895" s="129"/>
      <c r="S895" s="129"/>
      <c r="T895" s="129"/>
      <c r="U895" s="129"/>
      <c r="V895" s="129"/>
      <c r="W895" s="129"/>
      <c r="X895" s="129"/>
      <c r="Y895" s="129"/>
      <c r="Z895" s="129"/>
    </row>
    <row r="896" spans="1:26" ht="15.75" hidden="1" customHeight="1" x14ac:dyDescent="0.25">
      <c r="A896" s="129"/>
      <c r="B896" s="129"/>
      <c r="C896" s="129"/>
      <c r="D896" s="129"/>
      <c r="E896" s="129"/>
      <c r="F896" s="129"/>
      <c r="G896" s="129"/>
      <c r="H896" s="129"/>
      <c r="I896" s="129"/>
      <c r="J896" s="129"/>
      <c r="K896" s="129"/>
      <c r="L896" s="129"/>
      <c r="M896" s="129"/>
      <c r="N896" s="129"/>
      <c r="O896" s="129"/>
      <c r="P896" s="129"/>
      <c r="Q896" s="129"/>
      <c r="R896" s="129"/>
      <c r="S896" s="129"/>
      <c r="T896" s="129"/>
      <c r="U896" s="129"/>
      <c r="V896" s="129"/>
      <c r="W896" s="129"/>
      <c r="X896" s="129"/>
      <c r="Y896" s="129"/>
      <c r="Z896" s="129"/>
    </row>
    <row r="897" spans="1:26" ht="15.75" hidden="1" customHeight="1" x14ac:dyDescent="0.25">
      <c r="A897" s="129"/>
      <c r="B897" s="129"/>
      <c r="C897" s="129"/>
      <c r="D897" s="129"/>
      <c r="E897" s="129"/>
      <c r="F897" s="129"/>
      <c r="G897" s="129"/>
      <c r="H897" s="129"/>
      <c r="I897" s="129"/>
      <c r="J897" s="129"/>
      <c r="K897" s="129"/>
      <c r="L897" s="129"/>
      <c r="M897" s="129"/>
      <c r="N897" s="129"/>
      <c r="O897" s="129"/>
      <c r="P897" s="129"/>
      <c r="Q897" s="129"/>
      <c r="R897" s="129"/>
      <c r="S897" s="129"/>
      <c r="T897" s="129"/>
      <c r="U897" s="129"/>
      <c r="V897" s="129"/>
      <c r="W897" s="129"/>
      <c r="X897" s="129"/>
      <c r="Y897" s="129"/>
      <c r="Z897" s="129"/>
    </row>
    <row r="898" spans="1:26" ht="15.75" hidden="1" customHeight="1" x14ac:dyDescent="0.25">
      <c r="A898" s="129"/>
      <c r="B898" s="129"/>
      <c r="C898" s="129"/>
      <c r="D898" s="129"/>
      <c r="E898" s="129"/>
      <c r="F898" s="129"/>
      <c r="G898" s="129"/>
      <c r="H898" s="129"/>
      <c r="I898" s="129"/>
      <c r="J898" s="129"/>
      <c r="K898" s="129"/>
      <c r="L898" s="129"/>
      <c r="M898" s="129"/>
      <c r="N898" s="129"/>
      <c r="O898" s="129"/>
      <c r="P898" s="129"/>
      <c r="Q898" s="129"/>
      <c r="R898" s="129"/>
      <c r="S898" s="129"/>
      <c r="T898" s="129"/>
      <c r="U898" s="129"/>
      <c r="V898" s="129"/>
      <c r="W898" s="129"/>
      <c r="X898" s="129"/>
      <c r="Y898" s="129"/>
      <c r="Z898" s="129"/>
    </row>
    <row r="899" spans="1:26" ht="15.75" hidden="1" customHeight="1" x14ac:dyDescent="0.25">
      <c r="A899" s="129"/>
      <c r="B899" s="129"/>
      <c r="C899" s="129"/>
      <c r="D899" s="129"/>
      <c r="E899" s="129"/>
      <c r="F899" s="129"/>
      <c r="G899" s="129"/>
      <c r="H899" s="129"/>
      <c r="I899" s="129"/>
      <c r="J899" s="129"/>
      <c r="K899" s="129"/>
      <c r="L899" s="129"/>
      <c r="M899" s="129"/>
      <c r="N899" s="129"/>
      <c r="O899" s="129"/>
      <c r="P899" s="129"/>
      <c r="Q899" s="129"/>
      <c r="R899" s="129"/>
      <c r="S899" s="129"/>
      <c r="T899" s="129"/>
      <c r="U899" s="129"/>
      <c r="V899" s="129"/>
      <c r="W899" s="129"/>
      <c r="X899" s="129"/>
      <c r="Y899" s="129"/>
      <c r="Z899" s="129"/>
    </row>
    <row r="900" spans="1:26" ht="15.75" hidden="1" customHeight="1" x14ac:dyDescent="0.25">
      <c r="A900" s="129"/>
      <c r="B900" s="129"/>
      <c r="C900" s="129"/>
      <c r="D900" s="129"/>
      <c r="E900" s="129"/>
      <c r="F900" s="129"/>
      <c r="G900" s="129"/>
      <c r="H900" s="129"/>
      <c r="I900" s="129"/>
      <c r="J900" s="129"/>
      <c r="K900" s="129"/>
      <c r="L900" s="129"/>
      <c r="M900" s="129"/>
      <c r="N900" s="129"/>
      <c r="O900" s="129"/>
      <c r="P900" s="129"/>
      <c r="Q900" s="129"/>
      <c r="R900" s="129"/>
      <c r="S900" s="129"/>
      <c r="T900" s="129"/>
      <c r="U900" s="129"/>
      <c r="V900" s="129"/>
      <c r="W900" s="129"/>
      <c r="X900" s="129"/>
      <c r="Y900" s="129"/>
      <c r="Z900" s="129"/>
    </row>
    <row r="901" spans="1:26" ht="15.75" hidden="1" customHeight="1" x14ac:dyDescent="0.25">
      <c r="A901" s="129"/>
      <c r="B901" s="129"/>
      <c r="C901" s="129"/>
      <c r="D901" s="129"/>
      <c r="E901" s="129"/>
      <c r="F901" s="129"/>
      <c r="G901" s="129"/>
      <c r="H901" s="129"/>
      <c r="I901" s="129"/>
      <c r="J901" s="129"/>
      <c r="K901" s="129"/>
      <c r="L901" s="129"/>
      <c r="M901" s="129"/>
      <c r="N901" s="129"/>
      <c r="O901" s="129"/>
      <c r="P901" s="129"/>
      <c r="Q901" s="129"/>
      <c r="R901" s="129"/>
      <c r="S901" s="129"/>
      <c r="T901" s="129"/>
      <c r="U901" s="129"/>
      <c r="V901" s="129"/>
      <c r="W901" s="129"/>
      <c r="X901" s="129"/>
      <c r="Y901" s="129"/>
      <c r="Z901" s="129"/>
    </row>
    <row r="902" spans="1:26" ht="15.75" hidden="1" customHeight="1" x14ac:dyDescent="0.25">
      <c r="A902" s="129"/>
      <c r="B902" s="129"/>
      <c r="C902" s="129"/>
      <c r="D902" s="129"/>
      <c r="E902" s="129"/>
      <c r="F902" s="129"/>
      <c r="G902" s="129"/>
      <c r="H902" s="129"/>
      <c r="I902" s="129"/>
      <c r="J902" s="129"/>
      <c r="K902" s="129"/>
      <c r="L902" s="129"/>
      <c r="M902" s="129"/>
      <c r="N902" s="129"/>
      <c r="O902" s="129"/>
      <c r="P902" s="129"/>
      <c r="Q902" s="129"/>
      <c r="R902" s="129"/>
      <c r="S902" s="129"/>
      <c r="T902" s="129"/>
      <c r="U902" s="129"/>
      <c r="V902" s="129"/>
      <c r="W902" s="129"/>
      <c r="X902" s="129"/>
      <c r="Y902" s="129"/>
      <c r="Z902" s="129"/>
    </row>
    <row r="903" spans="1:26" ht="15.75" hidden="1" customHeight="1" x14ac:dyDescent="0.25">
      <c r="A903" s="129"/>
      <c r="B903" s="129"/>
      <c r="C903" s="129"/>
      <c r="D903" s="129"/>
      <c r="E903" s="129"/>
      <c r="F903" s="129"/>
      <c r="G903" s="129"/>
      <c r="H903" s="129"/>
      <c r="I903" s="129"/>
      <c r="J903" s="129"/>
      <c r="K903" s="129"/>
      <c r="L903" s="129"/>
      <c r="M903" s="129"/>
      <c r="N903" s="129"/>
      <c r="O903" s="129"/>
      <c r="P903" s="129"/>
      <c r="Q903" s="129"/>
      <c r="R903" s="129"/>
      <c r="S903" s="129"/>
      <c r="T903" s="129"/>
      <c r="U903" s="129"/>
      <c r="V903" s="129"/>
      <c r="W903" s="129"/>
      <c r="X903" s="129"/>
      <c r="Y903" s="129"/>
      <c r="Z903" s="129"/>
    </row>
    <row r="904" spans="1:26" ht="15.75" hidden="1" customHeight="1" x14ac:dyDescent="0.25">
      <c r="A904" s="129"/>
      <c r="B904" s="129"/>
      <c r="C904" s="129"/>
      <c r="D904" s="129"/>
      <c r="E904" s="129"/>
      <c r="F904" s="129"/>
      <c r="G904" s="129"/>
      <c r="H904" s="129"/>
      <c r="I904" s="129"/>
      <c r="J904" s="129"/>
      <c r="K904" s="129"/>
      <c r="L904" s="129"/>
      <c r="M904" s="129"/>
      <c r="N904" s="129"/>
      <c r="O904" s="129"/>
      <c r="P904" s="129"/>
      <c r="Q904" s="129"/>
      <c r="R904" s="129"/>
      <c r="S904" s="129"/>
      <c r="T904" s="129"/>
      <c r="U904" s="129"/>
      <c r="V904" s="129"/>
      <c r="W904" s="129"/>
      <c r="X904" s="129"/>
      <c r="Y904" s="129"/>
      <c r="Z904" s="129"/>
    </row>
    <row r="905" spans="1:26" ht="15.75" hidden="1" customHeight="1" x14ac:dyDescent="0.25">
      <c r="A905" s="129"/>
      <c r="B905" s="129"/>
      <c r="C905" s="129"/>
      <c r="D905" s="129"/>
      <c r="E905" s="129"/>
      <c r="F905" s="129"/>
      <c r="G905" s="129"/>
      <c r="H905" s="129"/>
      <c r="I905" s="129"/>
      <c r="J905" s="129"/>
      <c r="K905" s="129"/>
      <c r="L905" s="129"/>
      <c r="M905" s="129"/>
      <c r="N905" s="129"/>
      <c r="O905" s="129"/>
      <c r="P905" s="129"/>
      <c r="Q905" s="129"/>
      <c r="R905" s="129"/>
      <c r="S905" s="129"/>
      <c r="T905" s="129"/>
      <c r="U905" s="129"/>
      <c r="V905" s="129"/>
      <c r="W905" s="129"/>
      <c r="X905" s="129"/>
      <c r="Y905" s="129"/>
      <c r="Z905" s="129"/>
    </row>
    <row r="906" spans="1:26" ht="15.75" hidden="1" customHeight="1" x14ac:dyDescent="0.25">
      <c r="A906" s="129"/>
      <c r="B906" s="129"/>
      <c r="C906" s="129"/>
      <c r="D906" s="129"/>
      <c r="E906" s="129"/>
      <c r="F906" s="129"/>
      <c r="G906" s="129"/>
      <c r="H906" s="129"/>
      <c r="I906" s="129"/>
      <c r="J906" s="129"/>
      <c r="K906" s="129"/>
      <c r="L906" s="129"/>
      <c r="M906" s="129"/>
      <c r="N906" s="129"/>
      <c r="O906" s="129"/>
      <c r="P906" s="129"/>
      <c r="Q906" s="129"/>
      <c r="R906" s="129"/>
      <c r="S906" s="129"/>
      <c r="T906" s="129"/>
      <c r="U906" s="129"/>
      <c r="V906" s="129"/>
      <c r="W906" s="129"/>
      <c r="X906" s="129"/>
      <c r="Y906" s="129"/>
      <c r="Z906" s="129"/>
    </row>
    <row r="907" spans="1:26" ht="15.75" hidden="1" customHeight="1" x14ac:dyDescent="0.25">
      <c r="A907" s="129"/>
      <c r="B907" s="129"/>
      <c r="C907" s="129"/>
      <c r="D907" s="129"/>
      <c r="E907" s="129"/>
      <c r="F907" s="129"/>
      <c r="G907" s="129"/>
      <c r="H907" s="129"/>
      <c r="I907" s="129"/>
      <c r="J907" s="129"/>
      <c r="K907" s="129"/>
      <c r="L907" s="129"/>
      <c r="M907" s="129"/>
      <c r="N907" s="129"/>
      <c r="O907" s="129"/>
      <c r="P907" s="129"/>
      <c r="Q907" s="129"/>
      <c r="R907" s="129"/>
      <c r="S907" s="129"/>
      <c r="T907" s="129"/>
      <c r="U907" s="129"/>
      <c r="V907" s="129"/>
      <c r="W907" s="129"/>
      <c r="X907" s="129"/>
      <c r="Y907" s="129"/>
      <c r="Z907" s="129"/>
    </row>
    <row r="908" spans="1:26" ht="15.75" hidden="1" customHeight="1" x14ac:dyDescent="0.25">
      <c r="A908" s="129"/>
      <c r="B908" s="129"/>
      <c r="C908" s="129"/>
      <c r="D908" s="129"/>
      <c r="E908" s="129"/>
      <c r="F908" s="129"/>
      <c r="G908" s="129"/>
      <c r="H908" s="129"/>
      <c r="I908" s="129"/>
      <c r="J908" s="129"/>
      <c r="K908" s="129"/>
      <c r="L908" s="129"/>
      <c r="M908" s="129"/>
      <c r="N908" s="129"/>
      <c r="O908" s="129"/>
      <c r="P908" s="129"/>
      <c r="Q908" s="129"/>
      <c r="R908" s="129"/>
      <c r="S908" s="129"/>
      <c r="T908" s="129"/>
      <c r="U908" s="129"/>
      <c r="V908" s="129"/>
      <c r="W908" s="129"/>
      <c r="X908" s="129"/>
      <c r="Y908" s="129"/>
      <c r="Z908" s="129"/>
    </row>
    <row r="909" spans="1:26" ht="15.75" hidden="1" customHeight="1" x14ac:dyDescent="0.25">
      <c r="A909" s="129"/>
      <c r="B909" s="129"/>
      <c r="C909" s="129"/>
      <c r="D909" s="129"/>
      <c r="E909" s="129"/>
      <c r="F909" s="129"/>
      <c r="G909" s="129"/>
      <c r="H909" s="129"/>
      <c r="I909" s="129"/>
      <c r="J909" s="129"/>
      <c r="K909" s="129"/>
      <c r="L909" s="129"/>
      <c r="M909" s="129"/>
      <c r="N909" s="129"/>
      <c r="O909" s="129"/>
      <c r="P909" s="129"/>
      <c r="Q909" s="129"/>
      <c r="R909" s="129"/>
      <c r="S909" s="129"/>
      <c r="T909" s="129"/>
      <c r="U909" s="129"/>
      <c r="V909" s="129"/>
      <c r="W909" s="129"/>
      <c r="X909" s="129"/>
      <c r="Y909" s="129"/>
      <c r="Z909" s="129"/>
    </row>
    <row r="910" spans="1:26" ht="15.75" hidden="1" customHeight="1" x14ac:dyDescent="0.25">
      <c r="A910" s="129"/>
      <c r="B910" s="129"/>
      <c r="C910" s="129"/>
      <c r="D910" s="129"/>
      <c r="E910" s="129"/>
      <c r="F910" s="129"/>
      <c r="G910" s="129"/>
      <c r="H910" s="129"/>
      <c r="I910" s="129"/>
      <c r="J910" s="129"/>
      <c r="K910" s="129"/>
      <c r="L910" s="129"/>
      <c r="M910" s="129"/>
      <c r="N910" s="129"/>
      <c r="O910" s="129"/>
      <c r="P910" s="129"/>
      <c r="Q910" s="129"/>
      <c r="R910" s="129"/>
      <c r="S910" s="129"/>
      <c r="T910" s="129"/>
      <c r="U910" s="129"/>
      <c r="V910" s="129"/>
      <c r="W910" s="129"/>
      <c r="X910" s="129"/>
      <c r="Y910" s="129"/>
      <c r="Z910" s="129"/>
    </row>
    <row r="911" spans="1:26" ht="15.75" hidden="1" customHeight="1" x14ac:dyDescent="0.25">
      <c r="A911" s="129"/>
      <c r="B911" s="129"/>
      <c r="C911" s="129"/>
      <c r="D911" s="129"/>
      <c r="E911" s="129"/>
      <c r="F911" s="129"/>
      <c r="G911" s="129"/>
      <c r="H911" s="129"/>
      <c r="I911" s="129"/>
      <c r="J911" s="129"/>
      <c r="K911" s="129"/>
      <c r="L911" s="129"/>
      <c r="M911" s="129"/>
      <c r="N911" s="129"/>
      <c r="O911" s="129"/>
      <c r="P911" s="129"/>
      <c r="Q911" s="129"/>
      <c r="R911" s="129"/>
      <c r="S911" s="129"/>
      <c r="T911" s="129"/>
      <c r="U911" s="129"/>
      <c r="V911" s="129"/>
      <c r="W911" s="129"/>
      <c r="X911" s="129"/>
      <c r="Y911" s="129"/>
      <c r="Z911" s="129"/>
    </row>
    <row r="912" spans="1:26" ht="15.75" hidden="1" customHeight="1" x14ac:dyDescent="0.25">
      <c r="A912" s="129"/>
      <c r="B912" s="129"/>
      <c r="C912" s="129"/>
      <c r="D912" s="129"/>
      <c r="E912" s="129"/>
      <c r="F912" s="129"/>
      <c r="G912" s="129"/>
      <c r="H912" s="129"/>
      <c r="I912" s="129"/>
      <c r="J912" s="129"/>
      <c r="K912" s="129"/>
      <c r="L912" s="129"/>
      <c r="M912" s="129"/>
      <c r="N912" s="129"/>
      <c r="O912" s="129"/>
      <c r="P912" s="129"/>
      <c r="Q912" s="129"/>
      <c r="R912" s="129"/>
      <c r="S912" s="129"/>
      <c r="T912" s="129"/>
      <c r="U912" s="129"/>
      <c r="V912" s="129"/>
      <c r="W912" s="129"/>
      <c r="X912" s="129"/>
      <c r="Y912" s="129"/>
      <c r="Z912" s="129"/>
    </row>
    <row r="913" spans="1:26" ht="15.75" hidden="1" customHeight="1" x14ac:dyDescent="0.25">
      <c r="A913" s="129"/>
      <c r="B913" s="129"/>
      <c r="C913" s="129"/>
      <c r="D913" s="129"/>
      <c r="E913" s="129"/>
      <c r="F913" s="129"/>
      <c r="G913" s="129"/>
      <c r="H913" s="129"/>
      <c r="I913" s="129"/>
      <c r="J913" s="129"/>
      <c r="K913" s="129"/>
      <c r="L913" s="129"/>
      <c r="M913" s="129"/>
      <c r="N913" s="129"/>
      <c r="O913" s="129"/>
      <c r="P913" s="129"/>
      <c r="Q913" s="129"/>
      <c r="R913" s="129"/>
      <c r="S913" s="129"/>
      <c r="T913" s="129"/>
      <c r="U913" s="129"/>
      <c r="V913" s="129"/>
      <c r="W913" s="129"/>
      <c r="X913" s="129"/>
      <c r="Y913" s="129"/>
      <c r="Z913" s="129"/>
    </row>
    <row r="914" spans="1:26" ht="15.75" hidden="1" customHeight="1" x14ac:dyDescent="0.25">
      <c r="A914" s="129"/>
      <c r="B914" s="129"/>
      <c r="C914" s="129"/>
      <c r="D914" s="129"/>
      <c r="E914" s="129"/>
      <c r="F914" s="129"/>
      <c r="G914" s="129"/>
      <c r="H914" s="129"/>
      <c r="I914" s="129"/>
      <c r="J914" s="129"/>
      <c r="K914" s="129"/>
      <c r="L914" s="129"/>
      <c r="M914" s="129"/>
      <c r="N914" s="129"/>
      <c r="O914" s="129"/>
      <c r="P914" s="129"/>
      <c r="Q914" s="129"/>
      <c r="R914" s="129"/>
      <c r="S914" s="129"/>
      <c r="T914" s="129"/>
      <c r="U914" s="129"/>
      <c r="V914" s="129"/>
      <c r="W914" s="129"/>
      <c r="X914" s="129"/>
      <c r="Y914" s="129"/>
      <c r="Z914" s="129"/>
    </row>
    <row r="915" spans="1:26" ht="15.75" hidden="1" customHeight="1" x14ac:dyDescent="0.25">
      <c r="A915" s="129"/>
      <c r="B915" s="129"/>
      <c r="C915" s="129"/>
      <c r="D915" s="129"/>
      <c r="E915" s="129"/>
      <c r="F915" s="129"/>
      <c r="G915" s="129"/>
      <c r="H915" s="129"/>
      <c r="I915" s="129"/>
      <c r="J915" s="129"/>
      <c r="K915" s="129"/>
      <c r="L915" s="129"/>
      <c r="M915" s="129"/>
      <c r="N915" s="129"/>
      <c r="O915" s="129"/>
      <c r="P915" s="129"/>
      <c r="Q915" s="129"/>
      <c r="R915" s="129"/>
      <c r="S915" s="129"/>
      <c r="T915" s="129"/>
      <c r="U915" s="129"/>
      <c r="V915" s="129"/>
      <c r="W915" s="129"/>
      <c r="X915" s="129"/>
      <c r="Y915" s="129"/>
      <c r="Z915" s="129"/>
    </row>
    <row r="916" spans="1:26" ht="15.75" hidden="1" customHeight="1" x14ac:dyDescent="0.25">
      <c r="A916" s="129"/>
      <c r="B916" s="129"/>
      <c r="C916" s="129"/>
      <c r="D916" s="129"/>
      <c r="E916" s="129"/>
      <c r="F916" s="129"/>
      <c r="G916" s="129"/>
      <c r="H916" s="129"/>
      <c r="I916" s="129"/>
      <c r="J916" s="129"/>
      <c r="K916" s="129"/>
      <c r="L916" s="129"/>
      <c r="M916" s="129"/>
      <c r="N916" s="129"/>
      <c r="O916" s="129"/>
      <c r="P916" s="129"/>
      <c r="Q916" s="129"/>
      <c r="R916" s="129"/>
      <c r="S916" s="129"/>
      <c r="T916" s="129"/>
      <c r="U916" s="129"/>
      <c r="V916" s="129"/>
      <c r="W916" s="129"/>
      <c r="X916" s="129"/>
      <c r="Y916" s="129"/>
      <c r="Z916" s="129"/>
    </row>
    <row r="917" spans="1:26" ht="15.75" hidden="1" customHeight="1" x14ac:dyDescent="0.25">
      <c r="A917" s="129"/>
      <c r="B917" s="129"/>
      <c r="C917" s="129"/>
      <c r="D917" s="129"/>
      <c r="E917" s="129"/>
      <c r="F917" s="129"/>
      <c r="G917" s="129"/>
      <c r="H917" s="129"/>
      <c r="I917" s="129"/>
      <c r="J917" s="129"/>
      <c r="K917" s="129"/>
      <c r="L917" s="129"/>
      <c r="M917" s="129"/>
      <c r="N917" s="129"/>
      <c r="O917" s="129"/>
      <c r="P917" s="129"/>
      <c r="Q917" s="129"/>
      <c r="R917" s="129"/>
      <c r="S917" s="129"/>
      <c r="T917" s="129"/>
      <c r="U917" s="129"/>
      <c r="V917" s="129"/>
      <c r="W917" s="129"/>
      <c r="X917" s="129"/>
      <c r="Y917" s="129"/>
      <c r="Z917" s="129"/>
    </row>
    <row r="918" spans="1:26" ht="15.75" hidden="1" customHeight="1" x14ac:dyDescent="0.25">
      <c r="A918" s="129"/>
      <c r="B918" s="129"/>
      <c r="C918" s="129"/>
      <c r="D918" s="129"/>
      <c r="E918" s="129"/>
      <c r="F918" s="129"/>
      <c r="G918" s="129"/>
      <c r="H918" s="129"/>
      <c r="I918" s="129"/>
      <c r="J918" s="129"/>
      <c r="K918" s="129"/>
      <c r="L918" s="129"/>
      <c r="M918" s="129"/>
      <c r="N918" s="129"/>
      <c r="O918" s="129"/>
      <c r="P918" s="129"/>
      <c r="Q918" s="129"/>
      <c r="R918" s="129"/>
      <c r="S918" s="129"/>
      <c r="T918" s="129"/>
      <c r="U918" s="129"/>
      <c r="V918" s="129"/>
      <c r="W918" s="129"/>
      <c r="X918" s="129"/>
      <c r="Y918" s="129"/>
      <c r="Z918" s="129"/>
    </row>
    <row r="919" spans="1:26" ht="15.75" hidden="1" customHeight="1" x14ac:dyDescent="0.25">
      <c r="A919" s="129"/>
      <c r="B919" s="129"/>
      <c r="C919" s="129"/>
      <c r="D919" s="129"/>
      <c r="E919" s="129"/>
      <c r="F919" s="129"/>
      <c r="G919" s="129"/>
      <c r="H919" s="129"/>
      <c r="I919" s="129"/>
      <c r="J919" s="129"/>
      <c r="K919" s="129"/>
      <c r="L919" s="129"/>
      <c r="M919" s="129"/>
      <c r="N919" s="129"/>
      <c r="O919" s="129"/>
      <c r="P919" s="129"/>
      <c r="Q919" s="129"/>
      <c r="R919" s="129"/>
      <c r="S919" s="129"/>
      <c r="T919" s="129"/>
      <c r="U919" s="129"/>
      <c r="V919" s="129"/>
      <c r="W919" s="129"/>
      <c r="X919" s="129"/>
      <c r="Y919" s="129"/>
      <c r="Z919" s="129"/>
    </row>
    <row r="920" spans="1:26" ht="15.75" hidden="1" customHeight="1" x14ac:dyDescent="0.25">
      <c r="A920" s="129"/>
      <c r="B920" s="129"/>
      <c r="C920" s="129"/>
      <c r="D920" s="129"/>
      <c r="E920" s="129"/>
      <c r="F920" s="129"/>
      <c r="G920" s="129"/>
      <c r="H920" s="129"/>
      <c r="I920" s="129"/>
      <c r="J920" s="129"/>
      <c r="K920" s="129"/>
      <c r="L920" s="129"/>
      <c r="M920" s="129"/>
      <c r="N920" s="129"/>
      <c r="O920" s="129"/>
      <c r="P920" s="129"/>
      <c r="Q920" s="129"/>
      <c r="R920" s="129"/>
      <c r="S920" s="129"/>
      <c r="T920" s="129"/>
      <c r="U920" s="129"/>
      <c r="V920" s="129"/>
      <c r="W920" s="129"/>
      <c r="X920" s="129"/>
      <c r="Y920" s="129"/>
      <c r="Z920" s="129"/>
    </row>
    <row r="921" spans="1:26" ht="15.75" hidden="1" customHeight="1" x14ac:dyDescent="0.25">
      <c r="A921" s="129"/>
      <c r="B921" s="129"/>
      <c r="C921" s="129"/>
      <c r="D921" s="129"/>
      <c r="E921" s="129"/>
      <c r="F921" s="129"/>
      <c r="G921" s="129"/>
      <c r="H921" s="129"/>
      <c r="I921" s="129"/>
      <c r="J921" s="129"/>
      <c r="K921" s="129"/>
      <c r="L921" s="129"/>
      <c r="M921" s="129"/>
      <c r="N921" s="129"/>
      <c r="O921" s="129"/>
      <c r="P921" s="129"/>
      <c r="Q921" s="129"/>
      <c r="R921" s="129"/>
      <c r="S921" s="129"/>
      <c r="T921" s="129"/>
      <c r="U921" s="129"/>
      <c r="V921" s="129"/>
      <c r="W921" s="129"/>
      <c r="X921" s="129"/>
      <c r="Y921" s="129"/>
      <c r="Z921" s="129"/>
    </row>
    <row r="922" spans="1:26" ht="15.75" hidden="1" customHeight="1" x14ac:dyDescent="0.25">
      <c r="A922" s="129"/>
      <c r="B922" s="129"/>
      <c r="C922" s="129"/>
      <c r="D922" s="129"/>
      <c r="E922" s="129"/>
      <c r="F922" s="129"/>
      <c r="G922" s="129"/>
      <c r="H922" s="129"/>
      <c r="I922" s="129"/>
      <c r="J922" s="129"/>
      <c r="K922" s="129"/>
      <c r="L922" s="129"/>
      <c r="M922" s="129"/>
      <c r="N922" s="129"/>
      <c r="O922" s="129"/>
      <c r="P922" s="129"/>
      <c r="Q922" s="129"/>
      <c r="R922" s="129"/>
      <c r="S922" s="129"/>
      <c r="T922" s="129"/>
      <c r="U922" s="129"/>
      <c r="V922" s="129"/>
      <c r="W922" s="129"/>
      <c r="X922" s="129"/>
      <c r="Y922" s="129"/>
      <c r="Z922" s="129"/>
    </row>
    <row r="923" spans="1:26" ht="15.75" hidden="1" customHeight="1" x14ac:dyDescent="0.25">
      <c r="A923" s="129"/>
      <c r="B923" s="129"/>
      <c r="C923" s="129"/>
      <c r="D923" s="129"/>
      <c r="E923" s="129"/>
      <c r="F923" s="129"/>
      <c r="G923" s="129"/>
      <c r="H923" s="129"/>
      <c r="I923" s="129"/>
      <c r="J923" s="129"/>
      <c r="K923" s="129"/>
      <c r="L923" s="129"/>
      <c r="M923" s="129"/>
      <c r="N923" s="129"/>
      <c r="O923" s="129"/>
      <c r="P923" s="129"/>
      <c r="Q923" s="129"/>
      <c r="R923" s="129"/>
      <c r="S923" s="129"/>
      <c r="T923" s="129"/>
      <c r="U923" s="129"/>
      <c r="V923" s="129"/>
      <c r="W923" s="129"/>
      <c r="X923" s="129"/>
      <c r="Y923" s="129"/>
      <c r="Z923" s="129"/>
    </row>
    <row r="924" spans="1:26" ht="15.75" hidden="1" customHeight="1" x14ac:dyDescent="0.25">
      <c r="A924" s="129"/>
      <c r="B924" s="129"/>
      <c r="C924" s="129"/>
      <c r="D924" s="129"/>
      <c r="E924" s="129"/>
      <c r="F924" s="129"/>
      <c r="G924" s="129"/>
      <c r="H924" s="129"/>
      <c r="I924" s="129"/>
      <c r="J924" s="129"/>
      <c r="K924" s="129"/>
      <c r="L924" s="129"/>
      <c r="M924" s="129"/>
      <c r="N924" s="129"/>
      <c r="O924" s="129"/>
      <c r="P924" s="129"/>
      <c r="Q924" s="129"/>
      <c r="R924" s="129"/>
      <c r="S924" s="129"/>
      <c r="T924" s="129"/>
      <c r="U924" s="129"/>
      <c r="V924" s="129"/>
      <c r="W924" s="129"/>
      <c r="X924" s="129"/>
      <c r="Y924" s="129"/>
      <c r="Z924" s="129"/>
    </row>
    <row r="925" spans="1:26" ht="15.75" hidden="1" customHeight="1" x14ac:dyDescent="0.25">
      <c r="A925" s="129"/>
      <c r="B925" s="129"/>
      <c r="C925" s="129"/>
      <c r="D925" s="129"/>
      <c r="E925" s="129"/>
      <c r="F925" s="129"/>
      <c r="G925" s="129"/>
      <c r="H925" s="129"/>
      <c r="I925" s="129"/>
      <c r="J925" s="129"/>
      <c r="K925" s="129"/>
      <c r="L925" s="129"/>
      <c r="M925" s="129"/>
      <c r="N925" s="129"/>
      <c r="O925" s="129"/>
      <c r="P925" s="129"/>
      <c r="Q925" s="129"/>
      <c r="R925" s="129"/>
      <c r="S925" s="129"/>
      <c r="T925" s="129"/>
      <c r="U925" s="129"/>
      <c r="V925" s="129"/>
      <c r="W925" s="129"/>
      <c r="X925" s="129"/>
      <c r="Y925" s="129"/>
      <c r="Z925" s="129"/>
    </row>
    <row r="926" spans="1:26" ht="15.75" hidden="1" customHeight="1" x14ac:dyDescent="0.25">
      <c r="A926" s="129"/>
      <c r="B926" s="129"/>
      <c r="C926" s="129"/>
      <c r="D926" s="129"/>
      <c r="E926" s="129"/>
      <c r="F926" s="129"/>
      <c r="G926" s="129"/>
      <c r="H926" s="129"/>
      <c r="I926" s="129"/>
      <c r="J926" s="129"/>
      <c r="K926" s="129"/>
      <c r="L926" s="129"/>
      <c r="M926" s="129"/>
      <c r="N926" s="129"/>
      <c r="O926" s="129"/>
      <c r="P926" s="129"/>
      <c r="Q926" s="129"/>
      <c r="R926" s="129"/>
      <c r="S926" s="129"/>
      <c r="T926" s="129"/>
      <c r="U926" s="129"/>
      <c r="V926" s="129"/>
      <c r="W926" s="129"/>
      <c r="X926" s="129"/>
      <c r="Y926" s="129"/>
      <c r="Z926" s="129"/>
    </row>
    <row r="927" spans="1:26" ht="15.75" hidden="1" customHeight="1" x14ac:dyDescent="0.25">
      <c r="A927" s="129"/>
      <c r="B927" s="129"/>
      <c r="C927" s="129"/>
      <c r="D927" s="129"/>
      <c r="E927" s="129"/>
      <c r="F927" s="129"/>
      <c r="G927" s="129"/>
      <c r="H927" s="129"/>
      <c r="I927" s="129"/>
      <c r="J927" s="129"/>
      <c r="K927" s="129"/>
      <c r="L927" s="129"/>
      <c r="M927" s="129"/>
      <c r="N927" s="129"/>
      <c r="O927" s="129"/>
      <c r="P927" s="129"/>
      <c r="Q927" s="129"/>
      <c r="R927" s="129"/>
      <c r="S927" s="129"/>
      <c r="T927" s="129"/>
      <c r="U927" s="129"/>
      <c r="V927" s="129"/>
      <c r="W927" s="129"/>
      <c r="X927" s="129"/>
      <c r="Y927" s="129"/>
      <c r="Z927" s="129"/>
    </row>
    <row r="928" spans="1:26" ht="15.75" hidden="1" customHeight="1" x14ac:dyDescent="0.25">
      <c r="A928" s="129"/>
      <c r="B928" s="129"/>
      <c r="C928" s="129"/>
      <c r="D928" s="129"/>
      <c r="E928" s="129"/>
      <c r="F928" s="129"/>
      <c r="G928" s="129"/>
      <c r="H928" s="129"/>
      <c r="I928" s="129"/>
      <c r="J928" s="129"/>
      <c r="K928" s="129"/>
      <c r="L928" s="129"/>
      <c r="M928" s="129"/>
      <c r="N928" s="129"/>
      <c r="O928" s="129"/>
      <c r="P928" s="129"/>
      <c r="Q928" s="129"/>
      <c r="R928" s="129"/>
      <c r="S928" s="129"/>
      <c r="T928" s="129"/>
      <c r="U928" s="129"/>
      <c r="V928" s="129"/>
      <c r="W928" s="129"/>
      <c r="X928" s="129"/>
      <c r="Y928" s="129"/>
      <c r="Z928" s="129"/>
    </row>
    <row r="929" spans="1:26" ht="15.75" hidden="1" customHeight="1" x14ac:dyDescent="0.25">
      <c r="A929" s="129"/>
      <c r="B929" s="129"/>
      <c r="C929" s="129"/>
      <c r="D929" s="129"/>
      <c r="E929" s="129"/>
      <c r="F929" s="129"/>
      <c r="G929" s="129"/>
      <c r="H929" s="129"/>
      <c r="I929" s="129"/>
      <c r="J929" s="129"/>
      <c r="K929" s="129"/>
      <c r="L929" s="129"/>
      <c r="M929" s="129"/>
      <c r="N929" s="129"/>
      <c r="O929" s="129"/>
      <c r="P929" s="129"/>
      <c r="Q929" s="129"/>
      <c r="R929" s="129"/>
      <c r="S929" s="129"/>
      <c r="T929" s="129"/>
      <c r="U929" s="129"/>
      <c r="V929" s="129"/>
      <c r="W929" s="129"/>
      <c r="X929" s="129"/>
      <c r="Y929" s="129"/>
      <c r="Z929" s="129"/>
    </row>
    <row r="930" spans="1:26" ht="15.75" hidden="1" customHeight="1" x14ac:dyDescent="0.25">
      <c r="A930" s="129"/>
      <c r="B930" s="129"/>
      <c r="C930" s="129"/>
      <c r="D930" s="129"/>
      <c r="E930" s="129"/>
      <c r="F930" s="129"/>
      <c r="G930" s="129"/>
      <c r="H930" s="129"/>
      <c r="I930" s="129"/>
      <c r="J930" s="129"/>
      <c r="K930" s="129"/>
      <c r="L930" s="129"/>
      <c r="M930" s="129"/>
      <c r="N930" s="129"/>
      <c r="O930" s="129"/>
      <c r="P930" s="129"/>
      <c r="Q930" s="129"/>
      <c r="R930" s="129"/>
      <c r="S930" s="129"/>
      <c r="T930" s="129"/>
      <c r="U930" s="129"/>
      <c r="V930" s="129"/>
      <c r="W930" s="129"/>
      <c r="X930" s="129"/>
      <c r="Y930" s="129"/>
      <c r="Z930" s="129"/>
    </row>
    <row r="931" spans="1:26" ht="15.75" hidden="1" customHeight="1" x14ac:dyDescent="0.25">
      <c r="A931" s="129"/>
      <c r="B931" s="129"/>
      <c r="C931" s="129"/>
      <c r="D931" s="129"/>
      <c r="E931" s="129"/>
      <c r="F931" s="129"/>
      <c r="G931" s="129"/>
      <c r="H931" s="129"/>
      <c r="I931" s="129"/>
      <c r="J931" s="129"/>
      <c r="K931" s="129"/>
      <c r="L931" s="129"/>
      <c r="M931" s="129"/>
      <c r="N931" s="129"/>
      <c r="O931" s="129"/>
      <c r="P931" s="129"/>
      <c r="Q931" s="129"/>
      <c r="R931" s="129"/>
      <c r="S931" s="129"/>
      <c r="T931" s="129"/>
      <c r="U931" s="129"/>
      <c r="V931" s="129"/>
      <c r="W931" s="129"/>
      <c r="X931" s="129"/>
      <c r="Y931" s="129"/>
      <c r="Z931" s="129"/>
    </row>
    <row r="932" spans="1:26" ht="15.75" hidden="1" customHeight="1" x14ac:dyDescent="0.25">
      <c r="A932" s="129"/>
      <c r="B932" s="129"/>
      <c r="C932" s="129"/>
      <c r="D932" s="129"/>
      <c r="E932" s="129"/>
      <c r="F932" s="129"/>
      <c r="G932" s="129"/>
      <c r="H932" s="129"/>
      <c r="I932" s="129"/>
      <c r="J932" s="129"/>
      <c r="K932" s="129"/>
      <c r="L932" s="129"/>
      <c r="M932" s="129"/>
      <c r="N932" s="129"/>
      <c r="O932" s="129"/>
      <c r="P932" s="129"/>
      <c r="Q932" s="129"/>
      <c r="R932" s="129"/>
      <c r="S932" s="129"/>
      <c r="T932" s="129"/>
      <c r="U932" s="129"/>
      <c r="V932" s="129"/>
      <c r="W932" s="129"/>
      <c r="X932" s="129"/>
      <c r="Y932" s="129"/>
      <c r="Z932" s="129"/>
    </row>
    <row r="933" spans="1:26" ht="15.75" hidden="1" customHeight="1" x14ac:dyDescent="0.25">
      <c r="A933" s="129"/>
      <c r="B933" s="129"/>
      <c r="C933" s="129"/>
      <c r="D933" s="129"/>
      <c r="E933" s="129"/>
      <c r="F933" s="129"/>
      <c r="G933" s="129"/>
      <c r="H933" s="129"/>
      <c r="I933" s="129"/>
      <c r="J933" s="129"/>
      <c r="K933" s="129"/>
      <c r="L933" s="129"/>
      <c r="M933" s="129"/>
      <c r="N933" s="129"/>
      <c r="O933" s="129"/>
      <c r="P933" s="129"/>
      <c r="Q933" s="129"/>
      <c r="R933" s="129"/>
      <c r="S933" s="129"/>
      <c r="T933" s="129"/>
      <c r="U933" s="129"/>
      <c r="V933" s="129"/>
      <c r="W933" s="129"/>
      <c r="X933" s="129"/>
      <c r="Y933" s="129"/>
      <c r="Z933" s="129"/>
    </row>
    <row r="934" spans="1:26" ht="15.75" hidden="1" customHeight="1" x14ac:dyDescent="0.25">
      <c r="A934" s="129"/>
      <c r="B934" s="129"/>
      <c r="C934" s="129"/>
      <c r="D934" s="129"/>
      <c r="E934" s="129"/>
      <c r="F934" s="129"/>
      <c r="G934" s="129"/>
      <c r="H934" s="129"/>
      <c r="I934" s="129"/>
      <c r="J934" s="129"/>
      <c r="K934" s="129"/>
      <c r="L934" s="129"/>
      <c r="M934" s="129"/>
      <c r="N934" s="129"/>
      <c r="O934" s="129"/>
      <c r="P934" s="129"/>
      <c r="Q934" s="129"/>
      <c r="R934" s="129"/>
      <c r="S934" s="129"/>
      <c r="T934" s="129"/>
      <c r="U934" s="129"/>
      <c r="V934" s="129"/>
      <c r="W934" s="129"/>
      <c r="X934" s="129"/>
      <c r="Y934" s="129"/>
      <c r="Z934" s="129"/>
    </row>
    <row r="935" spans="1:26" ht="15.75" hidden="1" customHeight="1" x14ac:dyDescent="0.25">
      <c r="A935" s="129"/>
      <c r="B935" s="129"/>
      <c r="C935" s="129"/>
      <c r="D935" s="129"/>
      <c r="E935" s="129"/>
      <c r="F935" s="129"/>
      <c r="G935" s="129"/>
      <c r="H935" s="129"/>
      <c r="I935" s="129"/>
      <c r="J935" s="129"/>
      <c r="K935" s="129"/>
      <c r="L935" s="129"/>
      <c r="M935" s="129"/>
      <c r="N935" s="129"/>
      <c r="O935" s="129"/>
      <c r="P935" s="129"/>
      <c r="Q935" s="129"/>
      <c r="R935" s="129"/>
      <c r="S935" s="129"/>
      <c r="T935" s="129"/>
      <c r="U935" s="129"/>
      <c r="V935" s="129"/>
      <c r="W935" s="129"/>
      <c r="X935" s="129"/>
      <c r="Y935" s="129"/>
      <c r="Z935" s="129"/>
    </row>
    <row r="936" spans="1:26" ht="15.75" hidden="1" customHeight="1" x14ac:dyDescent="0.25">
      <c r="A936" s="129"/>
      <c r="B936" s="129"/>
      <c r="C936" s="129"/>
      <c r="D936" s="129"/>
      <c r="E936" s="129"/>
      <c r="F936" s="129"/>
      <c r="G936" s="129"/>
      <c r="H936" s="129"/>
      <c r="I936" s="129"/>
      <c r="J936" s="129"/>
      <c r="K936" s="129"/>
      <c r="L936" s="129"/>
      <c r="M936" s="129"/>
      <c r="N936" s="129"/>
      <c r="O936" s="129"/>
      <c r="P936" s="129"/>
      <c r="Q936" s="129"/>
      <c r="R936" s="129"/>
      <c r="S936" s="129"/>
      <c r="T936" s="129"/>
      <c r="U936" s="129"/>
      <c r="V936" s="129"/>
      <c r="W936" s="129"/>
      <c r="X936" s="129"/>
      <c r="Y936" s="129"/>
      <c r="Z936" s="129"/>
    </row>
    <row r="937" spans="1:26" ht="15.75" hidden="1" customHeight="1" x14ac:dyDescent="0.25">
      <c r="A937" s="129"/>
      <c r="B937" s="129"/>
      <c r="C937" s="129"/>
      <c r="D937" s="129"/>
      <c r="E937" s="129"/>
      <c r="F937" s="129"/>
      <c r="G937" s="129"/>
      <c r="H937" s="129"/>
      <c r="I937" s="129"/>
      <c r="J937" s="129"/>
      <c r="K937" s="129"/>
      <c r="L937" s="129"/>
      <c r="M937" s="129"/>
      <c r="N937" s="129"/>
      <c r="O937" s="129"/>
      <c r="P937" s="129"/>
      <c r="Q937" s="129"/>
      <c r="R937" s="129"/>
      <c r="S937" s="129"/>
      <c r="T937" s="129"/>
      <c r="U937" s="129"/>
      <c r="V937" s="129"/>
      <c r="W937" s="129"/>
      <c r="X937" s="129"/>
      <c r="Y937" s="129"/>
      <c r="Z937" s="129"/>
    </row>
    <row r="938" spans="1:26" ht="15.75" hidden="1" customHeight="1" x14ac:dyDescent="0.25">
      <c r="A938" s="129"/>
      <c r="B938" s="129"/>
      <c r="C938" s="129"/>
      <c r="D938" s="129"/>
      <c r="E938" s="129"/>
      <c r="F938" s="129"/>
      <c r="G938" s="129"/>
      <c r="H938" s="129"/>
      <c r="I938" s="129"/>
      <c r="J938" s="129"/>
      <c r="K938" s="129"/>
      <c r="L938" s="129"/>
      <c r="M938" s="129"/>
      <c r="N938" s="129"/>
      <c r="O938" s="129"/>
      <c r="P938" s="129"/>
      <c r="Q938" s="129"/>
      <c r="R938" s="129"/>
      <c r="S938" s="129"/>
      <c r="T938" s="129"/>
      <c r="U938" s="129"/>
      <c r="V938" s="129"/>
      <c r="W938" s="129"/>
      <c r="X938" s="129"/>
      <c r="Y938" s="129"/>
      <c r="Z938" s="129"/>
    </row>
    <row r="939" spans="1:26" ht="15.75" hidden="1" customHeight="1" x14ac:dyDescent="0.25">
      <c r="A939" s="129"/>
      <c r="B939" s="129"/>
      <c r="C939" s="129"/>
      <c r="D939" s="129"/>
      <c r="E939" s="129"/>
      <c r="F939" s="129"/>
      <c r="G939" s="129"/>
      <c r="H939" s="129"/>
      <c r="I939" s="129"/>
      <c r="J939" s="129"/>
      <c r="K939" s="129"/>
      <c r="L939" s="129"/>
      <c r="M939" s="129"/>
      <c r="N939" s="129"/>
      <c r="O939" s="129"/>
      <c r="P939" s="129"/>
      <c r="Q939" s="129"/>
      <c r="R939" s="129"/>
      <c r="S939" s="129"/>
      <c r="T939" s="129"/>
      <c r="U939" s="129"/>
      <c r="V939" s="129"/>
      <c r="W939" s="129"/>
      <c r="X939" s="129"/>
      <c r="Y939" s="129"/>
      <c r="Z939" s="129"/>
    </row>
    <row r="940" spans="1:26" ht="15.75" hidden="1" customHeight="1" x14ac:dyDescent="0.25">
      <c r="A940" s="129"/>
      <c r="B940" s="129"/>
      <c r="C940" s="129"/>
      <c r="D940" s="129"/>
      <c r="E940" s="129"/>
      <c r="F940" s="129"/>
      <c r="G940" s="129"/>
      <c r="H940" s="129"/>
      <c r="I940" s="129"/>
      <c r="J940" s="129"/>
      <c r="K940" s="129"/>
      <c r="L940" s="129"/>
      <c r="M940" s="129"/>
      <c r="N940" s="129"/>
      <c r="O940" s="129"/>
      <c r="P940" s="129"/>
      <c r="Q940" s="129"/>
      <c r="R940" s="129"/>
      <c r="S940" s="129"/>
      <c r="T940" s="129"/>
      <c r="U940" s="129"/>
      <c r="V940" s="129"/>
      <c r="W940" s="129"/>
      <c r="X940" s="129"/>
      <c r="Y940" s="129"/>
      <c r="Z940" s="129"/>
    </row>
    <row r="941" spans="1:26" ht="15.75" hidden="1" customHeight="1" x14ac:dyDescent="0.25">
      <c r="A941" s="129"/>
      <c r="B941" s="129"/>
      <c r="C941" s="129"/>
      <c r="D941" s="129"/>
      <c r="E941" s="129"/>
      <c r="F941" s="129"/>
      <c r="G941" s="129"/>
      <c r="H941" s="129"/>
      <c r="I941" s="129"/>
      <c r="J941" s="129"/>
      <c r="K941" s="129"/>
      <c r="L941" s="129"/>
      <c r="M941" s="129"/>
      <c r="N941" s="129"/>
      <c r="O941" s="129"/>
      <c r="P941" s="129"/>
      <c r="Q941" s="129"/>
      <c r="R941" s="129"/>
      <c r="S941" s="129"/>
      <c r="T941" s="129"/>
      <c r="U941" s="129"/>
      <c r="V941" s="129"/>
      <c r="W941" s="129"/>
      <c r="X941" s="129"/>
      <c r="Y941" s="129"/>
      <c r="Z941" s="129"/>
    </row>
    <row r="942" spans="1:26" ht="15.75" hidden="1" customHeight="1" x14ac:dyDescent="0.25">
      <c r="A942" s="129"/>
      <c r="B942" s="129"/>
      <c r="C942" s="129"/>
      <c r="D942" s="129"/>
      <c r="E942" s="129"/>
      <c r="F942" s="129"/>
      <c r="G942" s="129"/>
      <c r="H942" s="129"/>
      <c r="I942" s="129"/>
      <c r="J942" s="129"/>
      <c r="K942" s="129"/>
      <c r="L942" s="129"/>
      <c r="M942" s="129"/>
      <c r="N942" s="129"/>
      <c r="O942" s="129"/>
      <c r="P942" s="129"/>
      <c r="Q942" s="129"/>
      <c r="R942" s="129"/>
      <c r="S942" s="129"/>
      <c r="T942" s="129"/>
      <c r="U942" s="129"/>
      <c r="V942" s="129"/>
      <c r="W942" s="129"/>
      <c r="X942" s="129"/>
      <c r="Y942" s="129"/>
      <c r="Z942" s="129"/>
    </row>
    <row r="943" spans="1:26" ht="15.75" hidden="1" customHeight="1" x14ac:dyDescent="0.25">
      <c r="A943" s="129"/>
      <c r="B943" s="129"/>
      <c r="C943" s="129"/>
      <c r="D943" s="129"/>
      <c r="E943" s="129"/>
      <c r="F943" s="129"/>
      <c r="G943" s="129"/>
      <c r="H943" s="129"/>
      <c r="I943" s="129"/>
      <c r="J943" s="129"/>
      <c r="K943" s="129"/>
      <c r="L943" s="129"/>
      <c r="M943" s="129"/>
      <c r="N943" s="129"/>
      <c r="O943" s="129"/>
      <c r="P943" s="129"/>
      <c r="Q943" s="129"/>
      <c r="R943" s="129"/>
      <c r="S943" s="129"/>
      <c r="T943" s="129"/>
      <c r="U943" s="129"/>
      <c r="V943" s="129"/>
      <c r="W943" s="129"/>
      <c r="X943" s="129"/>
      <c r="Y943" s="129"/>
      <c r="Z943" s="129"/>
    </row>
    <row r="944" spans="1:26" ht="15.75" hidden="1" customHeight="1" x14ac:dyDescent="0.25">
      <c r="A944" s="129"/>
      <c r="B944" s="129"/>
      <c r="C944" s="129"/>
      <c r="D944" s="129"/>
      <c r="E944" s="129"/>
      <c r="F944" s="129"/>
      <c r="G944" s="129"/>
      <c r="H944" s="129"/>
      <c r="I944" s="129"/>
      <c r="J944" s="129"/>
      <c r="K944" s="129"/>
      <c r="L944" s="129"/>
      <c r="M944" s="129"/>
      <c r="N944" s="129"/>
      <c r="O944" s="129"/>
      <c r="P944" s="129"/>
      <c r="Q944" s="129"/>
      <c r="R944" s="129"/>
      <c r="S944" s="129"/>
      <c r="T944" s="129"/>
      <c r="U944" s="129"/>
      <c r="V944" s="129"/>
      <c r="W944" s="129"/>
      <c r="X944" s="129"/>
      <c r="Y944" s="129"/>
      <c r="Z944" s="129"/>
    </row>
    <row r="945" spans="1:26" ht="15.75" hidden="1" customHeight="1" x14ac:dyDescent="0.25">
      <c r="A945" s="129"/>
      <c r="B945" s="129"/>
      <c r="C945" s="129"/>
      <c r="D945" s="129"/>
      <c r="E945" s="129"/>
      <c r="F945" s="129"/>
      <c r="G945" s="129"/>
      <c r="H945" s="129"/>
      <c r="I945" s="129"/>
      <c r="J945" s="129"/>
      <c r="K945" s="129"/>
      <c r="L945" s="129"/>
      <c r="M945" s="129"/>
      <c r="N945" s="129"/>
      <c r="O945" s="129"/>
      <c r="P945" s="129"/>
      <c r="Q945" s="129"/>
      <c r="R945" s="129"/>
      <c r="S945" s="129"/>
      <c r="T945" s="129"/>
      <c r="U945" s="129"/>
      <c r="V945" s="129"/>
      <c r="W945" s="129"/>
      <c r="X945" s="129"/>
      <c r="Y945" s="129"/>
      <c r="Z945" s="129"/>
    </row>
    <row r="946" spans="1:26" ht="15.75" hidden="1" customHeight="1" x14ac:dyDescent="0.25">
      <c r="A946" s="129"/>
      <c r="B946" s="129"/>
      <c r="C946" s="129"/>
      <c r="D946" s="129"/>
      <c r="E946" s="129"/>
      <c r="F946" s="129"/>
      <c r="G946" s="129"/>
      <c r="H946" s="129"/>
      <c r="I946" s="129"/>
      <c r="J946" s="129"/>
      <c r="K946" s="129"/>
      <c r="L946" s="129"/>
      <c r="M946" s="129"/>
      <c r="N946" s="129"/>
      <c r="O946" s="129"/>
      <c r="P946" s="129"/>
      <c r="Q946" s="129"/>
      <c r="R946" s="129"/>
      <c r="S946" s="129"/>
      <c r="T946" s="129"/>
      <c r="U946" s="129"/>
      <c r="V946" s="129"/>
      <c r="W946" s="129"/>
      <c r="X946" s="129"/>
      <c r="Y946" s="129"/>
      <c r="Z946" s="129"/>
    </row>
    <row r="947" spans="1:26" ht="15.75" hidden="1" customHeight="1" x14ac:dyDescent="0.25">
      <c r="A947" s="129"/>
      <c r="B947" s="129"/>
      <c r="C947" s="129"/>
      <c r="D947" s="129"/>
      <c r="E947" s="129"/>
      <c r="F947" s="129"/>
      <c r="G947" s="129"/>
      <c r="H947" s="129"/>
      <c r="I947" s="129"/>
      <c r="J947" s="129"/>
      <c r="K947" s="129"/>
      <c r="L947" s="129"/>
      <c r="M947" s="129"/>
      <c r="N947" s="129"/>
      <c r="O947" s="129"/>
      <c r="P947" s="129"/>
      <c r="Q947" s="129"/>
      <c r="R947" s="129"/>
      <c r="S947" s="129"/>
      <c r="T947" s="129"/>
      <c r="U947" s="129"/>
      <c r="V947" s="129"/>
      <c r="W947" s="129"/>
      <c r="X947" s="129"/>
      <c r="Y947" s="129"/>
      <c r="Z947" s="129"/>
    </row>
    <row r="948" spans="1:26" ht="15.75" hidden="1" customHeight="1" x14ac:dyDescent="0.25">
      <c r="A948" s="129"/>
      <c r="B948" s="129"/>
      <c r="C948" s="129"/>
      <c r="D948" s="129"/>
      <c r="E948" s="129"/>
      <c r="F948" s="129"/>
      <c r="G948" s="129"/>
      <c r="H948" s="129"/>
      <c r="I948" s="129"/>
      <c r="J948" s="129"/>
      <c r="K948" s="129"/>
      <c r="L948" s="129"/>
      <c r="M948" s="129"/>
      <c r="N948" s="129"/>
      <c r="O948" s="129"/>
      <c r="P948" s="129"/>
      <c r="Q948" s="129"/>
      <c r="R948" s="129"/>
      <c r="S948" s="129"/>
      <c r="T948" s="129"/>
      <c r="U948" s="129"/>
      <c r="V948" s="129"/>
      <c r="W948" s="129"/>
      <c r="X948" s="129"/>
      <c r="Y948" s="129"/>
      <c r="Z948" s="129"/>
    </row>
    <row r="949" spans="1:26" ht="15.75" hidden="1" customHeight="1" x14ac:dyDescent="0.25">
      <c r="A949" s="129"/>
      <c r="B949" s="129"/>
      <c r="C949" s="129"/>
      <c r="D949" s="129"/>
      <c r="E949" s="129"/>
      <c r="F949" s="129"/>
      <c r="G949" s="129"/>
      <c r="H949" s="129"/>
      <c r="I949" s="129"/>
      <c r="J949" s="129"/>
      <c r="K949" s="129"/>
      <c r="L949" s="129"/>
      <c r="M949" s="129"/>
      <c r="N949" s="129"/>
      <c r="O949" s="129"/>
      <c r="P949" s="129"/>
      <c r="Q949" s="129"/>
      <c r="R949" s="129"/>
      <c r="S949" s="129"/>
      <c r="T949" s="129"/>
      <c r="U949" s="129"/>
      <c r="V949" s="129"/>
      <c r="W949" s="129"/>
      <c r="X949" s="129"/>
      <c r="Y949" s="129"/>
      <c r="Z949" s="129"/>
    </row>
    <row r="950" spans="1:26" ht="15.75" hidden="1" customHeight="1" x14ac:dyDescent="0.25">
      <c r="A950" s="129"/>
      <c r="B950" s="129"/>
      <c r="C950" s="129"/>
      <c r="D950" s="129"/>
      <c r="E950" s="129"/>
      <c r="F950" s="129"/>
      <c r="G950" s="129"/>
      <c r="H950" s="129"/>
      <c r="I950" s="129"/>
      <c r="J950" s="129"/>
      <c r="K950" s="129"/>
      <c r="L950" s="129"/>
      <c r="M950" s="129"/>
      <c r="N950" s="129"/>
      <c r="O950" s="129"/>
      <c r="P950" s="129"/>
      <c r="Q950" s="129"/>
      <c r="R950" s="129"/>
      <c r="S950" s="129"/>
      <c r="T950" s="129"/>
      <c r="U950" s="129"/>
      <c r="V950" s="129"/>
      <c r="W950" s="129"/>
      <c r="X950" s="129"/>
      <c r="Y950" s="129"/>
      <c r="Z950" s="129"/>
    </row>
    <row r="951" spans="1:26" ht="15.75" hidden="1" customHeight="1" x14ac:dyDescent="0.25">
      <c r="A951" s="129"/>
      <c r="B951" s="129"/>
      <c r="C951" s="129"/>
      <c r="D951" s="129"/>
      <c r="E951" s="129"/>
      <c r="F951" s="129"/>
      <c r="G951" s="129"/>
      <c r="H951" s="129"/>
      <c r="I951" s="129"/>
      <c r="J951" s="129"/>
      <c r="K951" s="129"/>
      <c r="L951" s="129"/>
      <c r="M951" s="129"/>
      <c r="N951" s="129"/>
      <c r="O951" s="129"/>
      <c r="P951" s="129"/>
      <c r="Q951" s="129"/>
      <c r="R951" s="129"/>
      <c r="S951" s="129"/>
      <c r="T951" s="129"/>
      <c r="U951" s="129"/>
      <c r="V951" s="129"/>
      <c r="W951" s="129"/>
      <c r="X951" s="129"/>
      <c r="Y951" s="129"/>
      <c r="Z951" s="129"/>
    </row>
    <row r="952" spans="1:26" ht="15.75" hidden="1" customHeight="1" x14ac:dyDescent="0.25">
      <c r="A952" s="129"/>
      <c r="B952" s="129"/>
      <c r="C952" s="129"/>
      <c r="D952" s="129"/>
      <c r="E952" s="129"/>
      <c r="F952" s="129"/>
      <c r="G952" s="129"/>
      <c r="H952" s="129"/>
      <c r="I952" s="129"/>
      <c r="J952" s="129"/>
      <c r="K952" s="129"/>
      <c r="L952" s="129"/>
      <c r="M952" s="129"/>
      <c r="N952" s="129"/>
      <c r="O952" s="129"/>
      <c r="P952" s="129"/>
      <c r="Q952" s="129"/>
      <c r="R952" s="129"/>
      <c r="S952" s="129"/>
      <c r="T952" s="129"/>
      <c r="U952" s="129"/>
      <c r="V952" s="129"/>
      <c r="W952" s="129"/>
      <c r="X952" s="129"/>
      <c r="Y952" s="129"/>
      <c r="Z952" s="129"/>
    </row>
    <row r="953" spans="1:26" ht="15.75" hidden="1" customHeight="1" x14ac:dyDescent="0.25">
      <c r="A953" s="129"/>
      <c r="B953" s="129"/>
      <c r="C953" s="129"/>
      <c r="D953" s="129"/>
      <c r="E953" s="129"/>
      <c r="F953" s="129"/>
      <c r="G953" s="129"/>
      <c r="H953" s="129"/>
      <c r="I953" s="129"/>
      <c r="J953" s="129"/>
      <c r="K953" s="129"/>
      <c r="L953" s="129"/>
      <c r="M953" s="129"/>
      <c r="N953" s="129"/>
      <c r="O953" s="129"/>
      <c r="P953" s="129"/>
      <c r="Q953" s="129"/>
      <c r="R953" s="129"/>
      <c r="S953" s="129"/>
      <c r="T953" s="129"/>
      <c r="U953" s="129"/>
      <c r="V953" s="129"/>
      <c r="W953" s="129"/>
      <c r="X953" s="129"/>
      <c r="Y953" s="129"/>
      <c r="Z953" s="129"/>
    </row>
    <row r="954" spans="1:26" ht="15.75" hidden="1" customHeight="1" x14ac:dyDescent="0.25">
      <c r="A954" s="129"/>
      <c r="B954" s="129"/>
      <c r="C954" s="129"/>
      <c r="D954" s="129"/>
      <c r="E954" s="129"/>
      <c r="F954" s="129"/>
      <c r="G954" s="129"/>
      <c r="H954" s="129"/>
      <c r="I954" s="129"/>
      <c r="J954" s="129"/>
      <c r="K954" s="129"/>
      <c r="L954" s="129"/>
      <c r="M954" s="129"/>
      <c r="N954" s="129"/>
      <c r="O954" s="129"/>
      <c r="P954" s="129"/>
      <c r="Q954" s="129"/>
      <c r="R954" s="129"/>
      <c r="S954" s="129"/>
      <c r="T954" s="129"/>
      <c r="U954" s="129"/>
      <c r="V954" s="129"/>
      <c r="W954" s="129"/>
      <c r="X954" s="129"/>
      <c r="Y954" s="129"/>
      <c r="Z954" s="129"/>
    </row>
    <row r="955" spans="1:26" ht="15.75" hidden="1" customHeight="1" x14ac:dyDescent="0.25">
      <c r="A955" s="129"/>
      <c r="B955" s="129"/>
      <c r="C955" s="129"/>
      <c r="D955" s="129"/>
      <c r="E955" s="129"/>
      <c r="F955" s="129"/>
      <c r="G955" s="129"/>
      <c r="H955" s="129"/>
      <c r="I955" s="129"/>
      <c r="J955" s="129"/>
      <c r="K955" s="129"/>
      <c r="L955" s="129"/>
      <c r="M955" s="129"/>
      <c r="N955" s="129"/>
      <c r="O955" s="129"/>
      <c r="P955" s="129"/>
      <c r="Q955" s="129"/>
      <c r="R955" s="129"/>
      <c r="S955" s="129"/>
      <c r="T955" s="129"/>
      <c r="U955" s="129"/>
      <c r="V955" s="129"/>
      <c r="W955" s="129"/>
      <c r="X955" s="129"/>
      <c r="Y955" s="129"/>
      <c r="Z955" s="129"/>
    </row>
    <row r="956" spans="1:26" ht="15.75" hidden="1" customHeight="1" x14ac:dyDescent="0.25">
      <c r="A956" s="129"/>
      <c r="B956" s="129"/>
      <c r="C956" s="129"/>
      <c r="D956" s="129"/>
      <c r="E956" s="129"/>
      <c r="F956" s="129"/>
      <c r="G956" s="129"/>
      <c r="H956" s="129"/>
      <c r="I956" s="129"/>
      <c r="J956" s="129"/>
      <c r="K956" s="129"/>
      <c r="L956" s="129"/>
      <c r="M956" s="129"/>
      <c r="N956" s="129"/>
      <c r="O956" s="129"/>
      <c r="P956" s="129"/>
      <c r="Q956" s="129"/>
      <c r="R956" s="129"/>
      <c r="S956" s="129"/>
      <c r="T956" s="129"/>
      <c r="U956" s="129"/>
      <c r="V956" s="129"/>
      <c r="W956" s="129"/>
      <c r="X956" s="129"/>
      <c r="Y956" s="129"/>
      <c r="Z956" s="129"/>
    </row>
    <row r="957" spans="1:26" ht="15.75" hidden="1" customHeight="1" x14ac:dyDescent="0.25">
      <c r="A957" s="129"/>
      <c r="B957" s="129"/>
      <c r="C957" s="129"/>
      <c r="D957" s="129"/>
      <c r="E957" s="129"/>
      <c r="F957" s="129"/>
      <c r="G957" s="129"/>
      <c r="H957" s="129"/>
      <c r="I957" s="129"/>
      <c r="J957" s="129"/>
      <c r="K957" s="129"/>
      <c r="L957" s="129"/>
      <c r="M957" s="129"/>
      <c r="N957" s="129"/>
      <c r="O957" s="129"/>
      <c r="P957" s="129"/>
      <c r="Q957" s="129"/>
      <c r="R957" s="129"/>
      <c r="S957" s="129"/>
      <c r="T957" s="129"/>
      <c r="U957" s="129"/>
      <c r="V957" s="129"/>
      <c r="W957" s="129"/>
      <c r="X957" s="129"/>
      <c r="Y957" s="129"/>
      <c r="Z957" s="129"/>
    </row>
    <row r="958" spans="1:26" ht="15.75" hidden="1" customHeight="1" x14ac:dyDescent="0.25">
      <c r="A958" s="129"/>
      <c r="B958" s="129"/>
      <c r="C958" s="129"/>
      <c r="D958" s="129"/>
      <c r="E958" s="129"/>
      <c r="F958" s="129"/>
      <c r="G958" s="129"/>
      <c r="H958" s="129"/>
      <c r="I958" s="129"/>
      <c r="J958" s="129"/>
      <c r="K958" s="129"/>
      <c r="L958" s="129"/>
      <c r="M958" s="129"/>
      <c r="N958" s="129"/>
      <c r="O958" s="129"/>
      <c r="P958" s="129"/>
      <c r="Q958" s="129"/>
      <c r="R958" s="129"/>
      <c r="S958" s="129"/>
      <c r="T958" s="129"/>
      <c r="U958" s="129"/>
      <c r="V958" s="129"/>
      <c r="W958" s="129"/>
      <c r="X958" s="129"/>
      <c r="Y958" s="129"/>
      <c r="Z958" s="129"/>
    </row>
    <row r="959" spans="1:26" ht="15.75" hidden="1" customHeight="1" x14ac:dyDescent="0.25">
      <c r="A959" s="129"/>
      <c r="B959" s="129"/>
      <c r="C959" s="129"/>
      <c r="D959" s="129"/>
      <c r="E959" s="129"/>
      <c r="F959" s="129"/>
      <c r="G959" s="129"/>
      <c r="H959" s="129"/>
      <c r="I959" s="129"/>
      <c r="J959" s="129"/>
      <c r="K959" s="129"/>
      <c r="L959" s="129"/>
      <c r="M959" s="129"/>
      <c r="N959" s="129"/>
      <c r="O959" s="129"/>
      <c r="P959" s="129"/>
      <c r="Q959" s="129"/>
      <c r="R959" s="129"/>
      <c r="S959" s="129"/>
      <c r="T959" s="129"/>
      <c r="U959" s="129"/>
      <c r="V959" s="129"/>
      <c r="W959" s="129"/>
      <c r="X959" s="129"/>
      <c r="Y959" s="129"/>
      <c r="Z959" s="129"/>
    </row>
    <row r="960" spans="1:26" ht="15.75" hidden="1" customHeight="1" x14ac:dyDescent="0.25">
      <c r="A960" s="129"/>
      <c r="B960" s="129"/>
      <c r="C960" s="129"/>
      <c r="D960" s="129"/>
      <c r="E960" s="129"/>
      <c r="F960" s="129"/>
      <c r="G960" s="129"/>
      <c r="H960" s="129"/>
      <c r="I960" s="129"/>
      <c r="J960" s="129"/>
      <c r="K960" s="129"/>
      <c r="L960" s="129"/>
      <c r="M960" s="129"/>
      <c r="N960" s="129"/>
      <c r="O960" s="129"/>
      <c r="P960" s="129"/>
      <c r="Q960" s="129"/>
      <c r="R960" s="129"/>
      <c r="S960" s="129"/>
      <c r="T960" s="129"/>
      <c r="U960" s="129"/>
      <c r="V960" s="129"/>
      <c r="W960" s="129"/>
      <c r="X960" s="129"/>
      <c r="Y960" s="129"/>
      <c r="Z960" s="129"/>
    </row>
    <row r="961" spans="1:26" ht="15.75" hidden="1" customHeight="1" x14ac:dyDescent="0.25">
      <c r="A961" s="129"/>
      <c r="B961" s="129"/>
      <c r="C961" s="129"/>
      <c r="D961" s="129"/>
      <c r="E961" s="129"/>
      <c r="F961" s="129"/>
      <c r="G961" s="129"/>
      <c r="H961" s="129"/>
      <c r="I961" s="129"/>
      <c r="J961" s="129"/>
      <c r="K961" s="129"/>
      <c r="L961" s="129"/>
      <c r="M961" s="129"/>
      <c r="N961" s="129"/>
      <c r="O961" s="129"/>
      <c r="P961" s="129"/>
      <c r="Q961" s="129"/>
      <c r="R961" s="129"/>
      <c r="S961" s="129"/>
      <c r="T961" s="129"/>
      <c r="U961" s="129"/>
      <c r="V961" s="129"/>
      <c r="W961" s="129"/>
      <c r="X961" s="129"/>
      <c r="Y961" s="129"/>
      <c r="Z961" s="129"/>
    </row>
    <row r="962" spans="1:26" ht="15.75" hidden="1" customHeight="1" x14ac:dyDescent="0.25">
      <c r="A962" s="129"/>
      <c r="B962" s="129"/>
      <c r="C962" s="129"/>
      <c r="D962" s="129"/>
      <c r="E962" s="129"/>
      <c r="F962" s="129"/>
      <c r="G962" s="129"/>
      <c r="H962" s="129"/>
      <c r="I962" s="129"/>
      <c r="J962" s="129"/>
      <c r="K962" s="129"/>
      <c r="L962" s="129"/>
      <c r="M962" s="129"/>
      <c r="N962" s="129"/>
      <c r="O962" s="129"/>
      <c r="P962" s="129"/>
      <c r="Q962" s="129"/>
      <c r="R962" s="129"/>
      <c r="S962" s="129"/>
      <c r="T962" s="129"/>
      <c r="U962" s="129"/>
      <c r="V962" s="129"/>
      <c r="W962" s="129"/>
      <c r="X962" s="129"/>
      <c r="Y962" s="129"/>
      <c r="Z962" s="129"/>
    </row>
    <row r="963" spans="1:26" ht="15.75" hidden="1" customHeight="1" x14ac:dyDescent="0.25">
      <c r="A963" s="129"/>
      <c r="B963" s="129"/>
      <c r="C963" s="129"/>
      <c r="D963" s="129"/>
      <c r="E963" s="129"/>
      <c r="F963" s="129"/>
      <c r="G963" s="129"/>
      <c r="H963" s="129"/>
      <c r="I963" s="129"/>
      <c r="J963" s="129"/>
      <c r="K963" s="129"/>
      <c r="L963" s="129"/>
      <c r="M963" s="129"/>
      <c r="N963" s="129"/>
      <c r="O963" s="129"/>
      <c r="P963" s="129"/>
      <c r="Q963" s="129"/>
      <c r="R963" s="129"/>
      <c r="S963" s="129"/>
      <c r="T963" s="129"/>
      <c r="U963" s="129"/>
      <c r="V963" s="129"/>
      <c r="W963" s="129"/>
      <c r="X963" s="129"/>
      <c r="Y963" s="129"/>
      <c r="Z963" s="129"/>
    </row>
    <row r="964" spans="1:26" ht="15.75" hidden="1" customHeight="1" x14ac:dyDescent="0.25">
      <c r="A964" s="129"/>
      <c r="B964" s="129"/>
      <c r="C964" s="129"/>
      <c r="D964" s="129"/>
      <c r="E964" s="129"/>
      <c r="F964" s="129"/>
      <c r="G964" s="129"/>
      <c r="H964" s="129"/>
      <c r="I964" s="129"/>
      <c r="J964" s="129"/>
      <c r="K964" s="129"/>
      <c r="L964" s="129"/>
      <c r="M964" s="129"/>
      <c r="N964" s="129"/>
      <c r="O964" s="129"/>
      <c r="P964" s="129"/>
      <c r="Q964" s="129"/>
      <c r="R964" s="129"/>
      <c r="S964" s="129"/>
      <c r="T964" s="129"/>
      <c r="U964" s="129"/>
      <c r="V964" s="129"/>
      <c r="W964" s="129"/>
      <c r="X964" s="129"/>
      <c r="Y964" s="129"/>
      <c r="Z964" s="129"/>
    </row>
    <row r="965" spans="1:26" ht="15.75" hidden="1" customHeight="1" x14ac:dyDescent="0.25">
      <c r="A965" s="129"/>
      <c r="B965" s="129"/>
      <c r="C965" s="129"/>
      <c r="D965" s="129"/>
      <c r="E965" s="129"/>
      <c r="F965" s="129"/>
      <c r="G965" s="129"/>
      <c r="H965" s="129"/>
      <c r="I965" s="129"/>
      <c r="J965" s="129"/>
      <c r="K965" s="129"/>
      <c r="L965" s="129"/>
      <c r="M965" s="129"/>
      <c r="N965" s="129"/>
      <c r="O965" s="129"/>
      <c r="P965" s="129"/>
      <c r="Q965" s="129"/>
      <c r="R965" s="129"/>
      <c r="S965" s="129"/>
      <c r="T965" s="129"/>
      <c r="U965" s="129"/>
      <c r="V965" s="129"/>
      <c r="W965" s="129"/>
      <c r="X965" s="129"/>
      <c r="Y965" s="129"/>
      <c r="Z965" s="129"/>
    </row>
    <row r="966" spans="1:26" ht="15.75" hidden="1" customHeight="1" x14ac:dyDescent="0.25">
      <c r="A966" s="129"/>
      <c r="B966" s="129"/>
      <c r="C966" s="129"/>
      <c r="D966" s="129"/>
      <c r="E966" s="129"/>
      <c r="F966" s="129"/>
      <c r="G966" s="129"/>
      <c r="H966" s="129"/>
      <c r="I966" s="129"/>
      <c r="J966" s="129"/>
      <c r="K966" s="129"/>
      <c r="L966" s="129"/>
      <c r="M966" s="129"/>
      <c r="N966" s="129"/>
      <c r="O966" s="129"/>
      <c r="P966" s="129"/>
      <c r="Q966" s="129"/>
      <c r="R966" s="129"/>
      <c r="S966" s="129"/>
      <c r="T966" s="129"/>
      <c r="U966" s="129"/>
      <c r="V966" s="129"/>
      <c r="W966" s="129"/>
      <c r="X966" s="129"/>
      <c r="Y966" s="129"/>
      <c r="Z966" s="129"/>
    </row>
    <row r="967" spans="1:26" ht="15.75" hidden="1" customHeight="1" x14ac:dyDescent="0.25">
      <c r="A967" s="129"/>
      <c r="B967" s="129"/>
      <c r="C967" s="129"/>
      <c r="D967" s="129"/>
      <c r="E967" s="129"/>
      <c r="F967" s="129"/>
      <c r="G967" s="129"/>
      <c r="H967" s="129"/>
      <c r="I967" s="129"/>
      <c r="J967" s="129"/>
      <c r="K967" s="129"/>
      <c r="L967" s="129"/>
      <c r="M967" s="129"/>
      <c r="N967" s="129"/>
      <c r="O967" s="129"/>
      <c r="P967" s="129"/>
      <c r="Q967" s="129"/>
      <c r="R967" s="129"/>
      <c r="S967" s="129"/>
      <c r="T967" s="129"/>
      <c r="U967" s="129"/>
      <c r="V967" s="129"/>
      <c r="W967" s="129"/>
      <c r="X967" s="129"/>
      <c r="Y967" s="129"/>
      <c r="Z967" s="129"/>
    </row>
    <row r="968" spans="1:26" ht="15.75" hidden="1" customHeight="1" x14ac:dyDescent="0.25">
      <c r="A968" s="129"/>
      <c r="B968" s="129"/>
      <c r="C968" s="129"/>
      <c r="D968" s="129"/>
      <c r="E968" s="129"/>
      <c r="F968" s="129"/>
      <c r="G968" s="129"/>
      <c r="H968" s="129"/>
      <c r="I968" s="129"/>
      <c r="J968" s="129"/>
      <c r="K968" s="129"/>
      <c r="L968" s="129"/>
      <c r="M968" s="129"/>
      <c r="N968" s="129"/>
      <c r="O968" s="129"/>
      <c r="P968" s="129"/>
      <c r="Q968" s="129"/>
      <c r="R968" s="129"/>
      <c r="S968" s="129"/>
      <c r="T968" s="129"/>
      <c r="U968" s="129"/>
      <c r="V968" s="129"/>
      <c r="W968" s="129"/>
      <c r="X968" s="129"/>
      <c r="Y968" s="129"/>
      <c r="Z968" s="129"/>
    </row>
    <row r="969" spans="1:26" ht="15.75" hidden="1" customHeight="1" x14ac:dyDescent="0.25">
      <c r="A969" s="129"/>
      <c r="B969" s="129"/>
      <c r="C969" s="129"/>
      <c r="D969" s="129"/>
      <c r="E969" s="129"/>
      <c r="F969" s="129"/>
      <c r="G969" s="129"/>
      <c r="H969" s="129"/>
      <c r="I969" s="129"/>
      <c r="J969" s="129"/>
      <c r="K969" s="129"/>
      <c r="L969" s="129"/>
      <c r="M969" s="129"/>
      <c r="N969" s="129"/>
      <c r="O969" s="129"/>
      <c r="P969" s="129"/>
      <c r="Q969" s="129"/>
      <c r="R969" s="129"/>
      <c r="S969" s="129"/>
      <c r="T969" s="129"/>
      <c r="U969" s="129"/>
      <c r="V969" s="129"/>
      <c r="W969" s="129"/>
      <c r="X969" s="129"/>
      <c r="Y969" s="129"/>
      <c r="Z969" s="129"/>
    </row>
    <row r="970" spans="1:26" ht="15.75" hidden="1" customHeight="1" x14ac:dyDescent="0.25">
      <c r="A970" s="129"/>
      <c r="B970" s="129"/>
      <c r="C970" s="129"/>
      <c r="D970" s="129"/>
      <c r="E970" s="129"/>
      <c r="F970" s="129"/>
      <c r="G970" s="129"/>
      <c r="H970" s="129"/>
      <c r="I970" s="129"/>
      <c r="J970" s="129"/>
      <c r="K970" s="129"/>
      <c r="L970" s="129"/>
      <c r="M970" s="129"/>
      <c r="N970" s="129"/>
      <c r="O970" s="129"/>
      <c r="P970" s="129"/>
      <c r="Q970" s="129"/>
      <c r="R970" s="129"/>
      <c r="S970" s="129"/>
      <c r="T970" s="129"/>
      <c r="U970" s="129"/>
      <c r="V970" s="129"/>
      <c r="W970" s="129"/>
      <c r="X970" s="129"/>
      <c r="Y970" s="129"/>
      <c r="Z970" s="129"/>
    </row>
    <row r="971" spans="1:26" ht="15.75" hidden="1" customHeight="1" x14ac:dyDescent="0.25">
      <c r="A971" s="129"/>
      <c r="B971" s="129"/>
      <c r="C971" s="129"/>
      <c r="D971" s="129"/>
      <c r="E971" s="129"/>
      <c r="F971" s="129"/>
      <c r="G971" s="129"/>
      <c r="H971" s="129"/>
      <c r="I971" s="129"/>
      <c r="J971" s="129"/>
      <c r="K971" s="129"/>
      <c r="L971" s="129"/>
      <c r="M971" s="129"/>
      <c r="N971" s="129"/>
      <c r="O971" s="129"/>
      <c r="P971" s="129"/>
      <c r="Q971" s="129"/>
      <c r="R971" s="129"/>
      <c r="S971" s="129"/>
      <c r="T971" s="129"/>
      <c r="U971" s="129"/>
      <c r="V971" s="129"/>
      <c r="W971" s="129"/>
      <c r="X971" s="129"/>
      <c r="Y971" s="129"/>
      <c r="Z971" s="129"/>
    </row>
    <row r="972" spans="1:26" ht="15.75" hidden="1" customHeight="1" x14ac:dyDescent="0.25">
      <c r="A972" s="129"/>
      <c r="B972" s="129"/>
      <c r="C972" s="129"/>
      <c r="D972" s="129"/>
      <c r="E972" s="129"/>
      <c r="F972" s="129"/>
      <c r="G972" s="129"/>
      <c r="H972" s="129"/>
      <c r="I972" s="129"/>
      <c r="J972" s="129"/>
      <c r="K972" s="129"/>
      <c r="L972" s="129"/>
      <c r="M972" s="129"/>
      <c r="N972" s="129"/>
      <c r="O972" s="129"/>
      <c r="P972" s="129"/>
      <c r="Q972" s="129"/>
      <c r="R972" s="129"/>
      <c r="S972" s="129"/>
      <c r="T972" s="129"/>
      <c r="U972" s="129"/>
      <c r="V972" s="129"/>
      <c r="W972" s="129"/>
      <c r="X972" s="129"/>
      <c r="Y972" s="129"/>
      <c r="Z972" s="129"/>
    </row>
    <row r="973" spans="1:26" ht="15.75" hidden="1" customHeight="1" x14ac:dyDescent="0.25">
      <c r="A973" s="129"/>
      <c r="B973" s="129"/>
      <c r="C973" s="129"/>
      <c r="D973" s="129"/>
      <c r="E973" s="129"/>
      <c r="F973" s="129"/>
      <c r="G973" s="129"/>
      <c r="H973" s="129"/>
      <c r="I973" s="129"/>
      <c r="J973" s="129"/>
      <c r="K973" s="129"/>
      <c r="L973" s="129"/>
      <c r="M973" s="129"/>
      <c r="N973" s="129"/>
      <c r="O973" s="129"/>
      <c r="P973" s="129"/>
      <c r="Q973" s="129"/>
      <c r="R973" s="129"/>
      <c r="S973" s="129"/>
      <c r="T973" s="129"/>
      <c r="U973" s="129"/>
      <c r="V973" s="129"/>
      <c r="W973" s="129"/>
      <c r="X973" s="129"/>
      <c r="Y973" s="129"/>
      <c r="Z973" s="129"/>
    </row>
    <row r="974" spans="1:26" ht="15.75" hidden="1" customHeight="1" x14ac:dyDescent="0.25">
      <c r="A974" s="129"/>
      <c r="B974" s="129"/>
      <c r="C974" s="129"/>
      <c r="D974" s="129"/>
      <c r="E974" s="129"/>
      <c r="F974" s="129"/>
      <c r="G974" s="129"/>
      <c r="H974" s="129"/>
      <c r="I974" s="129"/>
      <c r="J974" s="129"/>
      <c r="K974" s="129"/>
      <c r="L974" s="129"/>
      <c r="M974" s="129"/>
      <c r="N974" s="129"/>
      <c r="O974" s="129"/>
      <c r="P974" s="129"/>
      <c r="Q974" s="129"/>
      <c r="R974" s="129"/>
      <c r="S974" s="129"/>
      <c r="T974" s="129"/>
      <c r="U974" s="129"/>
      <c r="V974" s="129"/>
      <c r="W974" s="129"/>
      <c r="X974" s="129"/>
      <c r="Y974" s="129"/>
      <c r="Z974" s="129"/>
    </row>
    <row r="975" spans="1:26" ht="15.75" hidden="1" customHeight="1" x14ac:dyDescent="0.25">
      <c r="A975" s="129"/>
      <c r="B975" s="129"/>
      <c r="C975" s="129"/>
      <c r="D975" s="129"/>
      <c r="E975" s="129"/>
      <c r="F975" s="129"/>
      <c r="G975" s="129"/>
      <c r="H975" s="129"/>
      <c r="I975" s="129"/>
      <c r="J975" s="129"/>
      <c r="K975" s="129"/>
      <c r="L975" s="129"/>
      <c r="M975" s="129"/>
      <c r="N975" s="129"/>
      <c r="O975" s="129"/>
      <c r="P975" s="129"/>
      <c r="Q975" s="129"/>
      <c r="R975" s="129"/>
      <c r="S975" s="129"/>
      <c r="T975" s="129"/>
      <c r="U975" s="129"/>
      <c r="V975" s="129"/>
      <c r="W975" s="129"/>
      <c r="X975" s="129"/>
      <c r="Y975" s="129"/>
      <c r="Z975" s="129"/>
    </row>
    <row r="976" spans="1:26" ht="15.75" hidden="1" customHeight="1" x14ac:dyDescent="0.25">
      <c r="A976" s="129"/>
      <c r="B976" s="129"/>
      <c r="C976" s="129"/>
      <c r="D976" s="129"/>
      <c r="E976" s="129"/>
      <c r="F976" s="129"/>
      <c r="G976" s="129"/>
      <c r="H976" s="129"/>
      <c r="I976" s="129"/>
      <c r="J976" s="129"/>
      <c r="K976" s="129"/>
      <c r="L976" s="129"/>
      <c r="M976" s="129"/>
      <c r="N976" s="129"/>
      <c r="O976" s="129"/>
      <c r="P976" s="129"/>
      <c r="Q976" s="129"/>
      <c r="R976" s="129"/>
      <c r="S976" s="129"/>
      <c r="T976" s="129"/>
      <c r="U976" s="129"/>
      <c r="V976" s="129"/>
      <c r="W976" s="129"/>
      <c r="X976" s="129"/>
      <c r="Y976" s="129"/>
      <c r="Z976" s="129"/>
    </row>
    <row r="977" spans="1:26" ht="15.75" hidden="1" customHeight="1" x14ac:dyDescent="0.25">
      <c r="A977" s="129"/>
      <c r="B977" s="129"/>
      <c r="C977" s="129"/>
      <c r="D977" s="129"/>
      <c r="E977" s="129"/>
      <c r="F977" s="129"/>
      <c r="G977" s="129"/>
      <c r="H977" s="129"/>
      <c r="I977" s="129"/>
      <c r="J977" s="129"/>
      <c r="K977" s="129"/>
      <c r="L977" s="129"/>
      <c r="M977" s="129"/>
      <c r="N977" s="129"/>
      <c r="O977" s="129"/>
      <c r="P977" s="129"/>
      <c r="Q977" s="129"/>
      <c r="R977" s="129"/>
      <c r="S977" s="129"/>
      <c r="T977" s="129"/>
      <c r="U977" s="129"/>
      <c r="V977" s="129"/>
      <c r="W977" s="129"/>
      <c r="X977" s="129"/>
      <c r="Y977" s="129"/>
      <c r="Z977" s="129"/>
    </row>
    <row r="978" spans="1:26" ht="15.75" hidden="1" customHeight="1" x14ac:dyDescent="0.25">
      <c r="A978" s="129"/>
      <c r="B978" s="129"/>
      <c r="C978" s="129"/>
      <c r="D978" s="129"/>
      <c r="E978" s="129"/>
      <c r="F978" s="129"/>
      <c r="G978" s="129"/>
      <c r="H978" s="129"/>
      <c r="I978" s="129"/>
      <c r="J978" s="129"/>
      <c r="K978" s="129"/>
      <c r="L978" s="129"/>
      <c r="M978" s="129"/>
      <c r="N978" s="129"/>
      <c r="O978" s="129"/>
      <c r="P978" s="129"/>
      <c r="Q978" s="129"/>
      <c r="R978" s="129"/>
      <c r="S978" s="129"/>
      <c r="T978" s="129"/>
      <c r="U978" s="129"/>
      <c r="V978" s="129"/>
      <c r="W978" s="129"/>
      <c r="X978" s="129"/>
      <c r="Y978" s="129"/>
      <c r="Z978" s="129"/>
    </row>
    <row r="979" spans="1:26" ht="15.75" hidden="1" customHeight="1" x14ac:dyDescent="0.25">
      <c r="A979" s="129"/>
      <c r="B979" s="129"/>
      <c r="C979" s="129"/>
      <c r="D979" s="129"/>
      <c r="E979" s="129"/>
      <c r="F979" s="129"/>
      <c r="G979" s="129"/>
      <c r="H979" s="129"/>
      <c r="I979" s="129"/>
      <c r="J979" s="129"/>
      <c r="K979" s="129"/>
      <c r="L979" s="129"/>
      <c r="M979" s="129"/>
      <c r="N979" s="129"/>
      <c r="O979" s="129"/>
      <c r="P979" s="129"/>
      <c r="Q979" s="129"/>
      <c r="R979" s="129"/>
      <c r="S979" s="129"/>
      <c r="T979" s="129"/>
      <c r="U979" s="129"/>
      <c r="V979" s="129"/>
      <c r="W979" s="129"/>
      <c r="X979" s="129"/>
      <c r="Y979" s="129"/>
      <c r="Z979" s="129"/>
    </row>
    <row r="980" spans="1:26" ht="15.75" hidden="1" customHeight="1" x14ac:dyDescent="0.25">
      <c r="A980" s="129"/>
      <c r="B980" s="129"/>
      <c r="C980" s="129"/>
      <c r="D980" s="129"/>
      <c r="E980" s="129"/>
      <c r="F980" s="129"/>
      <c r="G980" s="129"/>
      <c r="H980" s="129"/>
      <c r="I980" s="129"/>
      <c r="J980" s="129"/>
      <c r="K980" s="129"/>
      <c r="L980" s="129"/>
      <c r="M980" s="129"/>
      <c r="N980" s="129"/>
      <c r="O980" s="129"/>
      <c r="P980" s="129"/>
      <c r="Q980" s="129"/>
      <c r="R980" s="129"/>
      <c r="S980" s="129"/>
      <c r="T980" s="129"/>
      <c r="U980" s="129"/>
      <c r="V980" s="129"/>
      <c r="W980" s="129"/>
      <c r="X980" s="129"/>
      <c r="Y980" s="129"/>
      <c r="Z980" s="129"/>
    </row>
    <row r="981" spans="1:26" ht="15.75" hidden="1" customHeight="1" x14ac:dyDescent="0.25">
      <c r="A981" s="129"/>
      <c r="B981" s="129"/>
      <c r="C981" s="129"/>
      <c r="D981" s="129"/>
      <c r="E981" s="129"/>
      <c r="F981" s="129"/>
      <c r="G981" s="129"/>
      <c r="H981" s="129"/>
      <c r="I981" s="129"/>
      <c r="J981" s="129"/>
      <c r="K981" s="129"/>
      <c r="L981" s="129"/>
      <c r="M981" s="129"/>
      <c r="N981" s="129"/>
      <c r="O981" s="129"/>
      <c r="P981" s="129"/>
      <c r="Q981" s="129"/>
      <c r="R981" s="129"/>
      <c r="S981" s="129"/>
      <c r="T981" s="129"/>
      <c r="U981" s="129"/>
      <c r="V981" s="129"/>
      <c r="W981" s="129"/>
      <c r="X981" s="129"/>
      <c r="Y981" s="129"/>
      <c r="Z981" s="129"/>
    </row>
    <row r="982" spans="1:26" ht="15.75" hidden="1" customHeight="1" x14ac:dyDescent="0.25">
      <c r="A982" s="129"/>
      <c r="B982" s="129"/>
      <c r="C982" s="129"/>
      <c r="D982" s="129"/>
      <c r="E982" s="129"/>
      <c r="F982" s="129"/>
      <c r="G982" s="129"/>
      <c r="H982" s="129"/>
      <c r="I982" s="129"/>
      <c r="J982" s="129"/>
      <c r="K982" s="129"/>
      <c r="L982" s="129"/>
      <c r="M982" s="129"/>
      <c r="N982" s="129"/>
      <c r="O982" s="129"/>
      <c r="P982" s="129"/>
      <c r="Q982" s="129"/>
      <c r="R982" s="129"/>
      <c r="S982" s="129"/>
      <c r="T982" s="129"/>
      <c r="U982" s="129"/>
      <c r="V982" s="129"/>
      <c r="W982" s="129"/>
      <c r="X982" s="129"/>
      <c r="Y982" s="129"/>
      <c r="Z982" s="129"/>
    </row>
    <row r="983" spans="1:26" ht="15.75" hidden="1" customHeight="1" x14ac:dyDescent="0.25">
      <c r="A983" s="129"/>
      <c r="B983" s="129"/>
      <c r="C983" s="129"/>
      <c r="D983" s="129"/>
      <c r="E983" s="129"/>
      <c r="F983" s="129"/>
      <c r="G983" s="129"/>
      <c r="H983" s="129"/>
      <c r="I983" s="129"/>
      <c r="J983" s="129"/>
      <c r="K983" s="129"/>
      <c r="L983" s="129"/>
      <c r="M983" s="129"/>
      <c r="N983" s="129"/>
      <c r="O983" s="129"/>
      <c r="P983" s="129"/>
      <c r="Q983" s="129"/>
      <c r="R983" s="129"/>
      <c r="S983" s="129"/>
      <c r="T983" s="129"/>
      <c r="U983" s="129"/>
      <c r="V983" s="129"/>
      <c r="W983" s="129"/>
      <c r="X983" s="129"/>
      <c r="Y983" s="129"/>
      <c r="Z983" s="129"/>
    </row>
    <row r="984" spans="1:26" ht="15.75" hidden="1" customHeight="1" x14ac:dyDescent="0.25">
      <c r="A984" s="129"/>
      <c r="B984" s="129"/>
      <c r="C984" s="129"/>
      <c r="D984" s="129"/>
      <c r="E984" s="129"/>
      <c r="F984" s="129"/>
      <c r="G984" s="129"/>
      <c r="H984" s="129"/>
      <c r="I984" s="129"/>
      <c r="J984" s="129"/>
      <c r="K984" s="129"/>
      <c r="L984" s="129"/>
      <c r="M984" s="129"/>
      <c r="N984" s="129"/>
      <c r="O984" s="129"/>
      <c r="P984" s="129"/>
      <c r="Q984" s="129"/>
      <c r="R984" s="129"/>
      <c r="S984" s="129"/>
      <c r="T984" s="129"/>
      <c r="U984" s="129"/>
      <c r="V984" s="129"/>
      <c r="W984" s="129"/>
      <c r="X984" s="129"/>
      <c r="Y984" s="129"/>
      <c r="Z984" s="129"/>
    </row>
    <row r="985" spans="1:26" ht="15.75" hidden="1" customHeight="1" x14ac:dyDescent="0.25">
      <c r="A985" s="129"/>
      <c r="B985" s="129"/>
      <c r="C985" s="129"/>
      <c r="D985" s="129"/>
      <c r="E985" s="129"/>
      <c r="F985" s="129"/>
      <c r="G985" s="129"/>
      <c r="H985" s="129"/>
      <c r="I985" s="129"/>
      <c r="J985" s="129"/>
      <c r="K985" s="129"/>
      <c r="L985" s="129"/>
      <c r="M985" s="129"/>
      <c r="N985" s="129"/>
      <c r="O985" s="129"/>
      <c r="P985" s="129"/>
      <c r="Q985" s="129"/>
      <c r="R985" s="129"/>
      <c r="S985" s="129"/>
      <c r="T985" s="129"/>
      <c r="U985" s="129"/>
      <c r="V985" s="129"/>
      <c r="W985" s="129"/>
      <c r="X985" s="129"/>
      <c r="Y985" s="129"/>
      <c r="Z985" s="129"/>
    </row>
    <row r="986" spans="1:26" ht="15.75" hidden="1" customHeight="1" x14ac:dyDescent="0.25">
      <c r="A986" s="129"/>
      <c r="B986" s="129"/>
      <c r="C986" s="129"/>
      <c r="D986" s="129"/>
      <c r="E986" s="129"/>
      <c r="F986" s="129"/>
      <c r="G986" s="129"/>
      <c r="H986" s="129"/>
      <c r="I986" s="129"/>
      <c r="J986" s="129"/>
      <c r="K986" s="129"/>
      <c r="L986" s="129"/>
      <c r="M986" s="129"/>
      <c r="N986" s="129"/>
      <c r="O986" s="129"/>
      <c r="P986" s="129"/>
      <c r="Q986" s="129"/>
      <c r="R986" s="129"/>
      <c r="S986" s="129"/>
      <c r="T986" s="129"/>
      <c r="U986" s="129"/>
      <c r="V986" s="129"/>
      <c r="W986" s="129"/>
      <c r="X986" s="129"/>
      <c r="Y986" s="129"/>
      <c r="Z986" s="129"/>
    </row>
    <row r="987" spans="1:26" ht="15.75" hidden="1" customHeight="1" x14ac:dyDescent="0.25">
      <c r="A987" s="129"/>
      <c r="B987" s="129"/>
      <c r="C987" s="129"/>
      <c r="D987" s="129"/>
      <c r="E987" s="129"/>
      <c r="F987" s="129"/>
      <c r="G987" s="129"/>
      <c r="H987" s="129"/>
      <c r="I987" s="129"/>
      <c r="J987" s="129"/>
      <c r="K987" s="129"/>
      <c r="L987" s="129"/>
      <c r="M987" s="129"/>
      <c r="N987" s="129"/>
      <c r="O987" s="129"/>
      <c r="P987" s="129"/>
      <c r="Q987" s="129"/>
      <c r="R987" s="129"/>
      <c r="S987" s="129"/>
      <c r="T987" s="129"/>
      <c r="U987" s="129"/>
      <c r="V987" s="129"/>
      <c r="W987" s="129"/>
      <c r="X987" s="129"/>
      <c r="Y987" s="129"/>
      <c r="Z987" s="129"/>
    </row>
    <row r="988" spans="1:26" ht="15.75" hidden="1" customHeight="1" x14ac:dyDescent="0.25">
      <c r="A988" s="129"/>
      <c r="B988" s="129"/>
      <c r="C988" s="129"/>
      <c r="D988" s="129"/>
      <c r="E988" s="129"/>
      <c r="F988" s="129"/>
      <c r="G988" s="129"/>
      <c r="H988" s="129"/>
      <c r="I988" s="129"/>
      <c r="J988" s="129"/>
      <c r="K988" s="129"/>
      <c r="L988" s="129"/>
      <c r="M988" s="129"/>
      <c r="N988" s="129"/>
      <c r="O988" s="129"/>
      <c r="P988" s="129"/>
      <c r="Q988" s="129"/>
      <c r="R988" s="129"/>
      <c r="S988" s="129"/>
      <c r="T988" s="129"/>
      <c r="U988" s="129"/>
      <c r="V988" s="129"/>
      <c r="W988" s="129"/>
      <c r="X988" s="129"/>
      <c r="Y988" s="129"/>
      <c r="Z988" s="129"/>
    </row>
    <row r="989" spans="1:26" ht="15.75" hidden="1" customHeight="1" x14ac:dyDescent="0.25">
      <c r="A989" s="129"/>
      <c r="B989" s="129"/>
      <c r="C989" s="129"/>
      <c r="D989" s="129"/>
      <c r="E989" s="129"/>
      <c r="F989" s="129"/>
      <c r="G989" s="129"/>
      <c r="H989" s="129"/>
      <c r="I989" s="129"/>
      <c r="J989" s="129"/>
      <c r="K989" s="129"/>
      <c r="L989" s="129"/>
      <c r="M989" s="129"/>
      <c r="N989" s="129"/>
      <c r="O989" s="129"/>
      <c r="P989" s="129"/>
      <c r="Q989" s="129"/>
      <c r="R989" s="129"/>
      <c r="S989" s="129"/>
      <c r="T989" s="129"/>
      <c r="U989" s="129"/>
      <c r="V989" s="129"/>
      <c r="W989" s="129"/>
      <c r="X989" s="129"/>
      <c r="Y989" s="129"/>
      <c r="Z989" s="129"/>
    </row>
    <row r="990" spans="1:26" ht="15.75" hidden="1" customHeight="1" x14ac:dyDescent="0.25">
      <c r="A990" s="129"/>
      <c r="B990" s="129"/>
      <c r="C990" s="129"/>
      <c r="D990" s="129"/>
      <c r="E990" s="129"/>
      <c r="F990" s="129"/>
      <c r="G990" s="129"/>
      <c r="H990" s="129"/>
      <c r="I990" s="129"/>
      <c r="J990" s="129"/>
      <c r="K990" s="129"/>
      <c r="L990" s="129"/>
      <c r="M990" s="129"/>
      <c r="N990" s="129"/>
      <c r="O990" s="129"/>
      <c r="P990" s="129"/>
      <c r="Q990" s="129"/>
      <c r="R990" s="129"/>
      <c r="S990" s="129"/>
      <c r="T990" s="129"/>
      <c r="U990" s="129"/>
      <c r="V990" s="129"/>
      <c r="W990" s="129"/>
      <c r="X990" s="129"/>
      <c r="Y990" s="129"/>
      <c r="Z990" s="129"/>
    </row>
    <row r="991" spans="1:26" ht="15.75" hidden="1" customHeight="1" x14ac:dyDescent="0.25">
      <c r="A991" s="129"/>
      <c r="B991" s="129"/>
      <c r="C991" s="129"/>
      <c r="D991" s="129"/>
      <c r="E991" s="129"/>
      <c r="F991" s="129"/>
      <c r="G991" s="129"/>
      <c r="H991" s="129"/>
      <c r="I991" s="129"/>
      <c r="J991" s="129"/>
      <c r="K991" s="129"/>
      <c r="L991" s="129"/>
      <c r="M991" s="129"/>
      <c r="N991" s="129"/>
      <c r="O991" s="129"/>
      <c r="P991" s="129"/>
      <c r="Q991" s="129"/>
      <c r="R991" s="129"/>
      <c r="S991" s="129"/>
      <c r="T991" s="129"/>
      <c r="U991" s="129"/>
      <c r="V991" s="129"/>
      <c r="W991" s="129"/>
      <c r="X991" s="129"/>
      <c r="Y991" s="129"/>
      <c r="Z991" s="129"/>
    </row>
    <row r="992" spans="1:26" ht="15.75" hidden="1" customHeight="1" x14ac:dyDescent="0.25">
      <c r="A992" s="129"/>
      <c r="B992" s="129"/>
      <c r="C992" s="129"/>
      <c r="D992" s="129"/>
      <c r="E992" s="129"/>
      <c r="F992" s="129"/>
      <c r="G992" s="129"/>
      <c r="H992" s="129"/>
      <c r="I992" s="129"/>
      <c r="J992" s="129"/>
      <c r="K992" s="129"/>
      <c r="L992" s="129"/>
      <c r="M992" s="129"/>
      <c r="N992" s="129"/>
      <c r="O992" s="129"/>
      <c r="P992" s="129"/>
      <c r="Q992" s="129"/>
      <c r="R992" s="129"/>
      <c r="S992" s="129"/>
      <c r="T992" s="129"/>
      <c r="U992" s="129"/>
      <c r="V992" s="129"/>
      <c r="W992" s="129"/>
      <c r="X992" s="129"/>
      <c r="Y992" s="129"/>
      <c r="Z992" s="129"/>
    </row>
    <row r="993" spans="1:26" ht="15.75" hidden="1" customHeight="1" x14ac:dyDescent="0.25">
      <c r="A993" s="129"/>
      <c r="B993" s="129"/>
      <c r="C993" s="129"/>
      <c r="D993" s="129"/>
      <c r="E993" s="129"/>
      <c r="F993" s="129"/>
      <c r="G993" s="129"/>
      <c r="H993" s="129"/>
      <c r="I993" s="129"/>
      <c r="J993" s="129"/>
      <c r="K993" s="129"/>
      <c r="L993" s="129"/>
      <c r="M993" s="129"/>
      <c r="N993" s="129"/>
      <c r="O993" s="129"/>
      <c r="P993" s="129"/>
      <c r="Q993" s="129"/>
      <c r="R993" s="129"/>
      <c r="S993" s="129"/>
      <c r="T993" s="129"/>
      <c r="U993" s="129"/>
      <c r="V993" s="129"/>
      <c r="W993" s="129"/>
      <c r="X993" s="129"/>
      <c r="Y993" s="129"/>
      <c r="Z993" s="129"/>
    </row>
    <row r="994" spans="1:26" ht="15.75" hidden="1" customHeight="1" x14ac:dyDescent="0.25">
      <c r="A994" s="129"/>
      <c r="B994" s="129"/>
      <c r="C994" s="129"/>
      <c r="D994" s="129"/>
      <c r="E994" s="129"/>
      <c r="F994" s="129"/>
      <c r="G994" s="129"/>
      <c r="H994" s="129"/>
      <c r="I994" s="129"/>
      <c r="J994" s="129"/>
      <c r="K994" s="129"/>
      <c r="L994" s="129"/>
      <c r="M994" s="129"/>
      <c r="N994" s="129"/>
      <c r="O994" s="129"/>
      <c r="P994" s="129"/>
      <c r="Q994" s="129"/>
      <c r="R994" s="129"/>
      <c r="S994" s="129"/>
      <c r="T994" s="129"/>
      <c r="U994" s="129"/>
      <c r="V994" s="129"/>
      <c r="W994" s="129"/>
      <c r="X994" s="129"/>
      <c r="Y994" s="129"/>
      <c r="Z994" s="129"/>
    </row>
    <row r="995" spans="1:26" ht="15.75" hidden="1" customHeight="1" x14ac:dyDescent="0.25">
      <c r="A995" s="129"/>
      <c r="B995" s="129"/>
      <c r="C995" s="129"/>
      <c r="D995" s="129"/>
      <c r="E995" s="129"/>
      <c r="F995" s="129"/>
      <c r="G995" s="129"/>
      <c r="H995" s="129"/>
      <c r="I995" s="129"/>
      <c r="J995" s="129"/>
      <c r="K995" s="129"/>
      <c r="L995" s="129"/>
      <c r="M995" s="129"/>
      <c r="N995" s="129"/>
      <c r="O995" s="129"/>
      <c r="P995" s="129"/>
      <c r="Q995" s="129"/>
      <c r="R995" s="129"/>
      <c r="S995" s="129"/>
      <c r="T995" s="129"/>
      <c r="U995" s="129"/>
      <c r="V995" s="129"/>
      <c r="W995" s="129"/>
      <c r="X995" s="129"/>
      <c r="Y995" s="129"/>
      <c r="Z995" s="129"/>
    </row>
  </sheetData>
  <mergeCells count="16">
    <mergeCell ref="D20:E20"/>
    <mergeCell ref="C2:J2"/>
    <mergeCell ref="D4:J4"/>
    <mergeCell ref="D6:H6"/>
    <mergeCell ref="D8:H8"/>
    <mergeCell ref="B10:J10"/>
    <mergeCell ref="B11:B12"/>
    <mergeCell ref="C11:C12"/>
    <mergeCell ref="D11:D12"/>
    <mergeCell ref="E11:E12"/>
    <mergeCell ref="F11:F12"/>
    <mergeCell ref="G11:H11"/>
    <mergeCell ref="J11:J12"/>
    <mergeCell ref="B17:J17"/>
    <mergeCell ref="C18:F18"/>
    <mergeCell ref="D19:E19"/>
  </mergeCells>
  <pageMargins left="0.7" right="0.7" top="0.75" bottom="0.75" header="0" footer="0"/>
  <pageSetup paperSize="9" orientation="portrait"/>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52"/>
  <sheetViews>
    <sheetView showGridLines="0" workbookViewId="0">
      <selection activeCell="B6" sqref="B6:B7"/>
    </sheetView>
  </sheetViews>
  <sheetFormatPr baseColWidth="10" defaultColWidth="0" defaultRowHeight="15" customHeight="1" zeroHeight="1" x14ac:dyDescent="0.25"/>
  <cols>
    <col min="1" max="1" width="2.42578125" style="166" customWidth="1"/>
    <col min="2" max="2" width="4.42578125" style="217" customWidth="1"/>
    <col min="3" max="3" width="30" style="218" customWidth="1"/>
    <col min="4" max="4" width="21.85546875" style="218" customWidth="1"/>
    <col min="5" max="5" width="30" style="218" customWidth="1"/>
    <col min="6" max="6" width="21.42578125" style="170" customWidth="1"/>
    <col min="7" max="8" width="13.42578125" style="170" customWidth="1"/>
    <col min="9" max="9" width="13.7109375" style="170" customWidth="1"/>
    <col min="10" max="10" width="58.42578125" style="216" customWidth="1"/>
    <col min="11" max="11" width="4.28515625" style="166" customWidth="1"/>
    <col min="12" max="12" width="0" style="170" hidden="1" customWidth="1"/>
    <col min="13" max="16384" width="11.42578125" style="170" hidden="1"/>
  </cols>
  <sheetData>
    <row r="1" spans="1:11" ht="18.75" customHeight="1" x14ac:dyDescent="0.25">
      <c r="B1" s="167"/>
      <c r="C1" s="167"/>
      <c r="D1" s="168"/>
      <c r="E1" s="168"/>
      <c r="F1" s="168"/>
      <c r="G1" s="168"/>
      <c r="H1" s="168"/>
      <c r="I1" s="168"/>
      <c r="J1" s="169"/>
    </row>
    <row r="2" spans="1:11" ht="18.75" customHeight="1" x14ac:dyDescent="0.25">
      <c r="B2" s="171"/>
      <c r="C2" s="979" t="s">
        <v>698</v>
      </c>
      <c r="D2" s="979"/>
      <c r="E2" s="979"/>
      <c r="F2" s="979"/>
      <c r="G2" s="979"/>
      <c r="H2" s="979"/>
      <c r="I2" s="979"/>
      <c r="J2" s="979"/>
    </row>
    <row r="3" spans="1:11" ht="18.75" customHeight="1" x14ac:dyDescent="0.25">
      <c r="B3" s="171"/>
      <c r="C3" s="172"/>
      <c r="D3" s="173"/>
      <c r="E3" s="172"/>
      <c r="F3" s="174"/>
      <c r="G3" s="175"/>
      <c r="H3" s="176"/>
      <c r="I3" s="176"/>
      <c r="J3" s="177"/>
    </row>
    <row r="4" spans="1:11" ht="29.25" customHeight="1" x14ac:dyDescent="0.25">
      <c r="B4" s="171"/>
      <c r="C4" s="178" t="s">
        <v>651</v>
      </c>
      <c r="D4" s="980" t="s">
        <v>699</v>
      </c>
      <c r="E4" s="980"/>
      <c r="F4" s="980"/>
      <c r="G4" s="980"/>
      <c r="H4" s="980"/>
      <c r="I4" s="980"/>
      <c r="J4" s="980"/>
    </row>
    <row r="5" spans="1:11" ht="6.75" customHeight="1" x14ac:dyDescent="0.25">
      <c r="B5" s="171"/>
      <c r="C5" s="179"/>
      <c r="D5" s="180"/>
      <c r="E5" s="172"/>
      <c r="F5" s="181"/>
      <c r="G5" s="181"/>
      <c r="H5" s="181"/>
      <c r="I5" s="181"/>
      <c r="J5" s="177"/>
    </row>
    <row r="6" spans="1:11" ht="17.25" customHeight="1" x14ac:dyDescent="0.25">
      <c r="B6" s="171"/>
      <c r="C6" s="178" t="s">
        <v>653</v>
      </c>
      <c r="D6" s="980">
        <v>1</v>
      </c>
      <c r="E6" s="980"/>
      <c r="F6" s="980"/>
      <c r="G6" s="980"/>
      <c r="H6" s="980"/>
      <c r="I6" s="182"/>
      <c r="J6" s="182"/>
    </row>
    <row r="7" spans="1:11" ht="8.25" customHeight="1" x14ac:dyDescent="0.25">
      <c r="B7" s="171"/>
      <c r="C7" s="183"/>
      <c r="D7" s="183"/>
      <c r="E7" s="183"/>
      <c r="F7" s="184"/>
      <c r="G7" s="184"/>
      <c r="H7" s="184"/>
      <c r="I7" s="184"/>
      <c r="J7" s="177"/>
    </row>
    <row r="8" spans="1:11" ht="18" customHeight="1" x14ac:dyDescent="0.25">
      <c r="B8" s="171"/>
      <c r="C8" s="178" t="s">
        <v>690</v>
      </c>
      <c r="D8" s="981">
        <v>44592</v>
      </c>
      <c r="E8" s="980"/>
      <c r="F8" s="980"/>
      <c r="G8" s="980"/>
      <c r="H8" s="980"/>
      <c r="I8" s="182"/>
      <c r="J8" s="182"/>
    </row>
    <row r="9" spans="1:11" ht="8.25" customHeight="1" thickBot="1" x14ac:dyDescent="0.3">
      <c r="B9" s="171"/>
      <c r="C9" s="185"/>
      <c r="D9" s="185"/>
      <c r="E9" s="185"/>
      <c r="F9" s="186"/>
      <c r="G9" s="186"/>
      <c r="H9" s="186"/>
      <c r="I9" s="186"/>
      <c r="J9" s="187"/>
    </row>
    <row r="10" spans="1:11" ht="18" customHeight="1" x14ac:dyDescent="0.25">
      <c r="B10" s="982" t="s">
        <v>655</v>
      </c>
      <c r="C10" s="983"/>
      <c r="D10" s="983"/>
      <c r="E10" s="983"/>
      <c r="F10" s="983"/>
      <c r="G10" s="983"/>
      <c r="H10" s="983"/>
      <c r="I10" s="983"/>
      <c r="J10" s="984"/>
    </row>
    <row r="11" spans="1:11" ht="18" customHeight="1" x14ac:dyDescent="0.25">
      <c r="B11" s="985" t="s">
        <v>656</v>
      </c>
      <c r="C11" s="987" t="s">
        <v>657</v>
      </c>
      <c r="D11" s="987" t="s">
        <v>658</v>
      </c>
      <c r="E11" s="987" t="s">
        <v>659</v>
      </c>
      <c r="F11" s="987" t="s">
        <v>660</v>
      </c>
      <c r="G11" s="987" t="s">
        <v>661</v>
      </c>
      <c r="H11" s="987"/>
      <c r="I11" s="280" t="s">
        <v>662</v>
      </c>
      <c r="J11" s="989" t="s">
        <v>9</v>
      </c>
    </row>
    <row r="12" spans="1:11" s="189" customFormat="1" ht="18" customHeight="1" thickBot="1" x14ac:dyDescent="0.3">
      <c r="A12" s="188"/>
      <c r="B12" s="986"/>
      <c r="C12" s="988"/>
      <c r="D12" s="988"/>
      <c r="E12" s="988"/>
      <c r="F12" s="988"/>
      <c r="G12" s="281" t="s">
        <v>663</v>
      </c>
      <c r="H12" s="281" t="s">
        <v>664</v>
      </c>
      <c r="I12" s="282">
        <f>SUM(I13:I15)</f>
        <v>1</v>
      </c>
      <c r="J12" s="990"/>
      <c r="K12" s="188"/>
    </row>
    <row r="13" spans="1:11" s="189" customFormat="1" ht="60.75" customHeight="1" x14ac:dyDescent="0.25">
      <c r="A13" s="188"/>
      <c r="B13" s="190">
        <v>1</v>
      </c>
      <c r="C13" s="191" t="s">
        <v>700</v>
      </c>
      <c r="D13" s="191" t="s">
        <v>701</v>
      </c>
      <c r="E13" s="191" t="s">
        <v>702</v>
      </c>
      <c r="F13" s="192">
        <v>0.9</v>
      </c>
      <c r="G13" s="193">
        <v>44593</v>
      </c>
      <c r="H13" s="193">
        <v>44926</v>
      </c>
      <c r="I13" s="192">
        <v>0.5</v>
      </c>
      <c r="J13" s="194" t="s">
        <v>703</v>
      </c>
      <c r="K13" s="188"/>
    </row>
    <row r="14" spans="1:11" s="189" customFormat="1" ht="60.75" customHeight="1" x14ac:dyDescent="0.25">
      <c r="A14" s="188"/>
      <c r="B14" s="195">
        <v>2</v>
      </c>
      <c r="C14" s="196" t="s">
        <v>704</v>
      </c>
      <c r="D14" s="197" t="s">
        <v>701</v>
      </c>
      <c r="E14" s="197" t="s">
        <v>702</v>
      </c>
      <c r="F14" s="198">
        <v>0.9</v>
      </c>
      <c r="G14" s="193">
        <v>44593</v>
      </c>
      <c r="H14" s="193">
        <v>44926</v>
      </c>
      <c r="I14" s="198">
        <v>0.5</v>
      </c>
      <c r="J14" s="199" t="s">
        <v>703</v>
      </c>
      <c r="K14" s="188"/>
    </row>
    <row r="15" spans="1:11" s="189" customFormat="1" ht="22.5" customHeight="1" thickBot="1" x14ac:dyDescent="0.3">
      <c r="A15" s="188"/>
      <c r="B15" s="200"/>
      <c r="C15" s="201"/>
      <c r="D15" s="202"/>
      <c r="E15" s="203"/>
      <c r="F15" s="203"/>
      <c r="G15" s="204"/>
      <c r="H15" s="204"/>
      <c r="I15" s="205"/>
      <c r="J15" s="206"/>
      <c r="K15" s="188"/>
    </row>
    <row r="16" spans="1:11" s="189" customFormat="1" ht="33" customHeight="1" thickBot="1" x14ac:dyDescent="0.3">
      <c r="A16" s="188"/>
      <c r="B16" s="991" t="s">
        <v>705</v>
      </c>
      <c r="C16" s="991"/>
      <c r="D16" s="991"/>
      <c r="E16" s="991"/>
      <c r="F16" s="991"/>
      <c r="G16" s="991"/>
      <c r="H16" s="991"/>
      <c r="I16" s="991"/>
      <c r="J16" s="991"/>
      <c r="K16" s="188"/>
    </row>
    <row r="17" spans="1:26" s="61" customFormat="1" ht="24" customHeight="1" thickBot="1" x14ac:dyDescent="0.3">
      <c r="B17" s="92"/>
      <c r="C17" s="947" t="s">
        <v>675</v>
      </c>
      <c r="D17" s="948"/>
      <c r="E17" s="948"/>
      <c r="F17" s="949"/>
      <c r="G17" s="93"/>
      <c r="H17" s="93"/>
      <c r="I17" s="93"/>
    </row>
    <row r="18" spans="1:26" s="61" customFormat="1" ht="33.75" customHeight="1" x14ac:dyDescent="0.25">
      <c r="B18" s="92"/>
      <c r="C18" s="267" t="s">
        <v>676</v>
      </c>
      <c r="D18" s="937" t="s">
        <v>677</v>
      </c>
      <c r="E18" s="938"/>
      <c r="F18" s="268" t="s">
        <v>678</v>
      </c>
      <c r="G18" s="93"/>
      <c r="H18" s="93"/>
      <c r="I18" s="93"/>
    </row>
    <row r="19" spans="1:26" s="61" customFormat="1" ht="35.25" customHeight="1" x14ac:dyDescent="0.25">
      <c r="B19" s="92"/>
      <c r="C19" s="94">
        <v>1</v>
      </c>
      <c r="D19" s="939" t="s">
        <v>679</v>
      </c>
      <c r="E19" s="940"/>
      <c r="F19" s="95">
        <v>44592</v>
      </c>
      <c r="G19" s="93"/>
      <c r="H19" s="93"/>
      <c r="I19" s="93"/>
    </row>
    <row r="20" spans="1:26" s="61" customFormat="1" ht="15.75" customHeight="1" x14ac:dyDescent="0.25">
      <c r="B20" s="92"/>
      <c r="C20" s="94"/>
      <c r="D20" s="96"/>
      <c r="E20" s="97"/>
      <c r="F20" s="98"/>
      <c r="G20" s="93"/>
      <c r="H20" s="93"/>
      <c r="I20" s="93"/>
    </row>
    <row r="21" spans="1:26" s="61" customFormat="1" ht="15.75" customHeight="1" thickBot="1" x14ac:dyDescent="0.3">
      <c r="B21" s="92"/>
      <c r="C21" s="99"/>
      <c r="D21" s="100"/>
      <c r="E21" s="101"/>
      <c r="F21" s="102"/>
      <c r="G21" s="93"/>
      <c r="H21" s="93"/>
      <c r="I21" s="93"/>
    </row>
    <row r="22" spans="1:26" s="61" customFormat="1" ht="16.5" customHeight="1" x14ac:dyDescent="0.25">
      <c r="A22" s="125"/>
      <c r="B22" s="122"/>
      <c r="C22" s="123"/>
      <c r="D22" s="123"/>
      <c r="E22" s="123"/>
      <c r="F22" s="123"/>
      <c r="G22" s="123"/>
      <c r="H22" s="123"/>
      <c r="I22" s="123"/>
      <c r="J22" s="165"/>
      <c r="K22" s="125"/>
      <c r="L22" s="123"/>
      <c r="M22" s="123"/>
      <c r="N22" s="123"/>
      <c r="O22" s="123"/>
      <c r="P22" s="123"/>
      <c r="Q22" s="123"/>
      <c r="R22" s="123"/>
      <c r="S22" s="123"/>
      <c r="T22" s="123"/>
      <c r="U22" s="123"/>
      <c r="V22" s="123"/>
      <c r="W22" s="123"/>
      <c r="X22" s="123"/>
      <c r="Y22" s="123"/>
      <c r="Z22" s="129"/>
    </row>
    <row r="23" spans="1:26" s="189" customFormat="1" ht="33" customHeight="1" x14ac:dyDescent="0.25">
      <c r="A23" s="188"/>
      <c r="B23" s="207"/>
      <c r="C23" s="208"/>
      <c r="D23" s="208"/>
      <c r="E23" s="207"/>
      <c r="F23" s="207"/>
      <c r="G23" s="209"/>
      <c r="H23" s="209"/>
      <c r="I23" s="209"/>
      <c r="J23" s="210"/>
      <c r="K23" s="188"/>
    </row>
    <row r="24" spans="1:26" s="189" customFormat="1" ht="33" hidden="1" customHeight="1" x14ac:dyDescent="0.25">
      <c r="A24" s="188"/>
      <c r="B24" s="207"/>
      <c r="C24" s="208"/>
      <c r="D24" s="208"/>
      <c r="E24" s="207"/>
      <c r="F24" s="207"/>
      <c r="G24" s="209"/>
      <c r="H24" s="209"/>
      <c r="I24" s="209"/>
      <c r="J24" s="210"/>
      <c r="K24" s="188"/>
    </row>
    <row r="25" spans="1:26" s="189" customFormat="1" ht="33" hidden="1" customHeight="1" x14ac:dyDescent="0.25">
      <c r="A25" s="188"/>
      <c r="B25" s="207"/>
      <c r="C25" s="208"/>
      <c r="D25" s="208"/>
      <c r="E25" s="207"/>
      <c r="F25" s="207"/>
      <c r="G25" s="209"/>
      <c r="H25" s="209"/>
      <c r="I25" s="209"/>
      <c r="J25" s="210"/>
      <c r="K25" s="188"/>
    </row>
    <row r="26" spans="1:26" s="189" customFormat="1" ht="33" hidden="1" customHeight="1" x14ac:dyDescent="0.25">
      <c r="A26" s="188"/>
      <c r="B26" s="207"/>
      <c r="C26" s="208"/>
      <c r="D26" s="208"/>
      <c r="E26" s="207"/>
      <c r="F26" s="207"/>
      <c r="G26" s="209"/>
      <c r="H26" s="209"/>
      <c r="I26" s="209"/>
      <c r="J26" s="210"/>
      <c r="K26" s="188"/>
    </row>
    <row r="27" spans="1:26" s="189" customFormat="1" ht="6.75" hidden="1" customHeight="1" x14ac:dyDescent="0.25">
      <c r="A27" s="188"/>
      <c r="B27" s="211"/>
      <c r="C27" s="210"/>
      <c r="D27" s="210"/>
      <c r="E27" s="207"/>
      <c r="F27" s="207"/>
      <c r="G27" s="211"/>
      <c r="H27" s="211"/>
      <c r="I27" s="211"/>
      <c r="J27" s="210"/>
      <c r="K27" s="188"/>
    </row>
    <row r="28" spans="1:26" ht="42.75" hidden="1" customHeight="1" x14ac:dyDescent="0.25">
      <c r="B28" s="212"/>
      <c r="C28" s="213"/>
      <c r="D28" s="213"/>
      <c r="E28" s="214"/>
      <c r="F28" s="215"/>
      <c r="G28" s="189"/>
      <c r="H28" s="189"/>
      <c r="I28" s="189"/>
    </row>
    <row r="29" spans="1:26" ht="16.5" hidden="1" customHeight="1" x14ac:dyDescent="0.25">
      <c r="C29" s="170"/>
      <c r="D29" s="170"/>
      <c r="E29" s="170"/>
    </row>
    <row r="30" spans="1:26" ht="16.5" hidden="1" customHeight="1" x14ac:dyDescent="0.25"/>
    <row r="31" spans="1:26" ht="16.5" hidden="1" customHeight="1" x14ac:dyDescent="0.25"/>
    <row r="32" spans="1:26" ht="16.5" hidden="1" customHeight="1" x14ac:dyDescent="0.25"/>
    <row r="33" spans="2:12" ht="16.5" hidden="1" customHeight="1" x14ac:dyDescent="0.25"/>
    <row r="34" spans="2:12" ht="16.5" hidden="1" customHeight="1" x14ac:dyDescent="0.25"/>
    <row r="35" spans="2:12" ht="16.5" hidden="1" customHeight="1" x14ac:dyDescent="0.25"/>
    <row r="36" spans="2:12" ht="16.5" hidden="1" customHeight="1" x14ac:dyDescent="0.25"/>
    <row r="37" spans="2:12" ht="16.5" hidden="1" customHeight="1" x14ac:dyDescent="0.25"/>
    <row r="38" spans="2:12" ht="16.5" hidden="1" customHeight="1" x14ac:dyDescent="0.25"/>
    <row r="39" spans="2:12" s="166" customFormat="1" ht="16.5" hidden="1" customHeight="1" x14ac:dyDescent="0.25">
      <c r="B39" s="217"/>
      <c r="C39" s="218"/>
      <c r="D39" s="218"/>
      <c r="E39" s="218"/>
      <c r="F39" s="170"/>
      <c r="G39" s="170"/>
      <c r="H39" s="170"/>
      <c r="I39" s="170"/>
      <c r="J39" s="216"/>
      <c r="L39" s="170"/>
    </row>
    <row r="40" spans="2:12" s="166" customFormat="1" ht="16.5" hidden="1" customHeight="1" x14ac:dyDescent="0.25">
      <c r="B40" s="217"/>
      <c r="C40" s="218"/>
      <c r="D40" s="218"/>
      <c r="E40" s="218"/>
      <c r="F40" s="170"/>
      <c r="G40" s="170"/>
      <c r="H40" s="170"/>
      <c r="I40" s="170"/>
      <c r="J40" s="216"/>
      <c r="L40" s="170"/>
    </row>
    <row r="41" spans="2:12" s="166" customFormat="1" ht="16.5" hidden="1" customHeight="1" x14ac:dyDescent="0.25">
      <c r="B41" s="217"/>
      <c r="C41" s="218"/>
      <c r="D41" s="218"/>
      <c r="E41" s="218"/>
      <c r="F41" s="170"/>
      <c r="G41" s="170"/>
      <c r="H41" s="170"/>
      <c r="I41" s="170"/>
      <c r="J41" s="216"/>
      <c r="L41" s="170"/>
    </row>
    <row r="42" spans="2:12" s="166" customFormat="1" ht="16.5" hidden="1" customHeight="1" x14ac:dyDescent="0.25">
      <c r="B42" s="217"/>
      <c r="C42" s="218"/>
      <c r="D42" s="218"/>
      <c r="E42" s="218"/>
      <c r="F42" s="170"/>
      <c r="G42" s="170"/>
      <c r="H42" s="170"/>
      <c r="I42" s="170"/>
      <c r="J42" s="216"/>
      <c r="L42" s="170"/>
    </row>
    <row r="43" spans="2:12" s="166" customFormat="1" ht="16.5" hidden="1" customHeight="1" x14ac:dyDescent="0.25">
      <c r="B43" s="217"/>
      <c r="C43" s="218"/>
      <c r="D43" s="218"/>
      <c r="E43" s="218"/>
      <c r="F43" s="170"/>
      <c r="G43" s="170"/>
      <c r="H43" s="170"/>
      <c r="I43" s="170"/>
      <c r="J43" s="216"/>
      <c r="L43" s="170"/>
    </row>
    <row r="44" spans="2:12" s="166" customFormat="1" ht="16.5" hidden="1" customHeight="1" x14ac:dyDescent="0.25">
      <c r="B44" s="217"/>
      <c r="C44" s="218"/>
      <c r="D44" s="218"/>
      <c r="E44" s="218"/>
      <c r="F44" s="170"/>
      <c r="G44" s="170"/>
      <c r="H44" s="170"/>
      <c r="I44" s="170"/>
      <c r="J44" s="216"/>
      <c r="L44" s="170"/>
    </row>
    <row r="45" spans="2:12" s="166" customFormat="1" ht="16.5" hidden="1" customHeight="1" x14ac:dyDescent="0.25">
      <c r="B45" s="217"/>
      <c r="C45" s="218"/>
      <c r="D45" s="218"/>
      <c r="E45" s="218"/>
      <c r="F45" s="170"/>
      <c r="G45" s="170"/>
      <c r="H45" s="170"/>
      <c r="I45" s="170"/>
      <c r="J45" s="216"/>
      <c r="L45" s="170"/>
    </row>
    <row r="46" spans="2:12" s="166" customFormat="1" ht="16.5" hidden="1" customHeight="1" x14ac:dyDescent="0.25">
      <c r="B46" s="217"/>
      <c r="C46" s="218"/>
      <c r="D46" s="218"/>
      <c r="E46" s="218"/>
      <c r="F46" s="170"/>
      <c r="G46" s="170"/>
      <c r="H46" s="170"/>
      <c r="I46" s="170"/>
      <c r="J46" s="216"/>
      <c r="L46" s="170"/>
    </row>
    <row r="47" spans="2:12" s="166" customFormat="1" ht="16.5" hidden="1" customHeight="1" x14ac:dyDescent="0.25">
      <c r="B47" s="217"/>
      <c r="C47" s="218"/>
      <c r="D47" s="218"/>
      <c r="E47" s="218"/>
      <c r="F47" s="170"/>
      <c r="G47" s="170"/>
      <c r="H47" s="170"/>
      <c r="I47" s="170"/>
      <c r="J47" s="216"/>
      <c r="L47" s="170"/>
    </row>
    <row r="48" spans="2:12" s="166" customFormat="1" ht="16.5" hidden="1" customHeight="1" x14ac:dyDescent="0.25">
      <c r="B48" s="217"/>
      <c r="C48" s="218"/>
      <c r="D48" s="218"/>
      <c r="E48" s="218"/>
      <c r="F48" s="170"/>
      <c r="G48" s="170"/>
      <c r="H48" s="170"/>
      <c r="I48" s="170"/>
      <c r="J48" s="216"/>
      <c r="L48" s="170"/>
    </row>
    <row r="49" spans="2:12" s="166" customFormat="1" ht="16.5" hidden="1" customHeight="1" x14ac:dyDescent="0.25">
      <c r="B49" s="217"/>
      <c r="C49" s="218"/>
      <c r="D49" s="218"/>
      <c r="E49" s="218"/>
      <c r="F49" s="170"/>
      <c r="G49" s="170"/>
      <c r="H49" s="170"/>
      <c r="I49" s="170"/>
      <c r="J49" s="216"/>
      <c r="L49" s="170"/>
    </row>
    <row r="50" spans="2:12" s="166" customFormat="1" ht="16.5" hidden="1" customHeight="1" x14ac:dyDescent="0.25">
      <c r="B50" s="217"/>
      <c r="C50" s="218"/>
      <c r="D50" s="218"/>
      <c r="E50" s="218"/>
      <c r="F50" s="170"/>
      <c r="G50" s="170"/>
      <c r="H50" s="170"/>
      <c r="I50" s="170"/>
      <c r="J50" s="216"/>
      <c r="L50" s="170"/>
    </row>
    <row r="51" spans="2:12" s="166" customFormat="1" ht="16.5" hidden="1" customHeight="1" x14ac:dyDescent="0.25">
      <c r="B51" s="217"/>
      <c r="C51" s="218"/>
      <c r="D51" s="218"/>
      <c r="E51" s="218"/>
      <c r="F51" s="170"/>
      <c r="G51" s="170"/>
      <c r="H51" s="170"/>
      <c r="I51" s="170"/>
      <c r="J51" s="216"/>
      <c r="L51" s="170"/>
    </row>
    <row r="52" spans="2:12" s="166" customFormat="1" ht="16.5" hidden="1" customHeight="1" x14ac:dyDescent="0.25">
      <c r="B52" s="217"/>
      <c r="C52" s="218"/>
      <c r="D52" s="218"/>
      <c r="E52" s="218"/>
      <c r="F52" s="170"/>
      <c r="G52" s="170"/>
      <c r="H52" s="170"/>
      <c r="I52" s="170"/>
      <c r="J52" s="216"/>
      <c r="L52" s="170"/>
    </row>
  </sheetData>
  <mergeCells count="16">
    <mergeCell ref="D19:E19"/>
    <mergeCell ref="C2:J2"/>
    <mergeCell ref="D4:J4"/>
    <mergeCell ref="D6:H6"/>
    <mergeCell ref="D8:H8"/>
    <mergeCell ref="B10:J10"/>
    <mergeCell ref="B11:B12"/>
    <mergeCell ref="C11:C12"/>
    <mergeCell ref="D11:D12"/>
    <mergeCell ref="E11:E12"/>
    <mergeCell ref="F11:F12"/>
    <mergeCell ref="G11:H11"/>
    <mergeCell ref="J11:J12"/>
    <mergeCell ref="B16:J16"/>
    <mergeCell ref="C17:F17"/>
    <mergeCell ref="D18:E18"/>
  </mergeCells>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68"/>
  <sheetViews>
    <sheetView showGridLines="0" workbookViewId="0">
      <selection activeCell="B6" sqref="B6:B7"/>
    </sheetView>
  </sheetViews>
  <sheetFormatPr baseColWidth="10" defaultColWidth="0" defaultRowHeight="15" customHeight="1" zeroHeight="1" x14ac:dyDescent="0.25"/>
  <cols>
    <col min="1" max="1" width="2.7109375" style="166" customWidth="1"/>
    <col min="2" max="2" width="4.42578125" style="217" customWidth="1"/>
    <col min="3" max="3" width="30" style="218" customWidth="1"/>
    <col min="4" max="4" width="21.85546875" style="218" customWidth="1"/>
    <col min="5" max="5" width="30" style="218" customWidth="1"/>
    <col min="6" max="6" width="20" style="170" customWidth="1"/>
    <col min="7" max="8" width="13.42578125" style="170" customWidth="1"/>
    <col min="9" max="9" width="15.28515625" style="170" customWidth="1"/>
    <col min="10" max="10" width="58.42578125" style="216" customWidth="1"/>
    <col min="11" max="11" width="4.28515625" style="166" customWidth="1"/>
    <col min="12" max="16384" width="11.42578125" style="170" hidden="1"/>
  </cols>
  <sheetData>
    <row r="1" spans="1:11" ht="18.75" customHeight="1" x14ac:dyDescent="0.25">
      <c r="B1" s="167"/>
      <c r="C1" s="167"/>
      <c r="D1" s="168"/>
      <c r="E1" s="168"/>
      <c r="F1" s="168"/>
      <c r="G1" s="168"/>
      <c r="H1" s="168"/>
      <c r="I1" s="168"/>
      <c r="J1" s="169"/>
    </row>
    <row r="2" spans="1:11" ht="18.75" customHeight="1" x14ac:dyDescent="0.25">
      <c r="B2" s="171"/>
      <c r="C2" s="979" t="s">
        <v>715</v>
      </c>
      <c r="D2" s="979"/>
      <c r="E2" s="979"/>
      <c r="F2" s="979"/>
      <c r="G2" s="979"/>
      <c r="H2" s="979"/>
      <c r="I2" s="979"/>
      <c r="J2" s="979"/>
    </row>
    <row r="3" spans="1:11" ht="18.75" customHeight="1" x14ac:dyDescent="0.25">
      <c r="B3" s="171"/>
      <c r="C3" s="172"/>
      <c r="D3" s="173"/>
      <c r="E3" s="172"/>
      <c r="F3" s="174"/>
      <c r="G3" s="175"/>
      <c r="H3" s="176"/>
      <c r="I3" s="176"/>
      <c r="J3" s="177"/>
    </row>
    <row r="4" spans="1:11" ht="29.25" customHeight="1" x14ac:dyDescent="0.25">
      <c r="B4" s="171"/>
      <c r="C4" s="178" t="s">
        <v>651</v>
      </c>
      <c r="D4" s="980" t="s">
        <v>707</v>
      </c>
      <c r="E4" s="980"/>
      <c r="F4" s="980"/>
      <c r="G4" s="980"/>
      <c r="H4" s="980"/>
      <c r="I4" s="980"/>
      <c r="J4" s="980"/>
    </row>
    <row r="5" spans="1:11" ht="6.75" customHeight="1" x14ac:dyDescent="0.25">
      <c r="B5" s="171"/>
      <c r="C5" s="179"/>
      <c r="D5" s="180"/>
      <c r="E5" s="172"/>
      <c r="F5" s="181"/>
      <c r="G5" s="181"/>
      <c r="H5" s="181"/>
      <c r="I5" s="181"/>
      <c r="J5" s="177"/>
    </row>
    <row r="6" spans="1:11" ht="17.25" customHeight="1" x14ac:dyDescent="0.25">
      <c r="B6" s="171"/>
      <c r="C6" s="178" t="s">
        <v>653</v>
      </c>
      <c r="D6" s="980">
        <v>1</v>
      </c>
      <c r="E6" s="980"/>
      <c r="F6" s="980"/>
      <c r="G6" s="980"/>
      <c r="H6" s="980"/>
      <c r="I6" s="182"/>
      <c r="J6" s="182"/>
    </row>
    <row r="7" spans="1:11" ht="8.25" customHeight="1" x14ac:dyDescent="0.25">
      <c r="B7" s="171"/>
      <c r="C7" s="183"/>
      <c r="D7" s="183"/>
      <c r="E7" s="183"/>
      <c r="F7" s="184"/>
      <c r="G7" s="184"/>
      <c r="H7" s="184"/>
      <c r="I7" s="184"/>
      <c r="J7" s="177"/>
    </row>
    <row r="8" spans="1:11" ht="18" customHeight="1" x14ac:dyDescent="0.25">
      <c r="B8" s="171"/>
      <c r="C8" s="178" t="s">
        <v>690</v>
      </c>
      <c r="D8" s="981">
        <v>44590</v>
      </c>
      <c r="E8" s="981"/>
      <c r="F8" s="981"/>
      <c r="G8" s="981"/>
      <c r="H8" s="981"/>
      <c r="I8" s="182"/>
      <c r="J8" s="182"/>
    </row>
    <row r="9" spans="1:11" ht="8.25" customHeight="1" thickBot="1" x14ac:dyDescent="0.3">
      <c r="B9" s="171"/>
      <c r="C9" s="185"/>
      <c r="D9" s="185"/>
      <c r="E9" s="185"/>
      <c r="F9" s="186"/>
      <c r="G9" s="186"/>
      <c r="H9" s="186"/>
      <c r="I9" s="186"/>
      <c r="J9" s="187"/>
    </row>
    <row r="10" spans="1:11" ht="18" customHeight="1" x14ac:dyDescent="0.25">
      <c r="B10" s="982" t="s">
        <v>655</v>
      </c>
      <c r="C10" s="983"/>
      <c r="D10" s="983"/>
      <c r="E10" s="983"/>
      <c r="F10" s="983"/>
      <c r="G10" s="983"/>
      <c r="H10" s="983"/>
      <c r="I10" s="983"/>
      <c r="J10" s="984"/>
    </row>
    <row r="11" spans="1:11" ht="18" customHeight="1" x14ac:dyDescent="0.25">
      <c r="B11" s="992" t="s">
        <v>656</v>
      </c>
      <c r="C11" s="994" t="s">
        <v>657</v>
      </c>
      <c r="D11" s="994" t="s">
        <v>658</v>
      </c>
      <c r="E11" s="994" t="s">
        <v>659</v>
      </c>
      <c r="F11" s="994" t="s">
        <v>660</v>
      </c>
      <c r="G11" s="996" t="s">
        <v>661</v>
      </c>
      <c r="H11" s="997"/>
      <c r="I11" s="283" t="s">
        <v>662</v>
      </c>
      <c r="J11" s="998" t="s">
        <v>9</v>
      </c>
    </row>
    <row r="12" spans="1:11" s="189" customFormat="1" ht="18" customHeight="1" thickBot="1" x14ac:dyDescent="0.3">
      <c r="A12" s="188"/>
      <c r="B12" s="993"/>
      <c r="C12" s="995"/>
      <c r="D12" s="995"/>
      <c r="E12" s="995"/>
      <c r="F12" s="995"/>
      <c r="G12" s="281" t="s">
        <v>663</v>
      </c>
      <c r="H12" s="281" t="s">
        <v>664</v>
      </c>
      <c r="I12" s="282">
        <f>SUM(I13:I15)</f>
        <v>1</v>
      </c>
      <c r="J12" s="999"/>
      <c r="K12" s="188"/>
    </row>
    <row r="13" spans="1:11" s="189" customFormat="1" ht="61.5" customHeight="1" x14ac:dyDescent="0.25">
      <c r="A13" s="188"/>
      <c r="B13" s="284">
        <v>1</v>
      </c>
      <c r="C13" s="285" t="s">
        <v>716</v>
      </c>
      <c r="D13" s="285" t="s">
        <v>701</v>
      </c>
      <c r="E13" s="286" t="s">
        <v>717</v>
      </c>
      <c r="F13" s="287">
        <v>1</v>
      </c>
      <c r="G13" s="288">
        <v>44593</v>
      </c>
      <c r="H13" s="288">
        <v>44895</v>
      </c>
      <c r="I13" s="287">
        <v>0.4</v>
      </c>
      <c r="J13" s="289" t="s">
        <v>718</v>
      </c>
      <c r="K13" s="188"/>
    </row>
    <row r="14" spans="1:11" s="189" customFormat="1" ht="74.25" customHeight="1" x14ac:dyDescent="0.25">
      <c r="A14" s="188"/>
      <c r="B14" s="195">
        <v>2</v>
      </c>
      <c r="C14" s="221" t="s">
        <v>719</v>
      </c>
      <c r="D14" s="221" t="s">
        <v>701</v>
      </c>
      <c r="E14" s="197" t="s">
        <v>720</v>
      </c>
      <c r="F14" s="198">
        <v>0.5</v>
      </c>
      <c r="G14" s="193">
        <v>44593</v>
      </c>
      <c r="H14" s="193">
        <v>44895</v>
      </c>
      <c r="I14" s="198">
        <v>0.3</v>
      </c>
      <c r="J14" s="223" t="s">
        <v>718</v>
      </c>
      <c r="K14" s="188"/>
    </row>
    <row r="15" spans="1:11" s="189" customFormat="1" ht="49.5" customHeight="1" thickBot="1" x14ac:dyDescent="0.3">
      <c r="A15" s="188"/>
      <c r="B15" s="200">
        <v>3</v>
      </c>
      <c r="C15" s="201" t="s">
        <v>721</v>
      </c>
      <c r="D15" s="201" t="s">
        <v>701</v>
      </c>
      <c r="E15" s="203" t="s">
        <v>722</v>
      </c>
      <c r="F15" s="205">
        <v>0.5</v>
      </c>
      <c r="G15" s="290">
        <v>44593</v>
      </c>
      <c r="H15" s="290">
        <v>44895</v>
      </c>
      <c r="I15" s="205">
        <v>0.3</v>
      </c>
      <c r="J15" s="206" t="s">
        <v>718</v>
      </c>
      <c r="K15" s="188"/>
    </row>
    <row r="16" spans="1:11" s="189" customFormat="1" ht="49.5" customHeight="1" thickBot="1" x14ac:dyDescent="0.3">
      <c r="A16" s="188"/>
      <c r="B16" s="991" t="s">
        <v>705</v>
      </c>
      <c r="C16" s="991"/>
      <c r="D16" s="991"/>
      <c r="E16" s="991"/>
      <c r="F16" s="991"/>
      <c r="G16" s="991"/>
      <c r="H16" s="991"/>
      <c r="I16" s="991"/>
      <c r="J16" s="991"/>
      <c r="K16" s="188"/>
    </row>
    <row r="17" spans="1:11" s="61" customFormat="1" ht="24" customHeight="1" thickBot="1" x14ac:dyDescent="0.3">
      <c r="B17" s="92"/>
      <c r="C17" s="947" t="s">
        <v>675</v>
      </c>
      <c r="D17" s="948"/>
      <c r="E17" s="948"/>
      <c r="F17" s="949"/>
      <c r="G17" s="93"/>
      <c r="H17" s="93"/>
      <c r="I17" s="93"/>
    </row>
    <row r="18" spans="1:11" s="61" customFormat="1" ht="33.75" customHeight="1" x14ac:dyDescent="0.25">
      <c r="B18" s="92"/>
      <c r="C18" s="267" t="s">
        <v>676</v>
      </c>
      <c r="D18" s="937" t="s">
        <v>677</v>
      </c>
      <c r="E18" s="938"/>
      <c r="F18" s="268" t="s">
        <v>678</v>
      </c>
      <c r="G18" s="93"/>
      <c r="H18" s="93"/>
      <c r="I18" s="93"/>
    </row>
    <row r="19" spans="1:11" s="61" customFormat="1" ht="35.25" customHeight="1" x14ac:dyDescent="0.25">
      <c r="B19" s="92"/>
      <c r="C19" s="94">
        <v>1</v>
      </c>
      <c r="D19" s="939" t="s">
        <v>679</v>
      </c>
      <c r="E19" s="940"/>
      <c r="F19" s="95">
        <v>44590</v>
      </c>
      <c r="G19" s="93"/>
      <c r="H19" s="93"/>
      <c r="I19" s="93"/>
    </row>
    <row r="20" spans="1:11" s="61" customFormat="1" ht="15.75" customHeight="1" x14ac:dyDescent="0.25">
      <c r="B20" s="92"/>
      <c r="C20" s="94"/>
      <c r="D20" s="96"/>
      <c r="E20" s="97"/>
      <c r="F20" s="98"/>
      <c r="G20" s="93"/>
      <c r="H20" s="93"/>
      <c r="I20" s="93"/>
    </row>
    <row r="21" spans="1:11" s="61" customFormat="1" ht="15.75" customHeight="1" thickBot="1" x14ac:dyDescent="0.3">
      <c r="B21" s="92"/>
      <c r="C21" s="99"/>
      <c r="D21" s="100"/>
      <c r="E21" s="101"/>
      <c r="F21" s="102"/>
      <c r="G21" s="93"/>
      <c r="H21" s="93"/>
      <c r="I21" s="93"/>
    </row>
    <row r="22" spans="1:11" s="189" customFormat="1" ht="33" customHeight="1" x14ac:dyDescent="0.25">
      <c r="A22" s="188"/>
      <c r="B22" s="207"/>
      <c r="C22" s="208"/>
      <c r="D22" s="208"/>
      <c r="E22" s="207"/>
      <c r="F22" s="207"/>
      <c r="G22" s="209"/>
      <c r="H22" s="209"/>
      <c r="I22" s="209"/>
      <c r="J22" s="210"/>
      <c r="K22" s="188"/>
    </row>
    <row r="23" spans="1:11" s="189" customFormat="1" ht="33" customHeight="1" x14ac:dyDescent="0.25">
      <c r="A23" s="188"/>
      <c r="K23" s="188"/>
    </row>
    <row r="24" spans="1:11" s="189" customFormat="1" ht="33" hidden="1" customHeight="1" x14ac:dyDescent="0.25">
      <c r="A24" s="188"/>
      <c r="B24" s="207"/>
      <c r="C24" s="208"/>
      <c r="D24" s="208"/>
      <c r="E24" s="207"/>
      <c r="F24" s="207"/>
      <c r="G24" s="209"/>
      <c r="H24" s="209"/>
      <c r="I24" s="209"/>
      <c r="J24" s="210"/>
      <c r="K24" s="188"/>
    </row>
    <row r="25" spans="1:11" s="189" customFormat="1" ht="33" hidden="1" customHeight="1" x14ac:dyDescent="0.25">
      <c r="A25" s="188"/>
      <c r="B25" s="207"/>
      <c r="C25" s="208"/>
      <c r="D25" s="208"/>
      <c r="E25" s="207"/>
      <c r="F25" s="207"/>
      <c r="G25" s="209"/>
      <c r="H25" s="209"/>
      <c r="I25" s="209"/>
      <c r="J25" s="210"/>
      <c r="K25" s="188"/>
    </row>
    <row r="26" spans="1:11" s="189" customFormat="1" ht="33" hidden="1" customHeight="1" x14ac:dyDescent="0.25">
      <c r="A26" s="188"/>
      <c r="B26" s="207"/>
      <c r="C26" s="208"/>
      <c r="D26" s="208"/>
      <c r="E26" s="207"/>
      <c r="F26" s="207"/>
      <c r="G26" s="209"/>
      <c r="H26" s="209"/>
      <c r="I26" s="209"/>
      <c r="J26" s="210"/>
      <c r="K26" s="188"/>
    </row>
    <row r="27" spans="1:11" s="189" customFormat="1" ht="6.75" hidden="1" customHeight="1" x14ac:dyDescent="0.25">
      <c r="A27" s="188"/>
      <c r="B27" s="211"/>
      <c r="C27" s="210"/>
      <c r="D27" s="210"/>
      <c r="E27" s="207"/>
      <c r="F27" s="207"/>
      <c r="G27" s="211"/>
      <c r="H27" s="211"/>
      <c r="I27" s="211"/>
      <c r="J27" s="210"/>
      <c r="K27" s="188"/>
    </row>
    <row r="28" spans="1:11" ht="42.75" hidden="1" customHeight="1" x14ac:dyDescent="0.25">
      <c r="B28" s="212"/>
      <c r="C28" s="213"/>
      <c r="D28" s="213"/>
      <c r="E28" s="214"/>
      <c r="F28" s="215"/>
      <c r="G28" s="189"/>
      <c r="H28" s="189"/>
      <c r="I28" s="189"/>
    </row>
    <row r="29" spans="1:11" ht="16.5" hidden="1" customHeight="1" x14ac:dyDescent="0.25">
      <c r="C29" s="170"/>
      <c r="D29" s="170"/>
      <c r="E29" s="170"/>
    </row>
    <row r="30" spans="1:11" ht="16.5" hidden="1" customHeight="1" x14ac:dyDescent="0.25"/>
    <row r="31" spans="1:11" ht="16.5" hidden="1" customHeight="1" x14ac:dyDescent="0.25"/>
    <row r="32" spans="1:11" ht="16.5" hidden="1" customHeight="1" x14ac:dyDescent="0.25"/>
    <row r="33" spans="2:10" ht="16.5" hidden="1" customHeight="1" x14ac:dyDescent="0.25"/>
    <row r="34" spans="2:10" ht="16.5" hidden="1" customHeight="1" x14ac:dyDescent="0.25"/>
    <row r="35" spans="2:10" ht="16.5" hidden="1" customHeight="1" x14ac:dyDescent="0.25"/>
    <row r="36" spans="2:10" ht="16.5" hidden="1" customHeight="1" x14ac:dyDescent="0.25"/>
    <row r="37" spans="2:10" ht="16.5" hidden="1" customHeight="1" x14ac:dyDescent="0.25"/>
    <row r="38" spans="2:10" ht="16.5" hidden="1" customHeight="1" x14ac:dyDescent="0.25"/>
    <row r="39" spans="2:10" ht="16.5" hidden="1" customHeight="1" x14ac:dyDescent="0.25"/>
    <row r="40" spans="2:10" s="166" customFormat="1" ht="16.5" hidden="1" customHeight="1" x14ac:dyDescent="0.25">
      <c r="B40" s="217"/>
      <c r="C40" s="218"/>
      <c r="D40" s="218"/>
      <c r="E40" s="218"/>
      <c r="F40" s="170"/>
      <c r="G40" s="170"/>
      <c r="H40" s="170"/>
      <c r="I40" s="170"/>
      <c r="J40" s="216"/>
    </row>
    <row r="41" spans="2:10" s="166" customFormat="1" ht="16.5" hidden="1" customHeight="1" x14ac:dyDescent="0.25">
      <c r="B41" s="217"/>
      <c r="C41" s="218"/>
      <c r="D41" s="218"/>
      <c r="E41" s="218"/>
      <c r="F41" s="170"/>
      <c r="G41" s="170"/>
      <c r="H41" s="170"/>
      <c r="I41" s="170"/>
      <c r="J41" s="216"/>
    </row>
    <row r="42" spans="2:10" s="166" customFormat="1" ht="16.5" hidden="1" customHeight="1" x14ac:dyDescent="0.25">
      <c r="B42" s="217"/>
      <c r="C42" s="218"/>
      <c r="D42" s="218"/>
      <c r="E42" s="218"/>
      <c r="F42" s="170"/>
      <c r="G42" s="170"/>
      <c r="H42" s="170"/>
      <c r="I42" s="170"/>
      <c r="J42" s="216"/>
    </row>
    <row r="43" spans="2:10" s="166" customFormat="1" ht="16.5" hidden="1" customHeight="1" x14ac:dyDescent="0.25">
      <c r="B43" s="217"/>
      <c r="C43" s="218"/>
      <c r="D43" s="218"/>
      <c r="E43" s="218"/>
      <c r="F43" s="170"/>
      <c r="G43" s="170"/>
      <c r="H43" s="170"/>
      <c r="I43" s="170"/>
      <c r="J43" s="216"/>
    </row>
    <row r="44" spans="2:10" s="166" customFormat="1" ht="16.5" hidden="1" customHeight="1" x14ac:dyDescent="0.25">
      <c r="B44" s="217"/>
      <c r="C44" s="218"/>
      <c r="D44" s="218"/>
      <c r="E44" s="218"/>
      <c r="F44" s="170"/>
      <c r="G44" s="170"/>
      <c r="H44" s="170"/>
      <c r="I44" s="170"/>
      <c r="J44" s="216"/>
    </row>
    <row r="45" spans="2:10" s="166" customFormat="1" ht="16.5" hidden="1" customHeight="1" x14ac:dyDescent="0.25">
      <c r="B45" s="217"/>
      <c r="C45" s="218"/>
      <c r="D45" s="218"/>
      <c r="E45" s="218"/>
      <c r="F45" s="170"/>
      <c r="G45" s="170"/>
      <c r="H45" s="170"/>
      <c r="I45" s="170"/>
      <c r="J45" s="216"/>
    </row>
    <row r="46" spans="2:10" s="166" customFormat="1" ht="16.5" hidden="1" customHeight="1" x14ac:dyDescent="0.25">
      <c r="B46" s="217"/>
      <c r="C46" s="218"/>
      <c r="D46" s="218"/>
      <c r="E46" s="218"/>
      <c r="F46" s="170"/>
      <c r="G46" s="170"/>
      <c r="H46" s="170"/>
      <c r="I46" s="170"/>
      <c r="J46" s="216"/>
    </row>
    <row r="47" spans="2:10" s="166" customFormat="1" ht="16.5" hidden="1" customHeight="1" x14ac:dyDescent="0.25">
      <c r="B47" s="217"/>
      <c r="C47" s="218"/>
      <c r="D47" s="218"/>
      <c r="E47" s="218"/>
      <c r="F47" s="170"/>
      <c r="G47" s="170"/>
      <c r="H47" s="170"/>
      <c r="I47" s="170"/>
      <c r="J47" s="216"/>
    </row>
    <row r="48" spans="2:10" s="166" customFormat="1" ht="16.5" hidden="1" customHeight="1" x14ac:dyDescent="0.25">
      <c r="B48" s="217"/>
      <c r="C48" s="218"/>
      <c r="D48" s="218"/>
      <c r="E48" s="218"/>
      <c r="F48" s="170"/>
      <c r="G48" s="170"/>
      <c r="H48" s="170"/>
      <c r="I48" s="170"/>
      <c r="J48" s="216"/>
    </row>
    <row r="49" spans="1:11" s="166" customFormat="1" ht="16.5" hidden="1" customHeight="1" x14ac:dyDescent="0.25">
      <c r="B49" s="217"/>
      <c r="C49" s="218"/>
      <c r="D49" s="218"/>
      <c r="E49" s="218"/>
      <c r="F49" s="170"/>
      <c r="G49" s="170"/>
      <c r="H49" s="170"/>
      <c r="I49" s="170"/>
      <c r="J49" s="216"/>
    </row>
    <row r="50" spans="1:11" s="166" customFormat="1" ht="16.5" hidden="1" customHeight="1" x14ac:dyDescent="0.25">
      <c r="B50" s="217"/>
      <c r="C50" s="218"/>
      <c r="D50" s="218"/>
      <c r="E50" s="218"/>
      <c r="F50" s="170"/>
      <c r="G50" s="170"/>
      <c r="H50" s="170"/>
      <c r="I50" s="170"/>
      <c r="J50" s="216"/>
    </row>
    <row r="51" spans="1:11" s="166" customFormat="1" ht="16.5" hidden="1" customHeight="1" x14ac:dyDescent="0.25">
      <c r="B51" s="217"/>
      <c r="C51" s="218"/>
      <c r="D51" s="218"/>
      <c r="E51" s="218"/>
      <c r="F51" s="170"/>
      <c r="G51" s="170"/>
      <c r="H51" s="170"/>
      <c r="I51" s="170"/>
      <c r="J51" s="216"/>
    </row>
    <row r="52" spans="1:11" s="166" customFormat="1" ht="16.5" hidden="1" customHeight="1" x14ac:dyDescent="0.25">
      <c r="B52" s="217"/>
      <c r="C52" s="218"/>
      <c r="D52" s="218"/>
      <c r="E52" s="218"/>
      <c r="F52" s="170"/>
      <c r="G52" s="170"/>
      <c r="H52" s="170"/>
      <c r="I52" s="170"/>
      <c r="J52" s="216"/>
    </row>
    <row r="53" spans="1:11" s="166" customFormat="1" ht="16.5" hidden="1" customHeight="1" x14ac:dyDescent="0.25">
      <c r="B53" s="217"/>
      <c r="C53" s="218"/>
      <c r="D53" s="218"/>
      <c r="E53" s="218"/>
      <c r="F53" s="170"/>
      <c r="G53" s="170"/>
      <c r="H53" s="170"/>
      <c r="I53" s="170"/>
      <c r="J53" s="216"/>
    </row>
    <row r="54" spans="1:11" s="166" customFormat="1" ht="16.5" hidden="1" customHeight="1" x14ac:dyDescent="0.25">
      <c r="B54" s="217"/>
      <c r="C54" s="218"/>
      <c r="D54" s="218"/>
      <c r="E54" s="218"/>
      <c r="F54" s="170"/>
      <c r="G54" s="170"/>
      <c r="H54" s="170"/>
      <c r="I54" s="170"/>
      <c r="J54" s="216"/>
    </row>
    <row r="55" spans="1:11" s="166" customFormat="1" ht="16.5" hidden="1" customHeight="1" x14ac:dyDescent="0.25">
      <c r="B55" s="217"/>
      <c r="C55" s="218"/>
      <c r="D55" s="218"/>
      <c r="E55" s="218"/>
      <c r="F55" s="170"/>
      <c r="G55" s="170"/>
      <c r="H55" s="170"/>
      <c r="I55" s="170"/>
      <c r="J55" s="216"/>
    </row>
    <row r="56" spans="1:11" ht="16.5" hidden="1" customHeight="1" x14ac:dyDescent="0.25"/>
    <row r="57" spans="1:11" ht="16.5" hidden="1" customHeight="1" x14ac:dyDescent="0.25"/>
    <row r="58" spans="1:11" ht="16.5" hidden="1" customHeight="1" x14ac:dyDescent="0.25"/>
    <row r="59" spans="1:11" ht="0" hidden="1" customHeight="1" x14ac:dyDescent="0.25">
      <c r="A59" s="170"/>
      <c r="B59" s="170"/>
      <c r="C59" s="170"/>
      <c r="D59" s="170"/>
      <c r="E59" s="170"/>
      <c r="J59" s="170"/>
      <c r="K59" s="170"/>
    </row>
    <row r="60" spans="1:11" ht="0" hidden="1" customHeight="1" x14ac:dyDescent="0.25">
      <c r="A60" s="170"/>
      <c r="B60" s="170"/>
      <c r="C60" s="170"/>
      <c r="D60" s="170"/>
      <c r="E60" s="170"/>
      <c r="J60" s="170"/>
      <c r="K60" s="170"/>
    </row>
    <row r="61" spans="1:11" ht="0" hidden="1" customHeight="1" x14ac:dyDescent="0.25">
      <c r="A61" s="170"/>
      <c r="B61" s="170"/>
      <c r="C61" s="170"/>
      <c r="D61" s="170"/>
      <c r="E61" s="170"/>
      <c r="J61" s="170"/>
      <c r="K61" s="170"/>
    </row>
    <row r="62" spans="1:11" ht="0" hidden="1" customHeight="1" x14ac:dyDescent="0.25">
      <c r="A62" s="170"/>
      <c r="B62" s="170"/>
      <c r="C62" s="170"/>
      <c r="D62" s="170"/>
      <c r="E62" s="170"/>
      <c r="J62" s="170"/>
      <c r="K62" s="170"/>
    </row>
    <row r="63" spans="1:11" ht="0" hidden="1" customHeight="1" x14ac:dyDescent="0.25">
      <c r="A63" s="170"/>
      <c r="B63" s="170"/>
      <c r="C63" s="170"/>
      <c r="D63" s="170"/>
      <c r="E63" s="170"/>
      <c r="J63" s="170"/>
      <c r="K63" s="170"/>
    </row>
    <row r="64" spans="1:11" ht="0" hidden="1" customHeight="1" x14ac:dyDescent="0.25">
      <c r="A64" s="170"/>
      <c r="B64" s="170"/>
      <c r="C64" s="170"/>
      <c r="D64" s="170"/>
      <c r="E64" s="170"/>
      <c r="J64" s="170"/>
      <c r="K64" s="170"/>
    </row>
    <row r="65" s="170" customFormat="1" ht="0" hidden="1" customHeight="1" x14ac:dyDescent="0.25"/>
    <row r="66" s="170" customFormat="1" ht="0" hidden="1" customHeight="1" x14ac:dyDescent="0.25"/>
    <row r="67" s="170" customFormat="1" ht="0" hidden="1" customHeight="1" x14ac:dyDescent="0.25"/>
    <row r="68" s="170" customFormat="1" ht="0" hidden="1" customHeight="1" x14ac:dyDescent="0.25"/>
  </sheetData>
  <mergeCells count="16">
    <mergeCell ref="D19:E19"/>
    <mergeCell ref="C2:J2"/>
    <mergeCell ref="D4:J4"/>
    <mergeCell ref="D6:H6"/>
    <mergeCell ref="D8:H8"/>
    <mergeCell ref="B10:J10"/>
    <mergeCell ref="B11:B12"/>
    <mergeCell ref="C11:C12"/>
    <mergeCell ref="D11:D12"/>
    <mergeCell ref="E11:E12"/>
    <mergeCell ref="F11:F12"/>
    <mergeCell ref="G11:H11"/>
    <mergeCell ref="J11:J12"/>
    <mergeCell ref="B16:J16"/>
    <mergeCell ref="C17:F17"/>
    <mergeCell ref="D18:E18"/>
  </mergeCells>
  <pageMargins left="0.7" right="0.7" top="0.75" bottom="0.75" header="0.3" footer="0.3"/>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51"/>
  <sheetViews>
    <sheetView showGridLines="0" workbookViewId="0">
      <selection activeCell="B6" sqref="B6:B7"/>
    </sheetView>
  </sheetViews>
  <sheetFormatPr baseColWidth="10" defaultColWidth="0" defaultRowHeight="15" customHeight="1" zeroHeight="1" x14ac:dyDescent="0.25"/>
  <cols>
    <col min="1" max="1" width="2.42578125" style="166" customWidth="1"/>
    <col min="2" max="2" width="4.42578125" style="217" customWidth="1"/>
    <col min="3" max="3" width="30" style="218" customWidth="1"/>
    <col min="4" max="4" width="21.85546875" style="218" customWidth="1"/>
    <col min="5" max="5" width="30" style="218" customWidth="1"/>
    <col min="6" max="6" width="23.42578125" style="170" customWidth="1"/>
    <col min="7" max="8" width="13.42578125" style="170" customWidth="1"/>
    <col min="9" max="9" width="14.5703125" style="170" customWidth="1"/>
    <col min="10" max="10" width="56.42578125" style="216" customWidth="1"/>
    <col min="11" max="11" width="4.28515625" style="166" customWidth="1"/>
    <col min="12" max="12" width="0" style="170" hidden="1" customWidth="1"/>
    <col min="13" max="16384" width="11.42578125" style="170" hidden="1"/>
  </cols>
  <sheetData>
    <row r="1" spans="1:11" ht="18.75" customHeight="1" x14ac:dyDescent="0.25">
      <c r="B1" s="167"/>
      <c r="C1" s="167"/>
      <c r="D1" s="168"/>
      <c r="E1" s="168"/>
      <c r="F1" s="168"/>
      <c r="G1" s="168"/>
      <c r="H1" s="168"/>
      <c r="I1" s="168"/>
      <c r="J1" s="169"/>
    </row>
    <row r="2" spans="1:11" ht="18.75" customHeight="1" x14ac:dyDescent="0.25">
      <c r="B2" s="171"/>
      <c r="C2" s="979" t="s">
        <v>706</v>
      </c>
      <c r="D2" s="979"/>
      <c r="E2" s="979"/>
      <c r="F2" s="979"/>
      <c r="G2" s="979"/>
      <c r="H2" s="979"/>
      <c r="I2" s="979"/>
      <c r="J2" s="979"/>
    </row>
    <row r="3" spans="1:11" ht="18.75" customHeight="1" x14ac:dyDescent="0.25">
      <c r="B3" s="171"/>
      <c r="C3" s="172"/>
      <c r="D3" s="173"/>
      <c r="E3" s="172"/>
      <c r="F3" s="174"/>
      <c r="G3" s="175"/>
      <c r="H3" s="176"/>
      <c r="I3" s="176"/>
      <c r="J3" s="177"/>
    </row>
    <row r="4" spans="1:11" ht="29.25" customHeight="1" x14ac:dyDescent="0.25">
      <c r="B4" s="171"/>
      <c r="C4" s="178" t="s">
        <v>651</v>
      </c>
      <c r="D4" s="980" t="s">
        <v>707</v>
      </c>
      <c r="E4" s="980"/>
      <c r="F4" s="980"/>
      <c r="G4" s="980"/>
      <c r="H4" s="980"/>
      <c r="I4" s="980"/>
      <c r="J4" s="980"/>
    </row>
    <row r="5" spans="1:11" ht="6.75" customHeight="1" x14ac:dyDescent="0.25">
      <c r="B5" s="171"/>
      <c r="C5" s="179"/>
      <c r="D5" s="180"/>
      <c r="E5" s="172"/>
      <c r="F5" s="181"/>
      <c r="G5" s="181"/>
      <c r="H5" s="181"/>
      <c r="I5" s="181"/>
      <c r="J5" s="177"/>
    </row>
    <row r="6" spans="1:11" ht="17.25" customHeight="1" x14ac:dyDescent="0.25">
      <c r="B6" s="171"/>
      <c r="C6" s="178" t="s">
        <v>653</v>
      </c>
      <c r="D6" s="980">
        <v>1</v>
      </c>
      <c r="E6" s="980"/>
      <c r="F6" s="980"/>
      <c r="G6" s="980"/>
      <c r="H6" s="980"/>
      <c r="I6" s="182"/>
      <c r="J6" s="182"/>
    </row>
    <row r="7" spans="1:11" ht="8.25" customHeight="1" x14ac:dyDescent="0.25">
      <c r="B7" s="171"/>
      <c r="C7" s="183"/>
      <c r="D7" s="183"/>
      <c r="E7" s="183"/>
      <c r="F7" s="184"/>
      <c r="G7" s="184"/>
      <c r="H7" s="184"/>
      <c r="I7" s="184"/>
      <c r="J7" s="177"/>
    </row>
    <row r="8" spans="1:11" ht="18" customHeight="1" x14ac:dyDescent="0.25">
      <c r="B8" s="171"/>
      <c r="C8" s="178" t="s">
        <v>690</v>
      </c>
      <c r="D8" s="981">
        <v>44592</v>
      </c>
      <c r="E8" s="980"/>
      <c r="F8" s="980"/>
      <c r="G8" s="980"/>
      <c r="H8" s="980"/>
      <c r="I8" s="182"/>
      <c r="J8" s="182"/>
    </row>
    <row r="9" spans="1:11" ht="8.25" customHeight="1" thickBot="1" x14ac:dyDescent="0.3">
      <c r="B9" s="171"/>
      <c r="C9" s="185"/>
      <c r="D9" s="185"/>
      <c r="E9" s="185"/>
      <c r="F9" s="186"/>
      <c r="G9" s="186"/>
      <c r="H9" s="186"/>
      <c r="I9" s="186"/>
      <c r="J9" s="187"/>
    </row>
    <row r="10" spans="1:11" ht="18" customHeight="1" x14ac:dyDescent="0.25">
      <c r="B10" s="1000" t="s">
        <v>655</v>
      </c>
      <c r="C10" s="1001"/>
      <c r="D10" s="1001"/>
      <c r="E10" s="1001"/>
      <c r="F10" s="1001"/>
      <c r="G10" s="1001"/>
      <c r="H10" s="1001"/>
      <c r="I10" s="1001"/>
      <c r="J10" s="1002"/>
    </row>
    <row r="11" spans="1:11" ht="18" customHeight="1" x14ac:dyDescent="0.25">
      <c r="B11" s="985" t="s">
        <v>656</v>
      </c>
      <c r="C11" s="987" t="s">
        <v>657</v>
      </c>
      <c r="D11" s="987" t="s">
        <v>658</v>
      </c>
      <c r="E11" s="987" t="s">
        <v>659</v>
      </c>
      <c r="F11" s="987" t="s">
        <v>660</v>
      </c>
      <c r="G11" s="987" t="s">
        <v>661</v>
      </c>
      <c r="H11" s="987"/>
      <c r="I11" s="283" t="s">
        <v>662</v>
      </c>
      <c r="J11" s="989" t="s">
        <v>9</v>
      </c>
    </row>
    <row r="12" spans="1:11" s="189" customFormat="1" ht="18" customHeight="1" thickBot="1" x14ac:dyDescent="0.3">
      <c r="A12" s="188"/>
      <c r="B12" s="986"/>
      <c r="C12" s="988"/>
      <c r="D12" s="988"/>
      <c r="E12" s="988"/>
      <c r="F12" s="988"/>
      <c r="G12" s="281" t="s">
        <v>663</v>
      </c>
      <c r="H12" s="281" t="s">
        <v>664</v>
      </c>
      <c r="I12" s="282">
        <f>SUM(I13:I18)</f>
        <v>1</v>
      </c>
      <c r="J12" s="990"/>
      <c r="K12" s="188"/>
    </row>
    <row r="13" spans="1:11" s="189" customFormat="1" ht="42" customHeight="1" x14ac:dyDescent="0.25">
      <c r="A13" s="188"/>
      <c r="B13" s="190">
        <v>1</v>
      </c>
      <c r="C13" s="219" t="s">
        <v>708</v>
      </c>
      <c r="D13" s="219" t="s">
        <v>701</v>
      </c>
      <c r="E13" s="191" t="s">
        <v>709</v>
      </c>
      <c r="F13" s="192">
        <v>1</v>
      </c>
      <c r="G13" s="193">
        <v>44593</v>
      </c>
      <c r="H13" s="193">
        <v>44925</v>
      </c>
      <c r="I13" s="192">
        <v>0.2</v>
      </c>
      <c r="J13" s="220" t="s">
        <v>710</v>
      </c>
      <c r="K13" s="188"/>
    </row>
    <row r="14" spans="1:11" s="189" customFormat="1" ht="42" customHeight="1" x14ac:dyDescent="0.25">
      <c r="A14" s="188"/>
      <c r="B14" s="195">
        <v>2</v>
      </c>
      <c r="C14" s="221" t="s">
        <v>711</v>
      </c>
      <c r="D14" s="222" t="s">
        <v>701</v>
      </c>
      <c r="E14" s="197" t="s">
        <v>709</v>
      </c>
      <c r="F14" s="198">
        <v>1</v>
      </c>
      <c r="G14" s="193">
        <v>44593</v>
      </c>
      <c r="H14" s="193">
        <v>44925</v>
      </c>
      <c r="I14" s="198">
        <v>0.2</v>
      </c>
      <c r="J14" s="223" t="s">
        <v>710</v>
      </c>
      <c r="K14" s="188"/>
    </row>
    <row r="15" spans="1:11" s="189" customFormat="1" ht="42" customHeight="1" x14ac:dyDescent="0.25">
      <c r="A15" s="188"/>
      <c r="B15" s="195">
        <v>3</v>
      </c>
      <c r="C15" s="221" t="s">
        <v>712</v>
      </c>
      <c r="D15" s="222" t="s">
        <v>701</v>
      </c>
      <c r="E15" s="197" t="s">
        <v>709</v>
      </c>
      <c r="F15" s="198">
        <v>1</v>
      </c>
      <c r="G15" s="193">
        <v>44593</v>
      </c>
      <c r="H15" s="193">
        <v>44925</v>
      </c>
      <c r="I15" s="198">
        <v>0.2</v>
      </c>
      <c r="J15" s="223" t="s">
        <v>710</v>
      </c>
      <c r="K15" s="188"/>
    </row>
    <row r="16" spans="1:11" s="189" customFormat="1" ht="42" customHeight="1" x14ac:dyDescent="0.25">
      <c r="A16" s="188"/>
      <c r="B16" s="195">
        <v>4</v>
      </c>
      <c r="C16" s="221" t="s">
        <v>713</v>
      </c>
      <c r="D16" s="222" t="s">
        <v>701</v>
      </c>
      <c r="E16" s="197" t="s">
        <v>709</v>
      </c>
      <c r="F16" s="198">
        <v>1</v>
      </c>
      <c r="G16" s="193">
        <v>44593</v>
      </c>
      <c r="H16" s="193">
        <v>44925</v>
      </c>
      <c r="I16" s="198">
        <v>0.2</v>
      </c>
      <c r="J16" s="223" t="s">
        <v>710</v>
      </c>
      <c r="K16" s="188"/>
    </row>
    <row r="17" spans="1:11" s="189" customFormat="1" ht="42" customHeight="1" x14ac:dyDescent="0.25">
      <c r="A17" s="188"/>
      <c r="B17" s="195">
        <v>5</v>
      </c>
      <c r="C17" s="221" t="s">
        <v>714</v>
      </c>
      <c r="D17" s="222" t="s">
        <v>701</v>
      </c>
      <c r="E17" s="197" t="s">
        <v>709</v>
      </c>
      <c r="F17" s="198">
        <v>1</v>
      </c>
      <c r="G17" s="193">
        <v>44593</v>
      </c>
      <c r="H17" s="193">
        <v>44925</v>
      </c>
      <c r="I17" s="198">
        <v>0.2</v>
      </c>
      <c r="J17" s="223" t="s">
        <v>710</v>
      </c>
      <c r="K17" s="188"/>
    </row>
    <row r="18" spans="1:11" s="189" customFormat="1" ht="15" customHeight="1" thickBot="1" x14ac:dyDescent="0.3">
      <c r="A18" s="188"/>
      <c r="B18" s="200"/>
      <c r="C18" s="201"/>
      <c r="D18" s="202"/>
      <c r="E18" s="203"/>
      <c r="F18" s="205"/>
      <c r="G18" s="204"/>
      <c r="H18" s="204"/>
      <c r="I18" s="205"/>
      <c r="J18" s="206"/>
      <c r="K18" s="188"/>
    </row>
    <row r="19" spans="1:11" s="189" customFormat="1" ht="33" customHeight="1" thickBot="1" x14ac:dyDescent="0.3">
      <c r="A19" s="188"/>
      <c r="B19" s="991" t="s">
        <v>705</v>
      </c>
      <c r="C19" s="991"/>
      <c r="D19" s="991"/>
      <c r="E19" s="991"/>
      <c r="F19" s="991"/>
      <c r="G19" s="991"/>
      <c r="H19" s="991"/>
      <c r="I19" s="991"/>
      <c r="J19" s="991"/>
      <c r="K19" s="188"/>
    </row>
    <row r="20" spans="1:11" s="61" customFormat="1" ht="24" customHeight="1" thickBot="1" x14ac:dyDescent="0.3">
      <c r="B20" s="92"/>
      <c r="C20" s="947" t="s">
        <v>675</v>
      </c>
      <c r="D20" s="948"/>
      <c r="E20" s="948"/>
      <c r="F20" s="949"/>
      <c r="G20" s="93"/>
      <c r="H20" s="93"/>
      <c r="I20" s="93"/>
    </row>
    <row r="21" spans="1:11" s="61" customFormat="1" ht="33.75" customHeight="1" x14ac:dyDescent="0.25">
      <c r="B21" s="92"/>
      <c r="C21" s="267" t="s">
        <v>676</v>
      </c>
      <c r="D21" s="937" t="s">
        <v>677</v>
      </c>
      <c r="E21" s="938"/>
      <c r="F21" s="268" t="s">
        <v>678</v>
      </c>
      <c r="G21" s="93"/>
      <c r="H21" s="93"/>
      <c r="I21" s="93"/>
    </row>
    <row r="22" spans="1:11" s="61" customFormat="1" ht="35.25" customHeight="1" x14ac:dyDescent="0.25">
      <c r="B22" s="92"/>
      <c r="C22" s="94">
        <v>1</v>
      </c>
      <c r="D22" s="939" t="s">
        <v>679</v>
      </c>
      <c r="E22" s="940"/>
      <c r="F22" s="95">
        <v>44592</v>
      </c>
      <c r="G22" s="93"/>
      <c r="H22" s="93"/>
      <c r="I22" s="93"/>
    </row>
    <row r="23" spans="1:11" s="61" customFormat="1" ht="15.75" customHeight="1" x14ac:dyDescent="0.25">
      <c r="B23" s="92"/>
      <c r="C23" s="94"/>
      <c r="D23" s="96"/>
      <c r="E23" s="97"/>
      <c r="F23" s="98"/>
      <c r="G23" s="93"/>
      <c r="H23" s="93"/>
      <c r="I23" s="93"/>
    </row>
    <row r="24" spans="1:11" s="61" customFormat="1" ht="15.75" customHeight="1" thickBot="1" x14ac:dyDescent="0.3">
      <c r="B24" s="92"/>
      <c r="C24" s="99"/>
      <c r="D24" s="100"/>
      <c r="E24" s="101"/>
      <c r="F24" s="102"/>
      <c r="G24" s="93"/>
      <c r="H24" s="93"/>
      <c r="I24" s="93"/>
    </row>
    <row r="25" spans="1:11" s="189" customFormat="1" ht="33" customHeight="1" x14ac:dyDescent="0.25">
      <c r="A25" s="188"/>
      <c r="B25" s="207"/>
      <c r="C25" s="208"/>
      <c r="D25" s="208"/>
      <c r="E25" s="207"/>
      <c r="F25" s="207"/>
      <c r="G25" s="209"/>
      <c r="H25" s="209"/>
      <c r="I25" s="209"/>
      <c r="J25" s="210"/>
      <c r="K25" s="188"/>
    </row>
    <row r="26" spans="1:11" s="189" customFormat="1" ht="33" hidden="1" customHeight="1" x14ac:dyDescent="0.25">
      <c r="A26" s="188"/>
      <c r="B26" s="207"/>
      <c r="C26" s="208"/>
      <c r="D26" s="208"/>
      <c r="E26" s="207"/>
      <c r="F26" s="207"/>
      <c r="G26" s="209"/>
      <c r="H26" s="209"/>
      <c r="I26" s="209"/>
      <c r="J26" s="210"/>
      <c r="K26" s="188"/>
    </row>
    <row r="27" spans="1:11" s="189" customFormat="1" ht="33" hidden="1" customHeight="1" x14ac:dyDescent="0.25">
      <c r="A27" s="188"/>
      <c r="B27" s="207"/>
      <c r="C27" s="208"/>
      <c r="D27" s="208"/>
      <c r="E27" s="207"/>
      <c r="F27" s="207"/>
      <c r="G27" s="209"/>
      <c r="H27" s="209"/>
      <c r="I27" s="209"/>
      <c r="J27" s="210"/>
      <c r="K27" s="188"/>
    </row>
    <row r="28" spans="1:11" s="189" customFormat="1" ht="33" hidden="1" customHeight="1" x14ac:dyDescent="0.25">
      <c r="A28" s="188"/>
      <c r="B28" s="207"/>
      <c r="C28" s="208"/>
      <c r="D28" s="208"/>
      <c r="E28" s="207"/>
      <c r="F28" s="207"/>
      <c r="G28" s="209"/>
      <c r="H28" s="209"/>
      <c r="I28" s="209"/>
      <c r="J28" s="210"/>
      <c r="K28" s="188"/>
    </row>
    <row r="29" spans="1:11" s="189" customFormat="1" ht="6.75" hidden="1" customHeight="1" x14ac:dyDescent="0.25">
      <c r="A29" s="188"/>
      <c r="B29" s="211"/>
      <c r="C29" s="210"/>
      <c r="D29" s="210"/>
      <c r="E29" s="207"/>
      <c r="F29" s="207"/>
      <c r="G29" s="211"/>
      <c r="H29" s="211"/>
      <c r="I29" s="211"/>
      <c r="J29" s="210"/>
      <c r="K29" s="188"/>
    </row>
    <row r="30" spans="1:11" ht="42.75" hidden="1" customHeight="1" x14ac:dyDescent="0.25">
      <c r="B30" s="212"/>
      <c r="C30" s="213"/>
      <c r="D30" s="213"/>
      <c r="E30" s="214"/>
      <c r="F30" s="215"/>
      <c r="G30" s="189"/>
      <c r="H30" s="189"/>
      <c r="I30" s="189"/>
    </row>
    <row r="31" spans="1:11" ht="16.5" hidden="1" customHeight="1" x14ac:dyDescent="0.25">
      <c r="C31" s="170"/>
      <c r="D31" s="170"/>
      <c r="E31" s="170"/>
    </row>
    <row r="32" spans="1:11" ht="16.5" hidden="1" customHeight="1" x14ac:dyDescent="0.25"/>
    <row r="33" spans="2:12" ht="16.5" hidden="1" customHeight="1" x14ac:dyDescent="0.25"/>
    <row r="34" spans="2:12" ht="16.5" hidden="1" customHeight="1" x14ac:dyDescent="0.25"/>
    <row r="35" spans="2:12" ht="16.5" hidden="1" customHeight="1" x14ac:dyDescent="0.25"/>
    <row r="36" spans="2:12" ht="16.5" hidden="1" customHeight="1" x14ac:dyDescent="0.25"/>
    <row r="37" spans="2:12" ht="16.5" hidden="1" customHeight="1" x14ac:dyDescent="0.25"/>
    <row r="38" spans="2:12" s="166" customFormat="1" ht="16.5" hidden="1" customHeight="1" x14ac:dyDescent="0.25">
      <c r="B38" s="217"/>
      <c r="C38" s="218"/>
      <c r="D38" s="218"/>
      <c r="E38" s="218"/>
      <c r="F38" s="170"/>
      <c r="G38" s="170"/>
      <c r="H38" s="170"/>
      <c r="I38" s="170"/>
      <c r="J38" s="216"/>
      <c r="L38" s="170"/>
    </row>
    <row r="39" spans="2:12" s="166" customFormat="1" ht="16.5" hidden="1" customHeight="1" x14ac:dyDescent="0.25">
      <c r="B39" s="217"/>
      <c r="C39" s="218"/>
      <c r="D39" s="218"/>
      <c r="E39" s="218"/>
      <c r="F39" s="170"/>
      <c r="G39" s="170"/>
      <c r="H39" s="170"/>
      <c r="I39" s="170"/>
      <c r="J39" s="216"/>
      <c r="L39" s="170"/>
    </row>
    <row r="40" spans="2:12" s="166" customFormat="1" ht="16.5" hidden="1" customHeight="1" x14ac:dyDescent="0.25">
      <c r="B40" s="217"/>
      <c r="C40" s="218"/>
      <c r="D40" s="218"/>
      <c r="E40" s="218"/>
      <c r="F40" s="170"/>
      <c r="G40" s="170"/>
      <c r="H40" s="170"/>
      <c r="I40" s="170"/>
      <c r="J40" s="216"/>
      <c r="L40" s="170"/>
    </row>
    <row r="41" spans="2:12" s="166" customFormat="1" ht="16.5" hidden="1" customHeight="1" x14ac:dyDescent="0.25">
      <c r="B41" s="217"/>
      <c r="C41" s="218"/>
      <c r="D41" s="218"/>
      <c r="E41" s="218"/>
      <c r="F41" s="170"/>
      <c r="G41" s="170"/>
      <c r="H41" s="170"/>
      <c r="I41" s="170"/>
      <c r="J41" s="216"/>
      <c r="L41" s="170"/>
    </row>
    <row r="42" spans="2:12" s="166" customFormat="1" ht="16.5" hidden="1" customHeight="1" x14ac:dyDescent="0.25">
      <c r="B42" s="217"/>
      <c r="C42" s="218"/>
      <c r="D42" s="218"/>
      <c r="E42" s="218"/>
      <c r="F42" s="170"/>
      <c r="G42" s="170"/>
      <c r="H42" s="170"/>
      <c r="I42" s="170"/>
      <c r="J42" s="216"/>
      <c r="L42" s="170"/>
    </row>
    <row r="43" spans="2:12" s="166" customFormat="1" ht="16.5" hidden="1" customHeight="1" x14ac:dyDescent="0.25">
      <c r="B43" s="217"/>
      <c r="C43" s="218"/>
      <c r="D43" s="218"/>
      <c r="E43" s="218"/>
      <c r="F43" s="170"/>
      <c r="G43" s="170"/>
      <c r="H43" s="170"/>
      <c r="I43" s="170"/>
      <c r="J43" s="216"/>
      <c r="L43" s="170"/>
    </row>
    <row r="44" spans="2:12" s="166" customFormat="1" ht="16.5" hidden="1" customHeight="1" x14ac:dyDescent="0.25">
      <c r="B44" s="217"/>
      <c r="C44" s="218"/>
      <c r="D44" s="218"/>
      <c r="E44" s="218"/>
      <c r="F44" s="170"/>
      <c r="G44" s="170"/>
      <c r="H44" s="170"/>
      <c r="I44" s="170"/>
      <c r="J44" s="216"/>
      <c r="L44" s="170"/>
    </row>
    <row r="45" spans="2:12" s="166" customFormat="1" ht="16.5" hidden="1" customHeight="1" x14ac:dyDescent="0.25">
      <c r="B45" s="217"/>
      <c r="C45" s="218"/>
      <c r="D45" s="218"/>
      <c r="E45" s="218"/>
      <c r="F45" s="170"/>
      <c r="G45" s="170"/>
      <c r="H45" s="170"/>
      <c r="I45" s="170"/>
      <c r="J45" s="216"/>
      <c r="L45" s="170"/>
    </row>
    <row r="46" spans="2:12" s="166" customFormat="1" ht="16.5" hidden="1" customHeight="1" x14ac:dyDescent="0.25">
      <c r="B46" s="217"/>
      <c r="C46" s="218"/>
      <c r="D46" s="218"/>
      <c r="E46" s="218"/>
      <c r="F46" s="170"/>
      <c r="G46" s="170"/>
      <c r="H46" s="170"/>
      <c r="I46" s="170"/>
      <c r="J46" s="216"/>
      <c r="L46" s="170"/>
    </row>
    <row r="47" spans="2:12" s="166" customFormat="1" ht="16.5" hidden="1" customHeight="1" x14ac:dyDescent="0.25">
      <c r="B47" s="217"/>
      <c r="C47" s="218"/>
      <c r="D47" s="218"/>
      <c r="E47" s="218"/>
      <c r="F47" s="170"/>
      <c r="G47" s="170"/>
      <c r="H47" s="170"/>
      <c r="I47" s="170"/>
      <c r="J47" s="216"/>
      <c r="L47" s="170"/>
    </row>
    <row r="48" spans="2:12" s="166" customFormat="1" ht="16.5" hidden="1" customHeight="1" x14ac:dyDescent="0.25">
      <c r="B48" s="217"/>
      <c r="C48" s="218"/>
      <c r="D48" s="218"/>
      <c r="E48" s="218"/>
      <c r="F48" s="170"/>
      <c r="G48" s="170"/>
      <c r="H48" s="170"/>
      <c r="I48" s="170"/>
      <c r="J48" s="216"/>
      <c r="L48" s="170"/>
    </row>
    <row r="49" spans="2:12" s="166" customFormat="1" ht="16.5" hidden="1" customHeight="1" x14ac:dyDescent="0.25">
      <c r="B49" s="217"/>
      <c r="C49" s="218"/>
      <c r="D49" s="218"/>
      <c r="E49" s="218"/>
      <c r="F49" s="170"/>
      <c r="G49" s="170"/>
      <c r="H49" s="170"/>
      <c r="I49" s="170"/>
      <c r="J49" s="216"/>
      <c r="L49" s="170"/>
    </row>
    <row r="50" spans="2:12" s="166" customFormat="1" ht="16.5" hidden="1" customHeight="1" x14ac:dyDescent="0.25">
      <c r="B50" s="217"/>
      <c r="C50" s="218"/>
      <c r="D50" s="218"/>
      <c r="E50" s="218"/>
      <c r="F50" s="170"/>
      <c r="G50" s="170"/>
      <c r="H50" s="170"/>
      <c r="I50" s="170"/>
      <c r="J50" s="216"/>
      <c r="L50" s="170"/>
    </row>
    <row r="51" spans="2:12" s="166" customFormat="1" ht="16.5" hidden="1" customHeight="1" x14ac:dyDescent="0.25">
      <c r="B51" s="217"/>
      <c r="C51" s="218"/>
      <c r="D51" s="218"/>
      <c r="E51" s="218"/>
      <c r="F51" s="170"/>
      <c r="G51" s="170"/>
      <c r="H51" s="170"/>
      <c r="I51" s="170"/>
      <c r="J51" s="216"/>
      <c r="L51" s="170"/>
    </row>
  </sheetData>
  <mergeCells count="16">
    <mergeCell ref="D22:E22"/>
    <mergeCell ref="C2:J2"/>
    <mergeCell ref="D4:J4"/>
    <mergeCell ref="D6:H6"/>
    <mergeCell ref="D8:H8"/>
    <mergeCell ref="B10:J10"/>
    <mergeCell ref="B11:B12"/>
    <mergeCell ref="C11:C12"/>
    <mergeCell ref="D11:D12"/>
    <mergeCell ref="E11:E12"/>
    <mergeCell ref="F11:F12"/>
    <mergeCell ref="G11:H11"/>
    <mergeCell ref="J11:J12"/>
    <mergeCell ref="B19:J19"/>
    <mergeCell ref="C20:F20"/>
    <mergeCell ref="D21:E21"/>
  </mergeCells>
  <pageMargins left="0.7" right="0.7" top="0.75" bottom="0.75" header="0.3" footer="0.3"/>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981"/>
  <sheetViews>
    <sheetView showGridLines="0" workbookViewId="0">
      <selection activeCell="B6" sqref="B6:B7"/>
    </sheetView>
  </sheetViews>
  <sheetFormatPr baseColWidth="10" defaultColWidth="0" defaultRowHeight="12.75" customHeight="1" zeroHeight="1" x14ac:dyDescent="0.2"/>
  <cols>
    <col min="1" max="1" width="2.42578125" style="228" customWidth="1"/>
    <col min="2" max="2" width="4.42578125" style="228" customWidth="1"/>
    <col min="3" max="3" width="30" style="228" customWidth="1"/>
    <col min="4" max="4" width="21.85546875" style="228" customWidth="1"/>
    <col min="5" max="5" width="30" style="228" customWidth="1"/>
    <col min="6" max="6" width="23.42578125" style="228" customWidth="1"/>
    <col min="7" max="8" width="13.42578125" style="228" customWidth="1"/>
    <col min="9" max="9" width="14.28515625" style="228" customWidth="1"/>
    <col min="10" max="10" width="58.42578125" style="228" customWidth="1"/>
    <col min="11" max="13" width="6.85546875" style="228" customWidth="1"/>
    <col min="14" max="26" width="10.7109375" style="228" hidden="1" customWidth="1"/>
    <col min="27" max="16384" width="14.42578125" style="228" hidden="1"/>
  </cols>
  <sheetData>
    <row r="1" spans="1:25" ht="18.75" customHeight="1" x14ac:dyDescent="0.2">
      <c r="A1" s="224"/>
      <c r="B1" s="225"/>
      <c r="C1" s="225"/>
      <c r="D1" s="226"/>
      <c r="E1" s="226"/>
      <c r="F1" s="226"/>
      <c r="G1" s="226"/>
      <c r="H1" s="226"/>
      <c r="I1" s="226"/>
      <c r="J1" s="227"/>
      <c r="K1" s="224"/>
      <c r="L1" s="224"/>
      <c r="M1" s="224"/>
      <c r="N1" s="224"/>
      <c r="O1" s="224"/>
      <c r="P1" s="224"/>
      <c r="Q1" s="224"/>
      <c r="R1" s="224"/>
      <c r="S1" s="224"/>
      <c r="T1" s="224"/>
      <c r="U1" s="224"/>
      <c r="V1" s="224"/>
      <c r="W1" s="224"/>
      <c r="X1" s="224"/>
      <c r="Y1" s="224"/>
    </row>
    <row r="2" spans="1:25" ht="18.75" customHeight="1" x14ac:dyDescent="0.2">
      <c r="A2" s="224"/>
      <c r="B2" s="229"/>
      <c r="C2" s="1003" t="s">
        <v>723</v>
      </c>
      <c r="D2" s="1003"/>
      <c r="E2" s="1003"/>
      <c r="F2" s="1003"/>
      <c r="G2" s="1003"/>
      <c r="H2" s="1003"/>
      <c r="I2" s="1003"/>
      <c r="J2" s="1003"/>
      <c r="K2" s="224"/>
      <c r="L2" s="224"/>
      <c r="M2" s="224"/>
      <c r="N2" s="224"/>
      <c r="O2" s="224"/>
      <c r="P2" s="224"/>
      <c r="Q2" s="224"/>
      <c r="R2" s="224"/>
      <c r="S2" s="224"/>
      <c r="T2" s="224"/>
      <c r="U2" s="224"/>
      <c r="V2" s="224"/>
      <c r="W2" s="224"/>
      <c r="X2" s="224"/>
      <c r="Y2" s="224"/>
    </row>
    <row r="3" spans="1:25" ht="18.75" customHeight="1" x14ac:dyDescent="0.2">
      <c r="A3" s="224"/>
      <c r="B3" s="229"/>
      <c r="C3" s="230"/>
      <c r="D3" s="231"/>
      <c r="E3" s="230"/>
      <c r="F3" s="232"/>
      <c r="G3" s="233"/>
      <c r="H3" s="234"/>
      <c r="I3" s="234"/>
      <c r="J3" s="235"/>
      <c r="K3" s="224"/>
      <c r="L3" s="224"/>
      <c r="M3" s="224"/>
      <c r="N3" s="224"/>
      <c r="O3" s="224"/>
      <c r="P3" s="224"/>
      <c r="Q3" s="224"/>
      <c r="R3" s="224"/>
      <c r="S3" s="224"/>
      <c r="T3" s="224"/>
      <c r="U3" s="224"/>
      <c r="V3" s="224"/>
      <c r="W3" s="224"/>
      <c r="X3" s="224"/>
      <c r="Y3" s="224"/>
    </row>
    <row r="4" spans="1:25" ht="16.5" customHeight="1" x14ac:dyDescent="0.2">
      <c r="A4" s="224"/>
      <c r="B4" s="229"/>
      <c r="C4" s="231" t="s">
        <v>651</v>
      </c>
      <c r="D4" s="1004" t="s">
        <v>724</v>
      </c>
      <c r="E4" s="1004"/>
      <c r="F4" s="1004"/>
      <c r="G4" s="1004"/>
      <c r="H4" s="1004"/>
      <c r="I4" s="1004"/>
      <c r="J4" s="1004"/>
      <c r="K4" s="224"/>
      <c r="L4" s="224"/>
      <c r="M4" s="224"/>
      <c r="N4" s="224"/>
      <c r="O4" s="224"/>
      <c r="P4" s="224"/>
      <c r="Q4" s="224"/>
      <c r="R4" s="224"/>
      <c r="S4" s="224"/>
      <c r="T4" s="224"/>
      <c r="U4" s="224"/>
      <c r="V4" s="224"/>
      <c r="W4" s="224"/>
      <c r="X4" s="224"/>
      <c r="Y4" s="224"/>
    </row>
    <row r="5" spans="1:25" ht="5.25" customHeight="1" x14ac:dyDescent="0.2">
      <c r="A5" s="224"/>
      <c r="B5" s="229"/>
      <c r="C5" s="236"/>
      <c r="D5" s="237"/>
      <c r="E5" s="230"/>
      <c r="F5" s="238"/>
      <c r="G5" s="238"/>
      <c r="H5" s="238"/>
      <c r="I5" s="238"/>
      <c r="J5" s="235"/>
      <c r="K5" s="224"/>
      <c r="L5" s="224"/>
      <c r="M5" s="224"/>
      <c r="N5" s="224"/>
      <c r="O5" s="224"/>
      <c r="P5" s="224"/>
      <c r="Q5" s="224"/>
      <c r="R5" s="224"/>
      <c r="S5" s="224"/>
      <c r="T5" s="224"/>
      <c r="U5" s="224"/>
      <c r="V5" s="224"/>
      <c r="W5" s="224"/>
      <c r="X5" s="224"/>
      <c r="Y5" s="224"/>
    </row>
    <row r="6" spans="1:25" ht="16.5" customHeight="1" x14ac:dyDescent="0.2">
      <c r="A6" s="224"/>
      <c r="B6" s="229"/>
      <c r="C6" s="231" t="s">
        <v>653</v>
      </c>
      <c r="D6" s="1004">
        <v>1</v>
      </c>
      <c r="E6" s="1004"/>
      <c r="F6" s="1004"/>
      <c r="G6" s="1004"/>
      <c r="H6" s="1004"/>
      <c r="I6" s="239"/>
      <c r="J6" s="239"/>
      <c r="K6" s="224"/>
      <c r="L6" s="224"/>
      <c r="M6" s="224"/>
      <c r="N6" s="224"/>
      <c r="O6" s="224"/>
      <c r="P6" s="224"/>
      <c r="Q6" s="224"/>
      <c r="R6" s="224"/>
      <c r="S6" s="224"/>
      <c r="T6" s="224"/>
      <c r="U6" s="224"/>
      <c r="V6" s="224"/>
      <c r="W6" s="224"/>
      <c r="X6" s="224"/>
      <c r="Y6" s="224"/>
    </row>
    <row r="7" spans="1:25" ht="5.25" customHeight="1" x14ac:dyDescent="0.2">
      <c r="A7" s="224"/>
      <c r="B7" s="229"/>
      <c r="C7" s="240"/>
      <c r="D7" s="240"/>
      <c r="E7" s="240"/>
      <c r="F7" s="241"/>
      <c r="G7" s="241"/>
      <c r="H7" s="241"/>
      <c r="I7" s="241"/>
      <c r="J7" s="235"/>
      <c r="K7" s="224"/>
      <c r="L7" s="224"/>
      <c r="M7" s="224"/>
      <c r="N7" s="224"/>
      <c r="O7" s="224"/>
      <c r="P7" s="224"/>
      <c r="Q7" s="224"/>
      <c r="R7" s="224"/>
      <c r="S7" s="224"/>
      <c r="T7" s="224"/>
      <c r="U7" s="224"/>
      <c r="V7" s="224"/>
      <c r="W7" s="224"/>
      <c r="X7" s="224"/>
      <c r="Y7" s="224"/>
    </row>
    <row r="8" spans="1:25" ht="16.5" customHeight="1" x14ac:dyDescent="0.2">
      <c r="A8" s="224"/>
      <c r="B8" s="229"/>
      <c r="C8" s="231" t="s">
        <v>690</v>
      </c>
      <c r="D8" s="981">
        <v>44592</v>
      </c>
      <c r="E8" s="981"/>
      <c r="F8" s="981"/>
      <c r="G8" s="981"/>
      <c r="H8" s="981"/>
      <c r="I8" s="239"/>
      <c r="J8" s="239"/>
      <c r="K8" s="224"/>
      <c r="L8" s="224"/>
      <c r="M8" s="224"/>
      <c r="N8" s="224"/>
      <c r="O8" s="224"/>
      <c r="P8" s="224"/>
      <c r="Q8" s="224"/>
      <c r="R8" s="224"/>
      <c r="S8" s="224"/>
      <c r="T8" s="224"/>
      <c r="U8" s="224"/>
      <c r="V8" s="224"/>
      <c r="W8" s="224"/>
      <c r="X8" s="224"/>
      <c r="Y8" s="224"/>
    </row>
    <row r="9" spans="1:25" ht="8.25" customHeight="1" thickBot="1" x14ac:dyDescent="0.25">
      <c r="A9" s="224"/>
      <c r="B9" s="229"/>
      <c r="C9" s="242"/>
      <c r="D9" s="242"/>
      <c r="E9" s="242"/>
      <c r="F9" s="243"/>
      <c r="G9" s="243"/>
      <c r="H9" s="243"/>
      <c r="I9" s="243"/>
      <c r="J9" s="244"/>
      <c r="K9" s="224"/>
      <c r="L9" s="224"/>
      <c r="M9" s="224"/>
      <c r="N9" s="224"/>
      <c r="O9" s="224"/>
      <c r="P9" s="224"/>
      <c r="Q9" s="224"/>
      <c r="R9" s="224"/>
      <c r="S9" s="224"/>
      <c r="T9" s="224"/>
      <c r="U9" s="224"/>
      <c r="V9" s="224"/>
      <c r="W9" s="224"/>
      <c r="X9" s="224"/>
      <c r="Y9" s="224"/>
    </row>
    <row r="10" spans="1:25" ht="18" customHeight="1" x14ac:dyDescent="0.2">
      <c r="A10" s="224"/>
      <c r="B10" s="1005" t="s">
        <v>655</v>
      </c>
      <c r="C10" s="1006"/>
      <c r="D10" s="1006"/>
      <c r="E10" s="1006"/>
      <c r="F10" s="1006"/>
      <c r="G10" s="1006"/>
      <c r="H10" s="1006"/>
      <c r="I10" s="1006"/>
      <c r="J10" s="1007"/>
      <c r="K10" s="224"/>
      <c r="L10" s="224"/>
      <c r="M10" s="224"/>
      <c r="N10" s="224"/>
      <c r="O10" s="224"/>
      <c r="P10" s="224"/>
      <c r="Q10" s="224"/>
      <c r="R10" s="224"/>
      <c r="S10" s="224"/>
      <c r="T10" s="224"/>
      <c r="U10" s="224"/>
      <c r="V10" s="224"/>
      <c r="W10" s="224"/>
      <c r="X10" s="224"/>
      <c r="Y10" s="224"/>
    </row>
    <row r="11" spans="1:25" ht="18" customHeight="1" x14ac:dyDescent="0.2">
      <c r="A11" s="224"/>
      <c r="B11" s="1008" t="s">
        <v>656</v>
      </c>
      <c r="C11" s="1010" t="s">
        <v>657</v>
      </c>
      <c r="D11" s="1010" t="s">
        <v>658</v>
      </c>
      <c r="E11" s="1010" t="s">
        <v>659</v>
      </c>
      <c r="F11" s="1010" t="s">
        <v>660</v>
      </c>
      <c r="G11" s="1012" t="s">
        <v>661</v>
      </c>
      <c r="H11" s="1013"/>
      <c r="I11" s="291" t="s">
        <v>662</v>
      </c>
      <c r="J11" s="1014" t="s">
        <v>9</v>
      </c>
      <c r="K11" s="224"/>
      <c r="L11" s="224"/>
      <c r="M11" s="224"/>
      <c r="N11" s="224"/>
      <c r="O11" s="224"/>
      <c r="P11" s="224"/>
      <c r="Q11" s="224"/>
      <c r="R11" s="224"/>
      <c r="S11" s="224"/>
      <c r="T11" s="224"/>
      <c r="U11" s="224"/>
      <c r="V11" s="224"/>
      <c r="W11" s="224"/>
      <c r="X11" s="224"/>
      <c r="Y11" s="224"/>
    </row>
    <row r="12" spans="1:25" ht="18" customHeight="1" thickBot="1" x14ac:dyDescent="0.25">
      <c r="A12" s="245"/>
      <c r="B12" s="1009"/>
      <c r="C12" s="1011"/>
      <c r="D12" s="1011"/>
      <c r="E12" s="1011"/>
      <c r="F12" s="1011"/>
      <c r="G12" s="292" t="s">
        <v>663</v>
      </c>
      <c r="H12" s="292" t="s">
        <v>664</v>
      </c>
      <c r="I12" s="293">
        <f>SUM(I13:I16)</f>
        <v>1</v>
      </c>
      <c r="J12" s="1015"/>
      <c r="K12" s="245"/>
      <c r="L12" s="224"/>
      <c r="M12" s="224"/>
      <c r="N12" s="224"/>
      <c r="O12" s="224"/>
      <c r="P12" s="224"/>
      <c r="Q12" s="224"/>
      <c r="R12" s="224"/>
      <c r="S12" s="224"/>
      <c r="T12" s="224"/>
      <c r="U12" s="224"/>
      <c r="V12" s="224"/>
      <c r="W12" s="224"/>
      <c r="X12" s="224"/>
      <c r="Y12" s="224"/>
    </row>
    <row r="13" spans="1:25" ht="49.5" customHeight="1" x14ac:dyDescent="0.2">
      <c r="A13" s="245"/>
      <c r="B13" s="246">
        <v>1</v>
      </c>
      <c r="C13" s="247" t="s">
        <v>725</v>
      </c>
      <c r="D13" s="247" t="s">
        <v>726</v>
      </c>
      <c r="E13" s="247" t="s">
        <v>727</v>
      </c>
      <c r="F13" s="248">
        <v>0.9</v>
      </c>
      <c r="G13" s="249">
        <v>44593</v>
      </c>
      <c r="H13" s="249">
        <v>44926</v>
      </c>
      <c r="I13" s="248">
        <v>0.5</v>
      </c>
      <c r="J13" s="250" t="s">
        <v>728</v>
      </c>
      <c r="K13" s="245"/>
      <c r="L13" s="224"/>
      <c r="M13" s="224"/>
      <c r="N13" s="224"/>
      <c r="O13" s="224"/>
      <c r="P13" s="224"/>
      <c r="Q13" s="224"/>
      <c r="R13" s="224"/>
      <c r="S13" s="224"/>
      <c r="T13" s="224"/>
      <c r="U13" s="224"/>
      <c r="V13" s="224"/>
      <c r="W13" s="224"/>
      <c r="X13" s="224"/>
      <c r="Y13" s="224"/>
    </row>
    <row r="14" spans="1:25" ht="49.5" customHeight="1" x14ac:dyDescent="0.2">
      <c r="A14" s="245"/>
      <c r="B14" s="251">
        <v>2</v>
      </c>
      <c r="C14" s="252" t="s">
        <v>729</v>
      </c>
      <c r="D14" s="252" t="s">
        <v>726</v>
      </c>
      <c r="E14" s="252" t="s">
        <v>730</v>
      </c>
      <c r="F14" s="253">
        <v>1</v>
      </c>
      <c r="G14" s="249">
        <v>44593</v>
      </c>
      <c r="H14" s="249">
        <v>44926</v>
      </c>
      <c r="I14" s="253">
        <v>0.25</v>
      </c>
      <c r="J14" s="254" t="s">
        <v>728</v>
      </c>
      <c r="K14" s="245"/>
      <c r="L14" s="224"/>
      <c r="M14" s="224"/>
      <c r="N14" s="224"/>
      <c r="O14" s="224"/>
      <c r="P14" s="224"/>
      <c r="Q14" s="224"/>
      <c r="R14" s="224"/>
      <c r="S14" s="224"/>
      <c r="T14" s="224"/>
      <c r="U14" s="224"/>
      <c r="V14" s="224"/>
      <c r="W14" s="224"/>
      <c r="X14" s="224"/>
      <c r="Y14" s="224"/>
    </row>
    <row r="15" spans="1:25" ht="49.5" customHeight="1" x14ac:dyDescent="0.2">
      <c r="A15" s="245"/>
      <c r="B15" s="251">
        <v>3</v>
      </c>
      <c r="C15" s="252" t="s">
        <v>731</v>
      </c>
      <c r="D15" s="252" t="s">
        <v>726</v>
      </c>
      <c r="E15" s="252" t="s">
        <v>732</v>
      </c>
      <c r="F15" s="253">
        <v>0.95</v>
      </c>
      <c r="G15" s="249">
        <v>44593</v>
      </c>
      <c r="H15" s="249">
        <v>44926</v>
      </c>
      <c r="I15" s="253">
        <v>0.25</v>
      </c>
      <c r="J15" s="254" t="s">
        <v>733</v>
      </c>
      <c r="K15" s="245"/>
      <c r="L15" s="224"/>
      <c r="M15" s="224"/>
      <c r="N15" s="224"/>
      <c r="O15" s="224"/>
      <c r="P15" s="224"/>
      <c r="Q15" s="224"/>
      <c r="R15" s="224"/>
      <c r="S15" s="224"/>
      <c r="T15" s="224"/>
      <c r="U15" s="224"/>
      <c r="V15" s="224"/>
      <c r="W15" s="224"/>
      <c r="X15" s="224"/>
      <c r="Y15" s="224"/>
    </row>
    <row r="16" spans="1:25" ht="22.5" customHeight="1" thickBot="1" x14ac:dyDescent="0.25">
      <c r="A16" s="245"/>
      <c r="B16" s="255"/>
      <c r="C16" s="256"/>
      <c r="D16" s="256"/>
      <c r="E16" s="256"/>
      <c r="F16" s="256"/>
      <c r="G16" s="257"/>
      <c r="H16" s="257"/>
      <c r="I16" s="257"/>
      <c r="J16" s="258"/>
      <c r="K16" s="245"/>
      <c r="L16" s="224"/>
      <c r="M16" s="224"/>
      <c r="N16" s="224"/>
      <c r="O16" s="224"/>
      <c r="P16" s="224"/>
      <c r="Q16" s="224"/>
      <c r="R16" s="224"/>
      <c r="S16" s="224"/>
      <c r="T16" s="224"/>
      <c r="U16" s="224"/>
      <c r="V16" s="224"/>
      <c r="W16" s="224"/>
      <c r="X16" s="224"/>
      <c r="Y16" s="224"/>
    </row>
    <row r="17" spans="1:25" ht="33" customHeight="1" thickBot="1" x14ac:dyDescent="0.25">
      <c r="A17" s="245"/>
      <c r="B17" s="1016" t="s">
        <v>705</v>
      </c>
      <c r="C17" s="1016"/>
      <c r="D17" s="1016"/>
      <c r="E17" s="1016"/>
      <c r="F17" s="1016"/>
      <c r="G17" s="1016"/>
      <c r="H17" s="1016"/>
      <c r="I17" s="1016"/>
      <c r="J17" s="1016"/>
      <c r="K17" s="245"/>
      <c r="L17" s="224"/>
      <c r="M17" s="224"/>
      <c r="N17" s="224"/>
      <c r="O17" s="224"/>
      <c r="P17" s="224"/>
      <c r="Q17" s="224"/>
      <c r="R17" s="224"/>
      <c r="S17" s="224"/>
      <c r="T17" s="224"/>
      <c r="U17" s="224"/>
      <c r="V17" s="224"/>
      <c r="W17" s="224"/>
      <c r="X17" s="224"/>
      <c r="Y17" s="224"/>
    </row>
    <row r="18" spans="1:25" s="61" customFormat="1" ht="24" customHeight="1" thickBot="1" x14ac:dyDescent="0.3">
      <c r="B18" s="92"/>
      <c r="C18" s="947" t="s">
        <v>675</v>
      </c>
      <c r="D18" s="948"/>
      <c r="E18" s="948"/>
      <c r="F18" s="949"/>
      <c r="G18" s="93"/>
      <c r="H18" s="93"/>
      <c r="I18" s="93"/>
    </row>
    <row r="19" spans="1:25" s="61" customFormat="1" ht="33.75" customHeight="1" x14ac:dyDescent="0.25">
      <c r="B19" s="92"/>
      <c r="C19" s="267" t="s">
        <v>676</v>
      </c>
      <c r="D19" s="937" t="s">
        <v>677</v>
      </c>
      <c r="E19" s="938"/>
      <c r="F19" s="268" t="s">
        <v>678</v>
      </c>
      <c r="G19" s="93"/>
      <c r="H19" s="93"/>
      <c r="I19" s="93"/>
    </row>
    <row r="20" spans="1:25" s="61" customFormat="1" ht="35.25" customHeight="1" x14ac:dyDescent="0.25">
      <c r="B20" s="92"/>
      <c r="C20" s="94">
        <v>1</v>
      </c>
      <c r="D20" s="939" t="s">
        <v>679</v>
      </c>
      <c r="E20" s="940"/>
      <c r="F20" s="95">
        <v>44592</v>
      </c>
      <c r="G20" s="93"/>
      <c r="H20" s="93"/>
      <c r="I20" s="93"/>
    </row>
    <row r="21" spans="1:25" s="61" customFormat="1" ht="15.75" customHeight="1" x14ac:dyDescent="0.25">
      <c r="B21" s="92"/>
      <c r="C21" s="94"/>
      <c r="D21" s="96"/>
      <c r="E21" s="97"/>
      <c r="F21" s="98"/>
      <c r="G21" s="93"/>
      <c r="H21" s="93"/>
      <c r="I21" s="93"/>
    </row>
    <row r="22" spans="1:25" s="61" customFormat="1" ht="15.75" customHeight="1" thickBot="1" x14ac:dyDescent="0.3">
      <c r="B22" s="92"/>
      <c r="C22" s="99"/>
      <c r="D22" s="100"/>
      <c r="E22" s="101"/>
      <c r="F22" s="102"/>
      <c r="G22" s="93"/>
      <c r="H22" s="93"/>
      <c r="I22" s="93"/>
    </row>
    <row r="23" spans="1:25" ht="33" customHeight="1" x14ac:dyDescent="0.2">
      <c r="A23" s="245"/>
      <c r="B23" s="259"/>
      <c r="C23" s="260"/>
      <c r="D23" s="260"/>
      <c r="E23" s="259"/>
      <c r="F23" s="259"/>
      <c r="G23" s="261"/>
      <c r="H23" s="261"/>
      <c r="I23" s="261"/>
      <c r="J23" s="260"/>
      <c r="K23" s="245"/>
      <c r="L23" s="224"/>
      <c r="M23" s="224"/>
      <c r="N23" s="224"/>
      <c r="O23" s="224"/>
      <c r="P23" s="224"/>
      <c r="Q23" s="224"/>
      <c r="R23" s="224"/>
      <c r="S23" s="224"/>
      <c r="T23" s="224"/>
      <c r="U23" s="224"/>
      <c r="V23" s="224"/>
      <c r="W23" s="224"/>
      <c r="X23" s="224"/>
      <c r="Y23" s="224"/>
    </row>
    <row r="24" spans="1:25" ht="33" hidden="1" customHeight="1" x14ac:dyDescent="0.2">
      <c r="A24" s="245"/>
      <c r="B24" s="259"/>
      <c r="C24" s="260"/>
      <c r="D24" s="260"/>
      <c r="E24" s="259"/>
      <c r="F24" s="259"/>
      <c r="G24" s="261"/>
      <c r="H24" s="261"/>
      <c r="I24" s="261"/>
      <c r="J24" s="260"/>
      <c r="K24" s="245"/>
      <c r="L24" s="245"/>
      <c r="M24" s="245"/>
      <c r="N24" s="245"/>
      <c r="O24" s="245"/>
      <c r="P24" s="245"/>
      <c r="Q24" s="245"/>
      <c r="R24" s="245"/>
      <c r="S24" s="245"/>
      <c r="T24" s="245"/>
      <c r="U24" s="245"/>
      <c r="V24" s="245"/>
      <c r="W24" s="245"/>
      <c r="X24" s="245"/>
      <c r="Y24" s="245"/>
    </row>
    <row r="25" spans="1:25" ht="33" hidden="1" customHeight="1" x14ac:dyDescent="0.2">
      <c r="A25" s="245"/>
      <c r="B25" s="259"/>
      <c r="C25" s="260"/>
      <c r="D25" s="260"/>
      <c r="E25" s="259"/>
      <c r="F25" s="259"/>
      <c r="G25" s="261"/>
      <c r="H25" s="261"/>
      <c r="I25" s="261"/>
      <c r="J25" s="260"/>
      <c r="K25" s="245"/>
      <c r="L25" s="245"/>
      <c r="M25" s="245"/>
      <c r="N25" s="245"/>
      <c r="O25" s="245"/>
      <c r="P25" s="245"/>
      <c r="Q25" s="245"/>
      <c r="R25" s="245"/>
      <c r="S25" s="245"/>
      <c r="T25" s="245"/>
      <c r="U25" s="245"/>
      <c r="V25" s="245"/>
      <c r="W25" s="245"/>
      <c r="X25" s="245"/>
      <c r="Y25" s="245"/>
    </row>
    <row r="26" spans="1:25" ht="33" hidden="1" customHeight="1" x14ac:dyDescent="0.2">
      <c r="A26" s="245"/>
      <c r="B26" s="259"/>
      <c r="C26" s="260"/>
      <c r="D26" s="260"/>
      <c r="E26" s="259"/>
      <c r="F26" s="259"/>
      <c r="G26" s="261"/>
      <c r="H26" s="261"/>
      <c r="I26" s="261"/>
      <c r="J26" s="260"/>
      <c r="K26" s="245"/>
      <c r="L26" s="245"/>
      <c r="M26" s="245"/>
      <c r="N26" s="245"/>
      <c r="O26" s="245"/>
      <c r="P26" s="245"/>
      <c r="Q26" s="245"/>
      <c r="R26" s="245"/>
      <c r="S26" s="245"/>
      <c r="T26" s="245"/>
      <c r="U26" s="245"/>
      <c r="V26" s="245"/>
      <c r="W26" s="245"/>
      <c r="X26" s="245"/>
      <c r="Y26" s="245"/>
    </row>
    <row r="27" spans="1:25" ht="6.75" hidden="1" customHeight="1" x14ac:dyDescent="0.2">
      <c r="A27" s="245"/>
      <c r="B27" s="262"/>
      <c r="C27" s="260"/>
      <c r="D27" s="260"/>
      <c r="E27" s="259"/>
      <c r="F27" s="259"/>
      <c r="G27" s="262"/>
      <c r="H27" s="262"/>
      <c r="I27" s="262"/>
      <c r="J27" s="260"/>
      <c r="K27" s="245"/>
      <c r="L27" s="245"/>
      <c r="M27" s="245"/>
      <c r="N27" s="245"/>
      <c r="O27" s="245"/>
      <c r="P27" s="245"/>
      <c r="Q27" s="245"/>
      <c r="R27" s="245"/>
      <c r="S27" s="245"/>
      <c r="T27" s="245"/>
      <c r="U27" s="245"/>
      <c r="V27" s="245"/>
      <c r="W27" s="245"/>
      <c r="X27" s="245"/>
      <c r="Y27" s="245"/>
    </row>
    <row r="28" spans="1:25" ht="42.75" hidden="1" customHeight="1" x14ac:dyDescent="0.2">
      <c r="A28" s="224"/>
      <c r="B28" s="212"/>
      <c r="C28" s="263"/>
      <c r="D28" s="263"/>
      <c r="E28" s="264"/>
      <c r="F28" s="264"/>
      <c r="G28" s="265"/>
      <c r="H28" s="265"/>
      <c r="I28" s="265"/>
      <c r="J28" s="216"/>
      <c r="K28" s="224"/>
      <c r="L28" s="224"/>
      <c r="M28" s="224"/>
      <c r="N28" s="224"/>
      <c r="O28" s="224"/>
      <c r="P28" s="224"/>
      <c r="Q28" s="224"/>
      <c r="R28" s="224"/>
      <c r="S28" s="224"/>
      <c r="T28" s="224"/>
      <c r="U28" s="224"/>
      <c r="V28" s="224"/>
      <c r="W28" s="224"/>
      <c r="X28" s="224"/>
      <c r="Y28" s="224"/>
    </row>
    <row r="29" spans="1:25" ht="16.5" hidden="1" customHeight="1" x14ac:dyDescent="0.2">
      <c r="A29" s="224"/>
      <c r="B29" s="217"/>
      <c r="C29" s="170"/>
      <c r="D29" s="170"/>
      <c r="E29" s="170"/>
      <c r="F29" s="170"/>
      <c r="G29" s="170"/>
      <c r="H29" s="170"/>
      <c r="I29" s="170"/>
      <c r="J29" s="216"/>
      <c r="K29" s="224"/>
      <c r="L29" s="224"/>
      <c r="M29" s="224"/>
      <c r="N29" s="224"/>
      <c r="O29" s="224"/>
      <c r="P29" s="224"/>
      <c r="Q29" s="224"/>
      <c r="R29" s="224"/>
      <c r="S29" s="224"/>
      <c r="T29" s="224"/>
      <c r="U29" s="224"/>
      <c r="V29" s="224"/>
      <c r="W29" s="224"/>
      <c r="X29" s="224"/>
      <c r="Y29" s="224"/>
    </row>
    <row r="30" spans="1:25" ht="16.5" hidden="1" customHeight="1" x14ac:dyDescent="0.2">
      <c r="A30" s="224"/>
      <c r="B30" s="217"/>
      <c r="C30" s="218"/>
      <c r="D30" s="218"/>
      <c r="E30" s="218"/>
      <c r="F30" s="170"/>
      <c r="G30" s="170"/>
      <c r="H30" s="170"/>
      <c r="I30" s="170"/>
      <c r="J30" s="216"/>
      <c r="K30" s="224"/>
      <c r="L30" s="224"/>
      <c r="M30" s="224"/>
      <c r="N30" s="224"/>
      <c r="O30" s="224"/>
      <c r="P30" s="224"/>
      <c r="Q30" s="224"/>
      <c r="R30" s="224"/>
      <c r="S30" s="224"/>
      <c r="T30" s="224"/>
      <c r="U30" s="224"/>
      <c r="V30" s="224"/>
      <c r="W30" s="224"/>
      <c r="X30" s="224"/>
      <c r="Y30" s="224"/>
    </row>
    <row r="31" spans="1:25" ht="16.5" hidden="1" customHeight="1" x14ac:dyDescent="0.2">
      <c r="A31" s="224"/>
      <c r="B31" s="217"/>
      <c r="C31" s="218"/>
      <c r="D31" s="218"/>
      <c r="E31" s="218"/>
      <c r="F31" s="170"/>
      <c r="G31" s="170"/>
      <c r="H31" s="170"/>
      <c r="I31" s="170"/>
      <c r="J31" s="216"/>
      <c r="K31" s="224"/>
      <c r="L31" s="224"/>
      <c r="M31" s="224"/>
      <c r="N31" s="224"/>
      <c r="O31" s="224"/>
      <c r="P31" s="224"/>
      <c r="Q31" s="224"/>
      <c r="R31" s="224"/>
      <c r="S31" s="224"/>
      <c r="T31" s="224"/>
      <c r="U31" s="224"/>
      <c r="V31" s="224"/>
      <c r="W31" s="224"/>
      <c r="X31" s="224"/>
      <c r="Y31" s="224"/>
    </row>
    <row r="32" spans="1:25" ht="16.5" hidden="1" customHeight="1" x14ac:dyDescent="0.2">
      <c r="A32" s="224"/>
      <c r="B32" s="217"/>
      <c r="C32" s="218"/>
      <c r="D32" s="218"/>
      <c r="E32" s="218"/>
      <c r="F32" s="170"/>
      <c r="G32" s="170"/>
      <c r="H32" s="170"/>
      <c r="I32" s="170"/>
      <c r="J32" s="216"/>
      <c r="K32" s="224"/>
      <c r="L32" s="224"/>
      <c r="M32" s="224"/>
      <c r="N32" s="224"/>
      <c r="O32" s="224"/>
      <c r="P32" s="224"/>
      <c r="Q32" s="224"/>
      <c r="R32" s="224"/>
      <c r="S32" s="224"/>
      <c r="T32" s="224"/>
      <c r="U32" s="224"/>
      <c r="V32" s="224"/>
      <c r="W32" s="224"/>
      <c r="X32" s="224"/>
      <c r="Y32" s="224"/>
    </row>
    <row r="33" spans="1:25" ht="16.5" hidden="1" customHeight="1" x14ac:dyDescent="0.2">
      <c r="A33" s="224"/>
      <c r="B33" s="217"/>
      <c r="C33" s="218"/>
      <c r="D33" s="218"/>
      <c r="E33" s="218"/>
      <c r="F33" s="170"/>
      <c r="G33" s="170"/>
      <c r="H33" s="170"/>
      <c r="I33" s="170"/>
      <c r="J33" s="216"/>
      <c r="K33" s="224"/>
      <c r="L33" s="224"/>
      <c r="M33" s="224"/>
      <c r="N33" s="224"/>
      <c r="O33" s="224"/>
      <c r="P33" s="224"/>
      <c r="Q33" s="224"/>
      <c r="R33" s="224"/>
      <c r="S33" s="224"/>
      <c r="T33" s="224"/>
      <c r="U33" s="224"/>
      <c r="V33" s="224"/>
      <c r="W33" s="224"/>
      <c r="X33" s="224"/>
      <c r="Y33" s="224"/>
    </row>
    <row r="34" spans="1:25" ht="16.5" hidden="1" customHeight="1" x14ac:dyDescent="0.2">
      <c r="A34" s="224"/>
      <c r="B34" s="217"/>
      <c r="C34" s="218"/>
      <c r="D34" s="218"/>
      <c r="E34" s="218"/>
      <c r="F34" s="170"/>
      <c r="G34" s="170"/>
      <c r="H34" s="170"/>
      <c r="I34" s="170"/>
      <c r="J34" s="216"/>
      <c r="K34" s="224"/>
      <c r="L34" s="224"/>
      <c r="M34" s="224"/>
      <c r="N34" s="224"/>
      <c r="O34" s="224"/>
      <c r="P34" s="224"/>
      <c r="Q34" s="224"/>
      <c r="R34" s="224"/>
      <c r="S34" s="224"/>
      <c r="T34" s="224"/>
      <c r="U34" s="224"/>
      <c r="V34" s="224"/>
      <c r="W34" s="224"/>
      <c r="X34" s="224"/>
      <c r="Y34" s="224"/>
    </row>
    <row r="35" spans="1:25" ht="16.5" hidden="1" customHeight="1" x14ac:dyDescent="0.2">
      <c r="A35" s="224"/>
      <c r="B35" s="217"/>
      <c r="C35" s="218"/>
      <c r="D35" s="218"/>
      <c r="E35" s="218"/>
      <c r="F35" s="170"/>
      <c r="G35" s="170"/>
      <c r="H35" s="170"/>
      <c r="I35" s="170"/>
      <c r="J35" s="216"/>
      <c r="K35" s="224"/>
      <c r="L35" s="224"/>
      <c r="M35" s="224"/>
      <c r="N35" s="224"/>
      <c r="O35" s="224"/>
      <c r="P35" s="224"/>
      <c r="Q35" s="224"/>
      <c r="R35" s="224"/>
      <c r="S35" s="224"/>
      <c r="T35" s="224"/>
      <c r="U35" s="224"/>
      <c r="V35" s="224"/>
      <c r="W35" s="224"/>
      <c r="X35" s="224"/>
      <c r="Y35" s="224"/>
    </row>
    <row r="36" spans="1:25" ht="16.5" hidden="1" customHeight="1" x14ac:dyDescent="0.2">
      <c r="A36" s="224"/>
      <c r="B36" s="217"/>
      <c r="C36" s="218"/>
      <c r="D36" s="218"/>
      <c r="E36" s="218"/>
      <c r="F36" s="170"/>
      <c r="G36" s="170"/>
      <c r="H36" s="170"/>
      <c r="I36" s="170"/>
      <c r="J36" s="216"/>
      <c r="K36" s="224"/>
      <c r="L36" s="224"/>
      <c r="M36" s="224"/>
      <c r="N36" s="224"/>
      <c r="O36" s="224"/>
      <c r="P36" s="224"/>
      <c r="Q36" s="224"/>
      <c r="R36" s="224"/>
      <c r="S36" s="224"/>
      <c r="T36" s="224"/>
      <c r="U36" s="224"/>
      <c r="V36" s="224"/>
      <c r="W36" s="224"/>
      <c r="X36" s="224"/>
      <c r="Y36" s="224"/>
    </row>
    <row r="37" spans="1:25" ht="16.5" hidden="1" customHeight="1" x14ac:dyDescent="0.2">
      <c r="A37" s="224"/>
      <c r="B37" s="217"/>
      <c r="C37" s="218"/>
      <c r="D37" s="218"/>
      <c r="E37" s="218"/>
      <c r="F37" s="170"/>
      <c r="G37" s="170"/>
      <c r="H37" s="170"/>
      <c r="I37" s="170"/>
      <c r="J37" s="216"/>
      <c r="K37" s="224"/>
      <c r="L37" s="224"/>
      <c r="M37" s="224"/>
      <c r="N37" s="224"/>
      <c r="O37" s="224"/>
      <c r="P37" s="224"/>
      <c r="Q37" s="224"/>
      <c r="R37" s="224"/>
      <c r="S37" s="224"/>
      <c r="T37" s="224"/>
      <c r="U37" s="224"/>
      <c r="V37" s="224"/>
      <c r="W37" s="224"/>
      <c r="X37" s="224"/>
      <c r="Y37" s="224"/>
    </row>
    <row r="38" spans="1:25" ht="16.5" hidden="1" customHeight="1" x14ac:dyDescent="0.2">
      <c r="A38" s="224"/>
      <c r="B38" s="217"/>
      <c r="C38" s="218"/>
      <c r="D38" s="218"/>
      <c r="E38" s="218"/>
      <c r="F38" s="170"/>
      <c r="G38" s="170"/>
      <c r="H38" s="170"/>
      <c r="I38" s="170"/>
      <c r="J38" s="216"/>
      <c r="K38" s="224"/>
      <c r="L38" s="224"/>
      <c r="M38" s="224"/>
      <c r="N38" s="224"/>
      <c r="O38" s="224"/>
      <c r="P38" s="224"/>
      <c r="Q38" s="224"/>
      <c r="R38" s="224"/>
      <c r="S38" s="224"/>
      <c r="T38" s="224"/>
      <c r="U38" s="224"/>
      <c r="V38" s="224"/>
      <c r="W38" s="224"/>
      <c r="X38" s="224"/>
      <c r="Y38" s="224"/>
    </row>
    <row r="39" spans="1:25" ht="16.5" hidden="1" customHeight="1" x14ac:dyDescent="0.2">
      <c r="A39" s="224"/>
      <c r="B39" s="217"/>
      <c r="C39" s="218"/>
      <c r="D39" s="218"/>
      <c r="E39" s="218"/>
      <c r="F39" s="170"/>
      <c r="G39" s="170"/>
      <c r="H39" s="170"/>
      <c r="I39" s="170"/>
      <c r="J39" s="216"/>
      <c r="K39" s="224"/>
      <c r="L39" s="224"/>
      <c r="M39" s="224"/>
      <c r="N39" s="224"/>
      <c r="O39" s="224"/>
      <c r="P39" s="224"/>
      <c r="Q39" s="224"/>
      <c r="R39" s="224"/>
      <c r="S39" s="224"/>
      <c r="T39" s="224"/>
      <c r="U39" s="224"/>
      <c r="V39" s="224"/>
      <c r="W39" s="224"/>
      <c r="X39" s="224"/>
      <c r="Y39" s="224"/>
    </row>
    <row r="40" spans="1:25" ht="16.5" hidden="1" customHeight="1" x14ac:dyDescent="0.2">
      <c r="A40" s="224"/>
      <c r="B40" s="217"/>
      <c r="C40" s="218"/>
      <c r="D40" s="218"/>
      <c r="E40" s="218"/>
      <c r="F40" s="170"/>
      <c r="G40" s="170"/>
      <c r="H40" s="170"/>
      <c r="I40" s="170"/>
      <c r="J40" s="216"/>
      <c r="K40" s="224"/>
      <c r="L40" s="224"/>
      <c r="M40" s="224"/>
      <c r="N40" s="224"/>
      <c r="O40" s="224"/>
      <c r="P40" s="224"/>
      <c r="Q40" s="224"/>
      <c r="R40" s="224"/>
      <c r="S40" s="224"/>
      <c r="T40" s="224"/>
      <c r="U40" s="224"/>
      <c r="V40" s="224"/>
      <c r="W40" s="224"/>
      <c r="X40" s="224"/>
      <c r="Y40" s="224"/>
    </row>
    <row r="41" spans="1:25" ht="16.5" hidden="1" customHeight="1" x14ac:dyDescent="0.2">
      <c r="A41" s="224"/>
      <c r="B41" s="217"/>
      <c r="C41" s="218"/>
      <c r="D41" s="218"/>
      <c r="E41" s="218"/>
      <c r="F41" s="170"/>
      <c r="G41" s="170"/>
      <c r="H41" s="170"/>
      <c r="I41" s="170"/>
      <c r="J41" s="216"/>
      <c r="K41" s="224"/>
      <c r="L41" s="224"/>
      <c r="M41" s="224"/>
      <c r="N41" s="224"/>
      <c r="O41" s="224"/>
      <c r="P41" s="224"/>
      <c r="Q41" s="224"/>
      <c r="R41" s="224"/>
      <c r="S41" s="224"/>
      <c r="T41" s="224"/>
      <c r="U41" s="224"/>
      <c r="V41" s="224"/>
      <c r="W41" s="224"/>
      <c r="X41" s="224"/>
      <c r="Y41" s="224"/>
    </row>
    <row r="42" spans="1:25" ht="16.5" hidden="1" customHeight="1" x14ac:dyDescent="0.2">
      <c r="A42" s="224"/>
      <c r="B42" s="217"/>
      <c r="C42" s="218"/>
      <c r="D42" s="218"/>
      <c r="E42" s="218"/>
      <c r="F42" s="170"/>
      <c r="G42" s="170"/>
      <c r="H42" s="170"/>
      <c r="I42" s="170"/>
      <c r="J42" s="216"/>
      <c r="K42" s="224"/>
      <c r="L42" s="224"/>
      <c r="M42" s="224"/>
      <c r="N42" s="224"/>
      <c r="O42" s="224"/>
      <c r="P42" s="224"/>
      <c r="Q42" s="224"/>
      <c r="R42" s="224"/>
      <c r="S42" s="224"/>
      <c r="T42" s="224"/>
      <c r="U42" s="224"/>
      <c r="V42" s="224"/>
      <c r="W42" s="224"/>
      <c r="X42" s="224"/>
      <c r="Y42" s="224"/>
    </row>
    <row r="43" spans="1:25" ht="16.5" hidden="1" customHeight="1" x14ac:dyDescent="0.2">
      <c r="A43" s="224"/>
      <c r="B43" s="217"/>
      <c r="C43" s="218"/>
      <c r="D43" s="218"/>
      <c r="E43" s="218"/>
      <c r="F43" s="170"/>
      <c r="G43" s="170"/>
      <c r="H43" s="170"/>
      <c r="I43" s="170"/>
      <c r="J43" s="216"/>
      <c r="K43" s="224"/>
      <c r="L43" s="224"/>
      <c r="M43" s="224"/>
      <c r="N43" s="224"/>
      <c r="O43" s="224"/>
      <c r="P43" s="224"/>
      <c r="Q43" s="224"/>
      <c r="R43" s="224"/>
      <c r="S43" s="224"/>
      <c r="T43" s="224"/>
      <c r="U43" s="224"/>
      <c r="V43" s="224"/>
      <c r="W43" s="224"/>
      <c r="X43" s="224"/>
      <c r="Y43" s="224"/>
    </row>
    <row r="44" spans="1:25" ht="16.5" hidden="1" customHeight="1" x14ac:dyDescent="0.2">
      <c r="A44" s="224"/>
      <c r="B44" s="217"/>
      <c r="C44" s="218"/>
      <c r="D44" s="218"/>
      <c r="E44" s="218"/>
      <c r="F44" s="170"/>
      <c r="G44" s="170"/>
      <c r="H44" s="170"/>
      <c r="I44" s="170"/>
      <c r="J44" s="216"/>
      <c r="K44" s="224"/>
      <c r="L44" s="224"/>
      <c r="M44" s="224"/>
      <c r="N44" s="224"/>
      <c r="O44" s="224"/>
      <c r="P44" s="224"/>
      <c r="Q44" s="224"/>
      <c r="R44" s="224"/>
      <c r="S44" s="224"/>
      <c r="T44" s="224"/>
      <c r="U44" s="224"/>
      <c r="V44" s="224"/>
      <c r="W44" s="224"/>
      <c r="X44" s="224"/>
      <c r="Y44" s="224"/>
    </row>
    <row r="45" spans="1:25" ht="16.5" hidden="1" customHeight="1" x14ac:dyDescent="0.2">
      <c r="A45" s="224"/>
      <c r="B45" s="217"/>
      <c r="C45" s="218"/>
      <c r="D45" s="218"/>
      <c r="E45" s="218"/>
      <c r="F45" s="170"/>
      <c r="G45" s="170"/>
      <c r="H45" s="170"/>
      <c r="I45" s="170"/>
      <c r="J45" s="216"/>
      <c r="K45" s="224"/>
      <c r="L45" s="224"/>
      <c r="M45" s="224"/>
      <c r="N45" s="224"/>
      <c r="O45" s="224"/>
      <c r="P45" s="224"/>
      <c r="Q45" s="224"/>
      <c r="R45" s="224"/>
      <c r="S45" s="224"/>
      <c r="T45" s="224"/>
      <c r="U45" s="224"/>
      <c r="V45" s="224"/>
      <c r="W45" s="224"/>
      <c r="X45" s="224"/>
      <c r="Y45" s="224"/>
    </row>
    <row r="46" spans="1:25" ht="16.5" hidden="1" customHeight="1" x14ac:dyDescent="0.2">
      <c r="A46" s="224"/>
      <c r="B46" s="217"/>
      <c r="C46" s="218"/>
      <c r="D46" s="218"/>
      <c r="E46" s="218"/>
      <c r="F46" s="170"/>
      <c r="G46" s="170"/>
      <c r="H46" s="170"/>
      <c r="I46" s="170"/>
      <c r="J46" s="216"/>
      <c r="K46" s="224"/>
      <c r="L46" s="224"/>
      <c r="M46" s="224"/>
      <c r="N46" s="224"/>
      <c r="O46" s="224"/>
      <c r="P46" s="224"/>
      <c r="Q46" s="224"/>
      <c r="R46" s="224"/>
      <c r="S46" s="224"/>
      <c r="T46" s="224"/>
      <c r="U46" s="224"/>
      <c r="V46" s="224"/>
      <c r="W46" s="224"/>
      <c r="X46" s="224"/>
      <c r="Y46" s="224"/>
    </row>
    <row r="47" spans="1:25" ht="16.5" hidden="1" customHeight="1" x14ac:dyDescent="0.2">
      <c r="A47" s="224"/>
      <c r="B47" s="217"/>
      <c r="C47" s="218"/>
      <c r="D47" s="218"/>
      <c r="E47" s="218"/>
      <c r="F47" s="170"/>
      <c r="G47" s="170"/>
      <c r="H47" s="170"/>
      <c r="I47" s="170"/>
      <c r="J47" s="216"/>
      <c r="K47" s="224"/>
      <c r="L47" s="224"/>
      <c r="M47" s="224"/>
      <c r="N47" s="224"/>
      <c r="O47" s="224"/>
      <c r="P47" s="224"/>
      <c r="Q47" s="224"/>
      <c r="R47" s="224"/>
      <c r="S47" s="224"/>
      <c r="T47" s="224"/>
      <c r="U47" s="224"/>
      <c r="V47" s="224"/>
      <c r="W47" s="224"/>
      <c r="X47" s="224"/>
      <c r="Y47" s="224"/>
    </row>
    <row r="48" spans="1:25" ht="16.5" hidden="1" customHeight="1" x14ac:dyDescent="0.2">
      <c r="A48" s="224"/>
      <c r="B48" s="217"/>
      <c r="C48" s="218"/>
      <c r="D48" s="218"/>
      <c r="E48" s="218"/>
      <c r="F48" s="170"/>
      <c r="G48" s="170"/>
      <c r="H48" s="170"/>
      <c r="I48" s="170"/>
      <c r="J48" s="216"/>
      <c r="K48" s="224"/>
      <c r="L48" s="224"/>
      <c r="M48" s="224"/>
      <c r="N48" s="224"/>
      <c r="O48" s="224"/>
      <c r="P48" s="224"/>
      <c r="Q48" s="224"/>
      <c r="R48" s="224"/>
      <c r="S48" s="224"/>
      <c r="T48" s="224"/>
      <c r="U48" s="224"/>
      <c r="V48" s="224"/>
      <c r="W48" s="224"/>
      <c r="X48" s="224"/>
      <c r="Y48" s="224"/>
    </row>
    <row r="49" spans="1:25" ht="16.5" hidden="1" customHeight="1" x14ac:dyDescent="0.2">
      <c r="A49" s="224"/>
      <c r="B49" s="217"/>
      <c r="C49" s="218"/>
      <c r="D49" s="218"/>
      <c r="E49" s="218"/>
      <c r="F49" s="170"/>
      <c r="G49" s="170"/>
      <c r="H49" s="170"/>
      <c r="I49" s="170"/>
      <c r="J49" s="216"/>
      <c r="K49" s="224"/>
      <c r="L49" s="224"/>
      <c r="M49" s="224"/>
      <c r="N49" s="224"/>
      <c r="O49" s="224"/>
      <c r="P49" s="224"/>
      <c r="Q49" s="224"/>
      <c r="R49" s="224"/>
      <c r="S49" s="224"/>
      <c r="T49" s="224"/>
      <c r="U49" s="224"/>
      <c r="V49" s="224"/>
      <c r="W49" s="224"/>
      <c r="X49" s="224"/>
      <c r="Y49" s="224"/>
    </row>
    <row r="50" spans="1:25" ht="16.5" hidden="1" customHeight="1" x14ac:dyDescent="0.2">
      <c r="A50" s="224"/>
      <c r="B50" s="217"/>
      <c r="C50" s="218"/>
      <c r="D50" s="218"/>
      <c r="E50" s="218"/>
      <c r="F50" s="170"/>
      <c r="G50" s="170"/>
      <c r="H50" s="170"/>
      <c r="I50" s="170"/>
      <c r="J50" s="216"/>
      <c r="K50" s="224"/>
      <c r="L50" s="224"/>
      <c r="M50" s="224"/>
      <c r="N50" s="224"/>
      <c r="O50" s="224"/>
      <c r="P50" s="224"/>
      <c r="Q50" s="224"/>
      <c r="R50" s="224"/>
      <c r="S50" s="224"/>
      <c r="T50" s="224"/>
      <c r="U50" s="224"/>
      <c r="V50" s="224"/>
      <c r="W50" s="224"/>
      <c r="X50" s="224"/>
      <c r="Y50" s="224"/>
    </row>
    <row r="51" spans="1:25" ht="16.5" hidden="1" customHeight="1" x14ac:dyDescent="0.2">
      <c r="A51" s="224"/>
      <c r="B51" s="217"/>
      <c r="C51" s="218"/>
      <c r="D51" s="218"/>
      <c r="E51" s="218"/>
      <c r="F51" s="170"/>
      <c r="G51" s="170"/>
      <c r="H51" s="170"/>
      <c r="I51" s="170"/>
      <c r="J51" s="216"/>
      <c r="K51" s="224"/>
      <c r="L51" s="224"/>
      <c r="M51" s="224"/>
      <c r="N51" s="224"/>
      <c r="O51" s="224"/>
      <c r="P51" s="224"/>
      <c r="Q51" s="224"/>
      <c r="R51" s="224"/>
      <c r="S51" s="224"/>
      <c r="T51" s="224"/>
      <c r="U51" s="224"/>
      <c r="V51" s="224"/>
      <c r="W51" s="224"/>
      <c r="X51" s="224"/>
      <c r="Y51" s="224"/>
    </row>
    <row r="52" spans="1:25" ht="16.5" hidden="1" customHeight="1" x14ac:dyDescent="0.2">
      <c r="A52" s="224"/>
      <c r="B52" s="217"/>
      <c r="C52" s="218"/>
      <c r="D52" s="218"/>
      <c r="E52" s="218"/>
      <c r="F52" s="170"/>
      <c r="G52" s="170"/>
      <c r="H52" s="170"/>
      <c r="I52" s="170"/>
      <c r="J52" s="216"/>
      <c r="K52" s="224"/>
      <c r="L52" s="224"/>
      <c r="M52" s="224"/>
      <c r="N52" s="224"/>
      <c r="O52" s="224"/>
      <c r="P52" s="224"/>
      <c r="Q52" s="224"/>
      <c r="R52" s="224"/>
      <c r="S52" s="224"/>
      <c r="T52" s="224"/>
      <c r="U52" s="224"/>
      <c r="V52" s="224"/>
      <c r="W52" s="224"/>
      <c r="X52" s="224"/>
      <c r="Y52" s="224"/>
    </row>
    <row r="53" spans="1:25" ht="16.5" hidden="1" customHeight="1" x14ac:dyDescent="0.2">
      <c r="A53" s="224"/>
      <c r="B53" s="217"/>
      <c r="C53" s="218"/>
      <c r="D53" s="218"/>
      <c r="E53" s="218"/>
      <c r="F53" s="170"/>
      <c r="G53" s="170"/>
      <c r="H53" s="170"/>
      <c r="I53" s="170"/>
      <c r="J53" s="216"/>
      <c r="K53" s="224"/>
      <c r="L53" s="224"/>
      <c r="M53" s="224"/>
      <c r="N53" s="224"/>
      <c r="O53" s="224"/>
      <c r="P53" s="224"/>
      <c r="Q53" s="224"/>
      <c r="R53" s="224"/>
      <c r="S53" s="224"/>
      <c r="T53" s="224"/>
      <c r="U53" s="224"/>
      <c r="V53" s="224"/>
      <c r="W53" s="224"/>
      <c r="X53" s="224"/>
      <c r="Y53" s="224"/>
    </row>
    <row r="54" spans="1:25" ht="16.5" hidden="1" customHeight="1" x14ac:dyDescent="0.2">
      <c r="A54" s="224"/>
      <c r="B54" s="217"/>
      <c r="C54" s="218"/>
      <c r="D54" s="218"/>
      <c r="E54" s="218"/>
      <c r="F54" s="170"/>
      <c r="G54" s="170"/>
      <c r="H54" s="170"/>
      <c r="I54" s="170"/>
      <c r="J54" s="216"/>
      <c r="K54" s="224"/>
      <c r="L54" s="224"/>
      <c r="M54" s="224"/>
      <c r="N54" s="224"/>
      <c r="O54" s="224"/>
      <c r="P54" s="224"/>
      <c r="Q54" s="224"/>
      <c r="R54" s="224"/>
      <c r="S54" s="224"/>
      <c r="T54" s="224"/>
      <c r="U54" s="224"/>
      <c r="V54" s="224"/>
      <c r="W54" s="224"/>
      <c r="X54" s="224"/>
      <c r="Y54" s="224"/>
    </row>
    <row r="55" spans="1:25" ht="16.5" hidden="1" customHeight="1" x14ac:dyDescent="0.2">
      <c r="A55" s="224"/>
      <c r="B55" s="217"/>
      <c r="C55" s="218"/>
      <c r="D55" s="218"/>
      <c r="E55" s="218"/>
      <c r="F55" s="170"/>
      <c r="G55" s="170"/>
      <c r="H55" s="170"/>
      <c r="I55" s="170"/>
      <c r="J55" s="216"/>
      <c r="K55" s="224"/>
      <c r="L55" s="224"/>
      <c r="M55" s="224"/>
      <c r="N55" s="224"/>
      <c r="O55" s="224"/>
      <c r="P55" s="224"/>
      <c r="Q55" s="224"/>
      <c r="R55" s="224"/>
      <c r="S55" s="224"/>
      <c r="T55" s="224"/>
      <c r="U55" s="224"/>
      <c r="V55" s="224"/>
      <c r="W55" s="224"/>
      <c r="X55" s="224"/>
      <c r="Y55" s="224"/>
    </row>
    <row r="56" spans="1:25" ht="16.5" hidden="1" customHeight="1" x14ac:dyDescent="0.2">
      <c r="A56" s="224"/>
      <c r="B56" s="217"/>
      <c r="C56" s="218"/>
      <c r="D56" s="218"/>
      <c r="E56" s="218"/>
      <c r="F56" s="170"/>
      <c r="G56" s="170"/>
      <c r="H56" s="170"/>
      <c r="I56" s="170"/>
      <c r="J56" s="216"/>
      <c r="K56" s="224"/>
      <c r="L56" s="224"/>
      <c r="M56" s="224"/>
      <c r="N56" s="224"/>
      <c r="O56" s="224"/>
      <c r="P56" s="224"/>
      <c r="Q56" s="224"/>
      <c r="R56" s="224"/>
      <c r="S56" s="224"/>
      <c r="T56" s="224"/>
      <c r="U56" s="224"/>
      <c r="V56" s="224"/>
      <c r="W56" s="224"/>
      <c r="X56" s="224"/>
      <c r="Y56" s="224"/>
    </row>
    <row r="57" spans="1:25" ht="16.5" hidden="1" customHeight="1" x14ac:dyDescent="0.2">
      <c r="A57" s="224"/>
      <c r="B57" s="217"/>
      <c r="C57" s="218"/>
      <c r="D57" s="218"/>
      <c r="E57" s="218"/>
      <c r="F57" s="170"/>
      <c r="G57" s="170"/>
      <c r="H57" s="170"/>
      <c r="I57" s="170"/>
      <c r="J57" s="216"/>
      <c r="K57" s="224"/>
      <c r="L57" s="224"/>
      <c r="M57" s="224"/>
      <c r="N57" s="224"/>
      <c r="O57" s="224"/>
      <c r="P57" s="224"/>
      <c r="Q57" s="224"/>
      <c r="R57" s="224"/>
      <c r="S57" s="224"/>
      <c r="T57" s="224"/>
      <c r="U57" s="224"/>
      <c r="V57" s="224"/>
      <c r="W57" s="224"/>
      <c r="X57" s="224"/>
      <c r="Y57" s="224"/>
    </row>
    <row r="58" spans="1:25" ht="16.5" hidden="1" customHeight="1" x14ac:dyDescent="0.2">
      <c r="A58" s="224"/>
      <c r="B58" s="217"/>
      <c r="C58" s="218"/>
      <c r="D58" s="218"/>
      <c r="E58" s="218"/>
      <c r="F58" s="170"/>
      <c r="G58" s="170"/>
      <c r="H58" s="170"/>
      <c r="I58" s="170"/>
      <c r="J58" s="216"/>
      <c r="K58" s="224"/>
      <c r="L58" s="224"/>
      <c r="M58" s="224"/>
      <c r="N58" s="224"/>
      <c r="O58" s="224"/>
      <c r="P58" s="224"/>
      <c r="Q58" s="224"/>
      <c r="R58" s="224"/>
      <c r="S58" s="224"/>
      <c r="T58" s="224"/>
      <c r="U58" s="224"/>
      <c r="V58" s="224"/>
      <c r="W58" s="224"/>
      <c r="X58" s="224"/>
      <c r="Y58" s="224"/>
    </row>
    <row r="59" spans="1:25" ht="15" hidden="1" customHeight="1" x14ac:dyDescent="0.2">
      <c r="A59" s="224"/>
      <c r="B59" s="217"/>
      <c r="C59" s="218"/>
      <c r="D59" s="218"/>
      <c r="E59" s="218"/>
      <c r="F59" s="170"/>
      <c r="G59" s="170"/>
      <c r="H59" s="170"/>
      <c r="I59" s="170"/>
      <c r="J59" s="216"/>
      <c r="K59" s="224"/>
      <c r="L59" s="224"/>
      <c r="M59" s="224"/>
      <c r="N59" s="224"/>
      <c r="O59" s="224"/>
      <c r="P59" s="224"/>
      <c r="Q59" s="224"/>
      <c r="R59" s="224"/>
      <c r="S59" s="224"/>
      <c r="T59" s="224"/>
      <c r="U59" s="224"/>
      <c r="V59" s="224"/>
      <c r="W59" s="224"/>
      <c r="X59" s="224"/>
      <c r="Y59" s="224"/>
    </row>
    <row r="60" spans="1:25" ht="15" hidden="1" customHeight="1" x14ac:dyDescent="0.2">
      <c r="A60" s="224"/>
      <c r="B60" s="217"/>
      <c r="C60" s="218"/>
      <c r="D60" s="218"/>
      <c r="E60" s="218"/>
      <c r="F60" s="170"/>
      <c r="G60" s="170"/>
      <c r="H60" s="170"/>
      <c r="I60" s="170"/>
      <c r="J60" s="216"/>
      <c r="K60" s="224"/>
      <c r="L60" s="224"/>
      <c r="M60" s="224"/>
      <c r="N60" s="224"/>
      <c r="O60" s="224"/>
      <c r="P60" s="224"/>
      <c r="Q60" s="224"/>
      <c r="R60" s="224"/>
      <c r="S60" s="224"/>
      <c r="T60" s="224"/>
      <c r="U60" s="224"/>
      <c r="V60" s="224"/>
      <c r="W60" s="224"/>
      <c r="X60" s="224"/>
      <c r="Y60" s="224"/>
    </row>
    <row r="61" spans="1:25" ht="15" hidden="1" customHeight="1" x14ac:dyDescent="0.2">
      <c r="A61" s="224"/>
      <c r="B61" s="217"/>
      <c r="C61" s="218"/>
      <c r="D61" s="218"/>
      <c r="E61" s="218"/>
      <c r="F61" s="170"/>
      <c r="G61" s="170"/>
      <c r="H61" s="170"/>
      <c r="I61" s="170"/>
      <c r="J61" s="216"/>
      <c r="K61" s="224"/>
      <c r="L61" s="224"/>
      <c r="M61" s="224"/>
      <c r="N61" s="224"/>
      <c r="O61" s="224"/>
      <c r="P61" s="224"/>
      <c r="Q61" s="224"/>
      <c r="R61" s="224"/>
      <c r="S61" s="224"/>
      <c r="T61" s="224"/>
      <c r="U61" s="224"/>
      <c r="V61" s="224"/>
      <c r="W61" s="224"/>
      <c r="X61" s="224"/>
      <c r="Y61" s="224"/>
    </row>
    <row r="62" spans="1:25" ht="15" hidden="1" customHeight="1" x14ac:dyDescent="0.2">
      <c r="A62" s="224"/>
      <c r="B62" s="217"/>
      <c r="C62" s="218"/>
      <c r="D62" s="218"/>
      <c r="E62" s="218"/>
      <c r="F62" s="170"/>
      <c r="G62" s="170"/>
      <c r="H62" s="170"/>
      <c r="I62" s="170"/>
      <c r="J62" s="216"/>
      <c r="K62" s="224"/>
      <c r="L62" s="224"/>
      <c r="M62" s="224"/>
      <c r="N62" s="224"/>
      <c r="O62" s="224"/>
      <c r="P62" s="224"/>
      <c r="Q62" s="224"/>
      <c r="R62" s="224"/>
      <c r="S62" s="224"/>
      <c r="T62" s="224"/>
      <c r="U62" s="224"/>
      <c r="V62" s="224"/>
      <c r="W62" s="224"/>
      <c r="X62" s="224"/>
      <c r="Y62" s="224"/>
    </row>
    <row r="63" spans="1:25" ht="15" hidden="1" customHeight="1" x14ac:dyDescent="0.2">
      <c r="A63" s="224"/>
      <c r="B63" s="217"/>
      <c r="C63" s="218"/>
      <c r="D63" s="218"/>
      <c r="E63" s="218"/>
      <c r="F63" s="170"/>
      <c r="G63" s="170"/>
      <c r="H63" s="170"/>
      <c r="I63" s="170"/>
      <c r="J63" s="216"/>
      <c r="K63" s="224"/>
      <c r="L63" s="224"/>
      <c r="M63" s="224"/>
      <c r="N63" s="224"/>
      <c r="O63" s="224"/>
      <c r="P63" s="224"/>
      <c r="Q63" s="224"/>
      <c r="R63" s="224"/>
      <c r="S63" s="224"/>
      <c r="T63" s="224"/>
      <c r="U63" s="224"/>
      <c r="V63" s="224"/>
      <c r="W63" s="224"/>
      <c r="X63" s="224"/>
      <c r="Y63" s="224"/>
    </row>
    <row r="64" spans="1:25" ht="15" hidden="1" customHeight="1" x14ac:dyDescent="0.2">
      <c r="A64" s="224"/>
      <c r="B64" s="217"/>
      <c r="C64" s="218"/>
      <c r="D64" s="218"/>
      <c r="E64" s="218"/>
      <c r="F64" s="170"/>
      <c r="G64" s="170"/>
      <c r="H64" s="170"/>
      <c r="I64" s="170"/>
      <c r="J64" s="216"/>
      <c r="K64" s="224"/>
      <c r="L64" s="224"/>
      <c r="M64" s="224"/>
      <c r="N64" s="224"/>
      <c r="O64" s="224"/>
      <c r="P64" s="224"/>
      <c r="Q64" s="224"/>
      <c r="R64" s="224"/>
      <c r="S64" s="224"/>
      <c r="T64" s="224"/>
      <c r="U64" s="224"/>
      <c r="V64" s="224"/>
      <c r="W64" s="224"/>
      <c r="X64" s="224"/>
      <c r="Y64" s="224"/>
    </row>
    <row r="65" spans="1:25" ht="15" hidden="1" customHeight="1" x14ac:dyDescent="0.2">
      <c r="A65" s="224"/>
      <c r="B65" s="217"/>
      <c r="C65" s="218"/>
      <c r="D65" s="218"/>
      <c r="E65" s="218"/>
      <c r="F65" s="170"/>
      <c r="G65" s="170"/>
      <c r="H65" s="170"/>
      <c r="I65" s="170"/>
      <c r="J65" s="216"/>
      <c r="K65" s="224"/>
      <c r="L65" s="224"/>
      <c r="M65" s="224"/>
      <c r="N65" s="224"/>
      <c r="O65" s="224"/>
      <c r="P65" s="224"/>
      <c r="Q65" s="224"/>
      <c r="R65" s="224"/>
      <c r="S65" s="224"/>
      <c r="T65" s="224"/>
      <c r="U65" s="224"/>
      <c r="V65" s="224"/>
      <c r="W65" s="224"/>
      <c r="X65" s="224"/>
      <c r="Y65" s="224"/>
    </row>
    <row r="66" spans="1:25" ht="15" hidden="1" customHeight="1" x14ac:dyDescent="0.2">
      <c r="A66" s="224"/>
      <c r="B66" s="217"/>
      <c r="C66" s="218"/>
      <c r="D66" s="218"/>
      <c r="E66" s="218"/>
      <c r="F66" s="170"/>
      <c r="G66" s="170"/>
      <c r="H66" s="170"/>
      <c r="I66" s="170"/>
      <c r="J66" s="216"/>
      <c r="K66" s="224"/>
      <c r="L66" s="224"/>
      <c r="M66" s="224"/>
      <c r="N66" s="224"/>
      <c r="O66" s="224"/>
      <c r="P66" s="224"/>
      <c r="Q66" s="224"/>
      <c r="R66" s="224"/>
      <c r="S66" s="224"/>
      <c r="T66" s="224"/>
      <c r="U66" s="224"/>
      <c r="V66" s="224"/>
      <c r="W66" s="224"/>
      <c r="X66" s="224"/>
      <c r="Y66" s="224"/>
    </row>
    <row r="67" spans="1:25" ht="15" hidden="1" customHeight="1" x14ac:dyDescent="0.2">
      <c r="A67" s="224"/>
      <c r="B67" s="217"/>
      <c r="C67" s="218"/>
      <c r="D67" s="218"/>
      <c r="E67" s="218"/>
      <c r="F67" s="170"/>
      <c r="G67" s="170"/>
      <c r="H67" s="170"/>
      <c r="I67" s="170"/>
      <c r="J67" s="216"/>
      <c r="K67" s="224"/>
      <c r="L67" s="224"/>
      <c r="M67" s="224"/>
      <c r="N67" s="224"/>
      <c r="O67" s="224"/>
      <c r="P67" s="224"/>
      <c r="Q67" s="224"/>
      <c r="R67" s="224"/>
      <c r="S67" s="224"/>
      <c r="T67" s="224"/>
      <c r="U67" s="224"/>
      <c r="V67" s="224"/>
      <c r="W67" s="224"/>
      <c r="X67" s="224"/>
      <c r="Y67" s="224"/>
    </row>
    <row r="68" spans="1:25" ht="15" hidden="1" customHeight="1" x14ac:dyDescent="0.2">
      <c r="A68" s="224"/>
      <c r="B68" s="217"/>
      <c r="C68" s="218"/>
      <c r="D68" s="218"/>
      <c r="E68" s="218"/>
      <c r="F68" s="170"/>
      <c r="G68" s="170"/>
      <c r="H68" s="170"/>
      <c r="I68" s="170"/>
      <c r="J68" s="216"/>
      <c r="K68" s="224"/>
      <c r="L68" s="224"/>
      <c r="M68" s="224"/>
      <c r="N68" s="224"/>
      <c r="O68" s="224"/>
      <c r="P68" s="224"/>
      <c r="Q68" s="224"/>
      <c r="R68" s="224"/>
      <c r="S68" s="224"/>
      <c r="T68" s="224"/>
      <c r="U68" s="224"/>
      <c r="V68" s="224"/>
      <c r="W68" s="224"/>
      <c r="X68" s="224"/>
      <c r="Y68" s="224"/>
    </row>
    <row r="69" spans="1:25" ht="15.75" hidden="1" customHeight="1" x14ac:dyDescent="0.2">
      <c r="A69" s="224"/>
      <c r="B69" s="217"/>
      <c r="C69" s="218"/>
      <c r="D69" s="218"/>
      <c r="E69" s="218"/>
      <c r="F69" s="170"/>
      <c r="G69" s="170"/>
      <c r="H69" s="170"/>
      <c r="I69" s="170"/>
      <c r="J69" s="216"/>
      <c r="K69" s="224"/>
      <c r="L69" s="224"/>
      <c r="M69" s="224"/>
      <c r="N69" s="224"/>
      <c r="O69" s="224"/>
      <c r="P69" s="224"/>
      <c r="Q69" s="224"/>
      <c r="R69" s="224"/>
      <c r="S69" s="224"/>
      <c r="T69" s="224"/>
      <c r="U69" s="224"/>
      <c r="V69" s="224"/>
      <c r="W69" s="224"/>
      <c r="X69" s="224"/>
      <c r="Y69" s="224"/>
    </row>
    <row r="70" spans="1:25" ht="15.75" hidden="1" customHeight="1" x14ac:dyDescent="0.2">
      <c r="A70" s="224"/>
      <c r="B70" s="217"/>
      <c r="C70" s="218"/>
      <c r="D70" s="218"/>
      <c r="E70" s="218"/>
      <c r="F70" s="170"/>
      <c r="G70" s="170"/>
      <c r="H70" s="170"/>
      <c r="I70" s="170"/>
      <c r="J70" s="216"/>
      <c r="K70" s="224"/>
      <c r="L70" s="224"/>
      <c r="M70" s="224"/>
      <c r="N70" s="224"/>
      <c r="O70" s="224"/>
      <c r="P70" s="224"/>
      <c r="Q70" s="224"/>
      <c r="R70" s="224"/>
      <c r="S70" s="224"/>
      <c r="T70" s="224"/>
      <c r="U70" s="224"/>
      <c r="V70" s="224"/>
      <c r="W70" s="224"/>
      <c r="X70" s="224"/>
      <c r="Y70" s="224"/>
    </row>
    <row r="71" spans="1:25" ht="15.75" hidden="1" customHeight="1" x14ac:dyDescent="0.2">
      <c r="A71" s="224"/>
      <c r="B71" s="217"/>
      <c r="C71" s="218"/>
      <c r="D71" s="218"/>
      <c r="E71" s="218"/>
      <c r="F71" s="170"/>
      <c r="G71" s="170"/>
      <c r="H71" s="170"/>
      <c r="I71" s="170"/>
      <c r="J71" s="216"/>
      <c r="K71" s="224"/>
      <c r="L71" s="224"/>
      <c r="M71" s="224"/>
      <c r="N71" s="224"/>
      <c r="O71" s="224"/>
      <c r="P71" s="224"/>
      <c r="Q71" s="224"/>
      <c r="R71" s="224"/>
      <c r="S71" s="224"/>
      <c r="T71" s="224"/>
      <c r="U71" s="224"/>
      <c r="V71" s="224"/>
      <c r="W71" s="224"/>
      <c r="X71" s="224"/>
      <c r="Y71" s="224"/>
    </row>
    <row r="72" spans="1:25" ht="15.75" hidden="1" customHeight="1" x14ac:dyDescent="0.2">
      <c r="A72" s="224"/>
      <c r="B72" s="217"/>
      <c r="C72" s="218"/>
      <c r="D72" s="218"/>
      <c r="E72" s="218"/>
      <c r="F72" s="170"/>
      <c r="G72" s="170"/>
      <c r="H72" s="170"/>
      <c r="I72" s="170"/>
      <c r="J72" s="216"/>
      <c r="K72" s="224"/>
      <c r="L72" s="224"/>
      <c r="M72" s="224"/>
      <c r="N72" s="224"/>
      <c r="O72" s="224"/>
      <c r="P72" s="224"/>
      <c r="Q72" s="224"/>
      <c r="R72" s="224"/>
      <c r="S72" s="224"/>
      <c r="T72" s="224"/>
      <c r="U72" s="224"/>
      <c r="V72" s="224"/>
      <c r="W72" s="224"/>
      <c r="X72" s="224"/>
      <c r="Y72" s="224"/>
    </row>
    <row r="73" spans="1:25" ht="15.75" hidden="1" customHeight="1" x14ac:dyDescent="0.2">
      <c r="A73" s="224"/>
      <c r="B73" s="217"/>
      <c r="C73" s="218"/>
      <c r="D73" s="218"/>
      <c r="E73" s="218"/>
      <c r="F73" s="170"/>
      <c r="G73" s="170"/>
      <c r="H73" s="170"/>
      <c r="I73" s="170"/>
      <c r="J73" s="216"/>
      <c r="K73" s="224"/>
      <c r="L73" s="224"/>
      <c r="M73" s="224"/>
      <c r="N73" s="224"/>
      <c r="O73" s="224"/>
      <c r="P73" s="224"/>
      <c r="Q73" s="224"/>
      <c r="R73" s="224"/>
      <c r="S73" s="224"/>
      <c r="T73" s="224"/>
      <c r="U73" s="224"/>
      <c r="V73" s="224"/>
      <c r="W73" s="224"/>
      <c r="X73" s="224"/>
      <c r="Y73" s="224"/>
    </row>
    <row r="74" spans="1:25" ht="15.75" hidden="1" customHeight="1" x14ac:dyDescent="0.2">
      <c r="A74" s="224"/>
      <c r="B74" s="217"/>
      <c r="C74" s="218"/>
      <c r="D74" s="218"/>
      <c r="E74" s="218"/>
      <c r="F74" s="170"/>
      <c r="G74" s="170"/>
      <c r="H74" s="170"/>
      <c r="I74" s="170"/>
      <c r="J74" s="216"/>
      <c r="K74" s="224"/>
      <c r="L74" s="224"/>
      <c r="M74" s="224"/>
      <c r="N74" s="224"/>
      <c r="O74" s="224"/>
      <c r="P74" s="224"/>
      <c r="Q74" s="224"/>
      <c r="R74" s="224"/>
      <c r="S74" s="224"/>
      <c r="T74" s="224"/>
      <c r="U74" s="224"/>
      <c r="V74" s="224"/>
      <c r="W74" s="224"/>
      <c r="X74" s="224"/>
      <c r="Y74" s="224"/>
    </row>
    <row r="75" spans="1:25" ht="15.75" hidden="1" customHeight="1" x14ac:dyDescent="0.2">
      <c r="A75" s="224"/>
      <c r="B75" s="217"/>
      <c r="C75" s="218"/>
      <c r="D75" s="218"/>
      <c r="E75" s="218"/>
      <c r="F75" s="170"/>
      <c r="G75" s="170"/>
      <c r="H75" s="170"/>
      <c r="I75" s="170"/>
      <c r="J75" s="216"/>
      <c r="K75" s="224"/>
      <c r="L75" s="224"/>
      <c r="M75" s="224"/>
      <c r="N75" s="224"/>
      <c r="O75" s="224"/>
      <c r="P75" s="224"/>
      <c r="Q75" s="224"/>
      <c r="R75" s="224"/>
      <c r="S75" s="224"/>
      <c r="T75" s="224"/>
      <c r="U75" s="224"/>
      <c r="V75" s="224"/>
      <c r="W75" s="224"/>
      <c r="X75" s="224"/>
      <c r="Y75" s="224"/>
    </row>
    <row r="76" spans="1:25" ht="15.75" hidden="1" customHeight="1" x14ac:dyDescent="0.2">
      <c r="A76" s="224"/>
      <c r="B76" s="217"/>
      <c r="C76" s="218"/>
      <c r="D76" s="218"/>
      <c r="E76" s="218"/>
      <c r="F76" s="170"/>
      <c r="G76" s="170"/>
      <c r="H76" s="170"/>
      <c r="I76" s="170"/>
      <c r="J76" s="216"/>
      <c r="K76" s="224"/>
      <c r="L76" s="224"/>
      <c r="M76" s="224"/>
      <c r="N76" s="224"/>
      <c r="O76" s="224"/>
      <c r="P76" s="224"/>
      <c r="Q76" s="224"/>
      <c r="R76" s="224"/>
      <c r="S76" s="224"/>
      <c r="T76" s="224"/>
      <c r="U76" s="224"/>
      <c r="V76" s="224"/>
      <c r="W76" s="224"/>
      <c r="X76" s="224"/>
      <c r="Y76" s="224"/>
    </row>
    <row r="77" spans="1:25" ht="15.75" hidden="1" customHeight="1" x14ac:dyDescent="0.2">
      <c r="A77" s="224"/>
      <c r="B77" s="217"/>
      <c r="C77" s="218"/>
      <c r="D77" s="218"/>
      <c r="E77" s="218"/>
      <c r="F77" s="170"/>
      <c r="G77" s="170"/>
      <c r="H77" s="170"/>
      <c r="I77" s="170"/>
      <c r="J77" s="216"/>
      <c r="K77" s="224"/>
      <c r="L77" s="224"/>
      <c r="M77" s="224"/>
      <c r="N77" s="224"/>
      <c r="O77" s="224"/>
      <c r="P77" s="224"/>
      <c r="Q77" s="224"/>
      <c r="R77" s="224"/>
      <c r="S77" s="224"/>
      <c r="T77" s="224"/>
      <c r="U77" s="224"/>
      <c r="V77" s="224"/>
      <c r="W77" s="224"/>
      <c r="X77" s="224"/>
      <c r="Y77" s="224"/>
    </row>
    <row r="78" spans="1:25" ht="15.75" hidden="1" customHeight="1" x14ac:dyDescent="0.2">
      <c r="A78" s="224"/>
      <c r="B78" s="217"/>
      <c r="C78" s="218"/>
      <c r="D78" s="218"/>
      <c r="E78" s="218"/>
      <c r="F78" s="170"/>
      <c r="G78" s="170"/>
      <c r="H78" s="170"/>
      <c r="I78" s="170"/>
      <c r="J78" s="216"/>
      <c r="K78" s="224"/>
      <c r="L78" s="224"/>
      <c r="M78" s="224"/>
      <c r="N78" s="224"/>
      <c r="O78" s="224"/>
      <c r="P78" s="224"/>
      <c r="Q78" s="224"/>
      <c r="R78" s="224"/>
      <c r="S78" s="224"/>
      <c r="T78" s="224"/>
      <c r="U78" s="224"/>
      <c r="V78" s="224"/>
      <c r="W78" s="224"/>
      <c r="X78" s="224"/>
      <c r="Y78" s="224"/>
    </row>
    <row r="79" spans="1:25" ht="15.75" hidden="1" customHeight="1" x14ac:dyDescent="0.2">
      <c r="A79" s="224"/>
      <c r="B79" s="217"/>
      <c r="C79" s="218"/>
      <c r="D79" s="218"/>
      <c r="E79" s="218"/>
      <c r="F79" s="170"/>
      <c r="G79" s="170"/>
      <c r="H79" s="170"/>
      <c r="I79" s="170"/>
      <c r="J79" s="216"/>
      <c r="K79" s="224"/>
      <c r="L79" s="224"/>
      <c r="M79" s="224"/>
      <c r="N79" s="224"/>
      <c r="O79" s="224"/>
      <c r="P79" s="224"/>
      <c r="Q79" s="224"/>
      <c r="R79" s="224"/>
      <c r="S79" s="224"/>
      <c r="T79" s="224"/>
      <c r="U79" s="224"/>
      <c r="V79" s="224"/>
      <c r="W79" s="224"/>
      <c r="X79" s="224"/>
      <c r="Y79" s="224"/>
    </row>
    <row r="80" spans="1:25" ht="15.75" hidden="1" customHeight="1" x14ac:dyDescent="0.2">
      <c r="A80" s="224"/>
      <c r="B80" s="217"/>
      <c r="C80" s="218"/>
      <c r="D80" s="218"/>
      <c r="E80" s="218"/>
      <c r="F80" s="170"/>
      <c r="G80" s="170"/>
      <c r="H80" s="170"/>
      <c r="I80" s="170"/>
      <c r="J80" s="216"/>
      <c r="K80" s="224"/>
      <c r="L80" s="224"/>
      <c r="M80" s="224"/>
      <c r="N80" s="224"/>
      <c r="O80" s="224"/>
      <c r="P80" s="224"/>
      <c r="Q80" s="224"/>
      <c r="R80" s="224"/>
      <c r="S80" s="224"/>
      <c r="T80" s="224"/>
      <c r="U80" s="224"/>
      <c r="V80" s="224"/>
      <c r="W80" s="224"/>
      <c r="X80" s="224"/>
      <c r="Y80" s="224"/>
    </row>
    <row r="81" spans="1:25" ht="15.75" hidden="1" customHeight="1" x14ac:dyDescent="0.2">
      <c r="A81" s="224"/>
      <c r="B81" s="217"/>
      <c r="C81" s="218"/>
      <c r="D81" s="218"/>
      <c r="E81" s="218"/>
      <c r="F81" s="170"/>
      <c r="G81" s="170"/>
      <c r="H81" s="170"/>
      <c r="I81" s="170"/>
      <c r="J81" s="216"/>
      <c r="K81" s="224"/>
      <c r="L81" s="224"/>
      <c r="M81" s="224"/>
      <c r="N81" s="224"/>
      <c r="O81" s="224"/>
      <c r="P81" s="224"/>
      <c r="Q81" s="224"/>
      <c r="R81" s="224"/>
      <c r="S81" s="224"/>
      <c r="T81" s="224"/>
      <c r="U81" s="224"/>
      <c r="V81" s="224"/>
      <c r="W81" s="224"/>
      <c r="X81" s="224"/>
      <c r="Y81" s="224"/>
    </row>
    <row r="82" spans="1:25" ht="15.75" hidden="1" customHeight="1" x14ac:dyDescent="0.2">
      <c r="A82" s="224"/>
      <c r="B82" s="217"/>
      <c r="C82" s="218"/>
      <c r="D82" s="218"/>
      <c r="E82" s="218"/>
      <c r="F82" s="170"/>
      <c r="G82" s="170"/>
      <c r="H82" s="170"/>
      <c r="I82" s="170"/>
      <c r="J82" s="216"/>
      <c r="K82" s="224"/>
      <c r="L82" s="224"/>
      <c r="M82" s="224"/>
      <c r="N82" s="224"/>
      <c r="O82" s="224"/>
      <c r="P82" s="224"/>
      <c r="Q82" s="224"/>
      <c r="R82" s="224"/>
      <c r="S82" s="224"/>
      <c r="T82" s="224"/>
      <c r="U82" s="224"/>
      <c r="V82" s="224"/>
      <c r="W82" s="224"/>
      <c r="X82" s="224"/>
      <c r="Y82" s="224"/>
    </row>
    <row r="83" spans="1:25" ht="15.75" hidden="1" customHeight="1" x14ac:dyDescent="0.2">
      <c r="A83" s="224"/>
      <c r="B83" s="217"/>
      <c r="C83" s="218"/>
      <c r="D83" s="218"/>
      <c r="E83" s="218"/>
      <c r="F83" s="170"/>
      <c r="G83" s="170"/>
      <c r="H83" s="170"/>
      <c r="I83" s="170"/>
      <c r="J83" s="216"/>
      <c r="K83" s="224"/>
      <c r="L83" s="224"/>
      <c r="M83" s="224"/>
      <c r="N83" s="224"/>
      <c r="O83" s="224"/>
      <c r="P83" s="224"/>
      <c r="Q83" s="224"/>
      <c r="R83" s="224"/>
      <c r="S83" s="224"/>
      <c r="T83" s="224"/>
      <c r="U83" s="224"/>
      <c r="V83" s="224"/>
      <c r="W83" s="224"/>
      <c r="X83" s="224"/>
      <c r="Y83" s="224"/>
    </row>
    <row r="84" spans="1:25" ht="15.75" hidden="1" customHeight="1" x14ac:dyDescent="0.2">
      <c r="A84" s="224"/>
      <c r="B84" s="217"/>
      <c r="C84" s="218"/>
      <c r="D84" s="218"/>
      <c r="E84" s="218"/>
      <c r="F84" s="170"/>
      <c r="G84" s="170"/>
      <c r="H84" s="170"/>
      <c r="I84" s="170"/>
      <c r="J84" s="216"/>
      <c r="K84" s="224"/>
      <c r="L84" s="224"/>
      <c r="M84" s="224"/>
      <c r="N84" s="224"/>
      <c r="O84" s="224"/>
      <c r="P84" s="224"/>
      <c r="Q84" s="224"/>
      <c r="R84" s="224"/>
      <c r="S84" s="224"/>
      <c r="T84" s="224"/>
      <c r="U84" s="224"/>
      <c r="V84" s="224"/>
      <c r="W84" s="224"/>
      <c r="X84" s="224"/>
      <c r="Y84" s="224"/>
    </row>
    <row r="85" spans="1:25" ht="15.75" hidden="1" customHeight="1" x14ac:dyDescent="0.2">
      <c r="A85" s="224"/>
      <c r="B85" s="217"/>
      <c r="C85" s="218"/>
      <c r="D85" s="218"/>
      <c r="E85" s="218"/>
      <c r="F85" s="170"/>
      <c r="G85" s="170"/>
      <c r="H85" s="170"/>
      <c r="I85" s="170"/>
      <c r="J85" s="216"/>
      <c r="K85" s="224"/>
      <c r="L85" s="224"/>
      <c r="M85" s="224"/>
      <c r="N85" s="224"/>
      <c r="O85" s="224"/>
      <c r="P85" s="224"/>
      <c r="Q85" s="224"/>
      <c r="R85" s="224"/>
      <c r="S85" s="224"/>
      <c r="T85" s="224"/>
      <c r="U85" s="224"/>
      <c r="V85" s="224"/>
      <c r="W85" s="224"/>
      <c r="X85" s="224"/>
      <c r="Y85" s="224"/>
    </row>
    <row r="86" spans="1:25" ht="15.75" hidden="1" customHeight="1" x14ac:dyDescent="0.2">
      <c r="A86" s="224"/>
      <c r="B86" s="217"/>
      <c r="C86" s="218"/>
      <c r="D86" s="218"/>
      <c r="E86" s="218"/>
      <c r="F86" s="170"/>
      <c r="G86" s="170"/>
      <c r="H86" s="170"/>
      <c r="I86" s="170"/>
      <c r="J86" s="216"/>
      <c r="K86" s="224"/>
      <c r="L86" s="224"/>
      <c r="M86" s="224"/>
      <c r="N86" s="224"/>
      <c r="O86" s="224"/>
      <c r="P86" s="224"/>
      <c r="Q86" s="224"/>
      <c r="R86" s="224"/>
      <c r="S86" s="224"/>
      <c r="T86" s="224"/>
      <c r="U86" s="224"/>
      <c r="V86" s="224"/>
      <c r="W86" s="224"/>
      <c r="X86" s="224"/>
      <c r="Y86" s="224"/>
    </row>
    <row r="87" spans="1:25" ht="15.75" hidden="1" customHeight="1" x14ac:dyDescent="0.2">
      <c r="A87" s="224"/>
      <c r="B87" s="217"/>
      <c r="C87" s="218"/>
      <c r="D87" s="218"/>
      <c r="E87" s="218"/>
      <c r="F87" s="170"/>
      <c r="G87" s="170"/>
      <c r="H87" s="170"/>
      <c r="I87" s="170"/>
      <c r="J87" s="216"/>
      <c r="K87" s="224"/>
      <c r="L87" s="224"/>
      <c r="M87" s="224"/>
      <c r="N87" s="224"/>
      <c r="O87" s="224"/>
      <c r="P87" s="224"/>
      <c r="Q87" s="224"/>
      <c r="R87" s="224"/>
      <c r="S87" s="224"/>
      <c r="T87" s="224"/>
      <c r="U87" s="224"/>
      <c r="V87" s="224"/>
      <c r="W87" s="224"/>
      <c r="X87" s="224"/>
      <c r="Y87" s="224"/>
    </row>
    <row r="88" spans="1:25" ht="15.75" hidden="1" customHeight="1" x14ac:dyDescent="0.2">
      <c r="A88" s="224"/>
      <c r="B88" s="217"/>
      <c r="C88" s="218"/>
      <c r="D88" s="218"/>
      <c r="E88" s="218"/>
      <c r="F88" s="170"/>
      <c r="G88" s="170"/>
      <c r="H88" s="170"/>
      <c r="I88" s="170"/>
      <c r="J88" s="216"/>
      <c r="K88" s="224"/>
      <c r="L88" s="224"/>
      <c r="M88" s="224"/>
      <c r="N88" s="224"/>
      <c r="O88" s="224"/>
      <c r="P88" s="224"/>
      <c r="Q88" s="224"/>
      <c r="R88" s="224"/>
      <c r="S88" s="224"/>
      <c r="T88" s="224"/>
      <c r="U88" s="224"/>
      <c r="V88" s="224"/>
      <c r="W88" s="224"/>
      <c r="X88" s="224"/>
      <c r="Y88" s="224"/>
    </row>
    <row r="89" spans="1:25" ht="15.75" hidden="1" customHeight="1" x14ac:dyDescent="0.2">
      <c r="A89" s="224"/>
      <c r="B89" s="217"/>
      <c r="C89" s="218"/>
      <c r="D89" s="218"/>
      <c r="E89" s="218"/>
      <c r="F89" s="170"/>
      <c r="G89" s="170"/>
      <c r="H89" s="170"/>
      <c r="I89" s="170"/>
      <c r="J89" s="216"/>
      <c r="K89" s="224"/>
      <c r="L89" s="224"/>
      <c r="M89" s="224"/>
      <c r="N89" s="224"/>
      <c r="O89" s="224"/>
      <c r="P89" s="224"/>
      <c r="Q89" s="224"/>
      <c r="R89" s="224"/>
      <c r="S89" s="224"/>
      <c r="T89" s="224"/>
      <c r="U89" s="224"/>
      <c r="V89" s="224"/>
      <c r="W89" s="224"/>
      <c r="X89" s="224"/>
      <c r="Y89" s="224"/>
    </row>
    <row r="90" spans="1:25" ht="15.75" hidden="1" customHeight="1" x14ac:dyDescent="0.2">
      <c r="A90" s="224"/>
      <c r="B90" s="217"/>
      <c r="C90" s="218"/>
      <c r="D90" s="218"/>
      <c r="E90" s="218"/>
      <c r="F90" s="170"/>
      <c r="G90" s="170"/>
      <c r="H90" s="170"/>
      <c r="I90" s="170"/>
      <c r="J90" s="216"/>
      <c r="K90" s="224"/>
      <c r="L90" s="224"/>
      <c r="M90" s="224"/>
      <c r="N90" s="224"/>
      <c r="O90" s="224"/>
      <c r="P90" s="224"/>
      <c r="Q90" s="224"/>
      <c r="R90" s="224"/>
      <c r="S90" s="224"/>
      <c r="T90" s="224"/>
      <c r="U90" s="224"/>
      <c r="V90" s="224"/>
      <c r="W90" s="224"/>
      <c r="X90" s="224"/>
      <c r="Y90" s="224"/>
    </row>
    <row r="91" spans="1:25" ht="15.75" hidden="1" customHeight="1" x14ac:dyDescent="0.2">
      <c r="A91" s="224"/>
      <c r="B91" s="217"/>
      <c r="C91" s="218"/>
      <c r="D91" s="218"/>
      <c r="E91" s="218"/>
      <c r="F91" s="170"/>
      <c r="G91" s="170"/>
      <c r="H91" s="170"/>
      <c r="I91" s="170"/>
      <c r="J91" s="216"/>
      <c r="K91" s="224"/>
      <c r="L91" s="224"/>
      <c r="M91" s="224"/>
      <c r="N91" s="224"/>
      <c r="O91" s="224"/>
      <c r="P91" s="224"/>
      <c r="Q91" s="224"/>
      <c r="R91" s="224"/>
      <c r="S91" s="224"/>
      <c r="T91" s="224"/>
      <c r="U91" s="224"/>
      <c r="V91" s="224"/>
      <c r="W91" s="224"/>
      <c r="X91" s="224"/>
      <c r="Y91" s="224"/>
    </row>
    <row r="92" spans="1:25" ht="15.75" hidden="1" customHeight="1" x14ac:dyDescent="0.2">
      <c r="A92" s="224"/>
      <c r="B92" s="217"/>
      <c r="C92" s="218"/>
      <c r="D92" s="218"/>
      <c r="E92" s="218"/>
      <c r="F92" s="170"/>
      <c r="G92" s="170"/>
      <c r="H92" s="170"/>
      <c r="I92" s="170"/>
      <c r="J92" s="216"/>
      <c r="K92" s="224"/>
      <c r="L92" s="224"/>
      <c r="M92" s="224"/>
      <c r="N92" s="224"/>
      <c r="O92" s="224"/>
      <c r="P92" s="224"/>
      <c r="Q92" s="224"/>
      <c r="R92" s="224"/>
      <c r="S92" s="224"/>
      <c r="T92" s="224"/>
      <c r="U92" s="224"/>
      <c r="V92" s="224"/>
      <c r="W92" s="224"/>
      <c r="X92" s="224"/>
      <c r="Y92" s="224"/>
    </row>
    <row r="93" spans="1:25" ht="15.75" hidden="1" customHeight="1" x14ac:dyDescent="0.2">
      <c r="A93" s="224"/>
      <c r="B93" s="217"/>
      <c r="C93" s="218"/>
      <c r="D93" s="218"/>
      <c r="E93" s="218"/>
      <c r="F93" s="170"/>
      <c r="G93" s="170"/>
      <c r="H93" s="170"/>
      <c r="I93" s="170"/>
      <c r="J93" s="216"/>
      <c r="K93" s="224"/>
      <c r="L93" s="224"/>
      <c r="M93" s="224"/>
      <c r="N93" s="224"/>
      <c r="O93" s="224"/>
      <c r="P93" s="224"/>
      <c r="Q93" s="224"/>
      <c r="R93" s="224"/>
      <c r="S93" s="224"/>
      <c r="T93" s="224"/>
      <c r="U93" s="224"/>
      <c r="V93" s="224"/>
      <c r="W93" s="224"/>
      <c r="X93" s="224"/>
      <c r="Y93" s="224"/>
    </row>
    <row r="94" spans="1:25" ht="15.75" hidden="1" customHeight="1" x14ac:dyDescent="0.2">
      <c r="A94" s="224"/>
      <c r="B94" s="217"/>
      <c r="C94" s="218"/>
      <c r="D94" s="218"/>
      <c r="E94" s="218"/>
      <c r="F94" s="170"/>
      <c r="G94" s="170"/>
      <c r="H94" s="170"/>
      <c r="I94" s="170"/>
      <c r="J94" s="216"/>
      <c r="K94" s="224"/>
      <c r="L94" s="224"/>
      <c r="M94" s="224"/>
      <c r="N94" s="224"/>
      <c r="O94" s="224"/>
      <c r="P94" s="224"/>
      <c r="Q94" s="224"/>
      <c r="R94" s="224"/>
      <c r="S94" s="224"/>
      <c r="T94" s="224"/>
      <c r="U94" s="224"/>
      <c r="V94" s="224"/>
      <c r="W94" s="224"/>
      <c r="X94" s="224"/>
      <c r="Y94" s="224"/>
    </row>
    <row r="95" spans="1:25" ht="15.75" hidden="1" customHeight="1" x14ac:dyDescent="0.2">
      <c r="A95" s="224"/>
      <c r="B95" s="217"/>
      <c r="C95" s="218"/>
      <c r="D95" s="218"/>
      <c r="E95" s="218"/>
      <c r="F95" s="170"/>
      <c r="G95" s="170"/>
      <c r="H95" s="170"/>
      <c r="I95" s="170"/>
      <c r="J95" s="216"/>
      <c r="K95" s="224"/>
      <c r="L95" s="224"/>
      <c r="M95" s="224"/>
      <c r="N95" s="224"/>
      <c r="O95" s="224"/>
      <c r="P95" s="224"/>
      <c r="Q95" s="224"/>
      <c r="R95" s="224"/>
      <c r="S95" s="224"/>
      <c r="T95" s="224"/>
      <c r="U95" s="224"/>
      <c r="V95" s="224"/>
      <c r="W95" s="224"/>
      <c r="X95" s="224"/>
      <c r="Y95" s="224"/>
    </row>
    <row r="96" spans="1:25" ht="15.75" hidden="1" customHeight="1" x14ac:dyDescent="0.2">
      <c r="A96" s="224"/>
      <c r="B96" s="217"/>
      <c r="C96" s="218"/>
      <c r="D96" s="218"/>
      <c r="E96" s="218"/>
      <c r="F96" s="170"/>
      <c r="G96" s="170"/>
      <c r="H96" s="170"/>
      <c r="I96" s="170"/>
      <c r="J96" s="216"/>
      <c r="K96" s="224"/>
      <c r="L96" s="224"/>
      <c r="M96" s="224"/>
      <c r="N96" s="224"/>
      <c r="O96" s="224"/>
      <c r="P96" s="224"/>
      <c r="Q96" s="224"/>
      <c r="R96" s="224"/>
      <c r="S96" s="224"/>
      <c r="T96" s="224"/>
      <c r="U96" s="224"/>
      <c r="V96" s="224"/>
      <c r="W96" s="224"/>
      <c r="X96" s="224"/>
      <c r="Y96" s="224"/>
    </row>
    <row r="97" spans="1:25" ht="15.75" hidden="1" customHeight="1" x14ac:dyDescent="0.2">
      <c r="A97" s="224"/>
      <c r="B97" s="217"/>
      <c r="C97" s="218"/>
      <c r="D97" s="218"/>
      <c r="E97" s="218"/>
      <c r="F97" s="170"/>
      <c r="G97" s="170"/>
      <c r="H97" s="170"/>
      <c r="I97" s="170"/>
      <c r="J97" s="216"/>
      <c r="K97" s="224"/>
      <c r="L97" s="224"/>
      <c r="M97" s="224"/>
      <c r="N97" s="224"/>
      <c r="O97" s="224"/>
      <c r="P97" s="224"/>
      <c r="Q97" s="224"/>
      <c r="R97" s="224"/>
      <c r="S97" s="224"/>
      <c r="T97" s="224"/>
      <c r="U97" s="224"/>
      <c r="V97" s="224"/>
      <c r="W97" s="224"/>
      <c r="X97" s="224"/>
      <c r="Y97" s="224"/>
    </row>
    <row r="98" spans="1:25" ht="15.75" hidden="1" customHeight="1" x14ac:dyDescent="0.2">
      <c r="A98" s="224"/>
      <c r="B98" s="217"/>
      <c r="C98" s="218"/>
      <c r="D98" s="218"/>
      <c r="E98" s="218"/>
      <c r="F98" s="170"/>
      <c r="G98" s="170"/>
      <c r="H98" s="170"/>
      <c r="I98" s="170"/>
      <c r="J98" s="216"/>
      <c r="K98" s="224"/>
      <c r="L98" s="224"/>
      <c r="M98" s="224"/>
      <c r="N98" s="224"/>
      <c r="O98" s="224"/>
      <c r="P98" s="224"/>
      <c r="Q98" s="224"/>
      <c r="R98" s="224"/>
      <c r="S98" s="224"/>
      <c r="T98" s="224"/>
      <c r="U98" s="224"/>
      <c r="V98" s="224"/>
      <c r="W98" s="224"/>
      <c r="X98" s="224"/>
      <c r="Y98" s="224"/>
    </row>
    <row r="99" spans="1:25" ht="15.75" hidden="1" customHeight="1" x14ac:dyDescent="0.2">
      <c r="A99" s="224"/>
      <c r="B99" s="217"/>
      <c r="C99" s="218"/>
      <c r="D99" s="218"/>
      <c r="E99" s="218"/>
      <c r="F99" s="170"/>
      <c r="G99" s="170"/>
      <c r="H99" s="170"/>
      <c r="I99" s="170"/>
      <c r="J99" s="216"/>
      <c r="K99" s="224"/>
      <c r="L99" s="224"/>
      <c r="M99" s="224"/>
      <c r="N99" s="224"/>
      <c r="O99" s="224"/>
      <c r="P99" s="224"/>
      <c r="Q99" s="224"/>
      <c r="R99" s="224"/>
      <c r="S99" s="224"/>
      <c r="T99" s="224"/>
      <c r="U99" s="224"/>
      <c r="V99" s="224"/>
      <c r="W99" s="224"/>
      <c r="X99" s="224"/>
      <c r="Y99" s="224"/>
    </row>
    <row r="100" spans="1:25" ht="15.75" hidden="1" customHeight="1" x14ac:dyDescent="0.2">
      <c r="A100" s="224"/>
      <c r="B100" s="217"/>
      <c r="C100" s="218"/>
      <c r="D100" s="218"/>
      <c r="E100" s="218"/>
      <c r="F100" s="170"/>
      <c r="G100" s="170"/>
      <c r="H100" s="170"/>
      <c r="I100" s="170"/>
      <c r="J100" s="216"/>
      <c r="K100" s="224"/>
      <c r="L100" s="224"/>
      <c r="M100" s="224"/>
      <c r="N100" s="224"/>
      <c r="O100" s="224"/>
      <c r="P100" s="224"/>
      <c r="Q100" s="224"/>
      <c r="R100" s="224"/>
      <c r="S100" s="224"/>
      <c r="T100" s="224"/>
      <c r="U100" s="224"/>
      <c r="V100" s="224"/>
      <c r="W100" s="224"/>
      <c r="X100" s="224"/>
      <c r="Y100" s="224"/>
    </row>
    <row r="101" spans="1:25" ht="15.75" hidden="1" customHeight="1" x14ac:dyDescent="0.2">
      <c r="A101" s="224"/>
      <c r="B101" s="217"/>
      <c r="C101" s="218"/>
      <c r="D101" s="218"/>
      <c r="E101" s="218"/>
      <c r="F101" s="170"/>
      <c r="G101" s="170"/>
      <c r="H101" s="170"/>
      <c r="I101" s="170"/>
      <c r="J101" s="216"/>
      <c r="K101" s="224"/>
      <c r="L101" s="224"/>
      <c r="M101" s="224"/>
      <c r="N101" s="224"/>
      <c r="O101" s="224"/>
      <c r="P101" s="224"/>
      <c r="Q101" s="224"/>
      <c r="R101" s="224"/>
      <c r="S101" s="224"/>
      <c r="T101" s="224"/>
      <c r="U101" s="224"/>
      <c r="V101" s="224"/>
      <c r="W101" s="224"/>
      <c r="X101" s="224"/>
      <c r="Y101" s="224"/>
    </row>
    <row r="102" spans="1:25" ht="15.75" hidden="1" customHeight="1" x14ac:dyDescent="0.2">
      <c r="A102" s="224"/>
      <c r="B102" s="217"/>
      <c r="C102" s="218"/>
      <c r="D102" s="218"/>
      <c r="E102" s="218"/>
      <c r="F102" s="170"/>
      <c r="G102" s="170"/>
      <c r="H102" s="170"/>
      <c r="I102" s="170"/>
      <c r="J102" s="216"/>
      <c r="K102" s="224"/>
      <c r="L102" s="224"/>
      <c r="M102" s="224"/>
      <c r="N102" s="224"/>
      <c r="O102" s="224"/>
      <c r="P102" s="224"/>
      <c r="Q102" s="224"/>
      <c r="R102" s="224"/>
      <c r="S102" s="224"/>
      <c r="T102" s="224"/>
      <c r="U102" s="224"/>
      <c r="V102" s="224"/>
      <c r="W102" s="224"/>
      <c r="X102" s="224"/>
      <c r="Y102" s="224"/>
    </row>
    <row r="103" spans="1:25" ht="15.75" hidden="1" customHeight="1" x14ac:dyDescent="0.2">
      <c r="A103" s="224"/>
      <c r="B103" s="217"/>
      <c r="C103" s="218"/>
      <c r="D103" s="218"/>
      <c r="E103" s="218"/>
      <c r="F103" s="170"/>
      <c r="G103" s="170"/>
      <c r="H103" s="170"/>
      <c r="I103" s="170"/>
      <c r="J103" s="216"/>
      <c r="K103" s="224"/>
      <c r="L103" s="224"/>
      <c r="M103" s="224"/>
      <c r="N103" s="224"/>
      <c r="O103" s="224"/>
      <c r="P103" s="224"/>
      <c r="Q103" s="224"/>
      <c r="R103" s="224"/>
      <c r="S103" s="224"/>
      <c r="T103" s="224"/>
      <c r="U103" s="224"/>
      <c r="V103" s="224"/>
      <c r="W103" s="224"/>
      <c r="X103" s="224"/>
      <c r="Y103" s="224"/>
    </row>
    <row r="104" spans="1:25" ht="15.75" hidden="1" customHeight="1" x14ac:dyDescent="0.2">
      <c r="A104" s="224"/>
      <c r="B104" s="217"/>
      <c r="C104" s="218"/>
      <c r="D104" s="218"/>
      <c r="E104" s="218"/>
      <c r="F104" s="170"/>
      <c r="G104" s="170"/>
      <c r="H104" s="170"/>
      <c r="I104" s="170"/>
      <c r="J104" s="216"/>
      <c r="K104" s="224"/>
      <c r="L104" s="224"/>
      <c r="M104" s="224"/>
      <c r="N104" s="224"/>
      <c r="O104" s="224"/>
      <c r="P104" s="224"/>
      <c r="Q104" s="224"/>
      <c r="R104" s="224"/>
      <c r="S104" s="224"/>
      <c r="T104" s="224"/>
      <c r="U104" s="224"/>
      <c r="V104" s="224"/>
      <c r="W104" s="224"/>
      <c r="X104" s="224"/>
      <c r="Y104" s="224"/>
    </row>
    <row r="105" spans="1:25" ht="15.75" hidden="1" customHeight="1" x14ac:dyDescent="0.2">
      <c r="A105" s="224"/>
      <c r="B105" s="217"/>
      <c r="C105" s="218"/>
      <c r="D105" s="218"/>
      <c r="E105" s="218"/>
      <c r="F105" s="170"/>
      <c r="G105" s="170"/>
      <c r="H105" s="170"/>
      <c r="I105" s="170"/>
      <c r="J105" s="216"/>
      <c r="K105" s="224"/>
      <c r="L105" s="224"/>
      <c r="M105" s="224"/>
      <c r="N105" s="224"/>
      <c r="O105" s="224"/>
      <c r="P105" s="224"/>
      <c r="Q105" s="224"/>
      <c r="R105" s="224"/>
      <c r="S105" s="224"/>
      <c r="T105" s="224"/>
      <c r="U105" s="224"/>
      <c r="V105" s="224"/>
      <c r="W105" s="224"/>
      <c r="X105" s="224"/>
      <c r="Y105" s="224"/>
    </row>
    <row r="106" spans="1:25" ht="15.75" hidden="1" customHeight="1" x14ac:dyDescent="0.2">
      <c r="A106" s="224"/>
      <c r="B106" s="217"/>
      <c r="C106" s="218"/>
      <c r="D106" s="218"/>
      <c r="E106" s="218"/>
      <c r="F106" s="170"/>
      <c r="G106" s="170"/>
      <c r="H106" s="170"/>
      <c r="I106" s="170"/>
      <c r="J106" s="216"/>
      <c r="K106" s="224"/>
      <c r="L106" s="224"/>
      <c r="M106" s="224"/>
      <c r="N106" s="224"/>
      <c r="O106" s="224"/>
      <c r="P106" s="224"/>
      <c r="Q106" s="224"/>
      <c r="R106" s="224"/>
      <c r="S106" s="224"/>
      <c r="T106" s="224"/>
      <c r="U106" s="224"/>
      <c r="V106" s="224"/>
      <c r="W106" s="224"/>
      <c r="X106" s="224"/>
      <c r="Y106" s="224"/>
    </row>
    <row r="107" spans="1:25" ht="15.75" hidden="1" customHeight="1" x14ac:dyDescent="0.2">
      <c r="A107" s="224"/>
      <c r="B107" s="217"/>
      <c r="C107" s="218"/>
      <c r="D107" s="218"/>
      <c r="E107" s="218"/>
      <c r="F107" s="170"/>
      <c r="G107" s="170"/>
      <c r="H107" s="170"/>
      <c r="I107" s="170"/>
      <c r="J107" s="216"/>
      <c r="K107" s="224"/>
      <c r="L107" s="224"/>
      <c r="M107" s="224"/>
      <c r="N107" s="224"/>
      <c r="O107" s="224"/>
      <c r="P107" s="224"/>
      <c r="Q107" s="224"/>
      <c r="R107" s="224"/>
      <c r="S107" s="224"/>
      <c r="T107" s="224"/>
      <c r="U107" s="224"/>
      <c r="V107" s="224"/>
      <c r="W107" s="224"/>
      <c r="X107" s="224"/>
      <c r="Y107" s="224"/>
    </row>
    <row r="108" spans="1:25" ht="15.75" hidden="1" customHeight="1" x14ac:dyDescent="0.2">
      <c r="A108" s="224"/>
      <c r="B108" s="217"/>
      <c r="C108" s="218"/>
      <c r="D108" s="218"/>
      <c r="E108" s="218"/>
      <c r="F108" s="170"/>
      <c r="G108" s="170"/>
      <c r="H108" s="170"/>
      <c r="I108" s="170"/>
      <c r="J108" s="216"/>
      <c r="K108" s="224"/>
      <c r="L108" s="224"/>
      <c r="M108" s="224"/>
      <c r="N108" s="224"/>
      <c r="O108" s="224"/>
      <c r="P108" s="224"/>
      <c r="Q108" s="224"/>
      <c r="R108" s="224"/>
      <c r="S108" s="224"/>
      <c r="T108" s="224"/>
      <c r="U108" s="224"/>
      <c r="V108" s="224"/>
      <c r="W108" s="224"/>
      <c r="X108" s="224"/>
      <c r="Y108" s="224"/>
    </row>
    <row r="109" spans="1:25" ht="15.75" hidden="1" customHeight="1" x14ac:dyDescent="0.2">
      <c r="A109" s="224"/>
      <c r="B109" s="217"/>
      <c r="C109" s="218"/>
      <c r="D109" s="218"/>
      <c r="E109" s="218"/>
      <c r="F109" s="170"/>
      <c r="G109" s="170"/>
      <c r="H109" s="170"/>
      <c r="I109" s="170"/>
      <c r="J109" s="216"/>
      <c r="K109" s="224"/>
      <c r="L109" s="224"/>
      <c r="M109" s="224"/>
      <c r="N109" s="224"/>
      <c r="O109" s="224"/>
      <c r="P109" s="224"/>
      <c r="Q109" s="224"/>
      <c r="R109" s="224"/>
      <c r="S109" s="224"/>
      <c r="T109" s="224"/>
      <c r="U109" s="224"/>
      <c r="V109" s="224"/>
      <c r="W109" s="224"/>
      <c r="X109" s="224"/>
      <c r="Y109" s="224"/>
    </row>
    <row r="110" spans="1:25" ht="15.75" hidden="1" customHeight="1" x14ac:dyDescent="0.2">
      <c r="A110" s="224"/>
      <c r="B110" s="217"/>
      <c r="C110" s="218"/>
      <c r="D110" s="218"/>
      <c r="E110" s="218"/>
      <c r="F110" s="170"/>
      <c r="G110" s="170"/>
      <c r="H110" s="170"/>
      <c r="I110" s="170"/>
      <c r="J110" s="216"/>
      <c r="K110" s="224"/>
      <c r="L110" s="224"/>
      <c r="M110" s="224"/>
      <c r="N110" s="224"/>
      <c r="O110" s="224"/>
      <c r="P110" s="224"/>
      <c r="Q110" s="224"/>
      <c r="R110" s="224"/>
      <c r="S110" s="224"/>
      <c r="T110" s="224"/>
      <c r="U110" s="224"/>
      <c r="V110" s="224"/>
      <c r="W110" s="224"/>
      <c r="X110" s="224"/>
      <c r="Y110" s="224"/>
    </row>
    <row r="111" spans="1:25" ht="15.75" hidden="1" customHeight="1" x14ac:dyDescent="0.2">
      <c r="A111" s="224"/>
      <c r="B111" s="217"/>
      <c r="C111" s="218"/>
      <c r="D111" s="218"/>
      <c r="E111" s="218"/>
      <c r="F111" s="170"/>
      <c r="G111" s="170"/>
      <c r="H111" s="170"/>
      <c r="I111" s="170"/>
      <c r="J111" s="216"/>
      <c r="K111" s="224"/>
      <c r="L111" s="224"/>
      <c r="M111" s="224"/>
      <c r="N111" s="224"/>
      <c r="O111" s="224"/>
      <c r="P111" s="224"/>
      <c r="Q111" s="224"/>
      <c r="R111" s="224"/>
      <c r="S111" s="224"/>
      <c r="T111" s="224"/>
      <c r="U111" s="224"/>
      <c r="V111" s="224"/>
      <c r="W111" s="224"/>
      <c r="X111" s="224"/>
      <c r="Y111" s="224"/>
    </row>
    <row r="112" spans="1:25" ht="15.75" hidden="1" customHeight="1" x14ac:dyDescent="0.2">
      <c r="A112" s="224"/>
      <c r="B112" s="217"/>
      <c r="C112" s="218"/>
      <c r="D112" s="218"/>
      <c r="E112" s="218"/>
      <c r="F112" s="170"/>
      <c r="G112" s="170"/>
      <c r="H112" s="170"/>
      <c r="I112" s="170"/>
      <c r="J112" s="216"/>
      <c r="K112" s="224"/>
      <c r="L112" s="224"/>
      <c r="M112" s="224"/>
      <c r="N112" s="224"/>
      <c r="O112" s="224"/>
      <c r="P112" s="224"/>
      <c r="Q112" s="224"/>
      <c r="R112" s="224"/>
      <c r="S112" s="224"/>
      <c r="T112" s="224"/>
      <c r="U112" s="224"/>
      <c r="V112" s="224"/>
      <c r="W112" s="224"/>
      <c r="X112" s="224"/>
      <c r="Y112" s="224"/>
    </row>
    <row r="113" spans="1:25" ht="15.75" hidden="1" customHeight="1" x14ac:dyDescent="0.2">
      <c r="A113" s="224"/>
      <c r="B113" s="217"/>
      <c r="C113" s="218"/>
      <c r="D113" s="218"/>
      <c r="E113" s="218"/>
      <c r="F113" s="170"/>
      <c r="G113" s="170"/>
      <c r="H113" s="170"/>
      <c r="I113" s="170"/>
      <c r="J113" s="216"/>
      <c r="K113" s="224"/>
      <c r="L113" s="224"/>
      <c r="M113" s="224"/>
      <c r="N113" s="224"/>
      <c r="O113" s="224"/>
      <c r="P113" s="224"/>
      <c r="Q113" s="224"/>
      <c r="R113" s="224"/>
      <c r="S113" s="224"/>
      <c r="T113" s="224"/>
      <c r="U113" s="224"/>
      <c r="V113" s="224"/>
      <c r="W113" s="224"/>
      <c r="X113" s="224"/>
      <c r="Y113" s="224"/>
    </row>
    <row r="114" spans="1:25" ht="15.75" hidden="1" customHeight="1" x14ac:dyDescent="0.2">
      <c r="A114" s="224"/>
      <c r="B114" s="217"/>
      <c r="C114" s="218"/>
      <c r="D114" s="218"/>
      <c r="E114" s="218"/>
      <c r="F114" s="170"/>
      <c r="G114" s="170"/>
      <c r="H114" s="170"/>
      <c r="I114" s="170"/>
      <c r="J114" s="216"/>
      <c r="K114" s="224"/>
      <c r="L114" s="224"/>
      <c r="M114" s="224"/>
      <c r="N114" s="224"/>
      <c r="O114" s="224"/>
      <c r="P114" s="224"/>
      <c r="Q114" s="224"/>
      <c r="R114" s="224"/>
      <c r="S114" s="224"/>
      <c r="T114" s="224"/>
      <c r="U114" s="224"/>
      <c r="V114" s="224"/>
      <c r="W114" s="224"/>
      <c r="X114" s="224"/>
      <c r="Y114" s="224"/>
    </row>
    <row r="115" spans="1:25" ht="15.75" hidden="1" customHeight="1" x14ac:dyDescent="0.2">
      <c r="A115" s="224"/>
      <c r="B115" s="217"/>
      <c r="C115" s="218"/>
      <c r="D115" s="218"/>
      <c r="E115" s="218"/>
      <c r="F115" s="170"/>
      <c r="G115" s="170"/>
      <c r="H115" s="170"/>
      <c r="I115" s="170"/>
      <c r="J115" s="216"/>
      <c r="K115" s="224"/>
      <c r="L115" s="224"/>
      <c r="M115" s="224"/>
      <c r="N115" s="224"/>
      <c r="O115" s="224"/>
      <c r="P115" s="224"/>
      <c r="Q115" s="224"/>
      <c r="R115" s="224"/>
      <c r="S115" s="224"/>
      <c r="T115" s="224"/>
      <c r="U115" s="224"/>
      <c r="V115" s="224"/>
      <c r="W115" s="224"/>
      <c r="X115" s="224"/>
      <c r="Y115" s="224"/>
    </row>
    <row r="116" spans="1:25" ht="15.75" hidden="1" customHeight="1" x14ac:dyDescent="0.2">
      <c r="A116" s="224"/>
      <c r="B116" s="217"/>
      <c r="C116" s="218"/>
      <c r="D116" s="218"/>
      <c r="E116" s="218"/>
      <c r="F116" s="170"/>
      <c r="G116" s="170"/>
      <c r="H116" s="170"/>
      <c r="I116" s="170"/>
      <c r="J116" s="216"/>
      <c r="K116" s="224"/>
      <c r="L116" s="224"/>
      <c r="M116" s="224"/>
      <c r="N116" s="224"/>
      <c r="O116" s="224"/>
      <c r="P116" s="224"/>
      <c r="Q116" s="224"/>
      <c r="R116" s="224"/>
      <c r="S116" s="224"/>
      <c r="T116" s="224"/>
      <c r="U116" s="224"/>
      <c r="V116" s="224"/>
      <c r="W116" s="224"/>
      <c r="X116" s="224"/>
      <c r="Y116" s="224"/>
    </row>
    <row r="117" spans="1:25" ht="15.75" hidden="1" customHeight="1" x14ac:dyDescent="0.2">
      <c r="A117" s="224"/>
      <c r="B117" s="217"/>
      <c r="C117" s="218"/>
      <c r="D117" s="218"/>
      <c r="E117" s="218"/>
      <c r="F117" s="170"/>
      <c r="G117" s="170"/>
      <c r="H117" s="170"/>
      <c r="I117" s="170"/>
      <c r="J117" s="216"/>
      <c r="K117" s="224"/>
      <c r="L117" s="224"/>
      <c r="M117" s="224"/>
      <c r="N117" s="224"/>
      <c r="O117" s="224"/>
      <c r="P117" s="224"/>
      <c r="Q117" s="224"/>
      <c r="R117" s="224"/>
      <c r="S117" s="224"/>
      <c r="T117" s="224"/>
      <c r="U117" s="224"/>
      <c r="V117" s="224"/>
      <c r="W117" s="224"/>
      <c r="X117" s="224"/>
      <c r="Y117" s="224"/>
    </row>
    <row r="118" spans="1:25" ht="15.75" hidden="1" customHeight="1" x14ac:dyDescent="0.2">
      <c r="A118" s="224"/>
      <c r="B118" s="217"/>
      <c r="C118" s="218"/>
      <c r="D118" s="218"/>
      <c r="E118" s="218"/>
      <c r="F118" s="170"/>
      <c r="G118" s="170"/>
      <c r="H118" s="170"/>
      <c r="I118" s="170"/>
      <c r="J118" s="216"/>
      <c r="K118" s="224"/>
      <c r="L118" s="224"/>
      <c r="M118" s="224"/>
      <c r="N118" s="224"/>
      <c r="O118" s="224"/>
      <c r="P118" s="224"/>
      <c r="Q118" s="224"/>
      <c r="R118" s="224"/>
      <c r="S118" s="224"/>
      <c r="T118" s="224"/>
      <c r="U118" s="224"/>
      <c r="V118" s="224"/>
      <c r="W118" s="224"/>
      <c r="X118" s="224"/>
      <c r="Y118" s="224"/>
    </row>
    <row r="119" spans="1:25" ht="15.75" hidden="1" customHeight="1" x14ac:dyDescent="0.2">
      <c r="A119" s="224"/>
      <c r="B119" s="217"/>
      <c r="C119" s="218"/>
      <c r="D119" s="218"/>
      <c r="E119" s="218"/>
      <c r="F119" s="170"/>
      <c r="G119" s="170"/>
      <c r="H119" s="170"/>
      <c r="I119" s="170"/>
      <c r="J119" s="216"/>
      <c r="K119" s="224"/>
      <c r="L119" s="224"/>
      <c r="M119" s="224"/>
      <c r="N119" s="224"/>
      <c r="O119" s="224"/>
      <c r="P119" s="224"/>
      <c r="Q119" s="224"/>
      <c r="R119" s="224"/>
      <c r="S119" s="224"/>
      <c r="T119" s="224"/>
      <c r="U119" s="224"/>
      <c r="V119" s="224"/>
      <c r="W119" s="224"/>
      <c r="X119" s="224"/>
      <c r="Y119" s="224"/>
    </row>
    <row r="120" spans="1:25" ht="15.75" hidden="1" customHeight="1" x14ac:dyDescent="0.2">
      <c r="A120" s="224"/>
      <c r="B120" s="217"/>
      <c r="C120" s="218"/>
      <c r="D120" s="218"/>
      <c r="E120" s="218"/>
      <c r="F120" s="170"/>
      <c r="G120" s="170"/>
      <c r="H120" s="170"/>
      <c r="I120" s="170"/>
      <c r="J120" s="216"/>
      <c r="K120" s="224"/>
      <c r="L120" s="224"/>
      <c r="M120" s="224"/>
      <c r="N120" s="224"/>
      <c r="O120" s="224"/>
      <c r="P120" s="224"/>
      <c r="Q120" s="224"/>
      <c r="R120" s="224"/>
      <c r="S120" s="224"/>
      <c r="T120" s="224"/>
      <c r="U120" s="224"/>
      <c r="V120" s="224"/>
      <c r="W120" s="224"/>
      <c r="X120" s="224"/>
      <c r="Y120" s="224"/>
    </row>
    <row r="121" spans="1:25" ht="15.75" hidden="1" customHeight="1" x14ac:dyDescent="0.2">
      <c r="A121" s="224"/>
      <c r="B121" s="217"/>
      <c r="C121" s="218"/>
      <c r="D121" s="218"/>
      <c r="E121" s="218"/>
      <c r="F121" s="170"/>
      <c r="G121" s="170"/>
      <c r="H121" s="170"/>
      <c r="I121" s="170"/>
      <c r="J121" s="216"/>
      <c r="K121" s="224"/>
      <c r="L121" s="224"/>
      <c r="M121" s="224"/>
      <c r="N121" s="224"/>
      <c r="O121" s="224"/>
      <c r="P121" s="224"/>
      <c r="Q121" s="224"/>
      <c r="R121" s="224"/>
      <c r="S121" s="224"/>
      <c r="T121" s="224"/>
      <c r="U121" s="224"/>
      <c r="V121" s="224"/>
      <c r="W121" s="224"/>
      <c r="X121" s="224"/>
      <c r="Y121" s="224"/>
    </row>
    <row r="122" spans="1:25" ht="15.75" hidden="1" customHeight="1" x14ac:dyDescent="0.2">
      <c r="A122" s="224"/>
      <c r="B122" s="217"/>
      <c r="C122" s="218"/>
      <c r="D122" s="218"/>
      <c r="E122" s="218"/>
      <c r="F122" s="170"/>
      <c r="G122" s="170"/>
      <c r="H122" s="170"/>
      <c r="I122" s="170"/>
      <c r="J122" s="216"/>
      <c r="K122" s="224"/>
      <c r="L122" s="224"/>
      <c r="M122" s="224"/>
      <c r="N122" s="224"/>
      <c r="O122" s="224"/>
      <c r="P122" s="224"/>
      <c r="Q122" s="224"/>
      <c r="R122" s="224"/>
      <c r="S122" s="224"/>
      <c r="T122" s="224"/>
      <c r="U122" s="224"/>
      <c r="V122" s="224"/>
      <c r="W122" s="224"/>
      <c r="X122" s="224"/>
      <c r="Y122" s="224"/>
    </row>
    <row r="123" spans="1:25" ht="15.75" hidden="1" customHeight="1" x14ac:dyDescent="0.2">
      <c r="A123" s="224"/>
      <c r="B123" s="217"/>
      <c r="C123" s="218"/>
      <c r="D123" s="218"/>
      <c r="E123" s="218"/>
      <c r="F123" s="170"/>
      <c r="G123" s="170"/>
      <c r="H123" s="170"/>
      <c r="I123" s="170"/>
      <c r="J123" s="216"/>
      <c r="K123" s="224"/>
      <c r="L123" s="224"/>
      <c r="M123" s="224"/>
      <c r="N123" s="224"/>
      <c r="O123" s="224"/>
      <c r="P123" s="224"/>
      <c r="Q123" s="224"/>
      <c r="R123" s="224"/>
      <c r="S123" s="224"/>
      <c r="T123" s="224"/>
      <c r="U123" s="224"/>
      <c r="V123" s="224"/>
      <c r="W123" s="224"/>
      <c r="X123" s="224"/>
      <c r="Y123" s="224"/>
    </row>
    <row r="124" spans="1:25" ht="15.75" hidden="1" customHeight="1" x14ac:dyDescent="0.2">
      <c r="A124" s="224"/>
      <c r="B124" s="217"/>
      <c r="C124" s="218"/>
      <c r="D124" s="218"/>
      <c r="E124" s="218"/>
      <c r="F124" s="170"/>
      <c r="G124" s="170"/>
      <c r="H124" s="170"/>
      <c r="I124" s="170"/>
      <c r="J124" s="216"/>
      <c r="K124" s="224"/>
      <c r="L124" s="224"/>
      <c r="M124" s="224"/>
      <c r="N124" s="224"/>
      <c r="O124" s="224"/>
      <c r="P124" s="224"/>
      <c r="Q124" s="224"/>
      <c r="R124" s="224"/>
      <c r="S124" s="224"/>
      <c r="T124" s="224"/>
      <c r="U124" s="224"/>
      <c r="V124" s="224"/>
      <c r="W124" s="224"/>
      <c r="X124" s="224"/>
      <c r="Y124" s="224"/>
    </row>
    <row r="125" spans="1:25" ht="15.75" hidden="1" customHeight="1" x14ac:dyDescent="0.2">
      <c r="A125" s="224"/>
      <c r="B125" s="217"/>
      <c r="C125" s="218"/>
      <c r="D125" s="218"/>
      <c r="E125" s="218"/>
      <c r="F125" s="170"/>
      <c r="G125" s="170"/>
      <c r="H125" s="170"/>
      <c r="I125" s="170"/>
      <c r="J125" s="216"/>
      <c r="K125" s="224"/>
      <c r="L125" s="224"/>
      <c r="M125" s="224"/>
      <c r="N125" s="224"/>
      <c r="O125" s="224"/>
      <c r="P125" s="224"/>
      <c r="Q125" s="224"/>
      <c r="R125" s="224"/>
      <c r="S125" s="224"/>
      <c r="T125" s="224"/>
      <c r="U125" s="224"/>
      <c r="V125" s="224"/>
      <c r="W125" s="224"/>
      <c r="X125" s="224"/>
      <c r="Y125" s="224"/>
    </row>
    <row r="126" spans="1:25" ht="15.75" hidden="1" customHeight="1" x14ac:dyDescent="0.2">
      <c r="A126" s="224"/>
      <c r="B126" s="217"/>
      <c r="C126" s="218"/>
      <c r="D126" s="218"/>
      <c r="E126" s="218"/>
      <c r="F126" s="170"/>
      <c r="G126" s="170"/>
      <c r="H126" s="170"/>
      <c r="I126" s="170"/>
      <c r="J126" s="216"/>
      <c r="K126" s="224"/>
      <c r="L126" s="224"/>
      <c r="M126" s="224"/>
      <c r="N126" s="224"/>
      <c r="O126" s="224"/>
      <c r="P126" s="224"/>
      <c r="Q126" s="224"/>
      <c r="R126" s="224"/>
      <c r="S126" s="224"/>
      <c r="T126" s="224"/>
      <c r="U126" s="224"/>
      <c r="V126" s="224"/>
      <c r="W126" s="224"/>
      <c r="X126" s="224"/>
      <c r="Y126" s="224"/>
    </row>
    <row r="127" spans="1:25" ht="15.75" hidden="1" customHeight="1" x14ac:dyDescent="0.2">
      <c r="A127" s="224"/>
      <c r="B127" s="217"/>
      <c r="C127" s="218"/>
      <c r="D127" s="218"/>
      <c r="E127" s="218"/>
      <c r="F127" s="170"/>
      <c r="G127" s="170"/>
      <c r="H127" s="170"/>
      <c r="I127" s="170"/>
      <c r="J127" s="216"/>
      <c r="K127" s="224"/>
      <c r="L127" s="224"/>
      <c r="M127" s="224"/>
      <c r="N127" s="224"/>
      <c r="O127" s="224"/>
      <c r="P127" s="224"/>
      <c r="Q127" s="224"/>
      <c r="R127" s="224"/>
      <c r="S127" s="224"/>
      <c r="T127" s="224"/>
      <c r="U127" s="224"/>
      <c r="V127" s="224"/>
      <c r="W127" s="224"/>
      <c r="X127" s="224"/>
      <c r="Y127" s="224"/>
    </row>
    <row r="128" spans="1:25" ht="15.75" hidden="1" customHeight="1" x14ac:dyDescent="0.2">
      <c r="A128" s="224"/>
      <c r="B128" s="217"/>
      <c r="C128" s="218"/>
      <c r="D128" s="218"/>
      <c r="E128" s="218"/>
      <c r="F128" s="170"/>
      <c r="G128" s="170"/>
      <c r="H128" s="170"/>
      <c r="I128" s="170"/>
      <c r="J128" s="216"/>
      <c r="K128" s="224"/>
      <c r="L128" s="224"/>
      <c r="M128" s="224"/>
      <c r="N128" s="224"/>
      <c r="O128" s="224"/>
      <c r="P128" s="224"/>
      <c r="Q128" s="224"/>
      <c r="R128" s="224"/>
      <c r="S128" s="224"/>
      <c r="T128" s="224"/>
      <c r="U128" s="224"/>
      <c r="V128" s="224"/>
      <c r="W128" s="224"/>
      <c r="X128" s="224"/>
      <c r="Y128" s="224"/>
    </row>
    <row r="129" spans="1:25" ht="15.75" hidden="1" customHeight="1" x14ac:dyDescent="0.2">
      <c r="A129" s="224"/>
      <c r="B129" s="217"/>
      <c r="C129" s="218"/>
      <c r="D129" s="218"/>
      <c r="E129" s="218"/>
      <c r="F129" s="170"/>
      <c r="G129" s="170"/>
      <c r="H129" s="170"/>
      <c r="I129" s="170"/>
      <c r="J129" s="216"/>
      <c r="K129" s="224"/>
      <c r="L129" s="224"/>
      <c r="M129" s="224"/>
      <c r="N129" s="224"/>
      <c r="O129" s="224"/>
      <c r="P129" s="224"/>
      <c r="Q129" s="224"/>
      <c r="R129" s="224"/>
      <c r="S129" s="224"/>
      <c r="T129" s="224"/>
      <c r="U129" s="224"/>
      <c r="V129" s="224"/>
      <c r="W129" s="224"/>
      <c r="X129" s="224"/>
      <c r="Y129" s="224"/>
    </row>
    <row r="130" spans="1:25" ht="15.75" hidden="1" customHeight="1" x14ac:dyDescent="0.2">
      <c r="A130" s="224"/>
      <c r="B130" s="217"/>
      <c r="C130" s="218"/>
      <c r="D130" s="218"/>
      <c r="E130" s="218"/>
      <c r="F130" s="170"/>
      <c r="G130" s="170"/>
      <c r="H130" s="170"/>
      <c r="I130" s="170"/>
      <c r="J130" s="216"/>
      <c r="K130" s="224"/>
      <c r="L130" s="224"/>
      <c r="M130" s="224"/>
      <c r="N130" s="224"/>
      <c r="O130" s="224"/>
      <c r="P130" s="224"/>
      <c r="Q130" s="224"/>
      <c r="R130" s="224"/>
      <c r="S130" s="224"/>
      <c r="T130" s="224"/>
      <c r="U130" s="224"/>
      <c r="V130" s="224"/>
      <c r="W130" s="224"/>
      <c r="X130" s="224"/>
      <c r="Y130" s="224"/>
    </row>
    <row r="131" spans="1:25" ht="15.75" hidden="1" customHeight="1" x14ac:dyDescent="0.2">
      <c r="A131" s="224"/>
      <c r="B131" s="217"/>
      <c r="C131" s="218"/>
      <c r="D131" s="218"/>
      <c r="E131" s="218"/>
      <c r="F131" s="170"/>
      <c r="G131" s="170"/>
      <c r="H131" s="170"/>
      <c r="I131" s="170"/>
      <c r="J131" s="216"/>
      <c r="K131" s="224"/>
      <c r="L131" s="224"/>
      <c r="M131" s="224"/>
      <c r="N131" s="224"/>
      <c r="O131" s="224"/>
      <c r="P131" s="224"/>
      <c r="Q131" s="224"/>
      <c r="R131" s="224"/>
      <c r="S131" s="224"/>
      <c r="T131" s="224"/>
      <c r="U131" s="224"/>
      <c r="V131" s="224"/>
      <c r="W131" s="224"/>
      <c r="X131" s="224"/>
      <c r="Y131" s="224"/>
    </row>
    <row r="132" spans="1:25" ht="15.75" hidden="1" customHeight="1" x14ac:dyDescent="0.2">
      <c r="A132" s="224"/>
      <c r="B132" s="217"/>
      <c r="C132" s="218"/>
      <c r="D132" s="218"/>
      <c r="E132" s="218"/>
      <c r="F132" s="170"/>
      <c r="G132" s="170"/>
      <c r="H132" s="170"/>
      <c r="I132" s="170"/>
      <c r="J132" s="216"/>
      <c r="K132" s="224"/>
      <c r="L132" s="224"/>
      <c r="M132" s="224"/>
      <c r="N132" s="224"/>
      <c r="O132" s="224"/>
      <c r="P132" s="224"/>
      <c r="Q132" s="224"/>
      <c r="R132" s="224"/>
      <c r="S132" s="224"/>
      <c r="T132" s="224"/>
      <c r="U132" s="224"/>
      <c r="V132" s="224"/>
      <c r="W132" s="224"/>
      <c r="X132" s="224"/>
      <c r="Y132" s="224"/>
    </row>
    <row r="133" spans="1:25" ht="15.75" hidden="1" customHeight="1" x14ac:dyDescent="0.2">
      <c r="A133" s="224"/>
      <c r="B133" s="217"/>
      <c r="C133" s="218"/>
      <c r="D133" s="218"/>
      <c r="E133" s="218"/>
      <c r="F133" s="170"/>
      <c r="G133" s="170"/>
      <c r="H133" s="170"/>
      <c r="I133" s="170"/>
      <c r="J133" s="216"/>
      <c r="K133" s="224"/>
      <c r="L133" s="224"/>
      <c r="M133" s="224"/>
      <c r="N133" s="224"/>
      <c r="O133" s="224"/>
      <c r="P133" s="224"/>
      <c r="Q133" s="224"/>
      <c r="R133" s="224"/>
      <c r="S133" s="224"/>
      <c r="T133" s="224"/>
      <c r="U133" s="224"/>
      <c r="V133" s="224"/>
      <c r="W133" s="224"/>
      <c r="X133" s="224"/>
      <c r="Y133" s="224"/>
    </row>
    <row r="134" spans="1:25" ht="15.75" hidden="1" customHeight="1" x14ac:dyDescent="0.2">
      <c r="A134" s="224"/>
      <c r="B134" s="217"/>
      <c r="C134" s="218"/>
      <c r="D134" s="218"/>
      <c r="E134" s="218"/>
      <c r="F134" s="170"/>
      <c r="G134" s="170"/>
      <c r="H134" s="170"/>
      <c r="I134" s="170"/>
      <c r="J134" s="216"/>
      <c r="K134" s="224"/>
      <c r="L134" s="224"/>
      <c r="M134" s="224"/>
      <c r="N134" s="224"/>
      <c r="O134" s="224"/>
      <c r="P134" s="224"/>
      <c r="Q134" s="224"/>
      <c r="R134" s="224"/>
      <c r="S134" s="224"/>
      <c r="T134" s="224"/>
      <c r="U134" s="224"/>
      <c r="V134" s="224"/>
      <c r="W134" s="224"/>
      <c r="X134" s="224"/>
      <c r="Y134" s="224"/>
    </row>
    <row r="135" spans="1:25" ht="15.75" hidden="1" customHeight="1" x14ac:dyDescent="0.2">
      <c r="A135" s="224"/>
      <c r="B135" s="217"/>
      <c r="C135" s="218"/>
      <c r="D135" s="218"/>
      <c r="E135" s="218"/>
      <c r="F135" s="170"/>
      <c r="G135" s="170"/>
      <c r="H135" s="170"/>
      <c r="I135" s="170"/>
      <c r="J135" s="216"/>
      <c r="K135" s="224"/>
      <c r="L135" s="224"/>
      <c r="M135" s="224"/>
      <c r="N135" s="224"/>
      <c r="O135" s="224"/>
      <c r="P135" s="224"/>
      <c r="Q135" s="224"/>
      <c r="R135" s="224"/>
      <c r="S135" s="224"/>
      <c r="T135" s="224"/>
      <c r="U135" s="224"/>
      <c r="V135" s="224"/>
      <c r="W135" s="224"/>
      <c r="X135" s="224"/>
      <c r="Y135" s="224"/>
    </row>
    <row r="136" spans="1:25" ht="15.75" hidden="1" customHeight="1" x14ac:dyDescent="0.2">
      <c r="A136" s="224"/>
      <c r="B136" s="217"/>
      <c r="C136" s="218"/>
      <c r="D136" s="218"/>
      <c r="E136" s="218"/>
      <c r="F136" s="170"/>
      <c r="G136" s="170"/>
      <c r="H136" s="170"/>
      <c r="I136" s="170"/>
      <c r="J136" s="216"/>
      <c r="K136" s="224"/>
      <c r="L136" s="224"/>
      <c r="M136" s="224"/>
      <c r="N136" s="224"/>
      <c r="O136" s="224"/>
      <c r="P136" s="224"/>
      <c r="Q136" s="224"/>
      <c r="R136" s="224"/>
      <c r="S136" s="224"/>
      <c r="T136" s="224"/>
      <c r="U136" s="224"/>
      <c r="V136" s="224"/>
      <c r="W136" s="224"/>
      <c r="X136" s="224"/>
      <c r="Y136" s="224"/>
    </row>
    <row r="137" spans="1:25" ht="15.75" hidden="1" customHeight="1" x14ac:dyDescent="0.2">
      <c r="A137" s="224"/>
      <c r="B137" s="217"/>
      <c r="C137" s="218"/>
      <c r="D137" s="218"/>
      <c r="E137" s="218"/>
      <c r="F137" s="170"/>
      <c r="G137" s="170"/>
      <c r="H137" s="170"/>
      <c r="I137" s="170"/>
      <c r="J137" s="216"/>
      <c r="K137" s="224"/>
      <c r="L137" s="224"/>
      <c r="M137" s="224"/>
      <c r="N137" s="224"/>
      <c r="O137" s="224"/>
      <c r="P137" s="224"/>
      <c r="Q137" s="224"/>
      <c r="R137" s="224"/>
      <c r="S137" s="224"/>
      <c r="T137" s="224"/>
      <c r="U137" s="224"/>
      <c r="V137" s="224"/>
      <c r="W137" s="224"/>
      <c r="X137" s="224"/>
      <c r="Y137" s="224"/>
    </row>
    <row r="138" spans="1:25" ht="15.75" hidden="1" customHeight="1" x14ac:dyDescent="0.2">
      <c r="A138" s="224"/>
      <c r="B138" s="217"/>
      <c r="C138" s="218"/>
      <c r="D138" s="218"/>
      <c r="E138" s="218"/>
      <c r="F138" s="170"/>
      <c r="G138" s="170"/>
      <c r="H138" s="170"/>
      <c r="I138" s="170"/>
      <c r="J138" s="216"/>
      <c r="K138" s="224"/>
      <c r="L138" s="224"/>
      <c r="M138" s="224"/>
      <c r="N138" s="224"/>
      <c r="O138" s="224"/>
      <c r="P138" s="224"/>
      <c r="Q138" s="224"/>
      <c r="R138" s="224"/>
      <c r="S138" s="224"/>
      <c r="T138" s="224"/>
      <c r="U138" s="224"/>
      <c r="V138" s="224"/>
      <c r="W138" s="224"/>
      <c r="X138" s="224"/>
      <c r="Y138" s="224"/>
    </row>
    <row r="139" spans="1:25" ht="15.75" hidden="1" customHeight="1" x14ac:dyDescent="0.2">
      <c r="A139" s="224"/>
      <c r="B139" s="217"/>
      <c r="C139" s="218"/>
      <c r="D139" s="218"/>
      <c r="E139" s="218"/>
      <c r="F139" s="170"/>
      <c r="G139" s="170"/>
      <c r="H139" s="170"/>
      <c r="I139" s="170"/>
      <c r="J139" s="216"/>
      <c r="K139" s="224"/>
      <c r="L139" s="224"/>
      <c r="M139" s="224"/>
      <c r="N139" s="224"/>
      <c r="O139" s="224"/>
      <c r="P139" s="224"/>
      <c r="Q139" s="224"/>
      <c r="R139" s="224"/>
      <c r="S139" s="224"/>
      <c r="T139" s="224"/>
      <c r="U139" s="224"/>
      <c r="V139" s="224"/>
      <c r="W139" s="224"/>
      <c r="X139" s="224"/>
      <c r="Y139" s="224"/>
    </row>
    <row r="140" spans="1:25" ht="15.75" hidden="1" customHeight="1" x14ac:dyDescent="0.2">
      <c r="A140" s="224"/>
      <c r="B140" s="217"/>
      <c r="C140" s="218"/>
      <c r="D140" s="218"/>
      <c r="E140" s="218"/>
      <c r="F140" s="170"/>
      <c r="G140" s="170"/>
      <c r="H140" s="170"/>
      <c r="I140" s="170"/>
      <c r="J140" s="216"/>
      <c r="K140" s="224"/>
      <c r="L140" s="224"/>
      <c r="M140" s="224"/>
      <c r="N140" s="224"/>
      <c r="O140" s="224"/>
      <c r="P140" s="224"/>
      <c r="Q140" s="224"/>
      <c r="R140" s="224"/>
      <c r="S140" s="224"/>
      <c r="T140" s="224"/>
      <c r="U140" s="224"/>
      <c r="V140" s="224"/>
      <c r="W140" s="224"/>
      <c r="X140" s="224"/>
      <c r="Y140" s="224"/>
    </row>
    <row r="141" spans="1:25" ht="15.75" hidden="1" customHeight="1" x14ac:dyDescent="0.2">
      <c r="A141" s="224"/>
      <c r="B141" s="217"/>
      <c r="C141" s="218"/>
      <c r="D141" s="218"/>
      <c r="E141" s="218"/>
      <c r="F141" s="170"/>
      <c r="G141" s="170"/>
      <c r="H141" s="170"/>
      <c r="I141" s="170"/>
      <c r="J141" s="216"/>
      <c r="K141" s="224"/>
      <c r="L141" s="224"/>
      <c r="M141" s="224"/>
      <c r="N141" s="224"/>
      <c r="O141" s="224"/>
      <c r="P141" s="224"/>
      <c r="Q141" s="224"/>
      <c r="R141" s="224"/>
      <c r="S141" s="224"/>
      <c r="T141" s="224"/>
      <c r="U141" s="224"/>
      <c r="V141" s="224"/>
      <c r="W141" s="224"/>
      <c r="X141" s="224"/>
      <c r="Y141" s="224"/>
    </row>
    <row r="142" spans="1:25" ht="15.75" hidden="1" customHeight="1" x14ac:dyDescent="0.2">
      <c r="A142" s="224"/>
      <c r="B142" s="217"/>
      <c r="C142" s="218"/>
      <c r="D142" s="218"/>
      <c r="E142" s="218"/>
      <c r="F142" s="170"/>
      <c r="G142" s="170"/>
      <c r="H142" s="170"/>
      <c r="I142" s="170"/>
      <c r="J142" s="216"/>
      <c r="K142" s="224"/>
      <c r="L142" s="224"/>
      <c r="M142" s="224"/>
      <c r="N142" s="224"/>
      <c r="O142" s="224"/>
      <c r="P142" s="224"/>
      <c r="Q142" s="224"/>
      <c r="R142" s="224"/>
      <c r="S142" s="224"/>
      <c r="T142" s="224"/>
      <c r="U142" s="224"/>
      <c r="V142" s="224"/>
      <c r="W142" s="224"/>
      <c r="X142" s="224"/>
      <c r="Y142" s="224"/>
    </row>
    <row r="143" spans="1:25" ht="15.75" hidden="1" customHeight="1" x14ac:dyDescent="0.2">
      <c r="A143" s="224"/>
      <c r="B143" s="217"/>
      <c r="C143" s="218"/>
      <c r="D143" s="218"/>
      <c r="E143" s="218"/>
      <c r="F143" s="170"/>
      <c r="G143" s="170"/>
      <c r="H143" s="170"/>
      <c r="I143" s="170"/>
      <c r="J143" s="216"/>
      <c r="K143" s="224"/>
      <c r="L143" s="224"/>
      <c r="M143" s="224"/>
      <c r="N143" s="224"/>
      <c r="O143" s="224"/>
      <c r="P143" s="224"/>
      <c r="Q143" s="224"/>
      <c r="R143" s="224"/>
      <c r="S143" s="224"/>
      <c r="T143" s="224"/>
      <c r="U143" s="224"/>
      <c r="V143" s="224"/>
      <c r="W143" s="224"/>
      <c r="X143" s="224"/>
      <c r="Y143" s="224"/>
    </row>
    <row r="144" spans="1:25" ht="15.75" hidden="1" customHeight="1" x14ac:dyDescent="0.2">
      <c r="A144" s="224"/>
      <c r="B144" s="217"/>
      <c r="C144" s="218"/>
      <c r="D144" s="218"/>
      <c r="E144" s="218"/>
      <c r="F144" s="170"/>
      <c r="G144" s="170"/>
      <c r="H144" s="170"/>
      <c r="I144" s="170"/>
      <c r="J144" s="216"/>
      <c r="K144" s="224"/>
      <c r="L144" s="224"/>
      <c r="M144" s="224"/>
      <c r="N144" s="224"/>
      <c r="O144" s="224"/>
      <c r="P144" s="224"/>
      <c r="Q144" s="224"/>
      <c r="R144" s="224"/>
      <c r="S144" s="224"/>
      <c r="T144" s="224"/>
      <c r="U144" s="224"/>
      <c r="V144" s="224"/>
      <c r="W144" s="224"/>
      <c r="X144" s="224"/>
      <c r="Y144" s="224"/>
    </row>
    <row r="145" spans="1:25" ht="15.75" hidden="1" customHeight="1" x14ac:dyDescent="0.2">
      <c r="A145" s="224"/>
      <c r="B145" s="217"/>
      <c r="C145" s="218"/>
      <c r="D145" s="218"/>
      <c r="E145" s="218"/>
      <c r="F145" s="170"/>
      <c r="G145" s="170"/>
      <c r="H145" s="170"/>
      <c r="I145" s="170"/>
      <c r="J145" s="216"/>
      <c r="K145" s="224"/>
      <c r="L145" s="224"/>
      <c r="M145" s="224"/>
      <c r="N145" s="224"/>
      <c r="O145" s="224"/>
      <c r="P145" s="224"/>
      <c r="Q145" s="224"/>
      <c r="R145" s="224"/>
      <c r="S145" s="224"/>
      <c r="T145" s="224"/>
      <c r="U145" s="224"/>
      <c r="V145" s="224"/>
      <c r="W145" s="224"/>
      <c r="X145" s="224"/>
      <c r="Y145" s="224"/>
    </row>
    <row r="146" spans="1:25" ht="15.75" hidden="1" customHeight="1" x14ac:dyDescent="0.2">
      <c r="A146" s="224"/>
      <c r="B146" s="217"/>
      <c r="C146" s="218"/>
      <c r="D146" s="218"/>
      <c r="E146" s="218"/>
      <c r="F146" s="170"/>
      <c r="G146" s="170"/>
      <c r="H146" s="170"/>
      <c r="I146" s="170"/>
      <c r="J146" s="216"/>
      <c r="K146" s="224"/>
      <c r="L146" s="224"/>
      <c r="M146" s="224"/>
      <c r="N146" s="224"/>
      <c r="O146" s="224"/>
      <c r="P146" s="224"/>
      <c r="Q146" s="224"/>
      <c r="R146" s="224"/>
      <c r="S146" s="224"/>
      <c r="T146" s="224"/>
      <c r="U146" s="224"/>
      <c r="V146" s="224"/>
      <c r="W146" s="224"/>
      <c r="X146" s="224"/>
      <c r="Y146" s="224"/>
    </row>
    <row r="147" spans="1:25" ht="15.75" hidden="1" customHeight="1" x14ac:dyDescent="0.2">
      <c r="A147" s="224"/>
      <c r="B147" s="217"/>
      <c r="C147" s="218"/>
      <c r="D147" s="218"/>
      <c r="E147" s="218"/>
      <c r="F147" s="170"/>
      <c r="G147" s="170"/>
      <c r="H147" s="170"/>
      <c r="I147" s="170"/>
      <c r="J147" s="216"/>
      <c r="K147" s="224"/>
      <c r="L147" s="224"/>
      <c r="M147" s="224"/>
      <c r="N147" s="224"/>
      <c r="O147" s="224"/>
      <c r="P147" s="224"/>
      <c r="Q147" s="224"/>
      <c r="R147" s="224"/>
      <c r="S147" s="224"/>
      <c r="T147" s="224"/>
      <c r="U147" s="224"/>
      <c r="V147" s="224"/>
      <c r="W147" s="224"/>
      <c r="X147" s="224"/>
      <c r="Y147" s="224"/>
    </row>
    <row r="148" spans="1:25" ht="15.75" hidden="1" customHeight="1" x14ac:dyDescent="0.2">
      <c r="A148" s="224"/>
      <c r="B148" s="217"/>
      <c r="C148" s="218"/>
      <c r="D148" s="218"/>
      <c r="E148" s="218"/>
      <c r="F148" s="170"/>
      <c r="G148" s="170"/>
      <c r="H148" s="170"/>
      <c r="I148" s="170"/>
      <c r="J148" s="216"/>
      <c r="K148" s="224"/>
      <c r="L148" s="224"/>
      <c r="M148" s="224"/>
      <c r="N148" s="224"/>
      <c r="O148" s="224"/>
      <c r="P148" s="224"/>
      <c r="Q148" s="224"/>
      <c r="R148" s="224"/>
      <c r="S148" s="224"/>
      <c r="T148" s="224"/>
      <c r="U148" s="224"/>
      <c r="V148" s="224"/>
      <c r="W148" s="224"/>
      <c r="X148" s="224"/>
      <c r="Y148" s="224"/>
    </row>
    <row r="149" spans="1:25" ht="15.75" hidden="1" customHeight="1" x14ac:dyDescent="0.2">
      <c r="A149" s="224"/>
      <c r="B149" s="217"/>
      <c r="C149" s="218"/>
      <c r="D149" s="218"/>
      <c r="E149" s="218"/>
      <c r="F149" s="170"/>
      <c r="G149" s="170"/>
      <c r="H149" s="170"/>
      <c r="I149" s="170"/>
      <c r="J149" s="216"/>
      <c r="K149" s="224"/>
      <c r="L149" s="224"/>
      <c r="M149" s="224"/>
      <c r="N149" s="224"/>
      <c r="O149" s="224"/>
      <c r="P149" s="224"/>
      <c r="Q149" s="224"/>
      <c r="R149" s="224"/>
      <c r="S149" s="224"/>
      <c r="T149" s="224"/>
      <c r="U149" s="224"/>
      <c r="V149" s="224"/>
      <c r="W149" s="224"/>
      <c r="X149" s="224"/>
      <c r="Y149" s="224"/>
    </row>
    <row r="150" spans="1:25" ht="15.75" hidden="1" customHeight="1" x14ac:dyDescent="0.2">
      <c r="A150" s="224"/>
      <c r="B150" s="217"/>
      <c r="C150" s="218"/>
      <c r="D150" s="218"/>
      <c r="E150" s="218"/>
      <c r="F150" s="170"/>
      <c r="G150" s="170"/>
      <c r="H150" s="170"/>
      <c r="I150" s="170"/>
      <c r="J150" s="216"/>
      <c r="K150" s="224"/>
      <c r="L150" s="224"/>
      <c r="M150" s="224"/>
      <c r="N150" s="224"/>
      <c r="O150" s="224"/>
      <c r="P150" s="224"/>
      <c r="Q150" s="224"/>
      <c r="R150" s="224"/>
      <c r="S150" s="224"/>
      <c r="T150" s="224"/>
      <c r="U150" s="224"/>
      <c r="V150" s="224"/>
      <c r="W150" s="224"/>
      <c r="X150" s="224"/>
      <c r="Y150" s="224"/>
    </row>
    <row r="151" spans="1:25" ht="15.75" hidden="1" customHeight="1" x14ac:dyDescent="0.2">
      <c r="A151" s="224"/>
      <c r="B151" s="217"/>
      <c r="C151" s="218"/>
      <c r="D151" s="218"/>
      <c r="E151" s="218"/>
      <c r="F151" s="170"/>
      <c r="G151" s="170"/>
      <c r="H151" s="170"/>
      <c r="I151" s="170"/>
      <c r="J151" s="216"/>
      <c r="K151" s="224"/>
      <c r="L151" s="224"/>
      <c r="M151" s="224"/>
      <c r="N151" s="224"/>
      <c r="O151" s="224"/>
      <c r="P151" s="224"/>
      <c r="Q151" s="224"/>
      <c r="R151" s="224"/>
      <c r="S151" s="224"/>
      <c r="T151" s="224"/>
      <c r="U151" s="224"/>
      <c r="V151" s="224"/>
      <c r="W151" s="224"/>
      <c r="X151" s="224"/>
      <c r="Y151" s="224"/>
    </row>
    <row r="152" spans="1:25" ht="15.75" hidden="1" customHeight="1" x14ac:dyDescent="0.2">
      <c r="A152" s="224"/>
      <c r="B152" s="217"/>
      <c r="C152" s="218"/>
      <c r="D152" s="218"/>
      <c r="E152" s="218"/>
      <c r="F152" s="170"/>
      <c r="G152" s="170"/>
      <c r="H152" s="170"/>
      <c r="I152" s="170"/>
      <c r="J152" s="216"/>
      <c r="K152" s="224"/>
      <c r="L152" s="224"/>
      <c r="M152" s="224"/>
      <c r="N152" s="224"/>
      <c r="O152" s="224"/>
      <c r="P152" s="224"/>
      <c r="Q152" s="224"/>
      <c r="R152" s="224"/>
      <c r="S152" s="224"/>
      <c r="T152" s="224"/>
      <c r="U152" s="224"/>
      <c r="V152" s="224"/>
      <c r="W152" s="224"/>
      <c r="X152" s="224"/>
      <c r="Y152" s="224"/>
    </row>
    <row r="153" spans="1:25" ht="15.75" hidden="1" customHeight="1" x14ac:dyDescent="0.2">
      <c r="A153" s="224"/>
      <c r="B153" s="217"/>
      <c r="C153" s="218"/>
      <c r="D153" s="218"/>
      <c r="E153" s="218"/>
      <c r="F153" s="170"/>
      <c r="G153" s="170"/>
      <c r="H153" s="170"/>
      <c r="I153" s="170"/>
      <c r="J153" s="216"/>
      <c r="K153" s="224"/>
      <c r="L153" s="224"/>
      <c r="M153" s="224"/>
      <c r="N153" s="224"/>
      <c r="O153" s="224"/>
      <c r="P153" s="224"/>
      <c r="Q153" s="224"/>
      <c r="R153" s="224"/>
      <c r="S153" s="224"/>
      <c r="T153" s="224"/>
      <c r="U153" s="224"/>
      <c r="V153" s="224"/>
      <c r="W153" s="224"/>
      <c r="X153" s="224"/>
      <c r="Y153" s="224"/>
    </row>
    <row r="154" spans="1:25" ht="15.75" hidden="1" customHeight="1" x14ac:dyDescent="0.2">
      <c r="A154" s="224"/>
      <c r="B154" s="217"/>
      <c r="C154" s="218"/>
      <c r="D154" s="218"/>
      <c r="E154" s="218"/>
      <c r="F154" s="170"/>
      <c r="G154" s="170"/>
      <c r="H154" s="170"/>
      <c r="I154" s="170"/>
      <c r="J154" s="216"/>
      <c r="K154" s="224"/>
      <c r="L154" s="224"/>
      <c r="M154" s="224"/>
      <c r="N154" s="224"/>
      <c r="O154" s="224"/>
      <c r="P154" s="224"/>
      <c r="Q154" s="224"/>
      <c r="R154" s="224"/>
      <c r="S154" s="224"/>
      <c r="T154" s="224"/>
      <c r="U154" s="224"/>
      <c r="V154" s="224"/>
      <c r="W154" s="224"/>
      <c r="X154" s="224"/>
      <c r="Y154" s="224"/>
    </row>
    <row r="155" spans="1:25" ht="15.75" hidden="1" customHeight="1" x14ac:dyDescent="0.2">
      <c r="A155" s="224"/>
      <c r="B155" s="217"/>
      <c r="C155" s="218"/>
      <c r="D155" s="218"/>
      <c r="E155" s="218"/>
      <c r="F155" s="170"/>
      <c r="G155" s="170"/>
      <c r="H155" s="170"/>
      <c r="I155" s="170"/>
      <c r="J155" s="216"/>
      <c r="K155" s="224"/>
      <c r="L155" s="224"/>
      <c r="M155" s="224"/>
      <c r="N155" s="224"/>
      <c r="O155" s="224"/>
      <c r="P155" s="224"/>
      <c r="Q155" s="224"/>
      <c r="R155" s="224"/>
      <c r="S155" s="224"/>
      <c r="T155" s="224"/>
      <c r="U155" s="224"/>
      <c r="V155" s="224"/>
      <c r="W155" s="224"/>
      <c r="X155" s="224"/>
      <c r="Y155" s="224"/>
    </row>
    <row r="156" spans="1:25" ht="15.75" hidden="1" customHeight="1" x14ac:dyDescent="0.2">
      <c r="A156" s="224"/>
      <c r="B156" s="217"/>
      <c r="C156" s="218"/>
      <c r="D156" s="218"/>
      <c r="E156" s="218"/>
      <c r="F156" s="170"/>
      <c r="G156" s="170"/>
      <c r="H156" s="170"/>
      <c r="I156" s="170"/>
      <c r="J156" s="216"/>
      <c r="K156" s="224"/>
      <c r="L156" s="224"/>
      <c r="M156" s="224"/>
      <c r="N156" s="224"/>
      <c r="O156" s="224"/>
      <c r="P156" s="224"/>
      <c r="Q156" s="224"/>
      <c r="R156" s="224"/>
      <c r="S156" s="224"/>
      <c r="T156" s="224"/>
      <c r="U156" s="224"/>
      <c r="V156" s="224"/>
      <c r="W156" s="224"/>
      <c r="X156" s="224"/>
      <c r="Y156" s="224"/>
    </row>
    <row r="157" spans="1:25" ht="15.75" hidden="1" customHeight="1" x14ac:dyDescent="0.2">
      <c r="A157" s="224"/>
      <c r="B157" s="217"/>
      <c r="C157" s="218"/>
      <c r="D157" s="218"/>
      <c r="E157" s="218"/>
      <c r="F157" s="170"/>
      <c r="G157" s="170"/>
      <c r="H157" s="170"/>
      <c r="I157" s="170"/>
      <c r="J157" s="216"/>
      <c r="K157" s="224"/>
      <c r="L157" s="224"/>
      <c r="M157" s="224"/>
      <c r="N157" s="224"/>
      <c r="O157" s="224"/>
      <c r="P157" s="224"/>
      <c r="Q157" s="224"/>
      <c r="R157" s="224"/>
      <c r="S157" s="224"/>
      <c r="T157" s="224"/>
      <c r="U157" s="224"/>
      <c r="V157" s="224"/>
      <c r="W157" s="224"/>
      <c r="X157" s="224"/>
      <c r="Y157" s="224"/>
    </row>
    <row r="158" spans="1:25" ht="15.75" hidden="1" customHeight="1" x14ac:dyDescent="0.2">
      <c r="A158" s="224"/>
      <c r="B158" s="217"/>
      <c r="C158" s="218"/>
      <c r="D158" s="218"/>
      <c r="E158" s="218"/>
      <c r="F158" s="170"/>
      <c r="G158" s="170"/>
      <c r="H158" s="170"/>
      <c r="I158" s="170"/>
      <c r="J158" s="216"/>
      <c r="K158" s="224"/>
      <c r="L158" s="224"/>
      <c r="M158" s="224"/>
      <c r="N158" s="224"/>
      <c r="O158" s="224"/>
      <c r="P158" s="224"/>
      <c r="Q158" s="224"/>
      <c r="R158" s="224"/>
      <c r="S158" s="224"/>
      <c r="T158" s="224"/>
      <c r="U158" s="224"/>
      <c r="V158" s="224"/>
      <c r="W158" s="224"/>
      <c r="X158" s="224"/>
      <c r="Y158" s="224"/>
    </row>
    <row r="159" spans="1:25" ht="15.75" hidden="1" customHeight="1" x14ac:dyDescent="0.2">
      <c r="A159" s="224"/>
      <c r="B159" s="217"/>
      <c r="C159" s="218"/>
      <c r="D159" s="218"/>
      <c r="E159" s="218"/>
      <c r="F159" s="170"/>
      <c r="G159" s="170"/>
      <c r="H159" s="170"/>
      <c r="I159" s="170"/>
      <c r="J159" s="216"/>
      <c r="K159" s="224"/>
      <c r="L159" s="224"/>
      <c r="M159" s="224"/>
      <c r="N159" s="224"/>
      <c r="O159" s="224"/>
      <c r="P159" s="224"/>
      <c r="Q159" s="224"/>
      <c r="R159" s="224"/>
      <c r="S159" s="224"/>
      <c r="T159" s="224"/>
      <c r="U159" s="224"/>
      <c r="V159" s="224"/>
      <c r="W159" s="224"/>
      <c r="X159" s="224"/>
      <c r="Y159" s="224"/>
    </row>
    <row r="160" spans="1:25" ht="15.75" hidden="1" customHeight="1" x14ac:dyDescent="0.2">
      <c r="A160" s="224"/>
      <c r="B160" s="217"/>
      <c r="C160" s="218"/>
      <c r="D160" s="218"/>
      <c r="E160" s="218"/>
      <c r="F160" s="170"/>
      <c r="G160" s="170"/>
      <c r="H160" s="170"/>
      <c r="I160" s="170"/>
      <c r="J160" s="216"/>
      <c r="K160" s="224"/>
      <c r="L160" s="224"/>
      <c r="M160" s="224"/>
      <c r="N160" s="224"/>
      <c r="O160" s="224"/>
      <c r="P160" s="224"/>
      <c r="Q160" s="224"/>
      <c r="R160" s="224"/>
      <c r="S160" s="224"/>
      <c r="T160" s="224"/>
      <c r="U160" s="224"/>
      <c r="V160" s="224"/>
      <c r="W160" s="224"/>
      <c r="X160" s="224"/>
      <c r="Y160" s="224"/>
    </row>
    <row r="161" spans="1:25" ht="15.75" hidden="1" customHeight="1" x14ac:dyDescent="0.2">
      <c r="A161" s="224"/>
      <c r="B161" s="217"/>
      <c r="C161" s="218"/>
      <c r="D161" s="218"/>
      <c r="E161" s="218"/>
      <c r="F161" s="170"/>
      <c r="G161" s="170"/>
      <c r="H161" s="170"/>
      <c r="I161" s="170"/>
      <c r="J161" s="216"/>
      <c r="K161" s="224"/>
      <c r="L161" s="224"/>
      <c r="M161" s="224"/>
      <c r="N161" s="224"/>
      <c r="O161" s="224"/>
      <c r="P161" s="224"/>
      <c r="Q161" s="224"/>
      <c r="R161" s="224"/>
      <c r="S161" s="224"/>
      <c r="T161" s="224"/>
      <c r="U161" s="224"/>
      <c r="V161" s="224"/>
      <c r="W161" s="224"/>
      <c r="X161" s="224"/>
      <c r="Y161" s="224"/>
    </row>
    <row r="162" spans="1:25" ht="15.75" hidden="1" customHeight="1" x14ac:dyDescent="0.2">
      <c r="A162" s="224"/>
      <c r="B162" s="217"/>
      <c r="C162" s="218"/>
      <c r="D162" s="218"/>
      <c r="E162" s="218"/>
      <c r="F162" s="170"/>
      <c r="G162" s="170"/>
      <c r="H162" s="170"/>
      <c r="I162" s="170"/>
      <c r="J162" s="216"/>
      <c r="K162" s="224"/>
      <c r="L162" s="224"/>
      <c r="M162" s="224"/>
      <c r="N162" s="224"/>
      <c r="O162" s="224"/>
      <c r="P162" s="224"/>
      <c r="Q162" s="224"/>
      <c r="R162" s="224"/>
      <c r="S162" s="224"/>
      <c r="T162" s="224"/>
      <c r="U162" s="224"/>
      <c r="V162" s="224"/>
      <c r="W162" s="224"/>
      <c r="X162" s="224"/>
      <c r="Y162" s="224"/>
    </row>
    <row r="163" spans="1:25" ht="15.75" hidden="1" customHeight="1" x14ac:dyDescent="0.2">
      <c r="A163" s="224"/>
      <c r="B163" s="217"/>
      <c r="C163" s="218"/>
      <c r="D163" s="218"/>
      <c r="E163" s="218"/>
      <c r="F163" s="170"/>
      <c r="G163" s="170"/>
      <c r="H163" s="170"/>
      <c r="I163" s="170"/>
      <c r="J163" s="216"/>
      <c r="K163" s="224"/>
      <c r="L163" s="224"/>
      <c r="M163" s="224"/>
      <c r="N163" s="224"/>
      <c r="O163" s="224"/>
      <c r="P163" s="224"/>
      <c r="Q163" s="224"/>
      <c r="R163" s="224"/>
      <c r="S163" s="224"/>
      <c r="T163" s="224"/>
      <c r="U163" s="224"/>
      <c r="V163" s="224"/>
      <c r="W163" s="224"/>
      <c r="X163" s="224"/>
      <c r="Y163" s="224"/>
    </row>
    <row r="164" spans="1:25" ht="15.75" hidden="1" customHeight="1" x14ac:dyDescent="0.2">
      <c r="A164" s="224"/>
      <c r="B164" s="217"/>
      <c r="C164" s="218"/>
      <c r="D164" s="218"/>
      <c r="E164" s="218"/>
      <c r="F164" s="170"/>
      <c r="G164" s="170"/>
      <c r="H164" s="170"/>
      <c r="I164" s="170"/>
      <c r="J164" s="216"/>
      <c r="K164" s="224"/>
      <c r="L164" s="224"/>
      <c r="M164" s="224"/>
      <c r="N164" s="224"/>
      <c r="O164" s="224"/>
      <c r="P164" s="224"/>
      <c r="Q164" s="224"/>
      <c r="R164" s="224"/>
      <c r="S164" s="224"/>
      <c r="T164" s="224"/>
      <c r="U164" s="224"/>
      <c r="V164" s="224"/>
      <c r="W164" s="224"/>
      <c r="X164" s="224"/>
      <c r="Y164" s="224"/>
    </row>
    <row r="165" spans="1:25" ht="15.75" hidden="1" customHeight="1" x14ac:dyDescent="0.2">
      <c r="A165" s="224"/>
      <c r="B165" s="217"/>
      <c r="C165" s="218"/>
      <c r="D165" s="218"/>
      <c r="E165" s="218"/>
      <c r="F165" s="170"/>
      <c r="G165" s="170"/>
      <c r="H165" s="170"/>
      <c r="I165" s="170"/>
      <c r="J165" s="216"/>
      <c r="K165" s="224"/>
      <c r="L165" s="224"/>
      <c r="M165" s="224"/>
      <c r="N165" s="224"/>
      <c r="O165" s="224"/>
      <c r="P165" s="224"/>
      <c r="Q165" s="224"/>
      <c r="R165" s="224"/>
      <c r="S165" s="224"/>
      <c r="T165" s="224"/>
      <c r="U165" s="224"/>
      <c r="V165" s="224"/>
      <c r="W165" s="224"/>
      <c r="X165" s="224"/>
      <c r="Y165" s="224"/>
    </row>
    <row r="166" spans="1:25" ht="15.75" hidden="1" customHeight="1" x14ac:dyDescent="0.2">
      <c r="A166" s="224"/>
      <c r="B166" s="217"/>
      <c r="C166" s="218"/>
      <c r="D166" s="218"/>
      <c r="E166" s="218"/>
      <c r="F166" s="170"/>
      <c r="G166" s="170"/>
      <c r="H166" s="170"/>
      <c r="I166" s="170"/>
      <c r="J166" s="216"/>
      <c r="K166" s="224"/>
      <c r="L166" s="224"/>
      <c r="M166" s="224"/>
      <c r="N166" s="224"/>
      <c r="O166" s="224"/>
      <c r="P166" s="224"/>
      <c r="Q166" s="224"/>
      <c r="R166" s="224"/>
      <c r="S166" s="224"/>
      <c r="T166" s="224"/>
      <c r="U166" s="224"/>
      <c r="V166" s="224"/>
      <c r="W166" s="224"/>
      <c r="X166" s="224"/>
      <c r="Y166" s="224"/>
    </row>
    <row r="167" spans="1:25" ht="15.75" hidden="1" customHeight="1" x14ac:dyDescent="0.2">
      <c r="A167" s="224"/>
      <c r="B167" s="217"/>
      <c r="C167" s="218"/>
      <c r="D167" s="218"/>
      <c r="E167" s="218"/>
      <c r="F167" s="170"/>
      <c r="G167" s="170"/>
      <c r="H167" s="170"/>
      <c r="I167" s="170"/>
      <c r="J167" s="216"/>
      <c r="K167" s="224"/>
      <c r="L167" s="224"/>
      <c r="M167" s="224"/>
      <c r="N167" s="224"/>
      <c r="O167" s="224"/>
      <c r="P167" s="224"/>
      <c r="Q167" s="224"/>
      <c r="R167" s="224"/>
      <c r="S167" s="224"/>
      <c r="T167" s="224"/>
      <c r="U167" s="224"/>
      <c r="V167" s="224"/>
      <c r="W167" s="224"/>
      <c r="X167" s="224"/>
      <c r="Y167" s="224"/>
    </row>
    <row r="168" spans="1:25" ht="15.75" hidden="1" customHeight="1" x14ac:dyDescent="0.2">
      <c r="A168" s="224"/>
      <c r="B168" s="217"/>
      <c r="C168" s="218"/>
      <c r="D168" s="218"/>
      <c r="E168" s="218"/>
      <c r="F168" s="170"/>
      <c r="G168" s="170"/>
      <c r="H168" s="170"/>
      <c r="I168" s="170"/>
      <c r="J168" s="216"/>
      <c r="K168" s="224"/>
      <c r="L168" s="224"/>
      <c r="M168" s="224"/>
      <c r="N168" s="224"/>
      <c r="O168" s="224"/>
      <c r="P168" s="224"/>
      <c r="Q168" s="224"/>
      <c r="R168" s="224"/>
      <c r="S168" s="224"/>
      <c r="T168" s="224"/>
      <c r="U168" s="224"/>
      <c r="V168" s="224"/>
      <c r="W168" s="224"/>
      <c r="X168" s="224"/>
      <c r="Y168" s="224"/>
    </row>
    <row r="169" spans="1:25" ht="15.75" hidden="1" customHeight="1" x14ac:dyDescent="0.2">
      <c r="A169" s="224"/>
      <c r="B169" s="217"/>
      <c r="C169" s="218"/>
      <c r="D169" s="218"/>
      <c r="E169" s="218"/>
      <c r="F169" s="170"/>
      <c r="G169" s="170"/>
      <c r="H169" s="170"/>
      <c r="I169" s="170"/>
      <c r="J169" s="216"/>
      <c r="K169" s="224"/>
      <c r="L169" s="224"/>
      <c r="M169" s="224"/>
      <c r="N169" s="224"/>
      <c r="O169" s="224"/>
      <c r="P169" s="224"/>
      <c r="Q169" s="224"/>
      <c r="R169" s="224"/>
      <c r="S169" s="224"/>
      <c r="T169" s="224"/>
      <c r="U169" s="224"/>
      <c r="V169" s="224"/>
      <c r="W169" s="224"/>
      <c r="X169" s="224"/>
      <c r="Y169" s="224"/>
    </row>
    <row r="170" spans="1:25" ht="15.75" hidden="1" customHeight="1" x14ac:dyDescent="0.2">
      <c r="A170" s="224"/>
      <c r="B170" s="217"/>
      <c r="C170" s="218"/>
      <c r="D170" s="218"/>
      <c r="E170" s="218"/>
      <c r="F170" s="170"/>
      <c r="G170" s="170"/>
      <c r="H170" s="170"/>
      <c r="I170" s="170"/>
      <c r="J170" s="216"/>
      <c r="K170" s="224"/>
      <c r="L170" s="224"/>
      <c r="M170" s="224"/>
      <c r="N170" s="224"/>
      <c r="O170" s="224"/>
      <c r="P170" s="224"/>
      <c r="Q170" s="224"/>
      <c r="R170" s="224"/>
      <c r="S170" s="224"/>
      <c r="T170" s="224"/>
      <c r="U170" s="224"/>
      <c r="V170" s="224"/>
      <c r="W170" s="224"/>
      <c r="X170" s="224"/>
      <c r="Y170" s="224"/>
    </row>
    <row r="171" spans="1:25" ht="15.75" hidden="1" customHeight="1" x14ac:dyDescent="0.2">
      <c r="A171" s="224"/>
      <c r="B171" s="217"/>
      <c r="C171" s="218"/>
      <c r="D171" s="218"/>
      <c r="E171" s="218"/>
      <c r="F171" s="170"/>
      <c r="G171" s="170"/>
      <c r="H171" s="170"/>
      <c r="I171" s="170"/>
      <c r="J171" s="216"/>
      <c r="K171" s="224"/>
      <c r="L171" s="224"/>
      <c r="M171" s="224"/>
      <c r="N171" s="224"/>
      <c r="O171" s="224"/>
      <c r="P171" s="224"/>
      <c r="Q171" s="224"/>
      <c r="R171" s="224"/>
      <c r="S171" s="224"/>
      <c r="T171" s="224"/>
      <c r="U171" s="224"/>
      <c r="V171" s="224"/>
      <c r="W171" s="224"/>
      <c r="X171" s="224"/>
      <c r="Y171" s="224"/>
    </row>
    <row r="172" spans="1:25" ht="15.75" hidden="1" customHeight="1" x14ac:dyDescent="0.2">
      <c r="A172" s="224"/>
      <c r="B172" s="217"/>
      <c r="C172" s="218"/>
      <c r="D172" s="218"/>
      <c r="E172" s="218"/>
      <c r="F172" s="170"/>
      <c r="G172" s="170"/>
      <c r="H172" s="170"/>
      <c r="I172" s="170"/>
      <c r="J172" s="216"/>
      <c r="K172" s="224"/>
      <c r="L172" s="224"/>
      <c r="M172" s="224"/>
      <c r="N172" s="224"/>
      <c r="O172" s="224"/>
      <c r="P172" s="224"/>
      <c r="Q172" s="224"/>
      <c r="R172" s="224"/>
      <c r="S172" s="224"/>
      <c r="T172" s="224"/>
      <c r="U172" s="224"/>
      <c r="V172" s="224"/>
      <c r="W172" s="224"/>
      <c r="X172" s="224"/>
      <c r="Y172" s="224"/>
    </row>
    <row r="173" spans="1:25" ht="15.75" hidden="1" customHeight="1" x14ac:dyDescent="0.2">
      <c r="A173" s="224"/>
      <c r="B173" s="217"/>
      <c r="C173" s="218"/>
      <c r="D173" s="218"/>
      <c r="E173" s="218"/>
      <c r="F173" s="170"/>
      <c r="G173" s="170"/>
      <c r="H173" s="170"/>
      <c r="I173" s="170"/>
      <c r="J173" s="216"/>
      <c r="K173" s="224"/>
      <c r="L173" s="224"/>
      <c r="M173" s="224"/>
      <c r="N173" s="224"/>
      <c r="O173" s="224"/>
      <c r="P173" s="224"/>
      <c r="Q173" s="224"/>
      <c r="R173" s="224"/>
      <c r="S173" s="224"/>
      <c r="T173" s="224"/>
      <c r="U173" s="224"/>
      <c r="V173" s="224"/>
      <c r="W173" s="224"/>
      <c r="X173" s="224"/>
      <c r="Y173" s="224"/>
    </row>
    <row r="174" spans="1:25" ht="15.75" hidden="1" customHeight="1" x14ac:dyDescent="0.2">
      <c r="A174" s="224"/>
      <c r="B174" s="217"/>
      <c r="C174" s="218"/>
      <c r="D174" s="218"/>
      <c r="E174" s="218"/>
      <c r="F174" s="170"/>
      <c r="G174" s="170"/>
      <c r="H174" s="170"/>
      <c r="I174" s="170"/>
      <c r="J174" s="216"/>
      <c r="K174" s="224"/>
      <c r="L174" s="224"/>
      <c r="M174" s="224"/>
      <c r="N174" s="224"/>
      <c r="O174" s="224"/>
      <c r="P174" s="224"/>
      <c r="Q174" s="224"/>
      <c r="R174" s="224"/>
      <c r="S174" s="224"/>
      <c r="T174" s="224"/>
      <c r="U174" s="224"/>
      <c r="V174" s="224"/>
      <c r="W174" s="224"/>
      <c r="X174" s="224"/>
      <c r="Y174" s="224"/>
    </row>
    <row r="175" spans="1:25" ht="15.75" hidden="1" customHeight="1" x14ac:dyDescent="0.2">
      <c r="A175" s="224"/>
      <c r="B175" s="217"/>
      <c r="C175" s="218"/>
      <c r="D175" s="218"/>
      <c r="E175" s="218"/>
      <c r="F175" s="170"/>
      <c r="G175" s="170"/>
      <c r="H175" s="170"/>
      <c r="I175" s="170"/>
      <c r="J175" s="216"/>
      <c r="K175" s="224"/>
      <c r="L175" s="224"/>
      <c r="M175" s="224"/>
      <c r="N175" s="224"/>
      <c r="O175" s="224"/>
      <c r="P175" s="224"/>
      <c r="Q175" s="224"/>
      <c r="R175" s="224"/>
      <c r="S175" s="224"/>
      <c r="T175" s="224"/>
      <c r="U175" s="224"/>
      <c r="V175" s="224"/>
      <c r="W175" s="224"/>
      <c r="X175" s="224"/>
      <c r="Y175" s="224"/>
    </row>
    <row r="176" spans="1:25" ht="15.75" hidden="1" customHeight="1" x14ac:dyDescent="0.2">
      <c r="A176" s="224"/>
      <c r="B176" s="217"/>
      <c r="C176" s="218"/>
      <c r="D176" s="218"/>
      <c r="E176" s="218"/>
      <c r="F176" s="170"/>
      <c r="G176" s="170"/>
      <c r="H176" s="170"/>
      <c r="I176" s="170"/>
      <c r="J176" s="216"/>
      <c r="K176" s="224"/>
      <c r="L176" s="224"/>
      <c r="M176" s="224"/>
      <c r="N176" s="224"/>
      <c r="O176" s="224"/>
      <c r="P176" s="224"/>
      <c r="Q176" s="224"/>
      <c r="R176" s="224"/>
      <c r="S176" s="224"/>
      <c r="T176" s="224"/>
      <c r="U176" s="224"/>
      <c r="V176" s="224"/>
      <c r="W176" s="224"/>
      <c r="X176" s="224"/>
      <c r="Y176" s="224"/>
    </row>
    <row r="177" spans="1:25" ht="15.75" hidden="1" customHeight="1" x14ac:dyDescent="0.2">
      <c r="A177" s="224"/>
      <c r="B177" s="217"/>
      <c r="C177" s="218"/>
      <c r="D177" s="218"/>
      <c r="E177" s="218"/>
      <c r="F177" s="170"/>
      <c r="G177" s="170"/>
      <c r="H177" s="170"/>
      <c r="I177" s="170"/>
      <c r="J177" s="216"/>
      <c r="K177" s="224"/>
      <c r="L177" s="224"/>
      <c r="M177" s="224"/>
      <c r="N177" s="224"/>
      <c r="O177" s="224"/>
      <c r="P177" s="224"/>
      <c r="Q177" s="224"/>
      <c r="R177" s="224"/>
      <c r="S177" s="224"/>
      <c r="T177" s="224"/>
      <c r="U177" s="224"/>
      <c r="V177" s="224"/>
      <c r="W177" s="224"/>
      <c r="X177" s="224"/>
      <c r="Y177" s="224"/>
    </row>
    <row r="178" spans="1:25" ht="15.75" hidden="1" customHeight="1" x14ac:dyDescent="0.2">
      <c r="A178" s="224"/>
      <c r="B178" s="217"/>
      <c r="C178" s="218"/>
      <c r="D178" s="218"/>
      <c r="E178" s="218"/>
      <c r="F178" s="170"/>
      <c r="G178" s="170"/>
      <c r="H178" s="170"/>
      <c r="I178" s="170"/>
      <c r="J178" s="216"/>
      <c r="K178" s="224"/>
      <c r="L178" s="224"/>
      <c r="M178" s="224"/>
      <c r="N178" s="224"/>
      <c r="O178" s="224"/>
      <c r="P178" s="224"/>
      <c r="Q178" s="224"/>
      <c r="R178" s="224"/>
      <c r="S178" s="224"/>
      <c r="T178" s="224"/>
      <c r="U178" s="224"/>
      <c r="V178" s="224"/>
      <c r="W178" s="224"/>
      <c r="X178" s="224"/>
      <c r="Y178" s="224"/>
    </row>
    <row r="179" spans="1:25" ht="15.75" hidden="1" customHeight="1" x14ac:dyDescent="0.2">
      <c r="A179" s="224"/>
      <c r="B179" s="217"/>
      <c r="C179" s="218"/>
      <c r="D179" s="218"/>
      <c r="E179" s="218"/>
      <c r="F179" s="170"/>
      <c r="G179" s="170"/>
      <c r="H179" s="170"/>
      <c r="I179" s="170"/>
      <c r="J179" s="216"/>
      <c r="K179" s="224"/>
      <c r="L179" s="224"/>
      <c r="M179" s="224"/>
      <c r="N179" s="224"/>
      <c r="O179" s="224"/>
      <c r="P179" s="224"/>
      <c r="Q179" s="224"/>
      <c r="R179" s="224"/>
      <c r="S179" s="224"/>
      <c r="T179" s="224"/>
      <c r="U179" s="224"/>
      <c r="V179" s="224"/>
      <c r="W179" s="224"/>
      <c r="X179" s="224"/>
      <c r="Y179" s="224"/>
    </row>
    <row r="180" spans="1:25" ht="15.75" hidden="1" customHeight="1" x14ac:dyDescent="0.2">
      <c r="A180" s="224"/>
      <c r="B180" s="217"/>
      <c r="C180" s="218"/>
      <c r="D180" s="218"/>
      <c r="E180" s="218"/>
      <c r="F180" s="170"/>
      <c r="G180" s="170"/>
      <c r="H180" s="170"/>
      <c r="I180" s="170"/>
      <c r="J180" s="216"/>
      <c r="K180" s="224"/>
      <c r="L180" s="224"/>
      <c r="M180" s="224"/>
      <c r="N180" s="224"/>
      <c r="O180" s="224"/>
      <c r="P180" s="224"/>
      <c r="Q180" s="224"/>
      <c r="R180" s="224"/>
      <c r="S180" s="224"/>
      <c r="T180" s="224"/>
      <c r="U180" s="224"/>
      <c r="V180" s="224"/>
      <c r="W180" s="224"/>
      <c r="X180" s="224"/>
      <c r="Y180" s="224"/>
    </row>
    <row r="181" spans="1:25" ht="15.75" hidden="1" customHeight="1" x14ac:dyDescent="0.2">
      <c r="A181" s="224"/>
      <c r="B181" s="217"/>
      <c r="C181" s="218"/>
      <c r="D181" s="218"/>
      <c r="E181" s="218"/>
      <c r="F181" s="170"/>
      <c r="G181" s="170"/>
      <c r="H181" s="170"/>
      <c r="I181" s="170"/>
      <c r="J181" s="216"/>
      <c r="K181" s="224"/>
      <c r="L181" s="224"/>
      <c r="M181" s="224"/>
      <c r="N181" s="224"/>
      <c r="O181" s="224"/>
      <c r="P181" s="224"/>
      <c r="Q181" s="224"/>
      <c r="R181" s="224"/>
      <c r="S181" s="224"/>
      <c r="T181" s="224"/>
      <c r="U181" s="224"/>
      <c r="V181" s="224"/>
      <c r="W181" s="224"/>
      <c r="X181" s="224"/>
      <c r="Y181" s="224"/>
    </row>
    <row r="182" spans="1:25" ht="15.75" hidden="1" customHeight="1" x14ac:dyDescent="0.2">
      <c r="A182" s="224"/>
      <c r="B182" s="217"/>
      <c r="C182" s="218"/>
      <c r="D182" s="218"/>
      <c r="E182" s="218"/>
      <c r="F182" s="170"/>
      <c r="G182" s="170"/>
      <c r="H182" s="170"/>
      <c r="I182" s="170"/>
      <c r="J182" s="216"/>
      <c r="K182" s="224"/>
      <c r="L182" s="224"/>
      <c r="M182" s="224"/>
      <c r="N182" s="224"/>
      <c r="O182" s="224"/>
      <c r="P182" s="224"/>
      <c r="Q182" s="224"/>
      <c r="R182" s="224"/>
      <c r="S182" s="224"/>
      <c r="T182" s="224"/>
      <c r="U182" s="224"/>
      <c r="V182" s="224"/>
      <c r="W182" s="224"/>
      <c r="X182" s="224"/>
      <c r="Y182" s="224"/>
    </row>
    <row r="183" spans="1:25" ht="15.75" hidden="1" customHeight="1" x14ac:dyDescent="0.2">
      <c r="A183" s="224"/>
      <c r="B183" s="217"/>
      <c r="C183" s="218"/>
      <c r="D183" s="218"/>
      <c r="E183" s="218"/>
      <c r="F183" s="170"/>
      <c r="G183" s="170"/>
      <c r="H183" s="170"/>
      <c r="I183" s="170"/>
      <c r="J183" s="216"/>
      <c r="K183" s="224"/>
      <c r="L183" s="224"/>
      <c r="M183" s="224"/>
      <c r="N183" s="224"/>
      <c r="O183" s="224"/>
      <c r="P183" s="224"/>
      <c r="Q183" s="224"/>
      <c r="R183" s="224"/>
      <c r="S183" s="224"/>
      <c r="T183" s="224"/>
      <c r="U183" s="224"/>
      <c r="V183" s="224"/>
      <c r="W183" s="224"/>
      <c r="X183" s="224"/>
      <c r="Y183" s="224"/>
    </row>
    <row r="184" spans="1:25" ht="15.75" hidden="1" customHeight="1" x14ac:dyDescent="0.2">
      <c r="A184" s="224"/>
      <c r="B184" s="217"/>
      <c r="C184" s="218"/>
      <c r="D184" s="218"/>
      <c r="E184" s="218"/>
      <c r="F184" s="170"/>
      <c r="G184" s="170"/>
      <c r="H184" s="170"/>
      <c r="I184" s="170"/>
      <c r="J184" s="216"/>
      <c r="K184" s="224"/>
      <c r="L184" s="224"/>
      <c r="M184" s="224"/>
      <c r="N184" s="224"/>
      <c r="O184" s="224"/>
      <c r="P184" s="224"/>
      <c r="Q184" s="224"/>
      <c r="R184" s="224"/>
      <c r="S184" s="224"/>
      <c r="T184" s="224"/>
      <c r="U184" s="224"/>
      <c r="V184" s="224"/>
      <c r="W184" s="224"/>
      <c r="X184" s="224"/>
      <c r="Y184" s="224"/>
    </row>
    <row r="185" spans="1:25" ht="15.75" hidden="1" customHeight="1" x14ac:dyDescent="0.2">
      <c r="A185" s="224"/>
      <c r="B185" s="217"/>
      <c r="C185" s="218"/>
      <c r="D185" s="218"/>
      <c r="E185" s="218"/>
      <c r="F185" s="170"/>
      <c r="G185" s="170"/>
      <c r="H185" s="170"/>
      <c r="I185" s="170"/>
      <c r="J185" s="216"/>
      <c r="K185" s="224"/>
      <c r="L185" s="224"/>
      <c r="M185" s="224"/>
      <c r="N185" s="224"/>
      <c r="O185" s="224"/>
      <c r="P185" s="224"/>
      <c r="Q185" s="224"/>
      <c r="R185" s="224"/>
      <c r="S185" s="224"/>
      <c r="T185" s="224"/>
      <c r="U185" s="224"/>
      <c r="V185" s="224"/>
      <c r="W185" s="224"/>
      <c r="X185" s="224"/>
      <c r="Y185" s="224"/>
    </row>
    <row r="186" spans="1:25" ht="15.75" hidden="1" customHeight="1" x14ac:dyDescent="0.2">
      <c r="A186" s="224"/>
      <c r="B186" s="217"/>
      <c r="C186" s="218"/>
      <c r="D186" s="218"/>
      <c r="E186" s="218"/>
      <c r="F186" s="170"/>
      <c r="G186" s="170"/>
      <c r="H186" s="170"/>
      <c r="I186" s="170"/>
      <c r="J186" s="216"/>
      <c r="K186" s="224"/>
      <c r="L186" s="224"/>
      <c r="M186" s="224"/>
      <c r="N186" s="224"/>
      <c r="O186" s="224"/>
      <c r="P186" s="224"/>
      <c r="Q186" s="224"/>
      <c r="R186" s="224"/>
      <c r="S186" s="224"/>
      <c r="T186" s="224"/>
      <c r="U186" s="224"/>
      <c r="V186" s="224"/>
      <c r="W186" s="224"/>
      <c r="X186" s="224"/>
      <c r="Y186" s="224"/>
    </row>
    <row r="187" spans="1:25" ht="15.75" hidden="1" customHeight="1" x14ac:dyDescent="0.2">
      <c r="A187" s="224"/>
      <c r="B187" s="217"/>
      <c r="C187" s="218"/>
      <c r="D187" s="218"/>
      <c r="E187" s="218"/>
      <c r="F187" s="170"/>
      <c r="G187" s="170"/>
      <c r="H187" s="170"/>
      <c r="I187" s="170"/>
      <c r="J187" s="216"/>
      <c r="K187" s="224"/>
      <c r="L187" s="224"/>
      <c r="M187" s="224"/>
      <c r="N187" s="224"/>
      <c r="O187" s="224"/>
      <c r="P187" s="224"/>
      <c r="Q187" s="224"/>
      <c r="R187" s="224"/>
      <c r="S187" s="224"/>
      <c r="T187" s="224"/>
      <c r="U187" s="224"/>
      <c r="V187" s="224"/>
      <c r="W187" s="224"/>
      <c r="X187" s="224"/>
      <c r="Y187" s="224"/>
    </row>
    <row r="188" spans="1:25" ht="15.75" hidden="1" customHeight="1" x14ac:dyDescent="0.2">
      <c r="A188" s="224"/>
      <c r="B188" s="217"/>
      <c r="C188" s="218"/>
      <c r="D188" s="218"/>
      <c r="E188" s="218"/>
      <c r="F188" s="170"/>
      <c r="G188" s="170"/>
      <c r="H188" s="170"/>
      <c r="I188" s="170"/>
      <c r="J188" s="216"/>
      <c r="K188" s="224"/>
      <c r="L188" s="224"/>
      <c r="M188" s="224"/>
      <c r="N188" s="224"/>
      <c r="O188" s="224"/>
      <c r="P188" s="224"/>
      <c r="Q188" s="224"/>
      <c r="R188" s="224"/>
      <c r="S188" s="224"/>
      <c r="T188" s="224"/>
      <c r="U188" s="224"/>
      <c r="V188" s="224"/>
      <c r="W188" s="224"/>
      <c r="X188" s="224"/>
      <c r="Y188" s="224"/>
    </row>
    <row r="189" spans="1:25" ht="15.75" hidden="1" customHeight="1" x14ac:dyDescent="0.2">
      <c r="A189" s="224"/>
      <c r="B189" s="217"/>
      <c r="C189" s="218"/>
      <c r="D189" s="218"/>
      <c r="E189" s="218"/>
      <c r="F189" s="170"/>
      <c r="G189" s="170"/>
      <c r="H189" s="170"/>
      <c r="I189" s="170"/>
      <c r="J189" s="216"/>
      <c r="K189" s="224"/>
      <c r="L189" s="224"/>
      <c r="M189" s="224"/>
      <c r="N189" s="224"/>
      <c r="O189" s="224"/>
      <c r="P189" s="224"/>
      <c r="Q189" s="224"/>
      <c r="R189" s="224"/>
      <c r="S189" s="224"/>
      <c r="T189" s="224"/>
      <c r="U189" s="224"/>
      <c r="V189" s="224"/>
      <c r="W189" s="224"/>
      <c r="X189" s="224"/>
      <c r="Y189" s="224"/>
    </row>
    <row r="190" spans="1:25" ht="15.75" hidden="1" customHeight="1" x14ac:dyDescent="0.2">
      <c r="A190" s="224"/>
      <c r="B190" s="217"/>
      <c r="C190" s="218"/>
      <c r="D190" s="218"/>
      <c r="E190" s="218"/>
      <c r="F190" s="170"/>
      <c r="G190" s="170"/>
      <c r="H190" s="170"/>
      <c r="I190" s="170"/>
      <c r="J190" s="216"/>
      <c r="K190" s="224"/>
      <c r="L190" s="224"/>
      <c r="M190" s="224"/>
      <c r="N190" s="224"/>
      <c r="O190" s="224"/>
      <c r="P190" s="224"/>
      <c r="Q190" s="224"/>
      <c r="R190" s="224"/>
      <c r="S190" s="224"/>
      <c r="T190" s="224"/>
      <c r="U190" s="224"/>
      <c r="V190" s="224"/>
      <c r="W190" s="224"/>
      <c r="X190" s="224"/>
      <c r="Y190" s="224"/>
    </row>
    <row r="191" spans="1:25" ht="15.75" hidden="1" customHeight="1" x14ac:dyDescent="0.2">
      <c r="A191" s="224"/>
      <c r="B191" s="217"/>
      <c r="C191" s="218"/>
      <c r="D191" s="218"/>
      <c r="E191" s="218"/>
      <c r="F191" s="170"/>
      <c r="G191" s="170"/>
      <c r="H191" s="170"/>
      <c r="I191" s="170"/>
      <c r="J191" s="216"/>
      <c r="K191" s="224"/>
      <c r="L191" s="224"/>
      <c r="M191" s="224"/>
      <c r="N191" s="224"/>
      <c r="O191" s="224"/>
      <c r="P191" s="224"/>
      <c r="Q191" s="224"/>
      <c r="R191" s="224"/>
      <c r="S191" s="224"/>
      <c r="T191" s="224"/>
      <c r="U191" s="224"/>
      <c r="V191" s="224"/>
      <c r="W191" s="224"/>
      <c r="X191" s="224"/>
      <c r="Y191" s="224"/>
    </row>
    <row r="192" spans="1:25" ht="15.75" hidden="1" customHeight="1" x14ac:dyDescent="0.2">
      <c r="A192" s="224"/>
      <c r="B192" s="217"/>
      <c r="C192" s="218"/>
      <c r="D192" s="218"/>
      <c r="E192" s="218"/>
      <c r="F192" s="170"/>
      <c r="G192" s="170"/>
      <c r="H192" s="170"/>
      <c r="I192" s="170"/>
      <c r="J192" s="216"/>
      <c r="K192" s="224"/>
      <c r="L192" s="224"/>
      <c r="M192" s="224"/>
      <c r="N192" s="224"/>
      <c r="O192" s="224"/>
      <c r="P192" s="224"/>
      <c r="Q192" s="224"/>
      <c r="R192" s="224"/>
      <c r="S192" s="224"/>
      <c r="T192" s="224"/>
      <c r="U192" s="224"/>
      <c r="V192" s="224"/>
      <c r="W192" s="224"/>
      <c r="X192" s="224"/>
      <c r="Y192" s="224"/>
    </row>
    <row r="193" spans="1:25" ht="15.75" hidden="1" customHeight="1" x14ac:dyDescent="0.2">
      <c r="A193" s="224"/>
      <c r="B193" s="217"/>
      <c r="C193" s="218"/>
      <c r="D193" s="218"/>
      <c r="E193" s="218"/>
      <c r="F193" s="170"/>
      <c r="G193" s="170"/>
      <c r="H193" s="170"/>
      <c r="I193" s="170"/>
      <c r="J193" s="216"/>
      <c r="K193" s="224"/>
      <c r="L193" s="224"/>
      <c r="M193" s="224"/>
      <c r="N193" s="224"/>
      <c r="O193" s="224"/>
      <c r="P193" s="224"/>
      <c r="Q193" s="224"/>
      <c r="R193" s="224"/>
      <c r="S193" s="224"/>
      <c r="T193" s="224"/>
      <c r="U193" s="224"/>
      <c r="V193" s="224"/>
      <c r="W193" s="224"/>
      <c r="X193" s="224"/>
      <c r="Y193" s="224"/>
    </row>
    <row r="194" spans="1:25" ht="15.75" hidden="1" customHeight="1" x14ac:dyDescent="0.2">
      <c r="A194" s="224"/>
      <c r="B194" s="217"/>
      <c r="C194" s="218"/>
      <c r="D194" s="218"/>
      <c r="E194" s="218"/>
      <c r="F194" s="170"/>
      <c r="G194" s="170"/>
      <c r="H194" s="170"/>
      <c r="I194" s="170"/>
      <c r="J194" s="216"/>
      <c r="K194" s="224"/>
      <c r="L194" s="224"/>
      <c r="M194" s="224"/>
      <c r="N194" s="224"/>
      <c r="O194" s="224"/>
      <c r="P194" s="224"/>
      <c r="Q194" s="224"/>
      <c r="R194" s="224"/>
      <c r="S194" s="224"/>
      <c r="T194" s="224"/>
      <c r="U194" s="224"/>
      <c r="V194" s="224"/>
      <c r="W194" s="224"/>
      <c r="X194" s="224"/>
      <c r="Y194" s="224"/>
    </row>
    <row r="195" spans="1:25" ht="15.75" hidden="1" customHeight="1" x14ac:dyDescent="0.2">
      <c r="A195" s="224"/>
      <c r="B195" s="217"/>
      <c r="C195" s="218"/>
      <c r="D195" s="218"/>
      <c r="E195" s="218"/>
      <c r="F195" s="170"/>
      <c r="G195" s="170"/>
      <c r="H195" s="170"/>
      <c r="I195" s="170"/>
      <c r="J195" s="216"/>
      <c r="K195" s="224"/>
      <c r="L195" s="224"/>
      <c r="M195" s="224"/>
      <c r="N195" s="224"/>
      <c r="O195" s="224"/>
      <c r="P195" s="224"/>
      <c r="Q195" s="224"/>
      <c r="R195" s="224"/>
      <c r="S195" s="224"/>
      <c r="T195" s="224"/>
      <c r="U195" s="224"/>
      <c r="V195" s="224"/>
      <c r="W195" s="224"/>
      <c r="X195" s="224"/>
      <c r="Y195" s="224"/>
    </row>
    <row r="196" spans="1:25" ht="15.75" hidden="1" customHeight="1" x14ac:dyDescent="0.2">
      <c r="A196" s="224"/>
      <c r="B196" s="217"/>
      <c r="C196" s="218"/>
      <c r="D196" s="218"/>
      <c r="E196" s="218"/>
      <c r="F196" s="170"/>
      <c r="G196" s="170"/>
      <c r="H196" s="170"/>
      <c r="I196" s="170"/>
      <c r="J196" s="216"/>
      <c r="K196" s="224"/>
      <c r="L196" s="224"/>
      <c r="M196" s="224"/>
      <c r="N196" s="224"/>
      <c r="O196" s="224"/>
      <c r="P196" s="224"/>
      <c r="Q196" s="224"/>
      <c r="R196" s="224"/>
      <c r="S196" s="224"/>
      <c r="T196" s="224"/>
      <c r="U196" s="224"/>
      <c r="V196" s="224"/>
      <c r="W196" s="224"/>
      <c r="X196" s="224"/>
      <c r="Y196" s="224"/>
    </row>
    <row r="197" spans="1:25" ht="15.75" hidden="1" customHeight="1" x14ac:dyDescent="0.2">
      <c r="A197" s="224"/>
      <c r="B197" s="217"/>
      <c r="C197" s="218"/>
      <c r="D197" s="218"/>
      <c r="E197" s="218"/>
      <c r="F197" s="170"/>
      <c r="G197" s="170"/>
      <c r="H197" s="170"/>
      <c r="I197" s="170"/>
      <c r="J197" s="216"/>
      <c r="K197" s="224"/>
      <c r="L197" s="224"/>
      <c r="M197" s="224"/>
      <c r="N197" s="224"/>
      <c r="O197" s="224"/>
      <c r="P197" s="224"/>
      <c r="Q197" s="224"/>
      <c r="R197" s="224"/>
      <c r="S197" s="224"/>
      <c r="T197" s="224"/>
      <c r="U197" s="224"/>
      <c r="V197" s="224"/>
      <c r="W197" s="224"/>
      <c r="X197" s="224"/>
      <c r="Y197" s="224"/>
    </row>
    <row r="198" spans="1:25" ht="15.75" hidden="1" customHeight="1" x14ac:dyDescent="0.2">
      <c r="A198" s="224"/>
      <c r="B198" s="217"/>
      <c r="C198" s="218"/>
      <c r="D198" s="218"/>
      <c r="E198" s="218"/>
      <c r="F198" s="170"/>
      <c r="G198" s="170"/>
      <c r="H198" s="170"/>
      <c r="I198" s="170"/>
      <c r="J198" s="216"/>
      <c r="K198" s="224"/>
      <c r="L198" s="224"/>
      <c r="M198" s="224"/>
      <c r="N198" s="224"/>
      <c r="O198" s="224"/>
      <c r="P198" s="224"/>
      <c r="Q198" s="224"/>
      <c r="R198" s="224"/>
      <c r="S198" s="224"/>
      <c r="T198" s="224"/>
      <c r="U198" s="224"/>
      <c r="V198" s="224"/>
      <c r="W198" s="224"/>
      <c r="X198" s="224"/>
      <c r="Y198" s="224"/>
    </row>
    <row r="199" spans="1:25" ht="15.75" hidden="1" customHeight="1" x14ac:dyDescent="0.2">
      <c r="A199" s="224"/>
      <c r="B199" s="217"/>
      <c r="C199" s="218"/>
      <c r="D199" s="218"/>
      <c r="E199" s="218"/>
      <c r="F199" s="170"/>
      <c r="G199" s="170"/>
      <c r="H199" s="170"/>
      <c r="I199" s="170"/>
      <c r="J199" s="216"/>
      <c r="K199" s="224"/>
      <c r="L199" s="224"/>
      <c r="M199" s="224"/>
      <c r="N199" s="224"/>
      <c r="O199" s="224"/>
      <c r="P199" s="224"/>
      <c r="Q199" s="224"/>
      <c r="R199" s="224"/>
      <c r="S199" s="224"/>
      <c r="T199" s="224"/>
      <c r="U199" s="224"/>
      <c r="V199" s="224"/>
      <c r="W199" s="224"/>
      <c r="X199" s="224"/>
      <c r="Y199" s="224"/>
    </row>
    <row r="200" spans="1:25" ht="15.75" hidden="1" customHeight="1" x14ac:dyDescent="0.2">
      <c r="A200" s="224"/>
      <c r="B200" s="217"/>
      <c r="C200" s="218"/>
      <c r="D200" s="218"/>
      <c r="E200" s="218"/>
      <c r="F200" s="170"/>
      <c r="G200" s="170"/>
      <c r="H200" s="170"/>
      <c r="I200" s="170"/>
      <c r="J200" s="216"/>
      <c r="K200" s="224"/>
      <c r="L200" s="224"/>
      <c r="M200" s="224"/>
      <c r="N200" s="224"/>
      <c r="O200" s="224"/>
      <c r="P200" s="224"/>
      <c r="Q200" s="224"/>
      <c r="R200" s="224"/>
      <c r="S200" s="224"/>
      <c r="T200" s="224"/>
      <c r="U200" s="224"/>
      <c r="V200" s="224"/>
      <c r="W200" s="224"/>
      <c r="X200" s="224"/>
      <c r="Y200" s="224"/>
    </row>
    <row r="201" spans="1:25" ht="15.75" hidden="1" customHeight="1" x14ac:dyDescent="0.2">
      <c r="A201" s="224"/>
      <c r="B201" s="217"/>
      <c r="C201" s="218"/>
      <c r="D201" s="218"/>
      <c r="E201" s="218"/>
      <c r="F201" s="170"/>
      <c r="G201" s="170"/>
      <c r="H201" s="170"/>
      <c r="I201" s="170"/>
      <c r="J201" s="216"/>
      <c r="K201" s="224"/>
      <c r="L201" s="224"/>
      <c r="M201" s="224"/>
      <c r="N201" s="224"/>
      <c r="O201" s="224"/>
      <c r="P201" s="224"/>
      <c r="Q201" s="224"/>
      <c r="R201" s="224"/>
      <c r="S201" s="224"/>
      <c r="T201" s="224"/>
      <c r="U201" s="224"/>
      <c r="V201" s="224"/>
      <c r="W201" s="224"/>
      <c r="X201" s="224"/>
      <c r="Y201" s="224"/>
    </row>
    <row r="202" spans="1:25" ht="15.75" hidden="1" customHeight="1" x14ac:dyDescent="0.2">
      <c r="A202" s="224"/>
      <c r="B202" s="217"/>
      <c r="C202" s="218"/>
      <c r="D202" s="218"/>
      <c r="E202" s="218"/>
      <c r="F202" s="170"/>
      <c r="G202" s="170"/>
      <c r="H202" s="170"/>
      <c r="I202" s="170"/>
      <c r="J202" s="216"/>
      <c r="K202" s="224"/>
      <c r="L202" s="224"/>
      <c r="M202" s="224"/>
      <c r="N202" s="224"/>
      <c r="O202" s="224"/>
      <c r="P202" s="224"/>
      <c r="Q202" s="224"/>
      <c r="R202" s="224"/>
      <c r="S202" s="224"/>
      <c r="T202" s="224"/>
      <c r="U202" s="224"/>
      <c r="V202" s="224"/>
      <c r="W202" s="224"/>
      <c r="X202" s="224"/>
      <c r="Y202" s="224"/>
    </row>
    <row r="203" spans="1:25" ht="15.75" hidden="1" customHeight="1" x14ac:dyDescent="0.2">
      <c r="A203" s="224"/>
      <c r="B203" s="217"/>
      <c r="C203" s="218"/>
      <c r="D203" s="218"/>
      <c r="E203" s="218"/>
      <c r="F203" s="170"/>
      <c r="G203" s="170"/>
      <c r="H203" s="170"/>
      <c r="I203" s="170"/>
      <c r="J203" s="216"/>
      <c r="K203" s="224"/>
      <c r="L203" s="224"/>
      <c r="M203" s="224"/>
      <c r="N203" s="224"/>
      <c r="O203" s="224"/>
      <c r="P203" s="224"/>
      <c r="Q203" s="224"/>
      <c r="R203" s="224"/>
      <c r="S203" s="224"/>
      <c r="T203" s="224"/>
      <c r="U203" s="224"/>
      <c r="V203" s="224"/>
      <c r="W203" s="224"/>
      <c r="X203" s="224"/>
      <c r="Y203" s="224"/>
    </row>
    <row r="204" spans="1:25" ht="15.75" hidden="1" customHeight="1" x14ac:dyDescent="0.2">
      <c r="A204" s="224"/>
      <c r="B204" s="217"/>
      <c r="C204" s="218"/>
      <c r="D204" s="218"/>
      <c r="E204" s="218"/>
      <c r="F204" s="170"/>
      <c r="G204" s="170"/>
      <c r="H204" s="170"/>
      <c r="I204" s="170"/>
      <c r="J204" s="216"/>
      <c r="K204" s="224"/>
      <c r="L204" s="224"/>
      <c r="M204" s="224"/>
      <c r="N204" s="224"/>
      <c r="O204" s="224"/>
      <c r="P204" s="224"/>
      <c r="Q204" s="224"/>
      <c r="R204" s="224"/>
      <c r="S204" s="224"/>
      <c r="T204" s="224"/>
      <c r="U204" s="224"/>
      <c r="V204" s="224"/>
      <c r="W204" s="224"/>
      <c r="X204" s="224"/>
      <c r="Y204" s="224"/>
    </row>
    <row r="205" spans="1:25" ht="15.75" hidden="1" customHeight="1" x14ac:dyDescent="0.2">
      <c r="A205" s="224"/>
      <c r="B205" s="217"/>
      <c r="C205" s="218"/>
      <c r="D205" s="218"/>
      <c r="E205" s="218"/>
      <c r="F205" s="170"/>
      <c r="G205" s="170"/>
      <c r="H205" s="170"/>
      <c r="I205" s="170"/>
      <c r="J205" s="216"/>
      <c r="K205" s="224"/>
      <c r="L205" s="224"/>
      <c r="M205" s="224"/>
      <c r="N205" s="224"/>
      <c r="O205" s="224"/>
      <c r="P205" s="224"/>
      <c r="Q205" s="224"/>
      <c r="R205" s="224"/>
      <c r="S205" s="224"/>
      <c r="T205" s="224"/>
      <c r="U205" s="224"/>
      <c r="V205" s="224"/>
      <c r="W205" s="224"/>
      <c r="X205" s="224"/>
      <c r="Y205" s="224"/>
    </row>
    <row r="206" spans="1:25" ht="15.75" hidden="1" customHeight="1" x14ac:dyDescent="0.2">
      <c r="A206" s="224"/>
      <c r="B206" s="217"/>
      <c r="C206" s="218"/>
      <c r="D206" s="218"/>
      <c r="E206" s="218"/>
      <c r="F206" s="170"/>
      <c r="G206" s="170"/>
      <c r="H206" s="170"/>
      <c r="I206" s="170"/>
      <c r="J206" s="216"/>
      <c r="K206" s="224"/>
      <c r="L206" s="224"/>
      <c r="M206" s="224"/>
      <c r="N206" s="224"/>
      <c r="O206" s="224"/>
      <c r="P206" s="224"/>
      <c r="Q206" s="224"/>
      <c r="R206" s="224"/>
      <c r="S206" s="224"/>
      <c r="T206" s="224"/>
      <c r="U206" s="224"/>
      <c r="V206" s="224"/>
      <c r="W206" s="224"/>
      <c r="X206" s="224"/>
      <c r="Y206" s="224"/>
    </row>
    <row r="207" spans="1:25" ht="15.75" hidden="1" customHeight="1" x14ac:dyDescent="0.2">
      <c r="A207" s="224"/>
      <c r="B207" s="217"/>
      <c r="C207" s="218"/>
      <c r="D207" s="218"/>
      <c r="E207" s="218"/>
      <c r="F207" s="170"/>
      <c r="G207" s="170"/>
      <c r="H207" s="170"/>
      <c r="I207" s="170"/>
      <c r="J207" s="216"/>
      <c r="K207" s="224"/>
      <c r="L207" s="224"/>
      <c r="M207" s="224"/>
      <c r="N207" s="224"/>
      <c r="O207" s="224"/>
      <c r="P207" s="224"/>
      <c r="Q207" s="224"/>
      <c r="R207" s="224"/>
      <c r="S207" s="224"/>
      <c r="T207" s="224"/>
      <c r="U207" s="224"/>
      <c r="V207" s="224"/>
      <c r="W207" s="224"/>
      <c r="X207" s="224"/>
      <c r="Y207" s="224"/>
    </row>
    <row r="208" spans="1:25" ht="15.75" hidden="1" customHeight="1" x14ac:dyDescent="0.2">
      <c r="A208" s="224"/>
      <c r="B208" s="217"/>
      <c r="C208" s="218"/>
      <c r="D208" s="218"/>
      <c r="E208" s="218"/>
      <c r="F208" s="170"/>
      <c r="G208" s="170"/>
      <c r="H208" s="170"/>
      <c r="I208" s="170"/>
      <c r="J208" s="216"/>
      <c r="K208" s="224"/>
      <c r="L208" s="224"/>
      <c r="M208" s="224"/>
      <c r="N208" s="224"/>
      <c r="O208" s="224"/>
      <c r="P208" s="224"/>
      <c r="Q208" s="224"/>
      <c r="R208" s="224"/>
      <c r="S208" s="224"/>
      <c r="T208" s="224"/>
      <c r="U208" s="224"/>
      <c r="V208" s="224"/>
      <c r="W208" s="224"/>
      <c r="X208" s="224"/>
      <c r="Y208" s="224"/>
    </row>
    <row r="209" spans="1:25" ht="15.75" hidden="1" customHeight="1" x14ac:dyDescent="0.2">
      <c r="A209" s="224"/>
      <c r="B209" s="217"/>
      <c r="C209" s="218"/>
      <c r="D209" s="218"/>
      <c r="E209" s="218"/>
      <c r="F209" s="170"/>
      <c r="G209" s="170"/>
      <c r="H209" s="170"/>
      <c r="I209" s="170"/>
      <c r="J209" s="216"/>
      <c r="K209" s="224"/>
      <c r="L209" s="224"/>
      <c r="M209" s="224"/>
      <c r="N209" s="224"/>
      <c r="O209" s="224"/>
      <c r="P209" s="224"/>
      <c r="Q209" s="224"/>
      <c r="R209" s="224"/>
      <c r="S209" s="224"/>
      <c r="T209" s="224"/>
      <c r="U209" s="224"/>
      <c r="V209" s="224"/>
      <c r="W209" s="224"/>
      <c r="X209" s="224"/>
      <c r="Y209" s="224"/>
    </row>
    <row r="210" spans="1:25" ht="15.75" hidden="1" customHeight="1" x14ac:dyDescent="0.2">
      <c r="A210" s="224"/>
      <c r="B210" s="217"/>
      <c r="C210" s="218"/>
      <c r="D210" s="218"/>
      <c r="E210" s="218"/>
      <c r="F210" s="170"/>
      <c r="G210" s="170"/>
      <c r="H210" s="170"/>
      <c r="I210" s="170"/>
      <c r="J210" s="216"/>
      <c r="K210" s="224"/>
      <c r="L210" s="224"/>
      <c r="M210" s="224"/>
      <c r="N210" s="224"/>
      <c r="O210" s="224"/>
      <c r="P210" s="224"/>
      <c r="Q210" s="224"/>
      <c r="R210" s="224"/>
      <c r="S210" s="224"/>
      <c r="T210" s="224"/>
      <c r="U210" s="224"/>
      <c r="V210" s="224"/>
      <c r="W210" s="224"/>
      <c r="X210" s="224"/>
      <c r="Y210" s="224"/>
    </row>
    <row r="211" spans="1:25" ht="15.75" hidden="1" customHeight="1" x14ac:dyDescent="0.2">
      <c r="A211" s="224"/>
      <c r="B211" s="217"/>
      <c r="C211" s="218"/>
      <c r="D211" s="218"/>
      <c r="E211" s="218"/>
      <c r="F211" s="170"/>
      <c r="G211" s="170"/>
      <c r="H211" s="170"/>
      <c r="I211" s="170"/>
      <c r="J211" s="216"/>
      <c r="K211" s="224"/>
      <c r="L211" s="224"/>
      <c r="M211" s="224"/>
      <c r="N211" s="224"/>
      <c r="O211" s="224"/>
      <c r="P211" s="224"/>
      <c r="Q211" s="224"/>
      <c r="R211" s="224"/>
      <c r="S211" s="224"/>
      <c r="T211" s="224"/>
      <c r="U211" s="224"/>
      <c r="V211" s="224"/>
      <c r="W211" s="224"/>
      <c r="X211" s="224"/>
      <c r="Y211" s="224"/>
    </row>
    <row r="212" spans="1:25" ht="15.75" hidden="1" customHeight="1" x14ac:dyDescent="0.2">
      <c r="A212" s="224"/>
      <c r="B212" s="217"/>
      <c r="C212" s="218"/>
      <c r="D212" s="218"/>
      <c r="E212" s="218"/>
      <c r="F212" s="170"/>
      <c r="G212" s="170"/>
      <c r="H212" s="170"/>
      <c r="I212" s="170"/>
      <c r="J212" s="216"/>
      <c r="K212" s="224"/>
      <c r="L212" s="224"/>
      <c r="M212" s="224"/>
      <c r="N212" s="224"/>
      <c r="O212" s="224"/>
      <c r="P212" s="224"/>
      <c r="Q212" s="224"/>
      <c r="R212" s="224"/>
      <c r="S212" s="224"/>
      <c r="T212" s="224"/>
      <c r="U212" s="224"/>
      <c r="V212" s="224"/>
      <c r="W212" s="224"/>
      <c r="X212" s="224"/>
      <c r="Y212" s="224"/>
    </row>
    <row r="213" spans="1:25" ht="15.75" hidden="1" customHeight="1" x14ac:dyDescent="0.2">
      <c r="A213" s="224"/>
      <c r="B213" s="217"/>
      <c r="C213" s="218"/>
      <c r="D213" s="218"/>
      <c r="E213" s="218"/>
      <c r="F213" s="170"/>
      <c r="G213" s="170"/>
      <c r="H213" s="170"/>
      <c r="I213" s="170"/>
      <c r="J213" s="216"/>
      <c r="K213" s="224"/>
      <c r="L213" s="224"/>
      <c r="M213" s="224"/>
      <c r="N213" s="224"/>
      <c r="O213" s="224"/>
      <c r="P213" s="224"/>
      <c r="Q213" s="224"/>
      <c r="R213" s="224"/>
      <c r="S213" s="224"/>
      <c r="T213" s="224"/>
      <c r="U213" s="224"/>
      <c r="V213" s="224"/>
      <c r="W213" s="224"/>
      <c r="X213" s="224"/>
      <c r="Y213" s="224"/>
    </row>
    <row r="214" spans="1:25" ht="15.75" hidden="1" customHeight="1" x14ac:dyDescent="0.2">
      <c r="A214" s="224"/>
      <c r="B214" s="217"/>
      <c r="C214" s="218"/>
      <c r="D214" s="218"/>
      <c r="E214" s="218"/>
      <c r="F214" s="170"/>
      <c r="G214" s="170"/>
      <c r="H214" s="170"/>
      <c r="I214" s="170"/>
      <c r="J214" s="216"/>
      <c r="K214" s="224"/>
      <c r="L214" s="224"/>
      <c r="M214" s="224"/>
      <c r="N214" s="224"/>
      <c r="O214" s="224"/>
      <c r="P214" s="224"/>
      <c r="Q214" s="224"/>
      <c r="R214" s="224"/>
      <c r="S214" s="224"/>
      <c r="T214" s="224"/>
      <c r="U214" s="224"/>
      <c r="V214" s="224"/>
      <c r="W214" s="224"/>
      <c r="X214" s="224"/>
      <c r="Y214" s="224"/>
    </row>
    <row r="215" spans="1:25" ht="15.75" hidden="1" customHeight="1" x14ac:dyDescent="0.2">
      <c r="A215" s="224"/>
      <c r="B215" s="217"/>
      <c r="C215" s="218"/>
      <c r="D215" s="218"/>
      <c r="E215" s="218"/>
      <c r="F215" s="170"/>
      <c r="G215" s="170"/>
      <c r="H215" s="170"/>
      <c r="I215" s="170"/>
      <c r="J215" s="216"/>
      <c r="K215" s="224"/>
      <c r="L215" s="224"/>
      <c r="M215" s="224"/>
      <c r="N215" s="224"/>
      <c r="O215" s="224"/>
      <c r="P215" s="224"/>
      <c r="Q215" s="224"/>
      <c r="R215" s="224"/>
      <c r="S215" s="224"/>
      <c r="T215" s="224"/>
      <c r="U215" s="224"/>
      <c r="V215" s="224"/>
      <c r="W215" s="224"/>
      <c r="X215" s="224"/>
      <c r="Y215" s="224"/>
    </row>
    <row r="216" spans="1:25" ht="15.75" hidden="1" customHeight="1" x14ac:dyDescent="0.2">
      <c r="A216" s="224"/>
      <c r="B216" s="217"/>
      <c r="C216" s="218"/>
      <c r="D216" s="218"/>
      <c r="E216" s="218"/>
      <c r="F216" s="170"/>
      <c r="G216" s="170"/>
      <c r="H216" s="170"/>
      <c r="I216" s="170"/>
      <c r="J216" s="216"/>
      <c r="K216" s="224"/>
      <c r="L216" s="224"/>
      <c r="M216" s="224"/>
      <c r="N216" s="224"/>
      <c r="O216" s="224"/>
      <c r="P216" s="224"/>
      <c r="Q216" s="224"/>
      <c r="R216" s="224"/>
      <c r="S216" s="224"/>
      <c r="T216" s="224"/>
      <c r="U216" s="224"/>
      <c r="V216" s="224"/>
      <c r="W216" s="224"/>
      <c r="X216" s="224"/>
      <c r="Y216" s="224"/>
    </row>
    <row r="217" spans="1:25" ht="15.75" hidden="1" customHeight="1" x14ac:dyDescent="0.2">
      <c r="A217" s="224"/>
      <c r="B217" s="217"/>
      <c r="C217" s="218"/>
      <c r="D217" s="218"/>
      <c r="E217" s="218"/>
      <c r="F217" s="170"/>
      <c r="G217" s="170"/>
      <c r="H217" s="170"/>
      <c r="I217" s="170"/>
      <c r="J217" s="216"/>
      <c r="K217" s="224"/>
      <c r="L217" s="224"/>
      <c r="M217" s="224"/>
      <c r="N217" s="224"/>
      <c r="O217" s="224"/>
      <c r="P217" s="224"/>
      <c r="Q217" s="224"/>
      <c r="R217" s="224"/>
      <c r="S217" s="224"/>
      <c r="T217" s="224"/>
      <c r="U217" s="224"/>
      <c r="V217" s="224"/>
      <c r="W217" s="224"/>
      <c r="X217" s="224"/>
      <c r="Y217" s="224"/>
    </row>
    <row r="218" spans="1:25" ht="15.75" hidden="1" customHeight="1" x14ac:dyDescent="0.2">
      <c r="A218" s="224"/>
      <c r="B218" s="217"/>
      <c r="C218" s="218"/>
      <c r="D218" s="218"/>
      <c r="E218" s="218"/>
      <c r="F218" s="170"/>
      <c r="G218" s="170"/>
      <c r="H218" s="170"/>
      <c r="I218" s="170"/>
      <c r="J218" s="216"/>
      <c r="K218" s="224"/>
      <c r="L218" s="224"/>
      <c r="M218" s="224"/>
      <c r="N218" s="224"/>
      <c r="O218" s="224"/>
      <c r="P218" s="224"/>
      <c r="Q218" s="224"/>
      <c r="R218" s="224"/>
      <c r="S218" s="224"/>
      <c r="T218" s="224"/>
      <c r="U218" s="224"/>
      <c r="V218" s="224"/>
      <c r="W218" s="224"/>
      <c r="X218" s="224"/>
      <c r="Y218" s="224"/>
    </row>
    <row r="219" spans="1:25" ht="15.75" hidden="1" customHeight="1" x14ac:dyDescent="0.2">
      <c r="A219" s="224"/>
      <c r="B219" s="217"/>
      <c r="C219" s="218"/>
      <c r="D219" s="218"/>
      <c r="E219" s="218"/>
      <c r="F219" s="170"/>
      <c r="G219" s="170"/>
      <c r="H219" s="170"/>
      <c r="I219" s="170"/>
      <c r="J219" s="216"/>
      <c r="K219" s="224"/>
      <c r="L219" s="224"/>
      <c r="M219" s="224"/>
      <c r="N219" s="224"/>
      <c r="O219" s="224"/>
      <c r="P219" s="224"/>
      <c r="Q219" s="224"/>
      <c r="R219" s="224"/>
      <c r="S219" s="224"/>
      <c r="T219" s="224"/>
      <c r="U219" s="224"/>
      <c r="V219" s="224"/>
      <c r="W219" s="224"/>
      <c r="X219" s="224"/>
      <c r="Y219" s="224"/>
    </row>
    <row r="220" spans="1:25" ht="15.75" hidden="1" customHeight="1" x14ac:dyDescent="0.2">
      <c r="A220" s="224"/>
      <c r="B220" s="217"/>
      <c r="C220" s="218"/>
      <c r="D220" s="218"/>
      <c r="E220" s="218"/>
      <c r="F220" s="170"/>
      <c r="G220" s="170"/>
      <c r="H220" s="170"/>
      <c r="I220" s="170"/>
      <c r="J220" s="216"/>
      <c r="K220" s="224"/>
      <c r="L220" s="224"/>
      <c r="M220" s="224"/>
      <c r="N220" s="224"/>
      <c r="O220" s="224"/>
      <c r="P220" s="224"/>
      <c r="Q220" s="224"/>
      <c r="R220" s="224"/>
      <c r="S220" s="224"/>
      <c r="T220" s="224"/>
      <c r="U220" s="224"/>
      <c r="V220" s="224"/>
      <c r="W220" s="224"/>
      <c r="X220" s="224"/>
      <c r="Y220" s="224"/>
    </row>
    <row r="221" spans="1:25" ht="15.75" hidden="1" customHeight="1" x14ac:dyDescent="0.2">
      <c r="A221" s="224"/>
      <c r="B221" s="217"/>
      <c r="C221" s="218"/>
      <c r="D221" s="218"/>
      <c r="E221" s="218"/>
      <c r="F221" s="170"/>
      <c r="G221" s="170"/>
      <c r="H221" s="170"/>
      <c r="I221" s="170"/>
      <c r="J221" s="216"/>
      <c r="K221" s="224"/>
      <c r="L221" s="224"/>
      <c r="M221" s="224"/>
      <c r="N221" s="224"/>
      <c r="O221" s="224"/>
      <c r="P221" s="224"/>
      <c r="Q221" s="224"/>
      <c r="R221" s="224"/>
      <c r="S221" s="224"/>
      <c r="T221" s="224"/>
      <c r="U221" s="224"/>
      <c r="V221" s="224"/>
      <c r="W221" s="224"/>
      <c r="X221" s="224"/>
      <c r="Y221" s="224"/>
    </row>
    <row r="222" spans="1:25" ht="15.75" hidden="1" customHeight="1" x14ac:dyDescent="0.2">
      <c r="A222" s="224"/>
      <c r="B222" s="217"/>
      <c r="C222" s="218"/>
      <c r="D222" s="218"/>
      <c r="E222" s="218"/>
      <c r="F222" s="170"/>
      <c r="G222" s="170"/>
      <c r="H222" s="170"/>
      <c r="I222" s="170"/>
      <c r="J222" s="216"/>
      <c r="K222" s="224"/>
      <c r="L222" s="224"/>
      <c r="M222" s="224"/>
      <c r="N222" s="224"/>
      <c r="O222" s="224"/>
      <c r="P222" s="224"/>
      <c r="Q222" s="224"/>
      <c r="R222" s="224"/>
      <c r="S222" s="224"/>
      <c r="T222" s="224"/>
      <c r="U222" s="224"/>
      <c r="V222" s="224"/>
      <c r="W222" s="224"/>
      <c r="X222" s="224"/>
      <c r="Y222" s="224"/>
    </row>
    <row r="223" spans="1:25" ht="15.75" hidden="1" customHeight="1" x14ac:dyDescent="0.2">
      <c r="A223" s="224"/>
      <c r="B223" s="217"/>
      <c r="C223" s="218"/>
      <c r="D223" s="218"/>
      <c r="E223" s="218"/>
      <c r="F223" s="170"/>
      <c r="G223" s="170"/>
      <c r="H223" s="170"/>
      <c r="I223" s="170"/>
      <c r="J223" s="216"/>
      <c r="K223" s="224"/>
      <c r="L223" s="224"/>
      <c r="M223" s="224"/>
      <c r="N223" s="224"/>
      <c r="O223" s="224"/>
      <c r="P223" s="224"/>
      <c r="Q223" s="224"/>
      <c r="R223" s="224"/>
      <c r="S223" s="224"/>
      <c r="T223" s="224"/>
      <c r="U223" s="224"/>
      <c r="V223" s="224"/>
      <c r="W223" s="224"/>
      <c r="X223" s="224"/>
      <c r="Y223" s="224"/>
    </row>
    <row r="224" spans="1:25" ht="15.75" hidden="1" customHeight="1" x14ac:dyDescent="0.2">
      <c r="A224" s="224"/>
      <c r="B224" s="217"/>
      <c r="C224" s="218"/>
      <c r="D224" s="218"/>
      <c r="E224" s="218"/>
      <c r="F224" s="170"/>
      <c r="G224" s="170"/>
      <c r="H224" s="170"/>
      <c r="I224" s="170"/>
      <c r="J224" s="216"/>
      <c r="K224" s="224"/>
      <c r="L224" s="224"/>
      <c r="M224" s="224"/>
      <c r="N224" s="224"/>
      <c r="O224" s="224"/>
      <c r="P224" s="224"/>
      <c r="Q224" s="224"/>
      <c r="R224" s="224"/>
      <c r="S224" s="224"/>
      <c r="T224" s="224"/>
      <c r="U224" s="224"/>
      <c r="V224" s="224"/>
      <c r="W224" s="224"/>
      <c r="X224" s="224"/>
      <c r="Y224" s="224"/>
    </row>
    <row r="225" spans="1:25" ht="15.75" hidden="1" customHeight="1" x14ac:dyDescent="0.2">
      <c r="A225" s="224"/>
      <c r="B225" s="217"/>
      <c r="C225" s="218"/>
      <c r="D225" s="218"/>
      <c r="E225" s="218"/>
      <c r="F225" s="170"/>
      <c r="G225" s="170"/>
      <c r="H225" s="170"/>
      <c r="I225" s="170"/>
      <c r="J225" s="216"/>
      <c r="K225" s="224"/>
      <c r="L225" s="224"/>
      <c r="M225" s="224"/>
      <c r="N225" s="224"/>
      <c r="O225" s="224"/>
      <c r="P225" s="224"/>
      <c r="Q225" s="224"/>
      <c r="R225" s="224"/>
      <c r="S225" s="224"/>
      <c r="T225" s="224"/>
      <c r="U225" s="224"/>
      <c r="V225" s="224"/>
      <c r="W225" s="224"/>
      <c r="X225" s="224"/>
      <c r="Y225" s="224"/>
    </row>
    <row r="226" spans="1:25" ht="15.75" hidden="1" customHeight="1" x14ac:dyDescent="0.2">
      <c r="A226" s="224"/>
      <c r="B226" s="217"/>
      <c r="C226" s="218"/>
      <c r="D226" s="218"/>
      <c r="E226" s="218"/>
      <c r="F226" s="170"/>
      <c r="G226" s="170"/>
      <c r="H226" s="170"/>
      <c r="I226" s="170"/>
      <c r="J226" s="216"/>
      <c r="K226" s="224"/>
      <c r="L226" s="224"/>
      <c r="M226" s="224"/>
      <c r="N226" s="224"/>
      <c r="O226" s="224"/>
      <c r="P226" s="224"/>
      <c r="Q226" s="224"/>
      <c r="R226" s="224"/>
      <c r="S226" s="224"/>
      <c r="T226" s="224"/>
      <c r="U226" s="224"/>
      <c r="V226" s="224"/>
      <c r="W226" s="224"/>
      <c r="X226" s="224"/>
      <c r="Y226" s="224"/>
    </row>
    <row r="227" spans="1:25" ht="15.75" hidden="1" customHeight="1" x14ac:dyDescent="0.2">
      <c r="A227" s="224"/>
      <c r="B227" s="217"/>
      <c r="C227" s="218"/>
      <c r="D227" s="218"/>
      <c r="E227" s="218"/>
      <c r="F227" s="170"/>
      <c r="G227" s="170"/>
      <c r="H227" s="170"/>
      <c r="I227" s="170"/>
      <c r="J227" s="216"/>
      <c r="K227" s="224"/>
      <c r="L227" s="224"/>
      <c r="M227" s="224"/>
      <c r="N227" s="224"/>
      <c r="O227" s="224"/>
      <c r="P227" s="224"/>
      <c r="Q227" s="224"/>
      <c r="R227" s="224"/>
      <c r="S227" s="224"/>
      <c r="T227" s="224"/>
      <c r="U227" s="224"/>
      <c r="V227" s="224"/>
      <c r="W227" s="224"/>
      <c r="X227" s="224"/>
      <c r="Y227" s="224"/>
    </row>
    <row r="228" spans="1:25" ht="15.75" hidden="1" customHeight="1" x14ac:dyDescent="0.2">
      <c r="A228" s="224"/>
      <c r="B228" s="217"/>
      <c r="C228" s="218"/>
      <c r="D228" s="218"/>
      <c r="E228" s="218"/>
      <c r="F228" s="170"/>
      <c r="G228" s="170"/>
      <c r="H228" s="170"/>
      <c r="I228" s="170"/>
      <c r="J228" s="216"/>
      <c r="K228" s="224"/>
      <c r="L228" s="224"/>
      <c r="M228" s="224"/>
      <c r="N228" s="224"/>
      <c r="O228" s="224"/>
      <c r="P228" s="224"/>
      <c r="Q228" s="224"/>
      <c r="R228" s="224"/>
      <c r="S228" s="224"/>
      <c r="T228" s="224"/>
      <c r="U228" s="224"/>
      <c r="V228" s="224"/>
      <c r="W228" s="224"/>
      <c r="X228" s="224"/>
      <c r="Y228" s="224"/>
    </row>
    <row r="229" spans="1:25" ht="15.75" hidden="1" customHeight="1" x14ac:dyDescent="0.2">
      <c r="A229" s="224"/>
      <c r="B229" s="217"/>
      <c r="C229" s="218"/>
      <c r="D229" s="218"/>
      <c r="E229" s="218"/>
      <c r="F229" s="170"/>
      <c r="G229" s="170"/>
      <c r="H229" s="170"/>
      <c r="I229" s="170"/>
      <c r="J229" s="216"/>
      <c r="K229" s="224"/>
      <c r="L229" s="224"/>
      <c r="M229" s="224"/>
      <c r="N229" s="224"/>
      <c r="O229" s="224"/>
      <c r="P229" s="224"/>
      <c r="Q229" s="224"/>
      <c r="R229" s="224"/>
      <c r="S229" s="224"/>
      <c r="T229" s="224"/>
      <c r="U229" s="224"/>
      <c r="V229" s="224"/>
      <c r="W229" s="224"/>
      <c r="X229" s="224"/>
      <c r="Y229" s="224"/>
    </row>
    <row r="230" spans="1:25" ht="15.75" hidden="1" customHeight="1" x14ac:dyDescent="0.2">
      <c r="A230" s="224"/>
      <c r="B230" s="217"/>
      <c r="C230" s="218"/>
      <c r="D230" s="218"/>
      <c r="E230" s="218"/>
      <c r="F230" s="170"/>
      <c r="G230" s="170"/>
      <c r="H230" s="170"/>
      <c r="I230" s="170"/>
      <c r="J230" s="216"/>
      <c r="K230" s="224"/>
      <c r="L230" s="224"/>
      <c r="M230" s="224"/>
      <c r="N230" s="224"/>
      <c r="O230" s="224"/>
      <c r="P230" s="224"/>
      <c r="Q230" s="224"/>
      <c r="R230" s="224"/>
      <c r="S230" s="224"/>
      <c r="T230" s="224"/>
      <c r="U230" s="224"/>
      <c r="V230" s="224"/>
      <c r="W230" s="224"/>
      <c r="X230" s="224"/>
      <c r="Y230" s="224"/>
    </row>
    <row r="231" spans="1:25" ht="15.75" hidden="1" customHeight="1" x14ac:dyDescent="0.2">
      <c r="A231" s="224"/>
      <c r="B231" s="217"/>
      <c r="C231" s="218"/>
      <c r="D231" s="218"/>
      <c r="E231" s="218"/>
      <c r="F231" s="170"/>
      <c r="G231" s="170"/>
      <c r="H231" s="170"/>
      <c r="I231" s="170"/>
      <c r="J231" s="216"/>
      <c r="K231" s="224"/>
      <c r="L231" s="224"/>
      <c r="M231" s="224"/>
      <c r="N231" s="224"/>
      <c r="O231" s="224"/>
      <c r="P231" s="224"/>
      <c r="Q231" s="224"/>
      <c r="R231" s="224"/>
      <c r="S231" s="224"/>
      <c r="T231" s="224"/>
      <c r="U231" s="224"/>
      <c r="V231" s="224"/>
      <c r="W231" s="224"/>
      <c r="X231" s="224"/>
      <c r="Y231" s="224"/>
    </row>
    <row r="232" spans="1:25" ht="15.75" hidden="1" customHeight="1" x14ac:dyDescent="0.2">
      <c r="A232" s="224"/>
      <c r="B232" s="217"/>
      <c r="C232" s="218"/>
      <c r="D232" s="218"/>
      <c r="E232" s="218"/>
      <c r="F232" s="170"/>
      <c r="G232" s="170"/>
      <c r="H232" s="170"/>
      <c r="I232" s="170"/>
      <c r="J232" s="216"/>
      <c r="K232" s="224"/>
      <c r="L232" s="224"/>
      <c r="M232" s="224"/>
      <c r="N232" s="224"/>
      <c r="O232" s="224"/>
      <c r="P232" s="224"/>
      <c r="Q232" s="224"/>
      <c r="R232" s="224"/>
      <c r="S232" s="224"/>
      <c r="T232" s="224"/>
      <c r="U232" s="224"/>
      <c r="V232" s="224"/>
      <c r="W232" s="224"/>
      <c r="X232" s="224"/>
      <c r="Y232" s="224"/>
    </row>
    <row r="233" spans="1:25" ht="15.75" hidden="1" customHeight="1" x14ac:dyDescent="0.2">
      <c r="A233" s="224"/>
      <c r="B233" s="217"/>
      <c r="C233" s="218"/>
      <c r="D233" s="218"/>
      <c r="E233" s="218"/>
      <c r="F233" s="170"/>
      <c r="G233" s="170"/>
      <c r="H233" s="170"/>
      <c r="I233" s="170"/>
      <c r="J233" s="216"/>
      <c r="K233" s="224"/>
      <c r="L233" s="224"/>
      <c r="M233" s="224"/>
      <c r="N233" s="224"/>
      <c r="O233" s="224"/>
      <c r="P233" s="224"/>
      <c r="Q233" s="224"/>
      <c r="R233" s="224"/>
      <c r="S233" s="224"/>
      <c r="T233" s="224"/>
      <c r="U233" s="224"/>
      <c r="V233" s="224"/>
      <c r="W233" s="224"/>
      <c r="X233" s="224"/>
      <c r="Y233" s="224"/>
    </row>
    <row r="234" spans="1:25" ht="15.75" hidden="1" customHeight="1" x14ac:dyDescent="0.2">
      <c r="A234" s="224"/>
      <c r="B234" s="217"/>
      <c r="C234" s="218"/>
      <c r="D234" s="218"/>
      <c r="E234" s="218"/>
      <c r="F234" s="170"/>
      <c r="G234" s="170"/>
      <c r="H234" s="170"/>
      <c r="I234" s="170"/>
      <c r="J234" s="216"/>
      <c r="K234" s="224"/>
      <c r="L234" s="224"/>
      <c r="M234" s="224"/>
      <c r="N234" s="224"/>
      <c r="O234" s="224"/>
      <c r="P234" s="224"/>
      <c r="Q234" s="224"/>
      <c r="R234" s="224"/>
      <c r="S234" s="224"/>
      <c r="T234" s="224"/>
      <c r="U234" s="224"/>
      <c r="V234" s="224"/>
      <c r="W234" s="224"/>
      <c r="X234" s="224"/>
      <c r="Y234" s="224"/>
    </row>
    <row r="235" spans="1:25" ht="15.75" hidden="1" customHeight="1" x14ac:dyDescent="0.2">
      <c r="A235" s="224"/>
      <c r="B235" s="217"/>
      <c r="C235" s="218"/>
      <c r="D235" s="218"/>
      <c r="E235" s="218"/>
      <c r="F235" s="170"/>
      <c r="G235" s="170"/>
      <c r="H235" s="170"/>
      <c r="I235" s="170"/>
      <c r="J235" s="216"/>
      <c r="K235" s="224"/>
      <c r="L235" s="224"/>
      <c r="M235" s="224"/>
      <c r="N235" s="224"/>
      <c r="O235" s="224"/>
      <c r="P235" s="224"/>
      <c r="Q235" s="224"/>
      <c r="R235" s="224"/>
      <c r="S235" s="224"/>
      <c r="T235" s="224"/>
      <c r="U235" s="224"/>
      <c r="V235" s="224"/>
      <c r="W235" s="224"/>
      <c r="X235" s="224"/>
      <c r="Y235" s="224"/>
    </row>
    <row r="236" spans="1:25" ht="15.75" hidden="1" customHeight="1" x14ac:dyDescent="0.2">
      <c r="A236" s="224"/>
      <c r="B236" s="217"/>
      <c r="C236" s="218"/>
      <c r="D236" s="218"/>
      <c r="E236" s="218"/>
      <c r="F236" s="170"/>
      <c r="G236" s="170"/>
      <c r="H236" s="170"/>
      <c r="I236" s="170"/>
      <c r="J236" s="216"/>
      <c r="K236" s="224"/>
      <c r="L236" s="224"/>
      <c r="M236" s="224"/>
      <c r="N236" s="224"/>
      <c r="O236" s="224"/>
      <c r="P236" s="224"/>
      <c r="Q236" s="224"/>
      <c r="R236" s="224"/>
      <c r="S236" s="224"/>
      <c r="T236" s="224"/>
      <c r="U236" s="224"/>
      <c r="V236" s="224"/>
      <c r="W236" s="224"/>
      <c r="X236" s="224"/>
      <c r="Y236" s="224"/>
    </row>
    <row r="237" spans="1:25" ht="15.75" hidden="1" customHeight="1" x14ac:dyDescent="0.2">
      <c r="A237" s="224"/>
      <c r="B237" s="217"/>
      <c r="C237" s="218"/>
      <c r="D237" s="218"/>
      <c r="E237" s="218"/>
      <c r="F237" s="170"/>
      <c r="G237" s="170"/>
      <c r="H237" s="170"/>
      <c r="I237" s="170"/>
      <c r="J237" s="216"/>
      <c r="K237" s="224"/>
      <c r="L237" s="224"/>
      <c r="M237" s="224"/>
      <c r="N237" s="224"/>
      <c r="O237" s="224"/>
      <c r="P237" s="224"/>
      <c r="Q237" s="224"/>
      <c r="R237" s="224"/>
      <c r="S237" s="224"/>
      <c r="T237" s="224"/>
      <c r="U237" s="224"/>
      <c r="V237" s="224"/>
      <c r="W237" s="224"/>
      <c r="X237" s="224"/>
      <c r="Y237" s="224"/>
    </row>
    <row r="238" spans="1:25" ht="15.75" hidden="1" customHeight="1" x14ac:dyDescent="0.2">
      <c r="A238" s="224"/>
      <c r="B238" s="217"/>
      <c r="C238" s="218"/>
      <c r="D238" s="218"/>
      <c r="E238" s="218"/>
      <c r="F238" s="170"/>
      <c r="G238" s="170"/>
      <c r="H238" s="170"/>
      <c r="I238" s="170"/>
      <c r="J238" s="216"/>
      <c r="K238" s="224"/>
      <c r="L238" s="224"/>
      <c r="M238" s="224"/>
      <c r="N238" s="224"/>
      <c r="O238" s="224"/>
      <c r="P238" s="224"/>
      <c r="Q238" s="224"/>
      <c r="R238" s="224"/>
      <c r="S238" s="224"/>
      <c r="T238" s="224"/>
      <c r="U238" s="224"/>
      <c r="V238" s="224"/>
      <c r="W238" s="224"/>
      <c r="X238" s="224"/>
      <c r="Y238" s="224"/>
    </row>
    <row r="239" spans="1:25" ht="15.75" hidden="1" customHeight="1" x14ac:dyDescent="0.2">
      <c r="A239" s="224"/>
      <c r="B239" s="217"/>
      <c r="C239" s="218"/>
      <c r="D239" s="218"/>
      <c r="E239" s="218"/>
      <c r="F239" s="170"/>
      <c r="G239" s="170"/>
      <c r="H239" s="170"/>
      <c r="I239" s="170"/>
      <c r="J239" s="216"/>
      <c r="K239" s="224"/>
      <c r="L239" s="224"/>
      <c r="M239" s="224"/>
      <c r="N239" s="224"/>
      <c r="O239" s="224"/>
      <c r="P239" s="224"/>
      <c r="Q239" s="224"/>
      <c r="R239" s="224"/>
      <c r="S239" s="224"/>
      <c r="T239" s="224"/>
      <c r="U239" s="224"/>
      <c r="V239" s="224"/>
      <c r="W239" s="224"/>
      <c r="X239" s="224"/>
      <c r="Y239" s="224"/>
    </row>
    <row r="240" spans="1:25" ht="15.75" hidden="1" customHeight="1" x14ac:dyDescent="0.2">
      <c r="A240" s="224"/>
      <c r="B240" s="217"/>
      <c r="C240" s="218"/>
      <c r="D240" s="218"/>
      <c r="E240" s="218"/>
      <c r="F240" s="170"/>
      <c r="G240" s="170"/>
      <c r="H240" s="170"/>
      <c r="I240" s="170"/>
      <c r="J240" s="216"/>
      <c r="K240" s="224"/>
      <c r="L240" s="224"/>
      <c r="M240" s="224"/>
      <c r="N240" s="224"/>
      <c r="O240" s="224"/>
      <c r="P240" s="224"/>
      <c r="Q240" s="224"/>
      <c r="R240" s="224"/>
      <c r="S240" s="224"/>
      <c r="T240" s="224"/>
      <c r="U240" s="224"/>
      <c r="V240" s="224"/>
      <c r="W240" s="224"/>
      <c r="X240" s="224"/>
      <c r="Y240" s="224"/>
    </row>
    <row r="241" spans="1:25" ht="15.75" hidden="1" customHeight="1" x14ac:dyDescent="0.2">
      <c r="A241" s="224"/>
      <c r="B241" s="217"/>
      <c r="C241" s="218"/>
      <c r="D241" s="218"/>
      <c r="E241" s="218"/>
      <c r="F241" s="170"/>
      <c r="G241" s="170"/>
      <c r="H241" s="170"/>
      <c r="I241" s="170"/>
      <c r="J241" s="216"/>
      <c r="K241" s="224"/>
      <c r="L241" s="224"/>
      <c r="M241" s="224"/>
      <c r="N241" s="224"/>
      <c r="O241" s="224"/>
      <c r="P241" s="224"/>
      <c r="Q241" s="224"/>
      <c r="R241" s="224"/>
      <c r="S241" s="224"/>
      <c r="T241" s="224"/>
      <c r="U241" s="224"/>
      <c r="V241" s="224"/>
      <c r="W241" s="224"/>
      <c r="X241" s="224"/>
      <c r="Y241" s="224"/>
    </row>
    <row r="242" spans="1:25" ht="15.75" hidden="1" customHeight="1" x14ac:dyDescent="0.2">
      <c r="A242" s="224"/>
      <c r="B242" s="217"/>
      <c r="C242" s="218"/>
      <c r="D242" s="218"/>
      <c r="E242" s="218"/>
      <c r="F242" s="170"/>
      <c r="G242" s="170"/>
      <c r="H242" s="170"/>
      <c r="I242" s="170"/>
      <c r="J242" s="216"/>
      <c r="K242" s="224"/>
      <c r="L242" s="224"/>
      <c r="M242" s="224"/>
      <c r="N242" s="224"/>
      <c r="O242" s="224"/>
      <c r="P242" s="224"/>
      <c r="Q242" s="224"/>
      <c r="R242" s="224"/>
      <c r="S242" s="224"/>
      <c r="T242" s="224"/>
      <c r="U242" s="224"/>
      <c r="V242" s="224"/>
      <c r="W242" s="224"/>
      <c r="X242" s="224"/>
      <c r="Y242" s="224"/>
    </row>
    <row r="243" spans="1:25" ht="15.75" hidden="1" customHeight="1" x14ac:dyDescent="0.2">
      <c r="A243" s="224"/>
      <c r="B243" s="217"/>
      <c r="C243" s="218"/>
      <c r="D243" s="218"/>
      <c r="E243" s="218"/>
      <c r="F243" s="170"/>
      <c r="G243" s="170"/>
      <c r="H243" s="170"/>
      <c r="I243" s="170"/>
      <c r="J243" s="216"/>
      <c r="K243" s="224"/>
      <c r="L243" s="224"/>
      <c r="M243" s="224"/>
      <c r="N243" s="224"/>
      <c r="O243" s="224"/>
      <c r="P243" s="224"/>
      <c r="Q243" s="224"/>
      <c r="R243" s="224"/>
      <c r="S243" s="224"/>
      <c r="T243" s="224"/>
      <c r="U243" s="224"/>
      <c r="V243" s="224"/>
      <c r="W243" s="224"/>
      <c r="X243" s="224"/>
      <c r="Y243" s="224"/>
    </row>
    <row r="244" spans="1:25" ht="15.75" hidden="1" customHeight="1" x14ac:dyDescent="0.2">
      <c r="A244" s="224"/>
      <c r="B244" s="217"/>
      <c r="C244" s="218"/>
      <c r="D244" s="218"/>
      <c r="E244" s="218"/>
      <c r="F244" s="170"/>
      <c r="G244" s="170"/>
      <c r="H244" s="170"/>
      <c r="I244" s="170"/>
      <c r="J244" s="216"/>
      <c r="K244" s="224"/>
      <c r="L244" s="224"/>
      <c r="M244" s="224"/>
      <c r="N244" s="224"/>
      <c r="O244" s="224"/>
      <c r="P244" s="224"/>
      <c r="Q244" s="224"/>
      <c r="R244" s="224"/>
      <c r="S244" s="224"/>
      <c r="T244" s="224"/>
      <c r="U244" s="224"/>
      <c r="V244" s="224"/>
      <c r="W244" s="224"/>
      <c r="X244" s="224"/>
      <c r="Y244" s="224"/>
    </row>
    <row r="245" spans="1:25" ht="15.75" hidden="1" customHeight="1" x14ac:dyDescent="0.2">
      <c r="A245" s="224"/>
      <c r="B245" s="217"/>
      <c r="C245" s="218"/>
      <c r="D245" s="218"/>
      <c r="E245" s="218"/>
      <c r="F245" s="170"/>
      <c r="G245" s="170"/>
      <c r="H245" s="170"/>
      <c r="I245" s="170"/>
      <c r="J245" s="216"/>
      <c r="K245" s="224"/>
      <c r="L245" s="224"/>
      <c r="M245" s="224"/>
      <c r="N245" s="224"/>
      <c r="O245" s="224"/>
      <c r="P245" s="224"/>
      <c r="Q245" s="224"/>
      <c r="R245" s="224"/>
      <c r="S245" s="224"/>
      <c r="T245" s="224"/>
      <c r="U245" s="224"/>
      <c r="V245" s="224"/>
      <c r="W245" s="224"/>
      <c r="X245" s="224"/>
      <c r="Y245" s="224"/>
    </row>
    <row r="246" spans="1:25" ht="15.75" hidden="1" customHeight="1" x14ac:dyDescent="0.2">
      <c r="A246" s="224"/>
      <c r="B246" s="217"/>
      <c r="C246" s="218"/>
      <c r="D246" s="218"/>
      <c r="E246" s="218"/>
      <c r="F246" s="170"/>
      <c r="G246" s="170"/>
      <c r="H246" s="170"/>
      <c r="I246" s="170"/>
      <c r="J246" s="216"/>
      <c r="K246" s="224"/>
      <c r="L246" s="224"/>
      <c r="M246" s="224"/>
      <c r="N246" s="224"/>
      <c r="O246" s="224"/>
      <c r="P246" s="224"/>
      <c r="Q246" s="224"/>
      <c r="R246" s="224"/>
      <c r="S246" s="224"/>
      <c r="T246" s="224"/>
      <c r="U246" s="224"/>
      <c r="V246" s="224"/>
      <c r="W246" s="224"/>
      <c r="X246" s="224"/>
      <c r="Y246" s="224"/>
    </row>
    <row r="247" spans="1:25" ht="15.75" hidden="1" customHeight="1" x14ac:dyDescent="0.2">
      <c r="A247" s="224"/>
      <c r="B247" s="217"/>
      <c r="C247" s="218"/>
      <c r="D247" s="218"/>
      <c r="E247" s="218"/>
      <c r="F247" s="170"/>
      <c r="G247" s="170"/>
      <c r="H247" s="170"/>
      <c r="I247" s="170"/>
      <c r="J247" s="216"/>
      <c r="K247" s="224"/>
      <c r="L247" s="224"/>
      <c r="M247" s="224"/>
      <c r="N247" s="224"/>
      <c r="O247" s="224"/>
      <c r="P247" s="224"/>
      <c r="Q247" s="224"/>
      <c r="R247" s="224"/>
      <c r="S247" s="224"/>
      <c r="T247" s="224"/>
      <c r="U247" s="224"/>
      <c r="V247" s="224"/>
      <c r="W247" s="224"/>
      <c r="X247" s="224"/>
      <c r="Y247" s="224"/>
    </row>
    <row r="248" spans="1:25" ht="15.75" hidden="1" customHeight="1" x14ac:dyDescent="0.2">
      <c r="A248" s="224"/>
      <c r="B248" s="217"/>
      <c r="C248" s="218"/>
      <c r="D248" s="218"/>
      <c r="E248" s="218"/>
      <c r="F248" s="170"/>
      <c r="G248" s="170"/>
      <c r="H248" s="170"/>
      <c r="I248" s="170"/>
      <c r="J248" s="216"/>
      <c r="K248" s="224"/>
      <c r="L248" s="224"/>
      <c r="M248" s="224"/>
      <c r="N248" s="224"/>
      <c r="O248" s="224"/>
      <c r="P248" s="224"/>
      <c r="Q248" s="224"/>
      <c r="R248" s="224"/>
      <c r="S248" s="224"/>
      <c r="T248" s="224"/>
      <c r="U248" s="224"/>
      <c r="V248" s="224"/>
      <c r="W248" s="224"/>
      <c r="X248" s="224"/>
      <c r="Y248" s="224"/>
    </row>
    <row r="249" spans="1:25" ht="15.75" hidden="1" customHeight="1" x14ac:dyDescent="0.2">
      <c r="A249" s="224"/>
      <c r="B249" s="217"/>
      <c r="C249" s="218"/>
      <c r="D249" s="218"/>
      <c r="E249" s="218"/>
      <c r="F249" s="170"/>
      <c r="G249" s="170"/>
      <c r="H249" s="170"/>
      <c r="I249" s="170"/>
      <c r="J249" s="216"/>
      <c r="K249" s="224"/>
      <c r="L249" s="224"/>
      <c r="M249" s="224"/>
      <c r="N249" s="224"/>
      <c r="O249" s="224"/>
      <c r="P249" s="224"/>
      <c r="Q249" s="224"/>
      <c r="R249" s="224"/>
      <c r="S249" s="224"/>
      <c r="T249" s="224"/>
      <c r="U249" s="224"/>
      <c r="V249" s="224"/>
      <c r="W249" s="224"/>
      <c r="X249" s="224"/>
      <c r="Y249" s="224"/>
    </row>
    <row r="250" spans="1:25" ht="15.75" hidden="1" customHeight="1" x14ac:dyDescent="0.2">
      <c r="A250" s="224"/>
      <c r="B250" s="217"/>
      <c r="C250" s="218"/>
      <c r="D250" s="218"/>
      <c r="E250" s="218"/>
      <c r="F250" s="170"/>
      <c r="G250" s="170"/>
      <c r="H250" s="170"/>
      <c r="I250" s="170"/>
      <c r="J250" s="216"/>
      <c r="K250" s="224"/>
      <c r="L250" s="224"/>
      <c r="M250" s="224"/>
      <c r="N250" s="224"/>
      <c r="O250" s="224"/>
      <c r="P250" s="224"/>
      <c r="Q250" s="224"/>
      <c r="R250" s="224"/>
      <c r="S250" s="224"/>
      <c r="T250" s="224"/>
      <c r="U250" s="224"/>
      <c r="V250" s="224"/>
      <c r="W250" s="224"/>
      <c r="X250" s="224"/>
      <c r="Y250" s="224"/>
    </row>
    <row r="251" spans="1:25" ht="15.75" hidden="1" customHeight="1" x14ac:dyDescent="0.2">
      <c r="A251" s="224"/>
      <c r="B251" s="217"/>
      <c r="C251" s="218"/>
      <c r="D251" s="218"/>
      <c r="E251" s="218"/>
      <c r="F251" s="170"/>
      <c r="G251" s="170"/>
      <c r="H251" s="170"/>
      <c r="I251" s="170"/>
      <c r="J251" s="216"/>
      <c r="K251" s="224"/>
      <c r="L251" s="224"/>
      <c r="M251" s="224"/>
      <c r="N251" s="224"/>
      <c r="O251" s="224"/>
      <c r="P251" s="224"/>
      <c r="Q251" s="224"/>
      <c r="R251" s="224"/>
      <c r="S251" s="224"/>
      <c r="T251" s="224"/>
      <c r="U251" s="224"/>
      <c r="V251" s="224"/>
      <c r="W251" s="224"/>
      <c r="X251" s="224"/>
      <c r="Y251" s="224"/>
    </row>
    <row r="252" spans="1:25" ht="15.75" hidden="1" customHeight="1" x14ac:dyDescent="0.2">
      <c r="A252" s="224"/>
      <c r="B252" s="217"/>
      <c r="C252" s="218"/>
      <c r="D252" s="218"/>
      <c r="E252" s="218"/>
      <c r="F252" s="170"/>
      <c r="G252" s="170"/>
      <c r="H252" s="170"/>
      <c r="I252" s="170"/>
      <c r="J252" s="216"/>
      <c r="K252" s="224"/>
      <c r="L252" s="224"/>
      <c r="M252" s="224"/>
      <c r="N252" s="224"/>
      <c r="O252" s="224"/>
      <c r="P252" s="224"/>
      <c r="Q252" s="224"/>
      <c r="R252" s="224"/>
      <c r="S252" s="224"/>
      <c r="T252" s="224"/>
      <c r="U252" s="224"/>
      <c r="V252" s="224"/>
      <c r="W252" s="224"/>
      <c r="X252" s="224"/>
      <c r="Y252" s="224"/>
    </row>
    <row r="253" spans="1:25" ht="15.75" hidden="1" customHeight="1" x14ac:dyDescent="0.2">
      <c r="A253" s="224"/>
      <c r="B253" s="217"/>
      <c r="C253" s="218"/>
      <c r="D253" s="218"/>
      <c r="E253" s="218"/>
      <c r="F253" s="170"/>
      <c r="G253" s="170"/>
      <c r="H253" s="170"/>
      <c r="I253" s="170"/>
      <c r="J253" s="216"/>
      <c r="K253" s="224"/>
      <c r="L253" s="224"/>
      <c r="M253" s="224"/>
      <c r="N253" s="224"/>
      <c r="O253" s="224"/>
      <c r="P253" s="224"/>
      <c r="Q253" s="224"/>
      <c r="R253" s="224"/>
      <c r="S253" s="224"/>
      <c r="T253" s="224"/>
      <c r="U253" s="224"/>
      <c r="V253" s="224"/>
      <c r="W253" s="224"/>
      <c r="X253" s="224"/>
      <c r="Y253" s="224"/>
    </row>
    <row r="254" spans="1:25" ht="15.75" hidden="1" customHeight="1" x14ac:dyDescent="0.2">
      <c r="A254" s="224"/>
      <c r="B254" s="217"/>
      <c r="C254" s="218"/>
      <c r="D254" s="218"/>
      <c r="E254" s="218"/>
      <c r="F254" s="170"/>
      <c r="G254" s="170"/>
      <c r="H254" s="170"/>
      <c r="I254" s="170"/>
      <c r="J254" s="216"/>
      <c r="K254" s="224"/>
      <c r="L254" s="224"/>
      <c r="M254" s="224"/>
      <c r="N254" s="224"/>
      <c r="O254" s="224"/>
      <c r="P254" s="224"/>
      <c r="Q254" s="224"/>
      <c r="R254" s="224"/>
      <c r="S254" s="224"/>
      <c r="T254" s="224"/>
      <c r="U254" s="224"/>
      <c r="V254" s="224"/>
      <c r="W254" s="224"/>
      <c r="X254" s="224"/>
      <c r="Y254" s="224"/>
    </row>
    <row r="255" spans="1:25" ht="15.75" hidden="1" customHeight="1" x14ac:dyDescent="0.2">
      <c r="A255" s="224"/>
      <c r="B255" s="217"/>
      <c r="C255" s="218"/>
      <c r="D255" s="218"/>
      <c r="E255" s="218"/>
      <c r="F255" s="170"/>
      <c r="G255" s="170"/>
      <c r="H255" s="170"/>
      <c r="I255" s="170"/>
      <c r="J255" s="216"/>
      <c r="K255" s="224"/>
      <c r="L255" s="224"/>
      <c r="M255" s="224"/>
      <c r="N255" s="224"/>
      <c r="O255" s="224"/>
      <c r="P255" s="224"/>
      <c r="Q255" s="224"/>
      <c r="R255" s="224"/>
      <c r="S255" s="224"/>
      <c r="T255" s="224"/>
      <c r="U255" s="224"/>
      <c r="V255" s="224"/>
      <c r="W255" s="224"/>
      <c r="X255" s="224"/>
      <c r="Y255" s="224"/>
    </row>
    <row r="256" spans="1:25" ht="15.75" hidden="1" customHeight="1" x14ac:dyDescent="0.2">
      <c r="A256" s="224"/>
      <c r="B256" s="217"/>
      <c r="C256" s="218"/>
      <c r="D256" s="218"/>
      <c r="E256" s="218"/>
      <c r="F256" s="170"/>
      <c r="G256" s="170"/>
      <c r="H256" s="170"/>
      <c r="I256" s="170"/>
      <c r="J256" s="216"/>
      <c r="K256" s="224"/>
      <c r="L256" s="224"/>
      <c r="M256" s="224"/>
      <c r="N256" s="224"/>
      <c r="O256" s="224"/>
      <c r="P256" s="224"/>
      <c r="Q256" s="224"/>
      <c r="R256" s="224"/>
      <c r="S256" s="224"/>
      <c r="T256" s="224"/>
      <c r="U256" s="224"/>
      <c r="V256" s="224"/>
      <c r="W256" s="224"/>
      <c r="X256" s="224"/>
      <c r="Y256" s="224"/>
    </row>
    <row r="257" spans="1:25" ht="15.75" hidden="1" customHeight="1" x14ac:dyDescent="0.2">
      <c r="A257" s="224"/>
      <c r="B257" s="217"/>
      <c r="C257" s="218"/>
      <c r="D257" s="218"/>
      <c r="E257" s="218"/>
      <c r="F257" s="170"/>
      <c r="G257" s="170"/>
      <c r="H257" s="170"/>
      <c r="I257" s="170"/>
      <c r="J257" s="216"/>
      <c r="K257" s="224"/>
      <c r="L257" s="224"/>
      <c r="M257" s="224"/>
      <c r="N257" s="224"/>
      <c r="O257" s="224"/>
      <c r="P257" s="224"/>
      <c r="Q257" s="224"/>
      <c r="R257" s="224"/>
      <c r="S257" s="224"/>
      <c r="T257" s="224"/>
      <c r="U257" s="224"/>
      <c r="V257" s="224"/>
      <c r="W257" s="224"/>
      <c r="X257" s="224"/>
      <c r="Y257" s="224"/>
    </row>
    <row r="258" spans="1:25" ht="15.75" hidden="1" customHeight="1" x14ac:dyDescent="0.2">
      <c r="A258" s="224"/>
      <c r="B258" s="217"/>
      <c r="C258" s="218"/>
      <c r="D258" s="218"/>
      <c r="E258" s="218"/>
      <c r="F258" s="170"/>
      <c r="G258" s="170"/>
      <c r="H258" s="170"/>
      <c r="I258" s="170"/>
      <c r="J258" s="216"/>
      <c r="K258" s="224"/>
      <c r="L258" s="224"/>
      <c r="M258" s="224"/>
      <c r="N258" s="224"/>
      <c r="O258" s="224"/>
      <c r="P258" s="224"/>
      <c r="Q258" s="224"/>
      <c r="R258" s="224"/>
      <c r="S258" s="224"/>
      <c r="T258" s="224"/>
      <c r="U258" s="224"/>
      <c r="V258" s="224"/>
      <c r="W258" s="224"/>
      <c r="X258" s="224"/>
      <c r="Y258" s="224"/>
    </row>
    <row r="259" spans="1:25" ht="15.75" hidden="1" customHeight="1" x14ac:dyDescent="0.2">
      <c r="A259" s="224"/>
      <c r="B259" s="217"/>
      <c r="C259" s="218"/>
      <c r="D259" s="218"/>
      <c r="E259" s="218"/>
      <c r="F259" s="170"/>
      <c r="G259" s="170"/>
      <c r="H259" s="170"/>
      <c r="I259" s="170"/>
      <c r="J259" s="216"/>
      <c r="K259" s="224"/>
      <c r="L259" s="224"/>
      <c r="M259" s="224"/>
      <c r="N259" s="224"/>
      <c r="O259" s="224"/>
      <c r="P259" s="224"/>
      <c r="Q259" s="224"/>
      <c r="R259" s="224"/>
      <c r="S259" s="224"/>
      <c r="T259" s="224"/>
      <c r="U259" s="224"/>
      <c r="V259" s="224"/>
      <c r="W259" s="224"/>
      <c r="X259" s="224"/>
      <c r="Y259" s="224"/>
    </row>
    <row r="260" spans="1:25" ht="15.75" hidden="1" customHeight="1" x14ac:dyDescent="0.2">
      <c r="A260" s="224"/>
      <c r="B260" s="217"/>
      <c r="C260" s="218"/>
      <c r="D260" s="218"/>
      <c r="E260" s="218"/>
      <c r="F260" s="170"/>
      <c r="G260" s="170"/>
      <c r="H260" s="170"/>
      <c r="I260" s="170"/>
      <c r="J260" s="216"/>
      <c r="K260" s="224"/>
      <c r="L260" s="224"/>
      <c r="M260" s="224"/>
      <c r="N260" s="224"/>
      <c r="O260" s="224"/>
      <c r="P260" s="224"/>
      <c r="Q260" s="224"/>
      <c r="R260" s="224"/>
      <c r="S260" s="224"/>
      <c r="T260" s="224"/>
      <c r="U260" s="224"/>
      <c r="V260" s="224"/>
      <c r="W260" s="224"/>
      <c r="X260" s="224"/>
      <c r="Y260" s="224"/>
    </row>
    <row r="261" spans="1:25" ht="15.75" hidden="1" customHeight="1" x14ac:dyDescent="0.2">
      <c r="A261" s="224"/>
      <c r="B261" s="217"/>
      <c r="C261" s="218"/>
      <c r="D261" s="218"/>
      <c r="E261" s="218"/>
      <c r="F261" s="170"/>
      <c r="G261" s="170"/>
      <c r="H261" s="170"/>
      <c r="I261" s="170"/>
      <c r="J261" s="216"/>
      <c r="K261" s="224"/>
      <c r="L261" s="224"/>
      <c r="M261" s="224"/>
      <c r="N261" s="224"/>
      <c r="O261" s="224"/>
      <c r="P261" s="224"/>
      <c r="Q261" s="224"/>
      <c r="R261" s="224"/>
      <c r="S261" s="224"/>
      <c r="T261" s="224"/>
      <c r="U261" s="224"/>
      <c r="V261" s="224"/>
      <c r="W261" s="224"/>
      <c r="X261" s="224"/>
      <c r="Y261" s="224"/>
    </row>
    <row r="262" spans="1:25" ht="15.75" hidden="1" customHeight="1" x14ac:dyDescent="0.2">
      <c r="A262" s="224"/>
      <c r="B262" s="217"/>
      <c r="C262" s="218"/>
      <c r="D262" s="218"/>
      <c r="E262" s="218"/>
      <c r="F262" s="170"/>
      <c r="G262" s="170"/>
      <c r="H262" s="170"/>
      <c r="I262" s="170"/>
      <c r="J262" s="216"/>
      <c r="K262" s="224"/>
      <c r="L262" s="224"/>
      <c r="M262" s="224"/>
      <c r="N262" s="224"/>
      <c r="O262" s="224"/>
      <c r="P262" s="224"/>
      <c r="Q262" s="224"/>
      <c r="R262" s="224"/>
      <c r="S262" s="224"/>
      <c r="T262" s="224"/>
      <c r="U262" s="224"/>
      <c r="V262" s="224"/>
      <c r="W262" s="224"/>
      <c r="X262" s="224"/>
      <c r="Y262" s="224"/>
    </row>
    <row r="263" spans="1:25" ht="15.75" hidden="1" customHeight="1" x14ac:dyDescent="0.2">
      <c r="A263" s="224"/>
      <c r="B263" s="217"/>
      <c r="C263" s="218"/>
      <c r="D263" s="218"/>
      <c r="E263" s="218"/>
      <c r="F263" s="170"/>
      <c r="G263" s="170"/>
      <c r="H263" s="170"/>
      <c r="I263" s="170"/>
      <c r="J263" s="216"/>
      <c r="K263" s="224"/>
      <c r="L263" s="224"/>
      <c r="M263" s="224"/>
      <c r="N263" s="224"/>
      <c r="O263" s="224"/>
      <c r="P263" s="224"/>
      <c r="Q263" s="224"/>
      <c r="R263" s="224"/>
      <c r="S263" s="224"/>
      <c r="T263" s="224"/>
      <c r="U263" s="224"/>
      <c r="V263" s="224"/>
      <c r="W263" s="224"/>
      <c r="X263" s="224"/>
      <c r="Y263" s="224"/>
    </row>
    <row r="264" spans="1:25" ht="15.75" hidden="1" customHeight="1" x14ac:dyDescent="0.2">
      <c r="A264" s="224"/>
      <c r="B264" s="217"/>
      <c r="C264" s="218"/>
      <c r="D264" s="218"/>
      <c r="E264" s="218"/>
      <c r="F264" s="170"/>
      <c r="G264" s="170"/>
      <c r="H264" s="170"/>
      <c r="I264" s="170"/>
      <c r="J264" s="216"/>
      <c r="K264" s="224"/>
      <c r="L264" s="224"/>
      <c r="M264" s="224"/>
      <c r="N264" s="224"/>
      <c r="O264" s="224"/>
      <c r="P264" s="224"/>
      <c r="Q264" s="224"/>
      <c r="R264" s="224"/>
      <c r="S264" s="224"/>
      <c r="T264" s="224"/>
      <c r="U264" s="224"/>
      <c r="V264" s="224"/>
      <c r="W264" s="224"/>
      <c r="X264" s="224"/>
      <c r="Y264" s="224"/>
    </row>
    <row r="265" spans="1:25" ht="15.75" hidden="1" customHeight="1" x14ac:dyDescent="0.2">
      <c r="A265" s="224"/>
      <c r="B265" s="217"/>
      <c r="C265" s="218"/>
      <c r="D265" s="218"/>
      <c r="E265" s="218"/>
      <c r="F265" s="170"/>
      <c r="G265" s="170"/>
      <c r="H265" s="170"/>
      <c r="I265" s="170"/>
      <c r="J265" s="216"/>
      <c r="K265" s="224"/>
      <c r="L265" s="224"/>
      <c r="M265" s="224"/>
      <c r="N265" s="224"/>
      <c r="O265" s="224"/>
      <c r="P265" s="224"/>
      <c r="Q265" s="224"/>
      <c r="R265" s="224"/>
      <c r="S265" s="224"/>
      <c r="T265" s="224"/>
      <c r="U265" s="224"/>
      <c r="V265" s="224"/>
      <c r="W265" s="224"/>
      <c r="X265" s="224"/>
      <c r="Y265" s="224"/>
    </row>
    <row r="266" spans="1:25" ht="15.75" hidden="1" customHeight="1" x14ac:dyDescent="0.2">
      <c r="A266" s="224"/>
      <c r="B266" s="217"/>
      <c r="C266" s="218"/>
      <c r="D266" s="218"/>
      <c r="E266" s="218"/>
      <c r="F266" s="170"/>
      <c r="G266" s="170"/>
      <c r="H266" s="170"/>
      <c r="I266" s="170"/>
      <c r="J266" s="216"/>
      <c r="K266" s="224"/>
      <c r="L266" s="224"/>
      <c r="M266" s="224"/>
      <c r="N266" s="224"/>
      <c r="O266" s="224"/>
      <c r="P266" s="224"/>
      <c r="Q266" s="224"/>
      <c r="R266" s="224"/>
      <c r="S266" s="224"/>
      <c r="T266" s="224"/>
      <c r="U266" s="224"/>
      <c r="V266" s="224"/>
      <c r="W266" s="224"/>
      <c r="X266" s="224"/>
      <c r="Y266" s="224"/>
    </row>
    <row r="267" spans="1:25" ht="15.75" hidden="1" customHeight="1" x14ac:dyDescent="0.2">
      <c r="A267" s="224"/>
      <c r="B267" s="217"/>
      <c r="C267" s="218"/>
      <c r="D267" s="218"/>
      <c r="E267" s="218"/>
      <c r="F267" s="170"/>
      <c r="G267" s="170"/>
      <c r="H267" s="170"/>
      <c r="I267" s="170"/>
      <c r="J267" s="216"/>
      <c r="K267" s="224"/>
      <c r="L267" s="224"/>
      <c r="M267" s="224"/>
      <c r="N267" s="224"/>
      <c r="O267" s="224"/>
      <c r="P267" s="224"/>
      <c r="Q267" s="224"/>
      <c r="R267" s="224"/>
      <c r="S267" s="224"/>
      <c r="T267" s="224"/>
      <c r="U267" s="224"/>
      <c r="V267" s="224"/>
      <c r="W267" s="224"/>
      <c r="X267" s="224"/>
      <c r="Y267" s="224"/>
    </row>
    <row r="268" spans="1:25" ht="15.75" hidden="1" customHeight="1" x14ac:dyDescent="0.2">
      <c r="A268" s="224"/>
      <c r="B268" s="217"/>
      <c r="C268" s="218"/>
      <c r="D268" s="218"/>
      <c r="E268" s="218"/>
      <c r="F268" s="170"/>
      <c r="G268" s="170"/>
      <c r="H268" s="170"/>
      <c r="I268" s="170"/>
      <c r="J268" s="216"/>
      <c r="K268" s="224"/>
      <c r="L268" s="224"/>
      <c r="M268" s="224"/>
      <c r="N268" s="224"/>
      <c r="O268" s="224"/>
      <c r="P268" s="224"/>
      <c r="Q268" s="224"/>
      <c r="R268" s="224"/>
      <c r="S268" s="224"/>
      <c r="T268" s="224"/>
      <c r="U268" s="224"/>
      <c r="V268" s="224"/>
      <c r="W268" s="224"/>
      <c r="X268" s="224"/>
      <c r="Y268" s="224"/>
    </row>
    <row r="269" spans="1:25" ht="15.75" hidden="1" customHeight="1" x14ac:dyDescent="0.2">
      <c r="A269" s="224"/>
      <c r="B269" s="217"/>
      <c r="C269" s="218"/>
      <c r="D269" s="218"/>
      <c r="E269" s="218"/>
      <c r="F269" s="170"/>
      <c r="G269" s="170"/>
      <c r="H269" s="170"/>
      <c r="I269" s="170"/>
      <c r="J269" s="216"/>
      <c r="K269" s="224"/>
      <c r="L269" s="224"/>
      <c r="M269" s="224"/>
      <c r="N269" s="224"/>
      <c r="O269" s="224"/>
      <c r="P269" s="224"/>
      <c r="Q269" s="224"/>
      <c r="R269" s="224"/>
      <c r="S269" s="224"/>
      <c r="T269" s="224"/>
      <c r="U269" s="224"/>
      <c r="V269" s="224"/>
      <c r="W269" s="224"/>
      <c r="X269" s="224"/>
      <c r="Y269" s="224"/>
    </row>
    <row r="270" spans="1:25" ht="15.75" hidden="1" customHeight="1" x14ac:dyDescent="0.2">
      <c r="A270" s="224"/>
      <c r="B270" s="217"/>
      <c r="C270" s="218"/>
      <c r="D270" s="218"/>
      <c r="E270" s="218"/>
      <c r="F270" s="170"/>
      <c r="G270" s="170"/>
      <c r="H270" s="170"/>
      <c r="I270" s="170"/>
      <c r="J270" s="216"/>
      <c r="K270" s="224"/>
      <c r="L270" s="224"/>
      <c r="M270" s="224"/>
      <c r="N270" s="224"/>
      <c r="O270" s="224"/>
      <c r="P270" s="224"/>
      <c r="Q270" s="224"/>
      <c r="R270" s="224"/>
      <c r="S270" s="224"/>
      <c r="T270" s="224"/>
      <c r="U270" s="224"/>
      <c r="V270" s="224"/>
      <c r="W270" s="224"/>
      <c r="X270" s="224"/>
      <c r="Y270" s="224"/>
    </row>
    <row r="271" spans="1:25" ht="15.75" hidden="1" customHeight="1" x14ac:dyDescent="0.2">
      <c r="A271" s="224"/>
      <c r="B271" s="217"/>
      <c r="C271" s="218"/>
      <c r="D271" s="218"/>
      <c r="E271" s="218"/>
      <c r="F271" s="170"/>
      <c r="G271" s="170"/>
      <c r="H271" s="170"/>
      <c r="I271" s="170"/>
      <c r="J271" s="216"/>
      <c r="K271" s="224"/>
      <c r="L271" s="224"/>
      <c r="M271" s="224"/>
      <c r="N271" s="224"/>
      <c r="O271" s="224"/>
      <c r="P271" s="224"/>
      <c r="Q271" s="224"/>
      <c r="R271" s="224"/>
      <c r="S271" s="224"/>
      <c r="T271" s="224"/>
      <c r="U271" s="224"/>
      <c r="V271" s="224"/>
      <c r="W271" s="224"/>
      <c r="X271" s="224"/>
      <c r="Y271" s="224"/>
    </row>
    <row r="272" spans="1:25" ht="15.75" hidden="1" customHeight="1" x14ac:dyDescent="0.2">
      <c r="A272" s="224"/>
      <c r="B272" s="217"/>
      <c r="C272" s="218"/>
      <c r="D272" s="218"/>
      <c r="E272" s="218"/>
      <c r="F272" s="170"/>
      <c r="G272" s="170"/>
      <c r="H272" s="170"/>
      <c r="I272" s="170"/>
      <c r="J272" s="216"/>
      <c r="K272" s="224"/>
      <c r="L272" s="224"/>
      <c r="M272" s="224"/>
      <c r="N272" s="224"/>
      <c r="O272" s="224"/>
      <c r="P272" s="224"/>
      <c r="Q272" s="224"/>
      <c r="R272" s="224"/>
      <c r="S272" s="224"/>
      <c r="T272" s="224"/>
      <c r="U272" s="224"/>
      <c r="V272" s="224"/>
      <c r="W272" s="224"/>
      <c r="X272" s="224"/>
      <c r="Y272" s="224"/>
    </row>
    <row r="273" spans="1:25" ht="15.75" hidden="1" customHeight="1" x14ac:dyDescent="0.2">
      <c r="A273" s="224"/>
      <c r="B273" s="217"/>
      <c r="C273" s="218"/>
      <c r="D273" s="218"/>
      <c r="E273" s="218"/>
      <c r="F273" s="170"/>
      <c r="G273" s="170"/>
      <c r="H273" s="170"/>
      <c r="I273" s="170"/>
      <c r="J273" s="216"/>
      <c r="K273" s="224"/>
      <c r="L273" s="224"/>
      <c r="M273" s="224"/>
      <c r="N273" s="224"/>
      <c r="O273" s="224"/>
      <c r="P273" s="224"/>
      <c r="Q273" s="224"/>
      <c r="R273" s="224"/>
      <c r="S273" s="224"/>
      <c r="T273" s="224"/>
      <c r="U273" s="224"/>
      <c r="V273" s="224"/>
      <c r="W273" s="224"/>
      <c r="X273" s="224"/>
      <c r="Y273" s="224"/>
    </row>
    <row r="274" spans="1:25" ht="15.75" hidden="1" customHeight="1" x14ac:dyDescent="0.2">
      <c r="A274" s="224"/>
      <c r="B274" s="217"/>
      <c r="C274" s="218"/>
      <c r="D274" s="218"/>
      <c r="E274" s="218"/>
      <c r="F274" s="170"/>
      <c r="G274" s="170"/>
      <c r="H274" s="170"/>
      <c r="I274" s="170"/>
      <c r="J274" s="216"/>
      <c r="K274" s="224"/>
      <c r="L274" s="224"/>
      <c r="M274" s="224"/>
      <c r="N274" s="224"/>
      <c r="O274" s="224"/>
      <c r="P274" s="224"/>
      <c r="Q274" s="224"/>
      <c r="R274" s="224"/>
      <c r="S274" s="224"/>
      <c r="T274" s="224"/>
      <c r="U274" s="224"/>
      <c r="V274" s="224"/>
      <c r="W274" s="224"/>
      <c r="X274" s="224"/>
      <c r="Y274" s="224"/>
    </row>
    <row r="275" spans="1:25" ht="15.75" hidden="1" customHeight="1" x14ac:dyDescent="0.2">
      <c r="A275" s="224"/>
      <c r="B275" s="217"/>
      <c r="C275" s="218"/>
      <c r="D275" s="218"/>
      <c r="E275" s="218"/>
      <c r="F275" s="170"/>
      <c r="G275" s="170"/>
      <c r="H275" s="170"/>
      <c r="I275" s="170"/>
      <c r="J275" s="216"/>
      <c r="K275" s="224"/>
      <c r="L275" s="224"/>
      <c r="M275" s="224"/>
      <c r="N275" s="224"/>
      <c r="O275" s="224"/>
      <c r="P275" s="224"/>
      <c r="Q275" s="224"/>
      <c r="R275" s="224"/>
      <c r="S275" s="224"/>
      <c r="T275" s="224"/>
      <c r="U275" s="224"/>
      <c r="V275" s="224"/>
      <c r="W275" s="224"/>
      <c r="X275" s="224"/>
      <c r="Y275" s="224"/>
    </row>
    <row r="276" spans="1:25" ht="15.75" hidden="1" customHeight="1" x14ac:dyDescent="0.2">
      <c r="A276" s="224"/>
      <c r="B276" s="217"/>
      <c r="C276" s="218"/>
      <c r="D276" s="218"/>
      <c r="E276" s="218"/>
      <c r="F276" s="170"/>
      <c r="G276" s="170"/>
      <c r="H276" s="170"/>
      <c r="I276" s="170"/>
      <c r="J276" s="216"/>
      <c r="K276" s="224"/>
      <c r="L276" s="224"/>
      <c r="M276" s="224"/>
      <c r="N276" s="224"/>
      <c r="O276" s="224"/>
      <c r="P276" s="224"/>
      <c r="Q276" s="224"/>
      <c r="R276" s="224"/>
      <c r="S276" s="224"/>
      <c r="T276" s="224"/>
      <c r="U276" s="224"/>
      <c r="V276" s="224"/>
      <c r="W276" s="224"/>
      <c r="X276" s="224"/>
      <c r="Y276" s="224"/>
    </row>
    <row r="277" spans="1:25" ht="15.75" hidden="1" customHeight="1" x14ac:dyDescent="0.2">
      <c r="A277" s="224"/>
      <c r="B277" s="217"/>
      <c r="C277" s="218"/>
      <c r="D277" s="218"/>
      <c r="E277" s="218"/>
      <c r="F277" s="170"/>
      <c r="G277" s="170"/>
      <c r="H277" s="170"/>
      <c r="I277" s="170"/>
      <c r="J277" s="216"/>
      <c r="K277" s="224"/>
      <c r="L277" s="224"/>
      <c r="M277" s="224"/>
      <c r="N277" s="224"/>
      <c r="O277" s="224"/>
      <c r="P277" s="224"/>
      <c r="Q277" s="224"/>
      <c r="R277" s="224"/>
      <c r="S277" s="224"/>
      <c r="T277" s="224"/>
      <c r="U277" s="224"/>
      <c r="V277" s="224"/>
      <c r="W277" s="224"/>
      <c r="X277" s="224"/>
      <c r="Y277" s="224"/>
    </row>
    <row r="278" spans="1:25" ht="15.75" hidden="1" customHeight="1" x14ac:dyDescent="0.2">
      <c r="A278" s="224"/>
      <c r="B278" s="217"/>
      <c r="C278" s="218"/>
      <c r="D278" s="218"/>
      <c r="E278" s="218"/>
      <c r="F278" s="170"/>
      <c r="G278" s="170"/>
      <c r="H278" s="170"/>
      <c r="I278" s="170"/>
      <c r="J278" s="216"/>
      <c r="K278" s="224"/>
      <c r="L278" s="224"/>
      <c r="M278" s="224"/>
      <c r="N278" s="224"/>
      <c r="O278" s="224"/>
      <c r="P278" s="224"/>
      <c r="Q278" s="224"/>
      <c r="R278" s="224"/>
      <c r="S278" s="224"/>
      <c r="T278" s="224"/>
      <c r="U278" s="224"/>
      <c r="V278" s="224"/>
      <c r="W278" s="224"/>
      <c r="X278" s="224"/>
      <c r="Y278" s="224"/>
    </row>
    <row r="279" spans="1:25" ht="15.75" hidden="1" customHeight="1" x14ac:dyDescent="0.2">
      <c r="A279" s="224"/>
      <c r="B279" s="217"/>
      <c r="C279" s="218"/>
      <c r="D279" s="218"/>
      <c r="E279" s="218"/>
      <c r="F279" s="170"/>
      <c r="G279" s="170"/>
      <c r="H279" s="170"/>
      <c r="I279" s="170"/>
      <c r="J279" s="216"/>
      <c r="K279" s="224"/>
      <c r="L279" s="224"/>
      <c r="M279" s="224"/>
      <c r="N279" s="224"/>
      <c r="O279" s="224"/>
      <c r="P279" s="224"/>
      <c r="Q279" s="224"/>
      <c r="R279" s="224"/>
      <c r="S279" s="224"/>
      <c r="T279" s="224"/>
      <c r="U279" s="224"/>
      <c r="V279" s="224"/>
      <c r="W279" s="224"/>
      <c r="X279" s="224"/>
      <c r="Y279" s="224"/>
    </row>
    <row r="280" spans="1:25" ht="15.75" hidden="1" customHeight="1" x14ac:dyDescent="0.2">
      <c r="A280" s="224"/>
      <c r="B280" s="217"/>
      <c r="C280" s="218"/>
      <c r="D280" s="218"/>
      <c r="E280" s="218"/>
      <c r="F280" s="170"/>
      <c r="G280" s="170"/>
      <c r="H280" s="170"/>
      <c r="I280" s="170"/>
      <c r="J280" s="216"/>
      <c r="K280" s="224"/>
      <c r="L280" s="224"/>
      <c r="M280" s="224"/>
      <c r="N280" s="224"/>
      <c r="O280" s="224"/>
      <c r="P280" s="224"/>
      <c r="Q280" s="224"/>
      <c r="R280" s="224"/>
      <c r="S280" s="224"/>
      <c r="T280" s="224"/>
      <c r="U280" s="224"/>
      <c r="V280" s="224"/>
      <c r="W280" s="224"/>
      <c r="X280" s="224"/>
      <c r="Y280" s="224"/>
    </row>
    <row r="281" spans="1:25" ht="15.75" hidden="1" customHeight="1" x14ac:dyDescent="0.2">
      <c r="A281" s="224"/>
      <c r="B281" s="217"/>
      <c r="C281" s="218"/>
      <c r="D281" s="218"/>
      <c r="E281" s="218"/>
      <c r="F281" s="170"/>
      <c r="G281" s="170"/>
      <c r="H281" s="170"/>
      <c r="I281" s="170"/>
      <c r="J281" s="216"/>
      <c r="K281" s="224"/>
      <c r="L281" s="224"/>
      <c r="M281" s="224"/>
      <c r="N281" s="224"/>
      <c r="O281" s="224"/>
      <c r="P281" s="224"/>
      <c r="Q281" s="224"/>
      <c r="R281" s="224"/>
      <c r="S281" s="224"/>
      <c r="T281" s="224"/>
      <c r="U281" s="224"/>
      <c r="V281" s="224"/>
      <c r="W281" s="224"/>
      <c r="X281" s="224"/>
      <c r="Y281" s="224"/>
    </row>
    <row r="282" spans="1:25" ht="15.75" hidden="1" customHeight="1" x14ac:dyDescent="0.2">
      <c r="A282" s="224"/>
      <c r="B282" s="217"/>
      <c r="C282" s="218"/>
      <c r="D282" s="218"/>
      <c r="E282" s="218"/>
      <c r="F282" s="170"/>
      <c r="G282" s="170"/>
      <c r="H282" s="170"/>
      <c r="I282" s="170"/>
      <c r="J282" s="216"/>
      <c r="K282" s="224"/>
      <c r="L282" s="224"/>
      <c r="M282" s="224"/>
      <c r="N282" s="224"/>
      <c r="O282" s="224"/>
      <c r="P282" s="224"/>
      <c r="Q282" s="224"/>
      <c r="R282" s="224"/>
      <c r="S282" s="224"/>
      <c r="T282" s="224"/>
      <c r="U282" s="224"/>
      <c r="V282" s="224"/>
      <c r="W282" s="224"/>
      <c r="X282" s="224"/>
      <c r="Y282" s="224"/>
    </row>
    <row r="283" spans="1:25" ht="15.75" hidden="1" customHeight="1" x14ac:dyDescent="0.2">
      <c r="A283" s="224"/>
      <c r="B283" s="217"/>
      <c r="C283" s="218"/>
      <c r="D283" s="218"/>
      <c r="E283" s="218"/>
      <c r="F283" s="170"/>
      <c r="G283" s="170"/>
      <c r="H283" s="170"/>
      <c r="I283" s="170"/>
      <c r="J283" s="216"/>
      <c r="K283" s="224"/>
      <c r="L283" s="224"/>
      <c r="M283" s="224"/>
      <c r="N283" s="224"/>
      <c r="O283" s="224"/>
      <c r="P283" s="224"/>
      <c r="Q283" s="224"/>
      <c r="R283" s="224"/>
      <c r="S283" s="224"/>
      <c r="T283" s="224"/>
      <c r="U283" s="224"/>
      <c r="V283" s="224"/>
      <c r="W283" s="224"/>
      <c r="X283" s="224"/>
      <c r="Y283" s="224"/>
    </row>
    <row r="284" spans="1:25" ht="15.75" hidden="1" customHeight="1" x14ac:dyDescent="0.2">
      <c r="A284" s="224"/>
      <c r="B284" s="217"/>
      <c r="C284" s="218"/>
      <c r="D284" s="218"/>
      <c r="E284" s="218"/>
      <c r="F284" s="170"/>
      <c r="G284" s="170"/>
      <c r="H284" s="170"/>
      <c r="I284" s="170"/>
      <c r="J284" s="216"/>
      <c r="K284" s="224"/>
      <c r="L284" s="224"/>
      <c r="M284" s="224"/>
      <c r="N284" s="224"/>
      <c r="O284" s="224"/>
      <c r="P284" s="224"/>
      <c r="Q284" s="224"/>
      <c r="R284" s="224"/>
      <c r="S284" s="224"/>
      <c r="T284" s="224"/>
      <c r="U284" s="224"/>
      <c r="V284" s="224"/>
      <c r="W284" s="224"/>
      <c r="X284" s="224"/>
      <c r="Y284" s="224"/>
    </row>
    <row r="285" spans="1:25" ht="15.75" hidden="1" customHeight="1" x14ac:dyDescent="0.2">
      <c r="A285" s="224"/>
      <c r="B285" s="217"/>
      <c r="C285" s="218"/>
      <c r="D285" s="218"/>
      <c r="E285" s="218"/>
      <c r="F285" s="170"/>
      <c r="G285" s="170"/>
      <c r="H285" s="170"/>
      <c r="I285" s="170"/>
      <c r="J285" s="216"/>
      <c r="K285" s="224"/>
      <c r="L285" s="224"/>
      <c r="M285" s="224"/>
      <c r="N285" s="224"/>
      <c r="O285" s="224"/>
      <c r="P285" s="224"/>
      <c r="Q285" s="224"/>
      <c r="R285" s="224"/>
      <c r="S285" s="224"/>
      <c r="T285" s="224"/>
      <c r="U285" s="224"/>
      <c r="V285" s="224"/>
      <c r="W285" s="224"/>
      <c r="X285" s="224"/>
      <c r="Y285" s="224"/>
    </row>
    <row r="286" spans="1:25" ht="15.75" hidden="1" customHeight="1" x14ac:dyDescent="0.2">
      <c r="A286" s="224"/>
      <c r="B286" s="217"/>
      <c r="C286" s="218"/>
      <c r="D286" s="218"/>
      <c r="E286" s="218"/>
      <c r="F286" s="170"/>
      <c r="G286" s="170"/>
      <c r="H286" s="170"/>
      <c r="I286" s="170"/>
      <c r="J286" s="216"/>
      <c r="K286" s="224"/>
      <c r="L286" s="224"/>
      <c r="M286" s="224"/>
      <c r="N286" s="224"/>
      <c r="O286" s="224"/>
      <c r="P286" s="224"/>
      <c r="Q286" s="224"/>
      <c r="R286" s="224"/>
      <c r="S286" s="224"/>
      <c r="T286" s="224"/>
      <c r="U286" s="224"/>
      <c r="V286" s="224"/>
      <c r="W286" s="224"/>
      <c r="X286" s="224"/>
      <c r="Y286" s="224"/>
    </row>
    <row r="287" spans="1:25" ht="15.75" hidden="1" customHeight="1" x14ac:dyDescent="0.2">
      <c r="A287" s="224"/>
      <c r="B287" s="217"/>
      <c r="C287" s="218"/>
      <c r="D287" s="218"/>
      <c r="E287" s="218"/>
      <c r="F287" s="170"/>
      <c r="G287" s="170"/>
      <c r="H287" s="170"/>
      <c r="I287" s="170"/>
      <c r="J287" s="216"/>
      <c r="K287" s="224"/>
      <c r="L287" s="224"/>
      <c r="M287" s="224"/>
      <c r="N287" s="224"/>
      <c r="O287" s="224"/>
      <c r="P287" s="224"/>
      <c r="Q287" s="224"/>
      <c r="R287" s="224"/>
      <c r="S287" s="224"/>
      <c r="T287" s="224"/>
      <c r="U287" s="224"/>
      <c r="V287" s="224"/>
      <c r="W287" s="224"/>
      <c r="X287" s="224"/>
      <c r="Y287" s="224"/>
    </row>
    <row r="288" spans="1:25" ht="15.75" hidden="1" customHeight="1" x14ac:dyDescent="0.2">
      <c r="A288" s="224"/>
      <c r="B288" s="217"/>
      <c r="C288" s="218"/>
      <c r="D288" s="218"/>
      <c r="E288" s="218"/>
      <c r="F288" s="170"/>
      <c r="G288" s="170"/>
      <c r="H288" s="170"/>
      <c r="I288" s="170"/>
      <c r="J288" s="216"/>
      <c r="K288" s="224"/>
      <c r="L288" s="224"/>
      <c r="M288" s="224"/>
      <c r="N288" s="224"/>
      <c r="O288" s="224"/>
      <c r="P288" s="224"/>
      <c r="Q288" s="224"/>
      <c r="R288" s="224"/>
      <c r="S288" s="224"/>
      <c r="T288" s="224"/>
      <c r="U288" s="224"/>
      <c r="V288" s="224"/>
      <c r="W288" s="224"/>
      <c r="X288" s="224"/>
      <c r="Y288" s="224"/>
    </row>
    <row r="289" spans="1:25" ht="15.75" hidden="1" customHeight="1" x14ac:dyDescent="0.2">
      <c r="A289" s="224"/>
      <c r="B289" s="217"/>
      <c r="C289" s="218"/>
      <c r="D289" s="218"/>
      <c r="E289" s="218"/>
      <c r="F289" s="170"/>
      <c r="G289" s="170"/>
      <c r="H289" s="170"/>
      <c r="I289" s="170"/>
      <c r="J289" s="216"/>
      <c r="K289" s="224"/>
      <c r="L289" s="224"/>
      <c r="M289" s="224"/>
      <c r="N289" s="224"/>
      <c r="O289" s="224"/>
      <c r="P289" s="224"/>
      <c r="Q289" s="224"/>
      <c r="R289" s="224"/>
      <c r="S289" s="224"/>
      <c r="T289" s="224"/>
      <c r="U289" s="224"/>
      <c r="V289" s="224"/>
      <c r="W289" s="224"/>
      <c r="X289" s="224"/>
      <c r="Y289" s="224"/>
    </row>
    <row r="290" spans="1:25" ht="15.75" hidden="1" customHeight="1" x14ac:dyDescent="0.2">
      <c r="A290" s="224"/>
      <c r="B290" s="217"/>
      <c r="C290" s="218"/>
      <c r="D290" s="218"/>
      <c r="E290" s="218"/>
      <c r="F290" s="170"/>
      <c r="G290" s="170"/>
      <c r="H290" s="170"/>
      <c r="I290" s="170"/>
      <c r="J290" s="216"/>
      <c r="K290" s="224"/>
      <c r="L290" s="224"/>
      <c r="M290" s="224"/>
      <c r="N290" s="224"/>
      <c r="O290" s="224"/>
      <c r="P290" s="224"/>
      <c r="Q290" s="224"/>
      <c r="R290" s="224"/>
      <c r="S290" s="224"/>
      <c r="T290" s="224"/>
      <c r="U290" s="224"/>
      <c r="V290" s="224"/>
      <c r="W290" s="224"/>
      <c r="X290" s="224"/>
      <c r="Y290" s="224"/>
    </row>
    <row r="291" spans="1:25" ht="15.75" hidden="1" customHeight="1" x14ac:dyDescent="0.2">
      <c r="A291" s="224"/>
      <c r="B291" s="217"/>
      <c r="C291" s="218"/>
      <c r="D291" s="218"/>
      <c r="E291" s="218"/>
      <c r="F291" s="170"/>
      <c r="G291" s="170"/>
      <c r="H291" s="170"/>
      <c r="I291" s="170"/>
      <c r="J291" s="216"/>
      <c r="K291" s="224"/>
      <c r="L291" s="224"/>
      <c r="M291" s="224"/>
      <c r="N291" s="224"/>
      <c r="O291" s="224"/>
      <c r="P291" s="224"/>
      <c r="Q291" s="224"/>
      <c r="R291" s="224"/>
      <c r="S291" s="224"/>
      <c r="T291" s="224"/>
      <c r="U291" s="224"/>
      <c r="V291" s="224"/>
      <c r="W291" s="224"/>
      <c r="X291" s="224"/>
      <c r="Y291" s="224"/>
    </row>
    <row r="292" spans="1:25" ht="15.75" hidden="1" customHeight="1" x14ac:dyDescent="0.2">
      <c r="A292" s="224"/>
      <c r="B292" s="217"/>
      <c r="C292" s="218"/>
      <c r="D292" s="218"/>
      <c r="E292" s="218"/>
      <c r="F292" s="170"/>
      <c r="G292" s="170"/>
      <c r="H292" s="170"/>
      <c r="I292" s="170"/>
      <c r="J292" s="216"/>
      <c r="K292" s="224"/>
      <c r="L292" s="224"/>
      <c r="M292" s="224"/>
      <c r="N292" s="224"/>
      <c r="O292" s="224"/>
      <c r="P292" s="224"/>
      <c r="Q292" s="224"/>
      <c r="R292" s="224"/>
      <c r="S292" s="224"/>
      <c r="T292" s="224"/>
      <c r="U292" s="224"/>
      <c r="V292" s="224"/>
      <c r="W292" s="224"/>
      <c r="X292" s="224"/>
      <c r="Y292" s="224"/>
    </row>
    <row r="293" spans="1:25" ht="15.75" hidden="1" customHeight="1" x14ac:dyDescent="0.2">
      <c r="A293" s="224"/>
      <c r="B293" s="217"/>
      <c r="C293" s="218"/>
      <c r="D293" s="218"/>
      <c r="E293" s="218"/>
      <c r="F293" s="170"/>
      <c r="G293" s="170"/>
      <c r="H293" s="170"/>
      <c r="I293" s="170"/>
      <c r="J293" s="216"/>
      <c r="K293" s="224"/>
      <c r="L293" s="224"/>
      <c r="M293" s="224"/>
      <c r="N293" s="224"/>
      <c r="O293" s="224"/>
      <c r="P293" s="224"/>
      <c r="Q293" s="224"/>
      <c r="R293" s="224"/>
      <c r="S293" s="224"/>
      <c r="T293" s="224"/>
      <c r="U293" s="224"/>
      <c r="V293" s="224"/>
      <c r="W293" s="224"/>
      <c r="X293" s="224"/>
      <c r="Y293" s="224"/>
    </row>
    <row r="294" spans="1:25" ht="15.75" hidden="1" customHeight="1" x14ac:dyDescent="0.2">
      <c r="A294" s="224"/>
      <c r="B294" s="217"/>
      <c r="C294" s="218"/>
      <c r="D294" s="218"/>
      <c r="E294" s="218"/>
      <c r="F294" s="170"/>
      <c r="G294" s="170"/>
      <c r="H294" s="170"/>
      <c r="I294" s="170"/>
      <c r="J294" s="216"/>
      <c r="K294" s="224"/>
      <c r="L294" s="224"/>
      <c r="M294" s="224"/>
      <c r="N294" s="224"/>
      <c r="O294" s="224"/>
      <c r="P294" s="224"/>
      <c r="Q294" s="224"/>
      <c r="R294" s="224"/>
      <c r="S294" s="224"/>
      <c r="T294" s="224"/>
      <c r="U294" s="224"/>
      <c r="V294" s="224"/>
      <c r="W294" s="224"/>
      <c r="X294" s="224"/>
      <c r="Y294" s="224"/>
    </row>
    <row r="295" spans="1:25" ht="15.75" hidden="1" customHeight="1" x14ac:dyDescent="0.2">
      <c r="A295" s="224"/>
      <c r="B295" s="217"/>
      <c r="C295" s="218"/>
      <c r="D295" s="218"/>
      <c r="E295" s="218"/>
      <c r="F295" s="170"/>
      <c r="G295" s="170"/>
      <c r="H295" s="170"/>
      <c r="I295" s="170"/>
      <c r="J295" s="216"/>
      <c r="K295" s="224"/>
      <c r="L295" s="224"/>
      <c r="M295" s="224"/>
      <c r="N295" s="224"/>
      <c r="O295" s="224"/>
      <c r="P295" s="224"/>
      <c r="Q295" s="224"/>
      <c r="R295" s="224"/>
      <c r="S295" s="224"/>
      <c r="T295" s="224"/>
      <c r="U295" s="224"/>
      <c r="V295" s="224"/>
      <c r="W295" s="224"/>
      <c r="X295" s="224"/>
      <c r="Y295" s="224"/>
    </row>
    <row r="296" spans="1:25" ht="15.75" hidden="1" customHeight="1" x14ac:dyDescent="0.2">
      <c r="A296" s="224"/>
      <c r="B296" s="217"/>
      <c r="C296" s="218"/>
      <c r="D296" s="218"/>
      <c r="E296" s="218"/>
      <c r="F296" s="170"/>
      <c r="G296" s="170"/>
      <c r="H296" s="170"/>
      <c r="I296" s="170"/>
      <c r="J296" s="216"/>
      <c r="K296" s="224"/>
      <c r="L296" s="224"/>
      <c r="M296" s="224"/>
      <c r="N296" s="224"/>
      <c r="O296" s="224"/>
      <c r="P296" s="224"/>
      <c r="Q296" s="224"/>
      <c r="R296" s="224"/>
      <c r="S296" s="224"/>
      <c r="T296" s="224"/>
      <c r="U296" s="224"/>
      <c r="V296" s="224"/>
      <c r="W296" s="224"/>
      <c r="X296" s="224"/>
      <c r="Y296" s="224"/>
    </row>
    <row r="297" spans="1:25" ht="15.75" hidden="1" customHeight="1" x14ac:dyDescent="0.2">
      <c r="A297" s="224"/>
      <c r="B297" s="217"/>
      <c r="C297" s="218"/>
      <c r="D297" s="218"/>
      <c r="E297" s="218"/>
      <c r="F297" s="170"/>
      <c r="G297" s="170"/>
      <c r="H297" s="170"/>
      <c r="I297" s="170"/>
      <c r="J297" s="216"/>
      <c r="K297" s="224"/>
      <c r="L297" s="224"/>
      <c r="M297" s="224"/>
      <c r="N297" s="224"/>
      <c r="O297" s="224"/>
      <c r="P297" s="224"/>
      <c r="Q297" s="224"/>
      <c r="R297" s="224"/>
      <c r="S297" s="224"/>
      <c r="T297" s="224"/>
      <c r="U297" s="224"/>
      <c r="V297" s="224"/>
      <c r="W297" s="224"/>
      <c r="X297" s="224"/>
      <c r="Y297" s="224"/>
    </row>
    <row r="298" spans="1:25" ht="15.75" hidden="1" customHeight="1" x14ac:dyDescent="0.2">
      <c r="A298" s="224"/>
      <c r="B298" s="217"/>
      <c r="C298" s="218"/>
      <c r="D298" s="218"/>
      <c r="E298" s="218"/>
      <c r="F298" s="170"/>
      <c r="G298" s="170"/>
      <c r="H298" s="170"/>
      <c r="I298" s="170"/>
      <c r="J298" s="216"/>
      <c r="K298" s="224"/>
      <c r="L298" s="224"/>
      <c r="M298" s="224"/>
      <c r="N298" s="224"/>
      <c r="O298" s="224"/>
      <c r="P298" s="224"/>
      <c r="Q298" s="224"/>
      <c r="R298" s="224"/>
      <c r="S298" s="224"/>
      <c r="T298" s="224"/>
      <c r="U298" s="224"/>
      <c r="V298" s="224"/>
      <c r="W298" s="224"/>
      <c r="X298" s="224"/>
      <c r="Y298" s="224"/>
    </row>
    <row r="299" spans="1:25" ht="15.75" hidden="1" customHeight="1" x14ac:dyDescent="0.2">
      <c r="A299" s="224"/>
      <c r="B299" s="217"/>
      <c r="C299" s="218"/>
      <c r="D299" s="218"/>
      <c r="E299" s="218"/>
      <c r="F299" s="170"/>
      <c r="G299" s="170"/>
      <c r="H299" s="170"/>
      <c r="I299" s="170"/>
      <c r="J299" s="216"/>
      <c r="K299" s="224"/>
      <c r="L299" s="224"/>
      <c r="M299" s="224"/>
      <c r="N299" s="224"/>
      <c r="O299" s="224"/>
      <c r="P299" s="224"/>
      <c r="Q299" s="224"/>
      <c r="R299" s="224"/>
      <c r="S299" s="224"/>
      <c r="T299" s="224"/>
      <c r="U299" s="224"/>
      <c r="V299" s="224"/>
      <c r="W299" s="224"/>
      <c r="X299" s="224"/>
      <c r="Y299" s="224"/>
    </row>
    <row r="300" spans="1:25" ht="15.75" hidden="1" customHeight="1" x14ac:dyDescent="0.2">
      <c r="A300" s="224"/>
      <c r="B300" s="217"/>
      <c r="C300" s="218"/>
      <c r="D300" s="218"/>
      <c r="E300" s="218"/>
      <c r="F300" s="170"/>
      <c r="G300" s="170"/>
      <c r="H300" s="170"/>
      <c r="I300" s="170"/>
      <c r="J300" s="216"/>
      <c r="K300" s="224"/>
      <c r="L300" s="224"/>
      <c r="M300" s="224"/>
      <c r="N300" s="224"/>
      <c r="O300" s="224"/>
      <c r="P300" s="224"/>
      <c r="Q300" s="224"/>
      <c r="R300" s="224"/>
      <c r="S300" s="224"/>
      <c r="T300" s="224"/>
      <c r="U300" s="224"/>
      <c r="V300" s="224"/>
      <c r="W300" s="224"/>
      <c r="X300" s="224"/>
      <c r="Y300" s="224"/>
    </row>
    <row r="301" spans="1:25" ht="15.75" hidden="1" customHeight="1" x14ac:dyDescent="0.2">
      <c r="A301" s="224"/>
      <c r="B301" s="217"/>
      <c r="C301" s="218"/>
      <c r="D301" s="218"/>
      <c r="E301" s="218"/>
      <c r="F301" s="170"/>
      <c r="G301" s="170"/>
      <c r="H301" s="170"/>
      <c r="I301" s="170"/>
      <c r="J301" s="216"/>
      <c r="K301" s="224"/>
      <c r="L301" s="224"/>
      <c r="M301" s="224"/>
      <c r="N301" s="224"/>
      <c r="O301" s="224"/>
      <c r="P301" s="224"/>
      <c r="Q301" s="224"/>
      <c r="R301" s="224"/>
      <c r="S301" s="224"/>
      <c r="T301" s="224"/>
      <c r="U301" s="224"/>
      <c r="V301" s="224"/>
      <c r="W301" s="224"/>
      <c r="X301" s="224"/>
      <c r="Y301" s="224"/>
    </row>
    <row r="302" spans="1:25" ht="15.75" hidden="1" customHeight="1" x14ac:dyDescent="0.2">
      <c r="A302" s="224"/>
      <c r="B302" s="217"/>
      <c r="C302" s="218"/>
      <c r="D302" s="218"/>
      <c r="E302" s="218"/>
      <c r="F302" s="170"/>
      <c r="G302" s="170"/>
      <c r="H302" s="170"/>
      <c r="I302" s="170"/>
      <c r="J302" s="216"/>
      <c r="K302" s="224"/>
      <c r="L302" s="224"/>
      <c r="M302" s="224"/>
      <c r="N302" s="224"/>
      <c r="O302" s="224"/>
      <c r="P302" s="224"/>
      <c r="Q302" s="224"/>
      <c r="R302" s="224"/>
      <c r="S302" s="224"/>
      <c r="T302" s="224"/>
      <c r="U302" s="224"/>
      <c r="V302" s="224"/>
      <c r="W302" s="224"/>
      <c r="X302" s="224"/>
      <c r="Y302" s="224"/>
    </row>
    <row r="303" spans="1:25" ht="15.75" hidden="1" customHeight="1" x14ac:dyDescent="0.2">
      <c r="A303" s="224"/>
      <c r="B303" s="217"/>
      <c r="C303" s="218"/>
      <c r="D303" s="218"/>
      <c r="E303" s="218"/>
      <c r="F303" s="170"/>
      <c r="G303" s="170"/>
      <c r="H303" s="170"/>
      <c r="I303" s="170"/>
      <c r="J303" s="216"/>
      <c r="K303" s="224"/>
      <c r="L303" s="224"/>
      <c r="M303" s="224"/>
      <c r="N303" s="224"/>
      <c r="O303" s="224"/>
      <c r="P303" s="224"/>
      <c r="Q303" s="224"/>
      <c r="R303" s="224"/>
      <c r="S303" s="224"/>
      <c r="T303" s="224"/>
      <c r="U303" s="224"/>
      <c r="V303" s="224"/>
      <c r="W303" s="224"/>
      <c r="X303" s="224"/>
      <c r="Y303" s="224"/>
    </row>
    <row r="304" spans="1:25" ht="15.75" hidden="1" customHeight="1" x14ac:dyDescent="0.2">
      <c r="A304" s="224"/>
      <c r="B304" s="217"/>
      <c r="C304" s="218"/>
      <c r="D304" s="218"/>
      <c r="E304" s="218"/>
      <c r="F304" s="170"/>
      <c r="G304" s="170"/>
      <c r="H304" s="170"/>
      <c r="I304" s="170"/>
      <c r="J304" s="216"/>
      <c r="K304" s="224"/>
      <c r="L304" s="224"/>
      <c r="M304" s="224"/>
      <c r="N304" s="224"/>
      <c r="O304" s="224"/>
      <c r="P304" s="224"/>
      <c r="Q304" s="224"/>
      <c r="R304" s="224"/>
      <c r="S304" s="224"/>
      <c r="T304" s="224"/>
      <c r="U304" s="224"/>
      <c r="V304" s="224"/>
      <c r="W304" s="224"/>
      <c r="X304" s="224"/>
      <c r="Y304" s="224"/>
    </row>
    <row r="305" spans="1:25" ht="15.75" hidden="1" customHeight="1" x14ac:dyDescent="0.2">
      <c r="A305" s="224"/>
      <c r="B305" s="217"/>
      <c r="C305" s="218"/>
      <c r="D305" s="218"/>
      <c r="E305" s="218"/>
      <c r="F305" s="170"/>
      <c r="G305" s="170"/>
      <c r="H305" s="170"/>
      <c r="I305" s="170"/>
      <c r="J305" s="216"/>
      <c r="K305" s="224"/>
      <c r="L305" s="224"/>
      <c r="M305" s="224"/>
      <c r="N305" s="224"/>
      <c r="O305" s="224"/>
      <c r="P305" s="224"/>
      <c r="Q305" s="224"/>
      <c r="R305" s="224"/>
      <c r="S305" s="224"/>
      <c r="T305" s="224"/>
      <c r="U305" s="224"/>
      <c r="V305" s="224"/>
      <c r="W305" s="224"/>
      <c r="X305" s="224"/>
      <c r="Y305" s="224"/>
    </row>
    <row r="306" spans="1:25" ht="15.75" hidden="1" customHeight="1" x14ac:dyDescent="0.2">
      <c r="A306" s="224"/>
      <c r="B306" s="217"/>
      <c r="C306" s="218"/>
      <c r="D306" s="218"/>
      <c r="E306" s="218"/>
      <c r="F306" s="170"/>
      <c r="G306" s="170"/>
      <c r="H306" s="170"/>
      <c r="I306" s="170"/>
      <c r="J306" s="216"/>
      <c r="K306" s="224"/>
      <c r="L306" s="224"/>
      <c r="M306" s="224"/>
      <c r="N306" s="224"/>
      <c r="O306" s="224"/>
      <c r="P306" s="224"/>
      <c r="Q306" s="224"/>
      <c r="R306" s="224"/>
      <c r="S306" s="224"/>
      <c r="T306" s="224"/>
      <c r="U306" s="224"/>
      <c r="V306" s="224"/>
      <c r="W306" s="224"/>
      <c r="X306" s="224"/>
      <c r="Y306" s="224"/>
    </row>
    <row r="307" spans="1:25" ht="15.75" hidden="1" customHeight="1" x14ac:dyDescent="0.2">
      <c r="A307" s="224"/>
      <c r="B307" s="217"/>
      <c r="C307" s="218"/>
      <c r="D307" s="218"/>
      <c r="E307" s="218"/>
      <c r="F307" s="170"/>
      <c r="G307" s="170"/>
      <c r="H307" s="170"/>
      <c r="I307" s="170"/>
      <c r="J307" s="216"/>
      <c r="K307" s="224"/>
      <c r="L307" s="224"/>
      <c r="M307" s="224"/>
      <c r="N307" s="224"/>
      <c r="O307" s="224"/>
      <c r="P307" s="224"/>
      <c r="Q307" s="224"/>
      <c r="R307" s="224"/>
      <c r="S307" s="224"/>
      <c r="T307" s="224"/>
      <c r="U307" s="224"/>
      <c r="V307" s="224"/>
      <c r="W307" s="224"/>
      <c r="X307" s="224"/>
      <c r="Y307" s="224"/>
    </row>
    <row r="308" spans="1:25" ht="15.75" hidden="1" customHeight="1" x14ac:dyDescent="0.2">
      <c r="A308" s="224"/>
      <c r="B308" s="217"/>
      <c r="C308" s="218"/>
      <c r="D308" s="218"/>
      <c r="E308" s="218"/>
      <c r="F308" s="170"/>
      <c r="G308" s="170"/>
      <c r="H308" s="170"/>
      <c r="I308" s="170"/>
      <c r="J308" s="216"/>
      <c r="K308" s="224"/>
      <c r="L308" s="224"/>
      <c r="M308" s="224"/>
      <c r="N308" s="224"/>
      <c r="O308" s="224"/>
      <c r="P308" s="224"/>
      <c r="Q308" s="224"/>
      <c r="R308" s="224"/>
      <c r="S308" s="224"/>
      <c r="T308" s="224"/>
      <c r="U308" s="224"/>
      <c r="V308" s="224"/>
      <c r="W308" s="224"/>
      <c r="X308" s="224"/>
      <c r="Y308" s="224"/>
    </row>
    <row r="309" spans="1:25" ht="15.75" hidden="1" customHeight="1" x14ac:dyDescent="0.2">
      <c r="A309" s="224"/>
      <c r="B309" s="217"/>
      <c r="C309" s="218"/>
      <c r="D309" s="218"/>
      <c r="E309" s="218"/>
      <c r="F309" s="170"/>
      <c r="G309" s="170"/>
      <c r="H309" s="170"/>
      <c r="I309" s="170"/>
      <c r="J309" s="216"/>
      <c r="K309" s="224"/>
      <c r="L309" s="224"/>
      <c r="M309" s="224"/>
      <c r="N309" s="224"/>
      <c r="O309" s="224"/>
      <c r="P309" s="224"/>
      <c r="Q309" s="224"/>
      <c r="R309" s="224"/>
      <c r="S309" s="224"/>
      <c r="T309" s="224"/>
      <c r="U309" s="224"/>
      <c r="V309" s="224"/>
      <c r="W309" s="224"/>
      <c r="X309" s="224"/>
      <c r="Y309" s="224"/>
    </row>
    <row r="310" spans="1:25" ht="15.75" hidden="1" customHeight="1" x14ac:dyDescent="0.2">
      <c r="A310" s="224"/>
      <c r="B310" s="217"/>
      <c r="C310" s="218"/>
      <c r="D310" s="218"/>
      <c r="E310" s="218"/>
      <c r="F310" s="170"/>
      <c r="G310" s="170"/>
      <c r="H310" s="170"/>
      <c r="I310" s="170"/>
      <c r="J310" s="216"/>
      <c r="K310" s="224"/>
      <c r="L310" s="224"/>
      <c r="M310" s="224"/>
      <c r="N310" s="224"/>
      <c r="O310" s="224"/>
      <c r="P310" s="224"/>
      <c r="Q310" s="224"/>
      <c r="R310" s="224"/>
      <c r="S310" s="224"/>
      <c r="T310" s="224"/>
      <c r="U310" s="224"/>
      <c r="V310" s="224"/>
      <c r="W310" s="224"/>
      <c r="X310" s="224"/>
      <c r="Y310" s="224"/>
    </row>
    <row r="311" spans="1:25" ht="15.75" hidden="1" customHeight="1" x14ac:dyDescent="0.2">
      <c r="A311" s="224"/>
      <c r="B311" s="217"/>
      <c r="C311" s="218"/>
      <c r="D311" s="218"/>
      <c r="E311" s="218"/>
      <c r="F311" s="170"/>
      <c r="G311" s="170"/>
      <c r="H311" s="170"/>
      <c r="I311" s="170"/>
      <c r="J311" s="216"/>
      <c r="K311" s="224"/>
      <c r="L311" s="224"/>
      <c r="M311" s="224"/>
      <c r="N311" s="224"/>
      <c r="O311" s="224"/>
      <c r="P311" s="224"/>
      <c r="Q311" s="224"/>
      <c r="R311" s="224"/>
      <c r="S311" s="224"/>
      <c r="T311" s="224"/>
      <c r="U311" s="224"/>
      <c r="V311" s="224"/>
      <c r="W311" s="224"/>
      <c r="X311" s="224"/>
      <c r="Y311" s="224"/>
    </row>
    <row r="312" spans="1:25" ht="15.75" hidden="1" customHeight="1" x14ac:dyDescent="0.2">
      <c r="A312" s="224"/>
      <c r="B312" s="217"/>
      <c r="C312" s="218"/>
      <c r="D312" s="218"/>
      <c r="E312" s="218"/>
      <c r="F312" s="170"/>
      <c r="G312" s="170"/>
      <c r="H312" s="170"/>
      <c r="I312" s="170"/>
      <c r="J312" s="216"/>
      <c r="K312" s="224"/>
      <c r="L312" s="224"/>
      <c r="M312" s="224"/>
      <c r="N312" s="224"/>
      <c r="O312" s="224"/>
      <c r="P312" s="224"/>
      <c r="Q312" s="224"/>
      <c r="R312" s="224"/>
      <c r="S312" s="224"/>
      <c r="T312" s="224"/>
      <c r="U312" s="224"/>
      <c r="V312" s="224"/>
      <c r="W312" s="224"/>
      <c r="X312" s="224"/>
      <c r="Y312" s="224"/>
    </row>
    <row r="313" spans="1:25" ht="15.75" hidden="1" customHeight="1" x14ac:dyDescent="0.2">
      <c r="A313" s="224"/>
      <c r="B313" s="217"/>
      <c r="C313" s="218"/>
      <c r="D313" s="218"/>
      <c r="E313" s="218"/>
      <c r="F313" s="170"/>
      <c r="G313" s="170"/>
      <c r="H313" s="170"/>
      <c r="I313" s="170"/>
      <c r="J313" s="216"/>
      <c r="K313" s="224"/>
      <c r="L313" s="224"/>
      <c r="M313" s="224"/>
      <c r="N313" s="224"/>
      <c r="O313" s="224"/>
      <c r="P313" s="224"/>
      <c r="Q313" s="224"/>
      <c r="R313" s="224"/>
      <c r="S313" s="224"/>
      <c r="T313" s="224"/>
      <c r="U313" s="224"/>
      <c r="V313" s="224"/>
      <c r="W313" s="224"/>
      <c r="X313" s="224"/>
      <c r="Y313" s="224"/>
    </row>
    <row r="314" spans="1:25" ht="15.75" hidden="1" customHeight="1" x14ac:dyDescent="0.2">
      <c r="A314" s="224"/>
      <c r="B314" s="217"/>
      <c r="C314" s="218"/>
      <c r="D314" s="218"/>
      <c r="E314" s="218"/>
      <c r="F314" s="170"/>
      <c r="G314" s="170"/>
      <c r="H314" s="170"/>
      <c r="I314" s="170"/>
      <c r="J314" s="216"/>
      <c r="K314" s="224"/>
      <c r="L314" s="224"/>
      <c r="M314" s="224"/>
      <c r="N314" s="224"/>
      <c r="O314" s="224"/>
      <c r="P314" s="224"/>
      <c r="Q314" s="224"/>
      <c r="R314" s="224"/>
      <c r="S314" s="224"/>
      <c r="T314" s="224"/>
      <c r="U314" s="224"/>
      <c r="V314" s="224"/>
      <c r="W314" s="224"/>
      <c r="X314" s="224"/>
      <c r="Y314" s="224"/>
    </row>
    <row r="315" spans="1:25" ht="15.75" hidden="1" customHeight="1" x14ac:dyDescent="0.2">
      <c r="A315" s="224"/>
      <c r="B315" s="217"/>
      <c r="C315" s="218"/>
      <c r="D315" s="218"/>
      <c r="E315" s="218"/>
      <c r="F315" s="170"/>
      <c r="G315" s="170"/>
      <c r="H315" s="170"/>
      <c r="I315" s="170"/>
      <c r="J315" s="216"/>
      <c r="K315" s="224"/>
      <c r="L315" s="224"/>
      <c r="M315" s="224"/>
      <c r="N315" s="224"/>
      <c r="O315" s="224"/>
      <c r="P315" s="224"/>
      <c r="Q315" s="224"/>
      <c r="R315" s="224"/>
      <c r="S315" s="224"/>
      <c r="T315" s="224"/>
      <c r="U315" s="224"/>
      <c r="V315" s="224"/>
      <c r="W315" s="224"/>
      <c r="X315" s="224"/>
      <c r="Y315" s="224"/>
    </row>
    <row r="316" spans="1:25" ht="15.75" hidden="1" customHeight="1" x14ac:dyDescent="0.2">
      <c r="A316" s="224"/>
      <c r="B316" s="217"/>
      <c r="C316" s="218"/>
      <c r="D316" s="218"/>
      <c r="E316" s="218"/>
      <c r="F316" s="170"/>
      <c r="G316" s="170"/>
      <c r="H316" s="170"/>
      <c r="I316" s="170"/>
      <c r="J316" s="216"/>
      <c r="K316" s="224"/>
      <c r="L316" s="224"/>
      <c r="M316" s="224"/>
      <c r="N316" s="224"/>
      <c r="O316" s="224"/>
      <c r="P316" s="224"/>
      <c r="Q316" s="224"/>
      <c r="R316" s="224"/>
      <c r="S316" s="224"/>
      <c r="T316" s="224"/>
      <c r="U316" s="224"/>
      <c r="V316" s="224"/>
      <c r="W316" s="224"/>
      <c r="X316" s="224"/>
      <c r="Y316" s="224"/>
    </row>
    <row r="317" spans="1:25" ht="15.75" hidden="1" customHeight="1" x14ac:dyDescent="0.2">
      <c r="A317" s="224"/>
      <c r="B317" s="217"/>
      <c r="C317" s="218"/>
      <c r="D317" s="218"/>
      <c r="E317" s="218"/>
      <c r="F317" s="170"/>
      <c r="G317" s="170"/>
      <c r="H317" s="170"/>
      <c r="I317" s="170"/>
      <c r="J317" s="216"/>
      <c r="K317" s="224"/>
      <c r="L317" s="224"/>
      <c r="M317" s="224"/>
      <c r="N317" s="224"/>
      <c r="O317" s="224"/>
      <c r="P317" s="224"/>
      <c r="Q317" s="224"/>
      <c r="R317" s="224"/>
      <c r="S317" s="224"/>
      <c r="T317" s="224"/>
      <c r="U317" s="224"/>
      <c r="V317" s="224"/>
      <c r="W317" s="224"/>
      <c r="X317" s="224"/>
      <c r="Y317" s="224"/>
    </row>
    <row r="318" spans="1:25" ht="15.75" hidden="1" customHeight="1" x14ac:dyDescent="0.2">
      <c r="A318" s="224"/>
      <c r="B318" s="217"/>
      <c r="C318" s="218"/>
      <c r="D318" s="218"/>
      <c r="E318" s="218"/>
      <c r="F318" s="170"/>
      <c r="G318" s="170"/>
      <c r="H318" s="170"/>
      <c r="I318" s="170"/>
      <c r="J318" s="216"/>
      <c r="K318" s="224"/>
      <c r="L318" s="224"/>
      <c r="M318" s="224"/>
      <c r="N318" s="224"/>
      <c r="O318" s="224"/>
      <c r="P318" s="224"/>
      <c r="Q318" s="224"/>
      <c r="R318" s="224"/>
      <c r="S318" s="224"/>
      <c r="T318" s="224"/>
      <c r="U318" s="224"/>
      <c r="V318" s="224"/>
      <c r="W318" s="224"/>
      <c r="X318" s="224"/>
      <c r="Y318" s="224"/>
    </row>
    <row r="319" spans="1:25" ht="15.75" hidden="1" customHeight="1" x14ac:dyDescent="0.2">
      <c r="A319" s="224"/>
      <c r="B319" s="217"/>
      <c r="C319" s="218"/>
      <c r="D319" s="218"/>
      <c r="E319" s="218"/>
      <c r="F319" s="170"/>
      <c r="G319" s="170"/>
      <c r="H319" s="170"/>
      <c r="I319" s="170"/>
      <c r="J319" s="216"/>
      <c r="K319" s="224"/>
      <c r="L319" s="224"/>
      <c r="M319" s="224"/>
      <c r="N319" s="224"/>
      <c r="O319" s="224"/>
      <c r="P319" s="224"/>
      <c r="Q319" s="224"/>
      <c r="R319" s="224"/>
      <c r="S319" s="224"/>
      <c r="T319" s="224"/>
      <c r="U319" s="224"/>
      <c r="V319" s="224"/>
      <c r="W319" s="224"/>
      <c r="X319" s="224"/>
      <c r="Y319" s="224"/>
    </row>
    <row r="320" spans="1:25" ht="15.75" hidden="1" customHeight="1" x14ac:dyDescent="0.2">
      <c r="A320" s="224"/>
      <c r="B320" s="217"/>
      <c r="C320" s="218"/>
      <c r="D320" s="218"/>
      <c r="E320" s="218"/>
      <c r="F320" s="170"/>
      <c r="G320" s="170"/>
      <c r="H320" s="170"/>
      <c r="I320" s="170"/>
      <c r="J320" s="216"/>
      <c r="K320" s="224"/>
      <c r="L320" s="224"/>
      <c r="M320" s="224"/>
      <c r="N320" s="224"/>
      <c r="O320" s="224"/>
      <c r="P320" s="224"/>
      <c r="Q320" s="224"/>
      <c r="R320" s="224"/>
      <c r="S320" s="224"/>
      <c r="T320" s="224"/>
      <c r="U320" s="224"/>
      <c r="V320" s="224"/>
      <c r="W320" s="224"/>
      <c r="X320" s="224"/>
      <c r="Y320" s="224"/>
    </row>
    <row r="321" spans="1:25" ht="15.75" hidden="1" customHeight="1" x14ac:dyDescent="0.2">
      <c r="A321" s="224"/>
      <c r="B321" s="217"/>
      <c r="C321" s="218"/>
      <c r="D321" s="218"/>
      <c r="E321" s="218"/>
      <c r="F321" s="170"/>
      <c r="G321" s="170"/>
      <c r="H321" s="170"/>
      <c r="I321" s="170"/>
      <c r="J321" s="216"/>
      <c r="K321" s="224"/>
      <c r="L321" s="224"/>
      <c r="M321" s="224"/>
      <c r="N321" s="224"/>
      <c r="O321" s="224"/>
      <c r="P321" s="224"/>
      <c r="Q321" s="224"/>
      <c r="R321" s="224"/>
      <c r="S321" s="224"/>
      <c r="T321" s="224"/>
      <c r="U321" s="224"/>
      <c r="V321" s="224"/>
      <c r="W321" s="224"/>
      <c r="X321" s="224"/>
      <c r="Y321" s="224"/>
    </row>
    <row r="322" spans="1:25" ht="15.75" hidden="1" customHeight="1" x14ac:dyDescent="0.2">
      <c r="A322" s="224"/>
      <c r="B322" s="217"/>
      <c r="C322" s="218"/>
      <c r="D322" s="218"/>
      <c r="E322" s="218"/>
      <c r="F322" s="170"/>
      <c r="G322" s="170"/>
      <c r="H322" s="170"/>
      <c r="I322" s="170"/>
      <c r="J322" s="216"/>
      <c r="K322" s="224"/>
      <c r="L322" s="224"/>
      <c r="M322" s="224"/>
      <c r="N322" s="224"/>
      <c r="O322" s="224"/>
      <c r="P322" s="224"/>
      <c r="Q322" s="224"/>
      <c r="R322" s="224"/>
      <c r="S322" s="224"/>
      <c r="T322" s="224"/>
      <c r="U322" s="224"/>
      <c r="V322" s="224"/>
      <c r="W322" s="224"/>
      <c r="X322" s="224"/>
      <c r="Y322" s="224"/>
    </row>
    <row r="323" spans="1:25" ht="15.75" hidden="1" customHeight="1" x14ac:dyDescent="0.2">
      <c r="A323" s="224"/>
      <c r="B323" s="217"/>
      <c r="C323" s="218"/>
      <c r="D323" s="218"/>
      <c r="E323" s="218"/>
      <c r="F323" s="170"/>
      <c r="G323" s="170"/>
      <c r="H323" s="170"/>
      <c r="I323" s="170"/>
      <c r="J323" s="216"/>
      <c r="K323" s="224"/>
      <c r="L323" s="224"/>
      <c r="M323" s="224"/>
      <c r="N323" s="224"/>
      <c r="O323" s="224"/>
      <c r="P323" s="224"/>
      <c r="Q323" s="224"/>
      <c r="R323" s="224"/>
      <c r="S323" s="224"/>
      <c r="T323" s="224"/>
      <c r="U323" s="224"/>
      <c r="V323" s="224"/>
      <c r="W323" s="224"/>
      <c r="X323" s="224"/>
      <c r="Y323" s="224"/>
    </row>
    <row r="324" spans="1:25" ht="15.75" hidden="1" customHeight="1" x14ac:dyDescent="0.2">
      <c r="A324" s="224"/>
      <c r="B324" s="217"/>
      <c r="C324" s="218"/>
      <c r="D324" s="218"/>
      <c r="E324" s="218"/>
      <c r="F324" s="170"/>
      <c r="G324" s="170"/>
      <c r="H324" s="170"/>
      <c r="I324" s="170"/>
      <c r="J324" s="216"/>
      <c r="K324" s="224"/>
      <c r="L324" s="224"/>
      <c r="M324" s="224"/>
      <c r="N324" s="224"/>
      <c r="O324" s="224"/>
      <c r="P324" s="224"/>
      <c r="Q324" s="224"/>
      <c r="R324" s="224"/>
      <c r="S324" s="224"/>
      <c r="T324" s="224"/>
      <c r="U324" s="224"/>
      <c r="V324" s="224"/>
      <c r="W324" s="224"/>
      <c r="X324" s="224"/>
      <c r="Y324" s="224"/>
    </row>
    <row r="325" spans="1:25" ht="15.75" hidden="1" customHeight="1" x14ac:dyDescent="0.2">
      <c r="A325" s="224"/>
      <c r="B325" s="217"/>
      <c r="C325" s="218"/>
      <c r="D325" s="218"/>
      <c r="E325" s="218"/>
      <c r="F325" s="170"/>
      <c r="G325" s="170"/>
      <c r="H325" s="170"/>
      <c r="I325" s="170"/>
      <c r="J325" s="216"/>
      <c r="K325" s="224"/>
      <c r="L325" s="224"/>
      <c r="M325" s="224"/>
      <c r="N325" s="224"/>
      <c r="O325" s="224"/>
      <c r="P325" s="224"/>
      <c r="Q325" s="224"/>
      <c r="R325" s="224"/>
      <c r="S325" s="224"/>
      <c r="T325" s="224"/>
      <c r="U325" s="224"/>
      <c r="V325" s="224"/>
      <c r="W325" s="224"/>
      <c r="X325" s="224"/>
      <c r="Y325" s="224"/>
    </row>
    <row r="326" spans="1:25" ht="15.75" hidden="1" customHeight="1" x14ac:dyDescent="0.2">
      <c r="A326" s="224"/>
      <c r="B326" s="217"/>
      <c r="C326" s="218"/>
      <c r="D326" s="218"/>
      <c r="E326" s="218"/>
      <c r="F326" s="170"/>
      <c r="G326" s="170"/>
      <c r="H326" s="170"/>
      <c r="I326" s="170"/>
      <c r="J326" s="216"/>
      <c r="K326" s="224"/>
      <c r="L326" s="224"/>
      <c r="M326" s="224"/>
      <c r="N326" s="224"/>
      <c r="O326" s="224"/>
      <c r="P326" s="224"/>
      <c r="Q326" s="224"/>
      <c r="R326" s="224"/>
      <c r="S326" s="224"/>
      <c r="T326" s="224"/>
      <c r="U326" s="224"/>
      <c r="V326" s="224"/>
      <c r="W326" s="224"/>
      <c r="X326" s="224"/>
      <c r="Y326" s="224"/>
    </row>
    <row r="327" spans="1:25" ht="15.75" hidden="1" customHeight="1" x14ac:dyDescent="0.2">
      <c r="A327" s="224"/>
      <c r="B327" s="217"/>
      <c r="C327" s="218"/>
      <c r="D327" s="218"/>
      <c r="E327" s="218"/>
      <c r="F327" s="170"/>
      <c r="G327" s="170"/>
      <c r="H327" s="170"/>
      <c r="I327" s="170"/>
      <c r="J327" s="216"/>
      <c r="K327" s="224"/>
      <c r="L327" s="224"/>
      <c r="M327" s="224"/>
      <c r="N327" s="224"/>
      <c r="O327" s="224"/>
      <c r="P327" s="224"/>
      <c r="Q327" s="224"/>
      <c r="R327" s="224"/>
      <c r="S327" s="224"/>
      <c r="T327" s="224"/>
      <c r="U327" s="224"/>
      <c r="V327" s="224"/>
      <c r="W327" s="224"/>
      <c r="X327" s="224"/>
      <c r="Y327" s="224"/>
    </row>
    <row r="328" spans="1:25" ht="15.75" hidden="1" customHeight="1" x14ac:dyDescent="0.2">
      <c r="A328" s="224"/>
      <c r="B328" s="217"/>
      <c r="C328" s="218"/>
      <c r="D328" s="218"/>
      <c r="E328" s="218"/>
      <c r="F328" s="170"/>
      <c r="G328" s="170"/>
      <c r="H328" s="170"/>
      <c r="I328" s="170"/>
      <c r="J328" s="216"/>
      <c r="K328" s="224"/>
      <c r="L328" s="224"/>
      <c r="M328" s="224"/>
      <c r="N328" s="224"/>
      <c r="O328" s="224"/>
      <c r="P328" s="224"/>
      <c r="Q328" s="224"/>
      <c r="R328" s="224"/>
      <c r="S328" s="224"/>
      <c r="T328" s="224"/>
      <c r="U328" s="224"/>
      <c r="V328" s="224"/>
      <c r="W328" s="224"/>
      <c r="X328" s="224"/>
      <c r="Y328" s="224"/>
    </row>
    <row r="329" spans="1:25" ht="15.75" hidden="1" customHeight="1" x14ac:dyDescent="0.2">
      <c r="A329" s="224"/>
      <c r="B329" s="217"/>
      <c r="C329" s="218"/>
      <c r="D329" s="218"/>
      <c r="E329" s="218"/>
      <c r="F329" s="170"/>
      <c r="G329" s="170"/>
      <c r="H329" s="170"/>
      <c r="I329" s="170"/>
      <c r="J329" s="216"/>
      <c r="K329" s="224"/>
      <c r="L329" s="224"/>
      <c r="M329" s="224"/>
      <c r="N329" s="224"/>
      <c r="O329" s="224"/>
      <c r="P329" s="224"/>
      <c r="Q329" s="224"/>
      <c r="R329" s="224"/>
      <c r="S329" s="224"/>
      <c r="T329" s="224"/>
      <c r="U329" s="224"/>
      <c r="V329" s="224"/>
      <c r="W329" s="224"/>
      <c r="X329" s="224"/>
      <c r="Y329" s="224"/>
    </row>
    <row r="330" spans="1:25" ht="15.75" hidden="1" customHeight="1" x14ac:dyDescent="0.2">
      <c r="A330" s="224"/>
      <c r="B330" s="217"/>
      <c r="C330" s="218"/>
      <c r="D330" s="218"/>
      <c r="E330" s="218"/>
      <c r="F330" s="170"/>
      <c r="G330" s="170"/>
      <c r="H330" s="170"/>
      <c r="I330" s="170"/>
      <c r="J330" s="216"/>
      <c r="K330" s="224"/>
      <c r="L330" s="224"/>
      <c r="M330" s="224"/>
      <c r="N330" s="224"/>
      <c r="O330" s="224"/>
      <c r="P330" s="224"/>
      <c r="Q330" s="224"/>
      <c r="R330" s="224"/>
      <c r="S330" s="224"/>
      <c r="T330" s="224"/>
      <c r="U330" s="224"/>
      <c r="V330" s="224"/>
      <c r="W330" s="224"/>
      <c r="X330" s="224"/>
      <c r="Y330" s="224"/>
    </row>
    <row r="331" spans="1:25" ht="15.75" hidden="1" customHeight="1" x14ac:dyDescent="0.2">
      <c r="A331" s="224"/>
      <c r="B331" s="217"/>
      <c r="C331" s="218"/>
      <c r="D331" s="218"/>
      <c r="E331" s="218"/>
      <c r="F331" s="170"/>
      <c r="G331" s="170"/>
      <c r="H331" s="170"/>
      <c r="I331" s="170"/>
      <c r="J331" s="216"/>
      <c r="K331" s="224"/>
      <c r="L331" s="224"/>
      <c r="M331" s="224"/>
      <c r="N331" s="224"/>
      <c r="O331" s="224"/>
      <c r="P331" s="224"/>
      <c r="Q331" s="224"/>
      <c r="R331" s="224"/>
      <c r="S331" s="224"/>
      <c r="T331" s="224"/>
      <c r="U331" s="224"/>
      <c r="V331" s="224"/>
      <c r="W331" s="224"/>
      <c r="X331" s="224"/>
      <c r="Y331" s="224"/>
    </row>
    <row r="332" spans="1:25" ht="15.75" hidden="1" customHeight="1" x14ac:dyDescent="0.2">
      <c r="A332" s="224"/>
      <c r="B332" s="217"/>
      <c r="C332" s="218"/>
      <c r="D332" s="218"/>
      <c r="E332" s="218"/>
      <c r="F332" s="170"/>
      <c r="G332" s="170"/>
      <c r="H332" s="170"/>
      <c r="I332" s="170"/>
      <c r="J332" s="216"/>
      <c r="K332" s="224"/>
      <c r="L332" s="224"/>
      <c r="M332" s="224"/>
      <c r="N332" s="224"/>
      <c r="O332" s="224"/>
      <c r="P332" s="224"/>
      <c r="Q332" s="224"/>
      <c r="R332" s="224"/>
      <c r="S332" s="224"/>
      <c r="T332" s="224"/>
      <c r="U332" s="224"/>
      <c r="V332" s="224"/>
      <c r="W332" s="224"/>
      <c r="X332" s="224"/>
      <c r="Y332" s="224"/>
    </row>
    <row r="333" spans="1:25" ht="15.75" hidden="1" customHeight="1" x14ac:dyDescent="0.2">
      <c r="A333" s="224"/>
      <c r="B333" s="217"/>
      <c r="C333" s="218"/>
      <c r="D333" s="218"/>
      <c r="E333" s="218"/>
      <c r="F333" s="170"/>
      <c r="G333" s="170"/>
      <c r="H333" s="170"/>
      <c r="I333" s="170"/>
      <c r="J333" s="216"/>
      <c r="K333" s="224"/>
      <c r="L333" s="224"/>
      <c r="M333" s="224"/>
      <c r="N333" s="224"/>
      <c r="O333" s="224"/>
      <c r="P333" s="224"/>
      <c r="Q333" s="224"/>
      <c r="R333" s="224"/>
      <c r="S333" s="224"/>
      <c r="T333" s="224"/>
      <c r="U333" s="224"/>
      <c r="V333" s="224"/>
      <c r="W333" s="224"/>
      <c r="X333" s="224"/>
      <c r="Y333" s="224"/>
    </row>
    <row r="334" spans="1:25" ht="15.75" hidden="1" customHeight="1" x14ac:dyDescent="0.2">
      <c r="A334" s="224"/>
      <c r="B334" s="217"/>
      <c r="C334" s="218"/>
      <c r="D334" s="218"/>
      <c r="E334" s="218"/>
      <c r="F334" s="170"/>
      <c r="G334" s="170"/>
      <c r="H334" s="170"/>
      <c r="I334" s="170"/>
      <c r="J334" s="216"/>
      <c r="K334" s="224"/>
      <c r="L334" s="224"/>
      <c r="M334" s="224"/>
      <c r="N334" s="224"/>
      <c r="O334" s="224"/>
      <c r="P334" s="224"/>
      <c r="Q334" s="224"/>
      <c r="R334" s="224"/>
      <c r="S334" s="224"/>
      <c r="T334" s="224"/>
      <c r="U334" s="224"/>
      <c r="V334" s="224"/>
      <c r="W334" s="224"/>
      <c r="X334" s="224"/>
      <c r="Y334" s="224"/>
    </row>
    <row r="335" spans="1:25" ht="15.75" hidden="1" customHeight="1" x14ac:dyDescent="0.2">
      <c r="A335" s="224"/>
      <c r="B335" s="217"/>
      <c r="C335" s="218"/>
      <c r="D335" s="218"/>
      <c r="E335" s="218"/>
      <c r="F335" s="170"/>
      <c r="G335" s="170"/>
      <c r="H335" s="170"/>
      <c r="I335" s="170"/>
      <c r="J335" s="216"/>
      <c r="K335" s="224"/>
      <c r="L335" s="224"/>
      <c r="M335" s="224"/>
      <c r="N335" s="224"/>
      <c r="O335" s="224"/>
      <c r="P335" s="224"/>
      <c r="Q335" s="224"/>
      <c r="R335" s="224"/>
      <c r="S335" s="224"/>
      <c r="T335" s="224"/>
      <c r="U335" s="224"/>
      <c r="V335" s="224"/>
      <c r="W335" s="224"/>
      <c r="X335" s="224"/>
      <c r="Y335" s="224"/>
    </row>
    <row r="336" spans="1:25" ht="15.75" hidden="1" customHeight="1" x14ac:dyDescent="0.2">
      <c r="A336" s="224"/>
      <c r="B336" s="217"/>
      <c r="C336" s="218"/>
      <c r="D336" s="218"/>
      <c r="E336" s="218"/>
      <c r="F336" s="170"/>
      <c r="G336" s="170"/>
      <c r="H336" s="170"/>
      <c r="I336" s="170"/>
      <c r="J336" s="216"/>
      <c r="K336" s="224"/>
      <c r="L336" s="224"/>
      <c r="M336" s="224"/>
      <c r="N336" s="224"/>
      <c r="O336" s="224"/>
      <c r="P336" s="224"/>
      <c r="Q336" s="224"/>
      <c r="R336" s="224"/>
      <c r="S336" s="224"/>
      <c r="T336" s="224"/>
      <c r="U336" s="224"/>
      <c r="V336" s="224"/>
      <c r="W336" s="224"/>
      <c r="X336" s="224"/>
      <c r="Y336" s="224"/>
    </row>
    <row r="337" spans="1:25" ht="15.75" hidden="1" customHeight="1" x14ac:dyDescent="0.2">
      <c r="A337" s="224"/>
      <c r="B337" s="217"/>
      <c r="C337" s="218"/>
      <c r="D337" s="218"/>
      <c r="E337" s="218"/>
      <c r="F337" s="170"/>
      <c r="G337" s="170"/>
      <c r="H337" s="170"/>
      <c r="I337" s="170"/>
      <c r="J337" s="216"/>
      <c r="K337" s="224"/>
      <c r="L337" s="224"/>
      <c r="M337" s="224"/>
      <c r="N337" s="224"/>
      <c r="O337" s="224"/>
      <c r="P337" s="224"/>
      <c r="Q337" s="224"/>
      <c r="R337" s="224"/>
      <c r="S337" s="224"/>
      <c r="T337" s="224"/>
      <c r="U337" s="224"/>
      <c r="V337" s="224"/>
      <c r="W337" s="224"/>
      <c r="X337" s="224"/>
      <c r="Y337" s="224"/>
    </row>
    <row r="338" spans="1:25" ht="15.75" hidden="1" customHeight="1" x14ac:dyDescent="0.2">
      <c r="A338" s="224"/>
      <c r="B338" s="217"/>
      <c r="C338" s="218"/>
      <c r="D338" s="218"/>
      <c r="E338" s="218"/>
      <c r="F338" s="170"/>
      <c r="G338" s="170"/>
      <c r="H338" s="170"/>
      <c r="I338" s="170"/>
      <c r="J338" s="216"/>
      <c r="K338" s="224"/>
      <c r="L338" s="224"/>
      <c r="M338" s="224"/>
      <c r="N338" s="224"/>
      <c r="O338" s="224"/>
      <c r="P338" s="224"/>
      <c r="Q338" s="224"/>
      <c r="R338" s="224"/>
      <c r="S338" s="224"/>
      <c r="T338" s="224"/>
      <c r="U338" s="224"/>
      <c r="V338" s="224"/>
      <c r="W338" s="224"/>
      <c r="X338" s="224"/>
      <c r="Y338" s="224"/>
    </row>
    <row r="339" spans="1:25" ht="15.75" hidden="1" customHeight="1" x14ac:dyDescent="0.2">
      <c r="A339" s="224"/>
      <c r="B339" s="217"/>
      <c r="C339" s="218"/>
      <c r="D339" s="218"/>
      <c r="E339" s="218"/>
      <c r="F339" s="170"/>
      <c r="G339" s="170"/>
      <c r="H339" s="170"/>
      <c r="I339" s="170"/>
      <c r="J339" s="216"/>
      <c r="K339" s="224"/>
      <c r="L339" s="224"/>
      <c r="M339" s="224"/>
      <c r="N339" s="224"/>
      <c r="O339" s="224"/>
      <c r="P339" s="224"/>
      <c r="Q339" s="224"/>
      <c r="R339" s="224"/>
      <c r="S339" s="224"/>
      <c r="T339" s="224"/>
      <c r="U339" s="224"/>
      <c r="V339" s="224"/>
      <c r="W339" s="224"/>
      <c r="X339" s="224"/>
      <c r="Y339" s="224"/>
    </row>
    <row r="340" spans="1:25" ht="15.75" hidden="1" customHeight="1" x14ac:dyDescent="0.2">
      <c r="A340" s="224"/>
      <c r="B340" s="217"/>
      <c r="C340" s="218"/>
      <c r="D340" s="218"/>
      <c r="E340" s="218"/>
      <c r="F340" s="170"/>
      <c r="G340" s="170"/>
      <c r="H340" s="170"/>
      <c r="I340" s="170"/>
      <c r="J340" s="216"/>
      <c r="K340" s="224"/>
      <c r="L340" s="224"/>
      <c r="M340" s="224"/>
      <c r="N340" s="224"/>
      <c r="O340" s="224"/>
      <c r="P340" s="224"/>
      <c r="Q340" s="224"/>
      <c r="R340" s="224"/>
      <c r="S340" s="224"/>
      <c r="T340" s="224"/>
      <c r="U340" s="224"/>
      <c r="V340" s="224"/>
      <c r="W340" s="224"/>
      <c r="X340" s="224"/>
      <c r="Y340" s="224"/>
    </row>
    <row r="341" spans="1:25" ht="15.75" hidden="1" customHeight="1" x14ac:dyDescent="0.2">
      <c r="A341" s="224"/>
      <c r="B341" s="217"/>
      <c r="C341" s="218"/>
      <c r="D341" s="218"/>
      <c r="E341" s="218"/>
      <c r="F341" s="170"/>
      <c r="G341" s="170"/>
      <c r="H341" s="170"/>
      <c r="I341" s="170"/>
      <c r="J341" s="216"/>
      <c r="K341" s="224"/>
      <c r="L341" s="224"/>
      <c r="M341" s="224"/>
      <c r="N341" s="224"/>
      <c r="O341" s="224"/>
      <c r="P341" s="224"/>
      <c r="Q341" s="224"/>
      <c r="R341" s="224"/>
      <c r="S341" s="224"/>
      <c r="T341" s="224"/>
      <c r="U341" s="224"/>
      <c r="V341" s="224"/>
      <c r="W341" s="224"/>
      <c r="X341" s="224"/>
      <c r="Y341" s="224"/>
    </row>
    <row r="342" spans="1:25" ht="15.75" hidden="1" customHeight="1" x14ac:dyDescent="0.2">
      <c r="A342" s="224"/>
      <c r="B342" s="217"/>
      <c r="C342" s="218"/>
      <c r="D342" s="218"/>
      <c r="E342" s="218"/>
      <c r="F342" s="170"/>
      <c r="G342" s="170"/>
      <c r="H342" s="170"/>
      <c r="I342" s="170"/>
      <c r="J342" s="216"/>
      <c r="K342" s="224"/>
      <c r="L342" s="224"/>
      <c r="M342" s="224"/>
      <c r="N342" s="224"/>
      <c r="O342" s="224"/>
      <c r="P342" s="224"/>
      <c r="Q342" s="224"/>
      <c r="R342" s="224"/>
      <c r="S342" s="224"/>
      <c r="T342" s="224"/>
      <c r="U342" s="224"/>
      <c r="V342" s="224"/>
      <c r="W342" s="224"/>
      <c r="X342" s="224"/>
      <c r="Y342" s="224"/>
    </row>
    <row r="343" spans="1:25" ht="15.75" hidden="1" customHeight="1" x14ac:dyDescent="0.2">
      <c r="A343" s="224"/>
      <c r="B343" s="217"/>
      <c r="C343" s="218"/>
      <c r="D343" s="218"/>
      <c r="E343" s="218"/>
      <c r="F343" s="170"/>
      <c r="G343" s="170"/>
      <c r="H343" s="170"/>
      <c r="I343" s="170"/>
      <c r="J343" s="216"/>
      <c r="K343" s="224"/>
      <c r="L343" s="224"/>
      <c r="M343" s="224"/>
      <c r="N343" s="224"/>
      <c r="O343" s="224"/>
      <c r="P343" s="224"/>
      <c r="Q343" s="224"/>
      <c r="R343" s="224"/>
      <c r="S343" s="224"/>
      <c r="T343" s="224"/>
      <c r="U343" s="224"/>
      <c r="V343" s="224"/>
      <c r="W343" s="224"/>
      <c r="X343" s="224"/>
      <c r="Y343" s="224"/>
    </row>
    <row r="344" spans="1:25" ht="15.75" hidden="1" customHeight="1" x14ac:dyDescent="0.2">
      <c r="A344" s="224"/>
      <c r="B344" s="217"/>
      <c r="C344" s="218"/>
      <c r="D344" s="218"/>
      <c r="E344" s="218"/>
      <c r="F344" s="170"/>
      <c r="G344" s="170"/>
      <c r="H344" s="170"/>
      <c r="I344" s="170"/>
      <c r="J344" s="216"/>
      <c r="K344" s="224"/>
      <c r="L344" s="224"/>
      <c r="M344" s="224"/>
      <c r="N344" s="224"/>
      <c r="O344" s="224"/>
      <c r="P344" s="224"/>
      <c r="Q344" s="224"/>
      <c r="R344" s="224"/>
      <c r="S344" s="224"/>
      <c r="T344" s="224"/>
      <c r="U344" s="224"/>
      <c r="V344" s="224"/>
      <c r="W344" s="224"/>
      <c r="X344" s="224"/>
      <c r="Y344" s="224"/>
    </row>
    <row r="345" spans="1:25" ht="15.75" hidden="1" customHeight="1" x14ac:dyDescent="0.2">
      <c r="A345" s="224"/>
      <c r="B345" s="217"/>
      <c r="C345" s="218"/>
      <c r="D345" s="218"/>
      <c r="E345" s="218"/>
      <c r="F345" s="170"/>
      <c r="G345" s="170"/>
      <c r="H345" s="170"/>
      <c r="I345" s="170"/>
      <c r="J345" s="216"/>
      <c r="K345" s="224"/>
      <c r="L345" s="224"/>
      <c r="M345" s="224"/>
      <c r="N345" s="224"/>
      <c r="O345" s="224"/>
      <c r="P345" s="224"/>
      <c r="Q345" s="224"/>
      <c r="R345" s="224"/>
      <c r="S345" s="224"/>
      <c r="T345" s="224"/>
      <c r="U345" s="224"/>
      <c r="V345" s="224"/>
      <c r="W345" s="224"/>
      <c r="X345" s="224"/>
      <c r="Y345" s="224"/>
    </row>
    <row r="346" spans="1:25" ht="15.75" hidden="1" customHeight="1" x14ac:dyDescent="0.2">
      <c r="A346" s="224"/>
      <c r="B346" s="217"/>
      <c r="C346" s="218"/>
      <c r="D346" s="218"/>
      <c r="E346" s="218"/>
      <c r="F346" s="170"/>
      <c r="G346" s="170"/>
      <c r="H346" s="170"/>
      <c r="I346" s="170"/>
      <c r="J346" s="216"/>
      <c r="K346" s="224"/>
      <c r="L346" s="224"/>
      <c r="M346" s="224"/>
      <c r="N346" s="224"/>
      <c r="O346" s="224"/>
      <c r="P346" s="224"/>
      <c r="Q346" s="224"/>
      <c r="R346" s="224"/>
      <c r="S346" s="224"/>
      <c r="T346" s="224"/>
      <c r="U346" s="224"/>
      <c r="V346" s="224"/>
      <c r="W346" s="224"/>
      <c r="X346" s="224"/>
      <c r="Y346" s="224"/>
    </row>
    <row r="347" spans="1:25" ht="15.75" hidden="1" customHeight="1" x14ac:dyDescent="0.2">
      <c r="A347" s="224"/>
      <c r="B347" s="217"/>
      <c r="C347" s="218"/>
      <c r="D347" s="218"/>
      <c r="E347" s="218"/>
      <c r="F347" s="170"/>
      <c r="G347" s="170"/>
      <c r="H347" s="170"/>
      <c r="I347" s="170"/>
      <c r="J347" s="216"/>
      <c r="K347" s="224"/>
      <c r="L347" s="224"/>
      <c r="M347" s="224"/>
      <c r="N347" s="224"/>
      <c r="O347" s="224"/>
      <c r="P347" s="224"/>
      <c r="Q347" s="224"/>
      <c r="R347" s="224"/>
      <c r="S347" s="224"/>
      <c r="T347" s="224"/>
      <c r="U347" s="224"/>
      <c r="V347" s="224"/>
      <c r="W347" s="224"/>
      <c r="X347" s="224"/>
      <c r="Y347" s="224"/>
    </row>
    <row r="348" spans="1:25" ht="15.75" hidden="1" customHeight="1" x14ac:dyDescent="0.2">
      <c r="A348" s="224"/>
      <c r="B348" s="217"/>
      <c r="C348" s="218"/>
      <c r="D348" s="218"/>
      <c r="E348" s="218"/>
      <c r="F348" s="170"/>
      <c r="G348" s="170"/>
      <c r="H348" s="170"/>
      <c r="I348" s="170"/>
      <c r="J348" s="216"/>
      <c r="K348" s="224"/>
      <c r="L348" s="224"/>
      <c r="M348" s="224"/>
      <c r="N348" s="224"/>
      <c r="O348" s="224"/>
      <c r="P348" s="224"/>
      <c r="Q348" s="224"/>
      <c r="R348" s="224"/>
      <c r="S348" s="224"/>
      <c r="T348" s="224"/>
      <c r="U348" s="224"/>
      <c r="V348" s="224"/>
      <c r="W348" s="224"/>
      <c r="X348" s="224"/>
      <c r="Y348" s="224"/>
    </row>
    <row r="349" spans="1:25" ht="15.75" hidden="1" customHeight="1" x14ac:dyDescent="0.2">
      <c r="A349" s="224"/>
      <c r="B349" s="217"/>
      <c r="C349" s="218"/>
      <c r="D349" s="218"/>
      <c r="E349" s="218"/>
      <c r="F349" s="170"/>
      <c r="G349" s="170"/>
      <c r="H349" s="170"/>
      <c r="I349" s="170"/>
      <c r="J349" s="216"/>
      <c r="K349" s="224"/>
      <c r="L349" s="224"/>
      <c r="M349" s="224"/>
      <c r="N349" s="224"/>
      <c r="O349" s="224"/>
      <c r="P349" s="224"/>
      <c r="Q349" s="224"/>
      <c r="R349" s="224"/>
      <c r="S349" s="224"/>
      <c r="T349" s="224"/>
      <c r="U349" s="224"/>
      <c r="V349" s="224"/>
      <c r="W349" s="224"/>
      <c r="X349" s="224"/>
      <c r="Y349" s="224"/>
    </row>
    <row r="350" spans="1:25" ht="15.75" hidden="1" customHeight="1" x14ac:dyDescent="0.2">
      <c r="A350" s="224"/>
      <c r="B350" s="217"/>
      <c r="C350" s="218"/>
      <c r="D350" s="218"/>
      <c r="E350" s="218"/>
      <c r="F350" s="170"/>
      <c r="G350" s="170"/>
      <c r="H350" s="170"/>
      <c r="I350" s="170"/>
      <c r="J350" s="216"/>
      <c r="K350" s="224"/>
      <c r="L350" s="224"/>
      <c r="M350" s="224"/>
      <c r="N350" s="224"/>
      <c r="O350" s="224"/>
      <c r="P350" s="224"/>
      <c r="Q350" s="224"/>
      <c r="R350" s="224"/>
      <c r="S350" s="224"/>
      <c r="T350" s="224"/>
      <c r="U350" s="224"/>
      <c r="V350" s="224"/>
      <c r="W350" s="224"/>
      <c r="X350" s="224"/>
      <c r="Y350" s="224"/>
    </row>
    <row r="351" spans="1:25" ht="15.75" hidden="1" customHeight="1" x14ac:dyDescent="0.2">
      <c r="A351" s="224"/>
      <c r="B351" s="217"/>
      <c r="C351" s="218"/>
      <c r="D351" s="218"/>
      <c r="E351" s="218"/>
      <c r="F351" s="170"/>
      <c r="G351" s="170"/>
      <c r="H351" s="170"/>
      <c r="I351" s="170"/>
      <c r="J351" s="216"/>
      <c r="K351" s="224"/>
      <c r="L351" s="224"/>
      <c r="M351" s="224"/>
      <c r="N351" s="224"/>
      <c r="O351" s="224"/>
      <c r="P351" s="224"/>
      <c r="Q351" s="224"/>
      <c r="R351" s="224"/>
      <c r="S351" s="224"/>
      <c r="T351" s="224"/>
      <c r="U351" s="224"/>
      <c r="V351" s="224"/>
      <c r="W351" s="224"/>
      <c r="X351" s="224"/>
      <c r="Y351" s="224"/>
    </row>
    <row r="352" spans="1:25" ht="15.75" hidden="1" customHeight="1" x14ac:dyDescent="0.2">
      <c r="A352" s="224"/>
      <c r="B352" s="217"/>
      <c r="C352" s="218"/>
      <c r="D352" s="218"/>
      <c r="E352" s="218"/>
      <c r="F352" s="170"/>
      <c r="G352" s="170"/>
      <c r="H352" s="170"/>
      <c r="I352" s="170"/>
      <c r="J352" s="216"/>
      <c r="K352" s="224"/>
      <c r="L352" s="224"/>
      <c r="M352" s="224"/>
      <c r="N352" s="224"/>
      <c r="O352" s="224"/>
      <c r="P352" s="224"/>
      <c r="Q352" s="224"/>
      <c r="R352" s="224"/>
      <c r="S352" s="224"/>
      <c r="T352" s="224"/>
      <c r="U352" s="224"/>
      <c r="V352" s="224"/>
      <c r="W352" s="224"/>
      <c r="X352" s="224"/>
      <c r="Y352" s="224"/>
    </row>
    <row r="353" spans="1:25" ht="15.75" hidden="1" customHeight="1" x14ac:dyDescent="0.2">
      <c r="A353" s="224"/>
      <c r="B353" s="217"/>
      <c r="C353" s="218"/>
      <c r="D353" s="218"/>
      <c r="E353" s="218"/>
      <c r="F353" s="170"/>
      <c r="G353" s="170"/>
      <c r="H353" s="170"/>
      <c r="I353" s="170"/>
      <c r="J353" s="216"/>
      <c r="K353" s="224"/>
      <c r="L353" s="224"/>
      <c r="M353" s="224"/>
      <c r="N353" s="224"/>
      <c r="O353" s="224"/>
      <c r="P353" s="224"/>
      <c r="Q353" s="224"/>
      <c r="R353" s="224"/>
      <c r="S353" s="224"/>
      <c r="T353" s="224"/>
      <c r="U353" s="224"/>
      <c r="V353" s="224"/>
      <c r="W353" s="224"/>
      <c r="X353" s="224"/>
      <c r="Y353" s="224"/>
    </row>
    <row r="354" spans="1:25" ht="15.75" hidden="1" customHeight="1" x14ac:dyDescent="0.2">
      <c r="A354" s="224"/>
      <c r="B354" s="217"/>
      <c r="C354" s="218"/>
      <c r="D354" s="218"/>
      <c r="E354" s="218"/>
      <c r="F354" s="170"/>
      <c r="G354" s="170"/>
      <c r="H354" s="170"/>
      <c r="I354" s="170"/>
      <c r="J354" s="216"/>
      <c r="K354" s="224"/>
      <c r="L354" s="224"/>
      <c r="M354" s="224"/>
      <c r="N354" s="224"/>
      <c r="O354" s="224"/>
      <c r="P354" s="224"/>
      <c r="Q354" s="224"/>
      <c r="R354" s="224"/>
      <c r="S354" s="224"/>
      <c r="T354" s="224"/>
      <c r="U354" s="224"/>
      <c r="V354" s="224"/>
      <c r="W354" s="224"/>
      <c r="X354" s="224"/>
      <c r="Y354" s="224"/>
    </row>
    <row r="355" spans="1:25" ht="15.75" hidden="1" customHeight="1" x14ac:dyDescent="0.2">
      <c r="A355" s="224"/>
      <c r="B355" s="217"/>
      <c r="C355" s="218"/>
      <c r="D355" s="218"/>
      <c r="E355" s="218"/>
      <c r="F355" s="170"/>
      <c r="G355" s="170"/>
      <c r="H355" s="170"/>
      <c r="I355" s="170"/>
      <c r="J355" s="216"/>
      <c r="K355" s="224"/>
      <c r="L355" s="224"/>
      <c r="M355" s="224"/>
      <c r="N355" s="224"/>
      <c r="O355" s="224"/>
      <c r="P355" s="224"/>
      <c r="Q355" s="224"/>
      <c r="R355" s="224"/>
      <c r="S355" s="224"/>
      <c r="T355" s="224"/>
      <c r="U355" s="224"/>
      <c r="V355" s="224"/>
      <c r="W355" s="224"/>
      <c r="X355" s="224"/>
      <c r="Y355" s="224"/>
    </row>
    <row r="356" spans="1:25" ht="15.75" hidden="1" customHeight="1" x14ac:dyDescent="0.2">
      <c r="A356" s="224"/>
      <c r="B356" s="217"/>
      <c r="C356" s="218"/>
      <c r="D356" s="218"/>
      <c r="E356" s="218"/>
      <c r="F356" s="170"/>
      <c r="G356" s="170"/>
      <c r="H356" s="170"/>
      <c r="I356" s="170"/>
      <c r="J356" s="216"/>
      <c r="K356" s="224"/>
      <c r="L356" s="224"/>
      <c r="M356" s="224"/>
      <c r="N356" s="224"/>
      <c r="O356" s="224"/>
      <c r="P356" s="224"/>
      <c r="Q356" s="224"/>
      <c r="R356" s="224"/>
      <c r="S356" s="224"/>
      <c r="T356" s="224"/>
      <c r="U356" s="224"/>
      <c r="V356" s="224"/>
      <c r="W356" s="224"/>
      <c r="X356" s="224"/>
      <c r="Y356" s="224"/>
    </row>
    <row r="357" spans="1:25" ht="15.75" hidden="1" customHeight="1" x14ac:dyDescent="0.2">
      <c r="A357" s="224"/>
      <c r="B357" s="217"/>
      <c r="C357" s="218"/>
      <c r="D357" s="218"/>
      <c r="E357" s="218"/>
      <c r="F357" s="170"/>
      <c r="G357" s="170"/>
      <c r="H357" s="170"/>
      <c r="I357" s="170"/>
      <c r="J357" s="216"/>
      <c r="K357" s="224"/>
      <c r="L357" s="224"/>
      <c r="M357" s="224"/>
      <c r="N357" s="224"/>
      <c r="O357" s="224"/>
      <c r="P357" s="224"/>
      <c r="Q357" s="224"/>
      <c r="R357" s="224"/>
      <c r="S357" s="224"/>
      <c r="T357" s="224"/>
      <c r="U357" s="224"/>
      <c r="V357" s="224"/>
      <c r="W357" s="224"/>
      <c r="X357" s="224"/>
      <c r="Y357" s="224"/>
    </row>
    <row r="358" spans="1:25" ht="15.75" hidden="1" customHeight="1" x14ac:dyDescent="0.2">
      <c r="A358" s="224"/>
      <c r="B358" s="217"/>
      <c r="C358" s="218"/>
      <c r="D358" s="218"/>
      <c r="E358" s="218"/>
      <c r="F358" s="170"/>
      <c r="G358" s="170"/>
      <c r="H358" s="170"/>
      <c r="I358" s="170"/>
      <c r="J358" s="216"/>
      <c r="K358" s="224"/>
      <c r="L358" s="224"/>
      <c r="M358" s="224"/>
      <c r="N358" s="224"/>
      <c r="O358" s="224"/>
      <c r="P358" s="224"/>
      <c r="Q358" s="224"/>
      <c r="R358" s="224"/>
      <c r="S358" s="224"/>
      <c r="T358" s="224"/>
      <c r="U358" s="224"/>
      <c r="V358" s="224"/>
      <c r="W358" s="224"/>
      <c r="X358" s="224"/>
      <c r="Y358" s="224"/>
    </row>
    <row r="359" spans="1:25" ht="15.75" hidden="1" customHeight="1" x14ac:dyDescent="0.2">
      <c r="A359" s="224"/>
      <c r="B359" s="217"/>
      <c r="C359" s="218"/>
      <c r="D359" s="218"/>
      <c r="E359" s="218"/>
      <c r="F359" s="170"/>
      <c r="G359" s="170"/>
      <c r="H359" s="170"/>
      <c r="I359" s="170"/>
      <c r="J359" s="216"/>
      <c r="K359" s="224"/>
      <c r="L359" s="224"/>
      <c r="M359" s="224"/>
      <c r="N359" s="224"/>
      <c r="O359" s="224"/>
      <c r="P359" s="224"/>
      <c r="Q359" s="224"/>
      <c r="R359" s="224"/>
      <c r="S359" s="224"/>
      <c r="T359" s="224"/>
      <c r="U359" s="224"/>
      <c r="V359" s="224"/>
      <c r="W359" s="224"/>
      <c r="X359" s="224"/>
      <c r="Y359" s="224"/>
    </row>
    <row r="360" spans="1:25" ht="15.75" hidden="1" customHeight="1" x14ac:dyDescent="0.2">
      <c r="A360" s="224"/>
      <c r="B360" s="217"/>
      <c r="C360" s="218"/>
      <c r="D360" s="218"/>
      <c r="E360" s="218"/>
      <c r="F360" s="170"/>
      <c r="G360" s="170"/>
      <c r="H360" s="170"/>
      <c r="I360" s="170"/>
      <c r="J360" s="216"/>
      <c r="K360" s="224"/>
      <c r="L360" s="224"/>
      <c r="M360" s="224"/>
      <c r="N360" s="224"/>
      <c r="O360" s="224"/>
      <c r="P360" s="224"/>
      <c r="Q360" s="224"/>
      <c r="R360" s="224"/>
      <c r="S360" s="224"/>
      <c r="T360" s="224"/>
      <c r="U360" s="224"/>
      <c r="V360" s="224"/>
      <c r="W360" s="224"/>
      <c r="X360" s="224"/>
      <c r="Y360" s="224"/>
    </row>
    <row r="361" spans="1:25" ht="15.75" hidden="1" customHeight="1" x14ac:dyDescent="0.2">
      <c r="A361" s="224"/>
      <c r="B361" s="217"/>
      <c r="C361" s="218"/>
      <c r="D361" s="218"/>
      <c r="E361" s="218"/>
      <c r="F361" s="170"/>
      <c r="G361" s="170"/>
      <c r="H361" s="170"/>
      <c r="I361" s="170"/>
      <c r="J361" s="216"/>
      <c r="K361" s="224"/>
      <c r="L361" s="224"/>
      <c r="M361" s="224"/>
      <c r="N361" s="224"/>
      <c r="O361" s="224"/>
      <c r="P361" s="224"/>
      <c r="Q361" s="224"/>
      <c r="R361" s="224"/>
      <c r="S361" s="224"/>
      <c r="T361" s="224"/>
      <c r="U361" s="224"/>
      <c r="V361" s="224"/>
      <c r="W361" s="224"/>
      <c r="X361" s="224"/>
      <c r="Y361" s="224"/>
    </row>
    <row r="362" spans="1:25" ht="15.75" hidden="1" customHeight="1" x14ac:dyDescent="0.2">
      <c r="A362" s="224"/>
      <c r="B362" s="217"/>
      <c r="C362" s="218"/>
      <c r="D362" s="218"/>
      <c r="E362" s="218"/>
      <c r="F362" s="170"/>
      <c r="G362" s="170"/>
      <c r="H362" s="170"/>
      <c r="I362" s="170"/>
      <c r="J362" s="216"/>
      <c r="K362" s="224"/>
      <c r="L362" s="224"/>
      <c r="M362" s="224"/>
      <c r="N362" s="224"/>
      <c r="O362" s="224"/>
      <c r="P362" s="224"/>
      <c r="Q362" s="224"/>
      <c r="R362" s="224"/>
      <c r="S362" s="224"/>
      <c r="T362" s="224"/>
      <c r="U362" s="224"/>
      <c r="V362" s="224"/>
      <c r="W362" s="224"/>
      <c r="X362" s="224"/>
      <c r="Y362" s="224"/>
    </row>
    <row r="363" spans="1:25" ht="15.75" hidden="1" customHeight="1" x14ac:dyDescent="0.2">
      <c r="A363" s="224"/>
      <c r="B363" s="217"/>
      <c r="C363" s="218"/>
      <c r="D363" s="218"/>
      <c r="E363" s="218"/>
      <c r="F363" s="170"/>
      <c r="G363" s="170"/>
      <c r="H363" s="170"/>
      <c r="I363" s="170"/>
      <c r="J363" s="216"/>
      <c r="K363" s="224"/>
      <c r="L363" s="224"/>
      <c r="M363" s="224"/>
      <c r="N363" s="224"/>
      <c r="O363" s="224"/>
      <c r="P363" s="224"/>
      <c r="Q363" s="224"/>
      <c r="R363" s="224"/>
      <c r="S363" s="224"/>
      <c r="T363" s="224"/>
      <c r="U363" s="224"/>
      <c r="V363" s="224"/>
      <c r="W363" s="224"/>
      <c r="X363" s="224"/>
      <c r="Y363" s="224"/>
    </row>
    <row r="364" spans="1:25" ht="15.75" hidden="1" customHeight="1" x14ac:dyDescent="0.2">
      <c r="A364" s="224"/>
      <c r="B364" s="217"/>
      <c r="C364" s="218"/>
      <c r="D364" s="218"/>
      <c r="E364" s="218"/>
      <c r="F364" s="170"/>
      <c r="G364" s="170"/>
      <c r="H364" s="170"/>
      <c r="I364" s="170"/>
      <c r="J364" s="216"/>
      <c r="K364" s="224"/>
      <c r="L364" s="224"/>
      <c r="M364" s="224"/>
      <c r="N364" s="224"/>
      <c r="O364" s="224"/>
      <c r="P364" s="224"/>
      <c r="Q364" s="224"/>
      <c r="R364" s="224"/>
      <c r="S364" s="224"/>
      <c r="T364" s="224"/>
      <c r="U364" s="224"/>
      <c r="V364" s="224"/>
      <c r="W364" s="224"/>
      <c r="X364" s="224"/>
      <c r="Y364" s="224"/>
    </row>
    <row r="365" spans="1:25" ht="15.75" hidden="1" customHeight="1" x14ac:dyDescent="0.2">
      <c r="A365" s="224"/>
      <c r="B365" s="217"/>
      <c r="C365" s="218"/>
      <c r="D365" s="218"/>
      <c r="E365" s="218"/>
      <c r="F365" s="170"/>
      <c r="G365" s="170"/>
      <c r="H365" s="170"/>
      <c r="I365" s="170"/>
      <c r="J365" s="216"/>
      <c r="K365" s="224"/>
      <c r="L365" s="224"/>
      <c r="M365" s="224"/>
      <c r="N365" s="224"/>
      <c r="O365" s="224"/>
      <c r="P365" s="224"/>
      <c r="Q365" s="224"/>
      <c r="R365" s="224"/>
      <c r="S365" s="224"/>
      <c r="T365" s="224"/>
      <c r="U365" s="224"/>
      <c r="V365" s="224"/>
      <c r="W365" s="224"/>
      <c r="X365" s="224"/>
      <c r="Y365" s="224"/>
    </row>
    <row r="366" spans="1:25" ht="15.75" hidden="1" customHeight="1" x14ac:dyDescent="0.2">
      <c r="A366" s="224"/>
      <c r="B366" s="217"/>
      <c r="C366" s="218"/>
      <c r="D366" s="218"/>
      <c r="E366" s="218"/>
      <c r="F366" s="170"/>
      <c r="G366" s="170"/>
      <c r="H366" s="170"/>
      <c r="I366" s="170"/>
      <c r="J366" s="216"/>
      <c r="K366" s="224"/>
      <c r="L366" s="224"/>
      <c r="M366" s="224"/>
      <c r="N366" s="224"/>
      <c r="O366" s="224"/>
      <c r="P366" s="224"/>
      <c r="Q366" s="224"/>
      <c r="R366" s="224"/>
      <c r="S366" s="224"/>
      <c r="T366" s="224"/>
      <c r="U366" s="224"/>
      <c r="V366" s="224"/>
      <c r="W366" s="224"/>
      <c r="X366" s="224"/>
      <c r="Y366" s="224"/>
    </row>
    <row r="367" spans="1:25" ht="15.75" hidden="1" customHeight="1" x14ac:dyDescent="0.2">
      <c r="A367" s="224"/>
      <c r="B367" s="217"/>
      <c r="C367" s="218"/>
      <c r="D367" s="218"/>
      <c r="E367" s="218"/>
      <c r="F367" s="170"/>
      <c r="G367" s="170"/>
      <c r="H367" s="170"/>
      <c r="I367" s="170"/>
      <c r="J367" s="216"/>
      <c r="K367" s="224"/>
      <c r="L367" s="224"/>
      <c r="M367" s="224"/>
      <c r="N367" s="224"/>
      <c r="O367" s="224"/>
      <c r="P367" s="224"/>
      <c r="Q367" s="224"/>
      <c r="R367" s="224"/>
      <c r="S367" s="224"/>
      <c r="T367" s="224"/>
      <c r="U367" s="224"/>
      <c r="V367" s="224"/>
      <c r="W367" s="224"/>
      <c r="X367" s="224"/>
      <c r="Y367" s="224"/>
    </row>
    <row r="368" spans="1:25" ht="15.75" hidden="1" customHeight="1" x14ac:dyDescent="0.2">
      <c r="A368" s="224"/>
      <c r="B368" s="217"/>
      <c r="C368" s="218"/>
      <c r="D368" s="218"/>
      <c r="E368" s="218"/>
      <c r="F368" s="170"/>
      <c r="G368" s="170"/>
      <c r="H368" s="170"/>
      <c r="I368" s="170"/>
      <c r="J368" s="216"/>
      <c r="K368" s="224"/>
      <c r="L368" s="224"/>
      <c r="M368" s="224"/>
      <c r="N368" s="224"/>
      <c r="O368" s="224"/>
      <c r="P368" s="224"/>
      <c r="Q368" s="224"/>
      <c r="R368" s="224"/>
      <c r="S368" s="224"/>
      <c r="T368" s="224"/>
      <c r="U368" s="224"/>
      <c r="V368" s="224"/>
      <c r="W368" s="224"/>
      <c r="X368" s="224"/>
      <c r="Y368" s="224"/>
    </row>
    <row r="369" spans="1:25" ht="15.75" hidden="1" customHeight="1" x14ac:dyDescent="0.2">
      <c r="A369" s="224"/>
      <c r="B369" s="217"/>
      <c r="C369" s="218"/>
      <c r="D369" s="218"/>
      <c r="E369" s="218"/>
      <c r="F369" s="170"/>
      <c r="G369" s="170"/>
      <c r="H369" s="170"/>
      <c r="I369" s="170"/>
      <c r="J369" s="216"/>
      <c r="K369" s="224"/>
      <c r="L369" s="224"/>
      <c r="M369" s="224"/>
      <c r="N369" s="224"/>
      <c r="O369" s="224"/>
      <c r="P369" s="224"/>
      <c r="Q369" s="224"/>
      <c r="R369" s="224"/>
      <c r="S369" s="224"/>
      <c r="T369" s="224"/>
      <c r="U369" s="224"/>
      <c r="V369" s="224"/>
      <c r="W369" s="224"/>
      <c r="X369" s="224"/>
      <c r="Y369" s="224"/>
    </row>
    <row r="370" spans="1:25" ht="15.75" hidden="1" customHeight="1" x14ac:dyDescent="0.2">
      <c r="A370" s="224"/>
      <c r="B370" s="217"/>
      <c r="C370" s="218"/>
      <c r="D370" s="218"/>
      <c r="E370" s="218"/>
      <c r="F370" s="170"/>
      <c r="G370" s="170"/>
      <c r="H370" s="170"/>
      <c r="I370" s="170"/>
      <c r="J370" s="216"/>
      <c r="K370" s="224"/>
      <c r="L370" s="224"/>
      <c r="M370" s="224"/>
      <c r="N370" s="224"/>
      <c r="O370" s="224"/>
      <c r="P370" s="224"/>
      <c r="Q370" s="224"/>
      <c r="R370" s="224"/>
      <c r="S370" s="224"/>
      <c r="T370" s="224"/>
      <c r="U370" s="224"/>
      <c r="V370" s="224"/>
      <c r="W370" s="224"/>
      <c r="X370" s="224"/>
      <c r="Y370" s="224"/>
    </row>
    <row r="371" spans="1:25" ht="15.75" hidden="1" customHeight="1" x14ac:dyDescent="0.2">
      <c r="A371" s="224"/>
      <c r="B371" s="217"/>
      <c r="C371" s="218"/>
      <c r="D371" s="218"/>
      <c r="E371" s="218"/>
      <c r="F371" s="170"/>
      <c r="G371" s="170"/>
      <c r="H371" s="170"/>
      <c r="I371" s="170"/>
      <c r="J371" s="216"/>
      <c r="K371" s="224"/>
      <c r="L371" s="224"/>
      <c r="M371" s="224"/>
      <c r="N371" s="224"/>
      <c r="O371" s="224"/>
      <c r="P371" s="224"/>
      <c r="Q371" s="224"/>
      <c r="R371" s="224"/>
      <c r="S371" s="224"/>
      <c r="T371" s="224"/>
      <c r="U371" s="224"/>
      <c r="V371" s="224"/>
      <c r="W371" s="224"/>
      <c r="X371" s="224"/>
      <c r="Y371" s="224"/>
    </row>
    <row r="372" spans="1:25" ht="15.75" hidden="1" customHeight="1" x14ac:dyDescent="0.2">
      <c r="A372" s="224"/>
      <c r="B372" s="217"/>
      <c r="C372" s="218"/>
      <c r="D372" s="218"/>
      <c r="E372" s="218"/>
      <c r="F372" s="170"/>
      <c r="G372" s="170"/>
      <c r="H372" s="170"/>
      <c r="I372" s="170"/>
      <c r="J372" s="216"/>
      <c r="K372" s="224"/>
      <c r="L372" s="224"/>
      <c r="M372" s="224"/>
      <c r="N372" s="224"/>
      <c r="O372" s="224"/>
      <c r="P372" s="224"/>
      <c r="Q372" s="224"/>
      <c r="R372" s="224"/>
      <c r="S372" s="224"/>
      <c r="T372" s="224"/>
      <c r="U372" s="224"/>
      <c r="V372" s="224"/>
      <c r="W372" s="224"/>
      <c r="X372" s="224"/>
      <c r="Y372" s="224"/>
    </row>
    <row r="373" spans="1:25" ht="15.75" hidden="1" customHeight="1" x14ac:dyDescent="0.2">
      <c r="A373" s="224"/>
      <c r="B373" s="217"/>
      <c r="C373" s="218"/>
      <c r="D373" s="218"/>
      <c r="E373" s="218"/>
      <c r="F373" s="170"/>
      <c r="G373" s="170"/>
      <c r="H373" s="170"/>
      <c r="I373" s="170"/>
      <c r="J373" s="216"/>
      <c r="K373" s="224"/>
      <c r="L373" s="224"/>
      <c r="M373" s="224"/>
      <c r="N373" s="224"/>
      <c r="O373" s="224"/>
      <c r="P373" s="224"/>
      <c r="Q373" s="224"/>
      <c r="R373" s="224"/>
      <c r="S373" s="224"/>
      <c r="T373" s="224"/>
      <c r="U373" s="224"/>
      <c r="V373" s="224"/>
      <c r="W373" s="224"/>
      <c r="X373" s="224"/>
      <c r="Y373" s="224"/>
    </row>
    <row r="374" spans="1:25" ht="15.75" hidden="1" customHeight="1" x14ac:dyDescent="0.2">
      <c r="A374" s="224"/>
      <c r="B374" s="217"/>
      <c r="C374" s="218"/>
      <c r="D374" s="218"/>
      <c r="E374" s="218"/>
      <c r="F374" s="170"/>
      <c r="G374" s="170"/>
      <c r="H374" s="170"/>
      <c r="I374" s="170"/>
      <c r="J374" s="216"/>
      <c r="K374" s="224"/>
      <c r="L374" s="224"/>
      <c r="M374" s="224"/>
      <c r="N374" s="224"/>
      <c r="O374" s="224"/>
      <c r="P374" s="224"/>
      <c r="Q374" s="224"/>
      <c r="R374" s="224"/>
      <c r="S374" s="224"/>
      <c r="T374" s="224"/>
      <c r="U374" s="224"/>
      <c r="V374" s="224"/>
      <c r="W374" s="224"/>
      <c r="X374" s="224"/>
      <c r="Y374" s="224"/>
    </row>
    <row r="375" spans="1:25" ht="15.75" hidden="1" customHeight="1" x14ac:dyDescent="0.2">
      <c r="A375" s="224"/>
      <c r="B375" s="217"/>
      <c r="C375" s="218"/>
      <c r="D375" s="218"/>
      <c r="E375" s="218"/>
      <c r="F375" s="170"/>
      <c r="G375" s="170"/>
      <c r="H375" s="170"/>
      <c r="I375" s="170"/>
      <c r="J375" s="216"/>
      <c r="K375" s="224"/>
      <c r="L375" s="224"/>
      <c r="M375" s="224"/>
      <c r="N375" s="224"/>
      <c r="O375" s="224"/>
      <c r="P375" s="224"/>
      <c r="Q375" s="224"/>
      <c r="R375" s="224"/>
      <c r="S375" s="224"/>
      <c r="T375" s="224"/>
      <c r="U375" s="224"/>
      <c r="V375" s="224"/>
      <c r="W375" s="224"/>
      <c r="X375" s="224"/>
      <c r="Y375" s="224"/>
    </row>
    <row r="376" spans="1:25" ht="15.75" hidden="1" customHeight="1" x14ac:dyDescent="0.2">
      <c r="A376" s="224"/>
      <c r="B376" s="217"/>
      <c r="C376" s="218"/>
      <c r="D376" s="218"/>
      <c r="E376" s="218"/>
      <c r="F376" s="170"/>
      <c r="G376" s="170"/>
      <c r="H376" s="170"/>
      <c r="I376" s="170"/>
      <c r="J376" s="216"/>
      <c r="K376" s="224"/>
      <c r="L376" s="224"/>
      <c r="M376" s="224"/>
      <c r="N376" s="224"/>
      <c r="O376" s="224"/>
      <c r="P376" s="224"/>
      <c r="Q376" s="224"/>
      <c r="R376" s="224"/>
      <c r="S376" s="224"/>
      <c r="T376" s="224"/>
      <c r="U376" s="224"/>
      <c r="V376" s="224"/>
      <c r="W376" s="224"/>
      <c r="X376" s="224"/>
      <c r="Y376" s="224"/>
    </row>
    <row r="377" spans="1:25" ht="15.75" hidden="1" customHeight="1" x14ac:dyDescent="0.2">
      <c r="A377" s="224"/>
      <c r="B377" s="217"/>
      <c r="C377" s="218"/>
      <c r="D377" s="218"/>
      <c r="E377" s="218"/>
      <c r="F377" s="170"/>
      <c r="G377" s="170"/>
      <c r="H377" s="170"/>
      <c r="I377" s="170"/>
      <c r="J377" s="216"/>
      <c r="K377" s="224"/>
      <c r="L377" s="224"/>
      <c r="M377" s="224"/>
      <c r="N377" s="224"/>
      <c r="O377" s="224"/>
      <c r="P377" s="224"/>
      <c r="Q377" s="224"/>
      <c r="R377" s="224"/>
      <c r="S377" s="224"/>
      <c r="T377" s="224"/>
      <c r="U377" s="224"/>
      <c r="V377" s="224"/>
      <c r="W377" s="224"/>
      <c r="X377" s="224"/>
      <c r="Y377" s="224"/>
    </row>
    <row r="378" spans="1:25" ht="15.75" hidden="1" customHeight="1" x14ac:dyDescent="0.2">
      <c r="A378" s="224"/>
      <c r="B378" s="217"/>
      <c r="C378" s="218"/>
      <c r="D378" s="218"/>
      <c r="E378" s="218"/>
      <c r="F378" s="170"/>
      <c r="G378" s="170"/>
      <c r="H378" s="170"/>
      <c r="I378" s="170"/>
      <c r="J378" s="216"/>
      <c r="K378" s="224"/>
      <c r="L378" s="224"/>
      <c r="M378" s="224"/>
      <c r="N378" s="224"/>
      <c r="O378" s="224"/>
      <c r="P378" s="224"/>
      <c r="Q378" s="224"/>
      <c r="R378" s="224"/>
      <c r="S378" s="224"/>
      <c r="T378" s="224"/>
      <c r="U378" s="224"/>
      <c r="V378" s="224"/>
      <c r="W378" s="224"/>
      <c r="X378" s="224"/>
      <c r="Y378" s="224"/>
    </row>
    <row r="379" spans="1:25" ht="15.75" hidden="1" customHeight="1" x14ac:dyDescent="0.2">
      <c r="A379" s="224"/>
      <c r="B379" s="217"/>
      <c r="C379" s="218"/>
      <c r="D379" s="218"/>
      <c r="E379" s="218"/>
      <c r="F379" s="170"/>
      <c r="G379" s="170"/>
      <c r="H379" s="170"/>
      <c r="I379" s="170"/>
      <c r="J379" s="216"/>
      <c r="K379" s="224"/>
      <c r="L379" s="224"/>
      <c r="M379" s="224"/>
      <c r="N379" s="224"/>
      <c r="O379" s="224"/>
      <c r="P379" s="224"/>
      <c r="Q379" s="224"/>
      <c r="R379" s="224"/>
      <c r="S379" s="224"/>
      <c r="T379" s="224"/>
      <c r="U379" s="224"/>
      <c r="V379" s="224"/>
      <c r="W379" s="224"/>
      <c r="X379" s="224"/>
      <c r="Y379" s="224"/>
    </row>
    <row r="380" spans="1:25" ht="15.75" hidden="1" customHeight="1" x14ac:dyDescent="0.2">
      <c r="A380" s="224"/>
      <c r="B380" s="217"/>
      <c r="C380" s="218"/>
      <c r="D380" s="218"/>
      <c r="E380" s="218"/>
      <c r="F380" s="170"/>
      <c r="G380" s="170"/>
      <c r="H380" s="170"/>
      <c r="I380" s="170"/>
      <c r="J380" s="216"/>
      <c r="K380" s="224"/>
      <c r="L380" s="224"/>
      <c r="M380" s="224"/>
      <c r="N380" s="224"/>
      <c r="O380" s="224"/>
      <c r="P380" s="224"/>
      <c r="Q380" s="224"/>
      <c r="R380" s="224"/>
      <c r="S380" s="224"/>
      <c r="T380" s="224"/>
      <c r="U380" s="224"/>
      <c r="V380" s="224"/>
      <c r="W380" s="224"/>
      <c r="X380" s="224"/>
      <c r="Y380" s="224"/>
    </row>
    <row r="381" spans="1:25" ht="15.75" hidden="1" customHeight="1" x14ac:dyDescent="0.2">
      <c r="A381" s="224"/>
      <c r="B381" s="217"/>
      <c r="C381" s="218"/>
      <c r="D381" s="218"/>
      <c r="E381" s="218"/>
      <c r="F381" s="170"/>
      <c r="G381" s="170"/>
      <c r="H381" s="170"/>
      <c r="I381" s="170"/>
      <c r="J381" s="216"/>
      <c r="K381" s="224"/>
      <c r="L381" s="224"/>
      <c r="M381" s="224"/>
      <c r="N381" s="224"/>
      <c r="O381" s="224"/>
      <c r="P381" s="224"/>
      <c r="Q381" s="224"/>
      <c r="R381" s="224"/>
      <c r="S381" s="224"/>
      <c r="T381" s="224"/>
      <c r="U381" s="224"/>
      <c r="V381" s="224"/>
      <c r="W381" s="224"/>
      <c r="X381" s="224"/>
      <c r="Y381" s="224"/>
    </row>
    <row r="382" spans="1:25" ht="15.75" hidden="1" customHeight="1" x14ac:dyDescent="0.2">
      <c r="A382" s="224"/>
      <c r="B382" s="217"/>
      <c r="C382" s="218"/>
      <c r="D382" s="218"/>
      <c r="E382" s="218"/>
      <c r="F382" s="170"/>
      <c r="G382" s="170"/>
      <c r="H382" s="170"/>
      <c r="I382" s="170"/>
      <c r="J382" s="216"/>
      <c r="K382" s="224"/>
      <c r="L382" s="224"/>
      <c r="M382" s="224"/>
      <c r="N382" s="224"/>
      <c r="O382" s="224"/>
      <c r="P382" s="224"/>
      <c r="Q382" s="224"/>
      <c r="R382" s="224"/>
      <c r="S382" s="224"/>
      <c r="T382" s="224"/>
      <c r="U382" s="224"/>
      <c r="V382" s="224"/>
      <c r="W382" s="224"/>
      <c r="X382" s="224"/>
      <c r="Y382" s="224"/>
    </row>
    <row r="383" spans="1:25" ht="15.75" hidden="1" customHeight="1" x14ac:dyDescent="0.2">
      <c r="A383" s="224"/>
      <c r="B383" s="217"/>
      <c r="C383" s="218"/>
      <c r="D383" s="218"/>
      <c r="E383" s="218"/>
      <c r="F383" s="170"/>
      <c r="G383" s="170"/>
      <c r="H383" s="170"/>
      <c r="I383" s="170"/>
      <c r="J383" s="216"/>
      <c r="K383" s="224"/>
      <c r="L383" s="224"/>
      <c r="M383" s="224"/>
      <c r="N383" s="224"/>
      <c r="O383" s="224"/>
      <c r="P383" s="224"/>
      <c r="Q383" s="224"/>
      <c r="R383" s="224"/>
      <c r="S383" s="224"/>
      <c r="T383" s="224"/>
      <c r="U383" s="224"/>
      <c r="V383" s="224"/>
      <c r="W383" s="224"/>
      <c r="X383" s="224"/>
      <c r="Y383" s="224"/>
    </row>
    <row r="384" spans="1:25" ht="15.75" hidden="1" customHeight="1" x14ac:dyDescent="0.2">
      <c r="A384" s="224"/>
      <c r="B384" s="217"/>
      <c r="C384" s="218"/>
      <c r="D384" s="218"/>
      <c r="E384" s="218"/>
      <c r="F384" s="170"/>
      <c r="G384" s="170"/>
      <c r="H384" s="170"/>
      <c r="I384" s="170"/>
      <c r="J384" s="216"/>
      <c r="K384" s="224"/>
      <c r="L384" s="224"/>
      <c r="M384" s="224"/>
      <c r="N384" s="224"/>
      <c r="O384" s="224"/>
      <c r="P384" s="224"/>
      <c r="Q384" s="224"/>
      <c r="R384" s="224"/>
      <c r="S384" s="224"/>
      <c r="T384" s="224"/>
      <c r="U384" s="224"/>
      <c r="V384" s="224"/>
      <c r="W384" s="224"/>
      <c r="X384" s="224"/>
      <c r="Y384" s="224"/>
    </row>
    <row r="385" spans="1:25" ht="15.75" hidden="1" customHeight="1" x14ac:dyDescent="0.2">
      <c r="A385" s="224"/>
      <c r="B385" s="217"/>
      <c r="C385" s="218"/>
      <c r="D385" s="218"/>
      <c r="E385" s="218"/>
      <c r="F385" s="170"/>
      <c r="G385" s="170"/>
      <c r="H385" s="170"/>
      <c r="I385" s="170"/>
      <c r="J385" s="216"/>
      <c r="K385" s="224"/>
      <c r="L385" s="224"/>
      <c r="M385" s="224"/>
      <c r="N385" s="224"/>
      <c r="O385" s="224"/>
      <c r="P385" s="224"/>
      <c r="Q385" s="224"/>
      <c r="R385" s="224"/>
      <c r="S385" s="224"/>
      <c r="T385" s="224"/>
      <c r="U385" s="224"/>
      <c r="V385" s="224"/>
      <c r="W385" s="224"/>
      <c r="X385" s="224"/>
      <c r="Y385" s="224"/>
    </row>
    <row r="386" spans="1:25" ht="15.75" hidden="1" customHeight="1" x14ac:dyDescent="0.2">
      <c r="A386" s="224"/>
      <c r="B386" s="217"/>
      <c r="C386" s="218"/>
      <c r="D386" s="218"/>
      <c r="E386" s="218"/>
      <c r="F386" s="170"/>
      <c r="G386" s="170"/>
      <c r="H386" s="170"/>
      <c r="I386" s="170"/>
      <c r="J386" s="216"/>
      <c r="K386" s="224"/>
      <c r="L386" s="224"/>
      <c r="M386" s="224"/>
      <c r="N386" s="224"/>
      <c r="O386" s="224"/>
      <c r="P386" s="224"/>
      <c r="Q386" s="224"/>
      <c r="R386" s="224"/>
      <c r="S386" s="224"/>
      <c r="T386" s="224"/>
      <c r="U386" s="224"/>
      <c r="V386" s="224"/>
      <c r="W386" s="224"/>
      <c r="X386" s="224"/>
      <c r="Y386" s="224"/>
    </row>
    <row r="387" spans="1:25" ht="15.75" hidden="1" customHeight="1" x14ac:dyDescent="0.2">
      <c r="A387" s="224"/>
      <c r="B387" s="217"/>
      <c r="C387" s="218"/>
      <c r="D387" s="218"/>
      <c r="E387" s="218"/>
      <c r="F387" s="170"/>
      <c r="G387" s="170"/>
      <c r="H387" s="170"/>
      <c r="I387" s="170"/>
      <c r="J387" s="216"/>
      <c r="K387" s="224"/>
      <c r="L387" s="224"/>
      <c r="M387" s="224"/>
      <c r="N387" s="224"/>
      <c r="O387" s="224"/>
      <c r="P387" s="224"/>
      <c r="Q387" s="224"/>
      <c r="R387" s="224"/>
      <c r="S387" s="224"/>
      <c r="T387" s="224"/>
      <c r="U387" s="224"/>
      <c r="V387" s="224"/>
      <c r="W387" s="224"/>
      <c r="X387" s="224"/>
      <c r="Y387" s="224"/>
    </row>
    <row r="388" spans="1:25" ht="15.75" hidden="1" customHeight="1" x14ac:dyDescent="0.2">
      <c r="A388" s="224"/>
      <c r="B388" s="217"/>
      <c r="C388" s="218"/>
      <c r="D388" s="218"/>
      <c r="E388" s="218"/>
      <c r="F388" s="170"/>
      <c r="G388" s="170"/>
      <c r="H388" s="170"/>
      <c r="I388" s="170"/>
      <c r="J388" s="216"/>
      <c r="K388" s="224"/>
      <c r="L388" s="224"/>
      <c r="M388" s="224"/>
      <c r="N388" s="224"/>
      <c r="O388" s="224"/>
      <c r="P388" s="224"/>
      <c r="Q388" s="224"/>
      <c r="R388" s="224"/>
      <c r="S388" s="224"/>
      <c r="T388" s="224"/>
      <c r="U388" s="224"/>
      <c r="V388" s="224"/>
      <c r="W388" s="224"/>
      <c r="X388" s="224"/>
      <c r="Y388" s="224"/>
    </row>
    <row r="389" spans="1:25" ht="15.75" hidden="1" customHeight="1" x14ac:dyDescent="0.2">
      <c r="A389" s="224"/>
      <c r="B389" s="217"/>
      <c r="C389" s="218"/>
      <c r="D389" s="218"/>
      <c r="E389" s="218"/>
      <c r="F389" s="170"/>
      <c r="G389" s="170"/>
      <c r="H389" s="170"/>
      <c r="I389" s="170"/>
      <c r="J389" s="216"/>
      <c r="K389" s="224"/>
      <c r="L389" s="224"/>
      <c r="M389" s="224"/>
      <c r="N389" s="224"/>
      <c r="O389" s="224"/>
      <c r="P389" s="224"/>
      <c r="Q389" s="224"/>
      <c r="R389" s="224"/>
      <c r="S389" s="224"/>
      <c r="T389" s="224"/>
      <c r="U389" s="224"/>
      <c r="V389" s="224"/>
      <c r="W389" s="224"/>
      <c r="X389" s="224"/>
      <c r="Y389" s="224"/>
    </row>
    <row r="390" spans="1:25" ht="15.75" hidden="1" customHeight="1" x14ac:dyDescent="0.2">
      <c r="A390" s="224"/>
      <c r="B390" s="217"/>
      <c r="C390" s="218"/>
      <c r="D390" s="218"/>
      <c r="E390" s="218"/>
      <c r="F390" s="170"/>
      <c r="G390" s="170"/>
      <c r="H390" s="170"/>
      <c r="I390" s="170"/>
      <c r="J390" s="216"/>
      <c r="K390" s="224"/>
      <c r="L390" s="224"/>
      <c r="M390" s="224"/>
      <c r="N390" s="224"/>
      <c r="O390" s="224"/>
      <c r="P390" s="224"/>
      <c r="Q390" s="224"/>
      <c r="R390" s="224"/>
      <c r="S390" s="224"/>
      <c r="T390" s="224"/>
      <c r="U390" s="224"/>
      <c r="V390" s="224"/>
      <c r="W390" s="224"/>
      <c r="X390" s="224"/>
      <c r="Y390" s="224"/>
    </row>
    <row r="391" spans="1:25" ht="15.75" hidden="1" customHeight="1" x14ac:dyDescent="0.2">
      <c r="A391" s="224"/>
      <c r="B391" s="217"/>
      <c r="C391" s="218"/>
      <c r="D391" s="218"/>
      <c r="E391" s="218"/>
      <c r="F391" s="170"/>
      <c r="G391" s="170"/>
      <c r="H391" s="170"/>
      <c r="I391" s="170"/>
      <c r="J391" s="216"/>
      <c r="K391" s="224"/>
      <c r="L391" s="224"/>
      <c r="M391" s="224"/>
      <c r="N391" s="224"/>
      <c r="O391" s="224"/>
      <c r="P391" s="224"/>
      <c r="Q391" s="224"/>
      <c r="R391" s="224"/>
      <c r="S391" s="224"/>
      <c r="T391" s="224"/>
      <c r="U391" s="224"/>
      <c r="V391" s="224"/>
      <c r="W391" s="224"/>
      <c r="X391" s="224"/>
      <c r="Y391" s="224"/>
    </row>
    <row r="392" spans="1:25" ht="15.75" hidden="1" customHeight="1" x14ac:dyDescent="0.2">
      <c r="A392" s="224"/>
      <c r="B392" s="217"/>
      <c r="C392" s="218"/>
      <c r="D392" s="218"/>
      <c r="E392" s="218"/>
      <c r="F392" s="170"/>
      <c r="G392" s="170"/>
      <c r="H392" s="170"/>
      <c r="I392" s="170"/>
      <c r="J392" s="216"/>
      <c r="K392" s="224"/>
      <c r="L392" s="224"/>
      <c r="M392" s="224"/>
      <c r="N392" s="224"/>
      <c r="O392" s="224"/>
      <c r="P392" s="224"/>
      <c r="Q392" s="224"/>
      <c r="R392" s="224"/>
      <c r="S392" s="224"/>
      <c r="T392" s="224"/>
      <c r="U392" s="224"/>
      <c r="V392" s="224"/>
      <c r="W392" s="224"/>
      <c r="X392" s="224"/>
      <c r="Y392" s="224"/>
    </row>
    <row r="393" spans="1:25" ht="15.75" hidden="1" customHeight="1" x14ac:dyDescent="0.2">
      <c r="A393" s="224"/>
      <c r="B393" s="217"/>
      <c r="C393" s="218"/>
      <c r="D393" s="218"/>
      <c r="E393" s="218"/>
      <c r="F393" s="170"/>
      <c r="G393" s="170"/>
      <c r="H393" s="170"/>
      <c r="I393" s="170"/>
      <c r="J393" s="216"/>
      <c r="K393" s="224"/>
      <c r="L393" s="224"/>
      <c r="M393" s="224"/>
      <c r="N393" s="224"/>
      <c r="O393" s="224"/>
      <c r="P393" s="224"/>
      <c r="Q393" s="224"/>
      <c r="R393" s="224"/>
      <c r="S393" s="224"/>
      <c r="T393" s="224"/>
      <c r="U393" s="224"/>
      <c r="V393" s="224"/>
      <c r="W393" s="224"/>
      <c r="X393" s="224"/>
      <c r="Y393" s="224"/>
    </row>
    <row r="394" spans="1:25" ht="15.75" hidden="1" customHeight="1" x14ac:dyDescent="0.2">
      <c r="A394" s="224"/>
      <c r="B394" s="217"/>
      <c r="C394" s="218"/>
      <c r="D394" s="218"/>
      <c r="E394" s="218"/>
      <c r="F394" s="170"/>
      <c r="G394" s="170"/>
      <c r="H394" s="170"/>
      <c r="I394" s="170"/>
      <c r="J394" s="216"/>
      <c r="K394" s="224"/>
      <c r="L394" s="224"/>
      <c r="M394" s="224"/>
      <c r="N394" s="224"/>
      <c r="O394" s="224"/>
      <c r="P394" s="224"/>
      <c r="Q394" s="224"/>
      <c r="R394" s="224"/>
      <c r="S394" s="224"/>
      <c r="T394" s="224"/>
      <c r="U394" s="224"/>
      <c r="V394" s="224"/>
      <c r="W394" s="224"/>
      <c r="X394" s="224"/>
      <c r="Y394" s="224"/>
    </row>
    <row r="395" spans="1:25" ht="15.75" hidden="1" customHeight="1" x14ac:dyDescent="0.2">
      <c r="A395" s="224"/>
      <c r="B395" s="217"/>
      <c r="C395" s="218"/>
      <c r="D395" s="218"/>
      <c r="E395" s="218"/>
      <c r="F395" s="170"/>
      <c r="G395" s="170"/>
      <c r="H395" s="170"/>
      <c r="I395" s="170"/>
      <c r="J395" s="216"/>
      <c r="K395" s="224"/>
      <c r="L395" s="224"/>
      <c r="M395" s="224"/>
      <c r="N395" s="224"/>
      <c r="O395" s="224"/>
      <c r="P395" s="224"/>
      <c r="Q395" s="224"/>
      <c r="R395" s="224"/>
      <c r="S395" s="224"/>
      <c r="T395" s="224"/>
      <c r="U395" s="224"/>
      <c r="V395" s="224"/>
      <c r="W395" s="224"/>
      <c r="X395" s="224"/>
      <c r="Y395" s="224"/>
    </row>
    <row r="396" spans="1:25" ht="15.75" hidden="1" customHeight="1" x14ac:dyDescent="0.2">
      <c r="A396" s="224"/>
      <c r="B396" s="217"/>
      <c r="C396" s="218"/>
      <c r="D396" s="218"/>
      <c r="E396" s="218"/>
      <c r="F396" s="170"/>
      <c r="G396" s="170"/>
      <c r="H396" s="170"/>
      <c r="I396" s="170"/>
      <c r="J396" s="216"/>
      <c r="K396" s="224"/>
      <c r="L396" s="224"/>
      <c r="M396" s="224"/>
      <c r="N396" s="224"/>
      <c r="O396" s="224"/>
      <c r="P396" s="224"/>
      <c r="Q396" s="224"/>
      <c r="R396" s="224"/>
      <c r="S396" s="224"/>
      <c r="T396" s="224"/>
      <c r="U396" s="224"/>
      <c r="V396" s="224"/>
      <c r="W396" s="224"/>
      <c r="X396" s="224"/>
      <c r="Y396" s="224"/>
    </row>
    <row r="397" spans="1:25" ht="15.75" hidden="1" customHeight="1" x14ac:dyDescent="0.2">
      <c r="A397" s="224"/>
      <c r="B397" s="217"/>
      <c r="C397" s="218"/>
      <c r="D397" s="218"/>
      <c r="E397" s="218"/>
      <c r="F397" s="170"/>
      <c r="G397" s="170"/>
      <c r="H397" s="170"/>
      <c r="I397" s="170"/>
      <c r="J397" s="216"/>
      <c r="K397" s="224"/>
      <c r="L397" s="224"/>
      <c r="M397" s="224"/>
      <c r="N397" s="224"/>
      <c r="O397" s="224"/>
      <c r="P397" s="224"/>
      <c r="Q397" s="224"/>
      <c r="R397" s="224"/>
      <c r="S397" s="224"/>
      <c r="T397" s="224"/>
      <c r="U397" s="224"/>
      <c r="V397" s="224"/>
      <c r="W397" s="224"/>
      <c r="X397" s="224"/>
      <c r="Y397" s="224"/>
    </row>
    <row r="398" spans="1:25" ht="15.75" hidden="1" customHeight="1" x14ac:dyDescent="0.2">
      <c r="A398" s="224"/>
      <c r="B398" s="217"/>
      <c r="C398" s="218"/>
      <c r="D398" s="218"/>
      <c r="E398" s="218"/>
      <c r="F398" s="170"/>
      <c r="G398" s="170"/>
      <c r="H398" s="170"/>
      <c r="I398" s="170"/>
      <c r="J398" s="216"/>
      <c r="K398" s="224"/>
      <c r="L398" s="224"/>
      <c r="M398" s="224"/>
      <c r="N398" s="224"/>
      <c r="O398" s="224"/>
      <c r="P398" s="224"/>
      <c r="Q398" s="224"/>
      <c r="R398" s="224"/>
      <c r="S398" s="224"/>
      <c r="T398" s="224"/>
      <c r="U398" s="224"/>
      <c r="V398" s="224"/>
      <c r="W398" s="224"/>
      <c r="X398" s="224"/>
      <c r="Y398" s="224"/>
    </row>
    <row r="399" spans="1:25" ht="15.75" hidden="1" customHeight="1" x14ac:dyDescent="0.2">
      <c r="A399" s="224"/>
      <c r="B399" s="217"/>
      <c r="C399" s="218"/>
      <c r="D399" s="218"/>
      <c r="E399" s="218"/>
      <c r="F399" s="170"/>
      <c r="G399" s="170"/>
      <c r="H399" s="170"/>
      <c r="I399" s="170"/>
      <c r="J399" s="216"/>
      <c r="K399" s="224"/>
      <c r="L399" s="224"/>
      <c r="M399" s="224"/>
      <c r="N399" s="224"/>
      <c r="O399" s="224"/>
      <c r="P399" s="224"/>
      <c r="Q399" s="224"/>
      <c r="R399" s="224"/>
      <c r="S399" s="224"/>
      <c r="T399" s="224"/>
      <c r="U399" s="224"/>
      <c r="V399" s="224"/>
      <c r="W399" s="224"/>
      <c r="X399" s="224"/>
      <c r="Y399" s="224"/>
    </row>
    <row r="400" spans="1:25" ht="15.75" hidden="1" customHeight="1" x14ac:dyDescent="0.2">
      <c r="A400" s="224"/>
      <c r="B400" s="217"/>
      <c r="C400" s="218"/>
      <c r="D400" s="218"/>
      <c r="E400" s="218"/>
      <c r="F400" s="170"/>
      <c r="G400" s="170"/>
      <c r="H400" s="170"/>
      <c r="I400" s="170"/>
      <c r="J400" s="216"/>
      <c r="K400" s="224"/>
      <c r="L400" s="224"/>
      <c r="M400" s="224"/>
      <c r="N400" s="224"/>
      <c r="O400" s="224"/>
      <c r="P400" s="224"/>
      <c r="Q400" s="224"/>
      <c r="R400" s="224"/>
      <c r="S400" s="224"/>
      <c r="T400" s="224"/>
      <c r="U400" s="224"/>
      <c r="V400" s="224"/>
      <c r="W400" s="224"/>
      <c r="X400" s="224"/>
      <c r="Y400" s="224"/>
    </row>
    <row r="401" spans="1:25" ht="15.75" hidden="1" customHeight="1" x14ac:dyDescent="0.2">
      <c r="A401" s="224"/>
      <c r="B401" s="217"/>
      <c r="C401" s="218"/>
      <c r="D401" s="218"/>
      <c r="E401" s="218"/>
      <c r="F401" s="170"/>
      <c r="G401" s="170"/>
      <c r="H401" s="170"/>
      <c r="I401" s="170"/>
      <c r="J401" s="216"/>
      <c r="K401" s="224"/>
      <c r="L401" s="224"/>
      <c r="M401" s="224"/>
      <c r="N401" s="224"/>
      <c r="O401" s="224"/>
      <c r="P401" s="224"/>
      <c r="Q401" s="224"/>
      <c r="R401" s="224"/>
      <c r="S401" s="224"/>
      <c r="T401" s="224"/>
      <c r="U401" s="224"/>
      <c r="V401" s="224"/>
      <c r="W401" s="224"/>
      <c r="X401" s="224"/>
      <c r="Y401" s="224"/>
    </row>
    <row r="402" spans="1:25" ht="15.75" hidden="1" customHeight="1" x14ac:dyDescent="0.2">
      <c r="A402" s="224"/>
      <c r="B402" s="217"/>
      <c r="C402" s="218"/>
      <c r="D402" s="218"/>
      <c r="E402" s="218"/>
      <c r="F402" s="170"/>
      <c r="G402" s="170"/>
      <c r="H402" s="170"/>
      <c r="I402" s="170"/>
      <c r="J402" s="216"/>
      <c r="K402" s="224"/>
      <c r="L402" s="224"/>
      <c r="M402" s="224"/>
      <c r="N402" s="224"/>
      <c r="O402" s="224"/>
      <c r="P402" s="224"/>
      <c r="Q402" s="224"/>
      <c r="R402" s="224"/>
      <c r="S402" s="224"/>
      <c r="T402" s="224"/>
      <c r="U402" s="224"/>
      <c r="V402" s="224"/>
      <c r="W402" s="224"/>
      <c r="X402" s="224"/>
      <c r="Y402" s="224"/>
    </row>
    <row r="403" spans="1:25" ht="15.75" hidden="1" customHeight="1" x14ac:dyDescent="0.2">
      <c r="A403" s="224"/>
      <c r="B403" s="217"/>
      <c r="C403" s="218"/>
      <c r="D403" s="218"/>
      <c r="E403" s="218"/>
      <c r="F403" s="170"/>
      <c r="G403" s="170"/>
      <c r="H403" s="170"/>
      <c r="I403" s="170"/>
      <c r="J403" s="216"/>
      <c r="K403" s="224"/>
      <c r="L403" s="224"/>
      <c r="M403" s="224"/>
      <c r="N403" s="224"/>
      <c r="O403" s="224"/>
      <c r="P403" s="224"/>
      <c r="Q403" s="224"/>
      <c r="R403" s="224"/>
      <c r="S403" s="224"/>
      <c r="T403" s="224"/>
      <c r="U403" s="224"/>
      <c r="V403" s="224"/>
      <c r="W403" s="224"/>
      <c r="X403" s="224"/>
      <c r="Y403" s="224"/>
    </row>
    <row r="404" spans="1:25" ht="15.75" hidden="1" customHeight="1" x14ac:dyDescent="0.2">
      <c r="A404" s="224"/>
      <c r="B404" s="217"/>
      <c r="C404" s="218"/>
      <c r="D404" s="218"/>
      <c r="E404" s="218"/>
      <c r="F404" s="170"/>
      <c r="G404" s="170"/>
      <c r="H404" s="170"/>
      <c r="I404" s="170"/>
      <c r="J404" s="216"/>
      <c r="K404" s="224"/>
      <c r="L404" s="224"/>
      <c r="M404" s="224"/>
      <c r="N404" s="224"/>
      <c r="O404" s="224"/>
      <c r="P404" s="224"/>
      <c r="Q404" s="224"/>
      <c r="R404" s="224"/>
      <c r="S404" s="224"/>
      <c r="T404" s="224"/>
      <c r="U404" s="224"/>
      <c r="V404" s="224"/>
      <c r="W404" s="224"/>
      <c r="X404" s="224"/>
      <c r="Y404" s="224"/>
    </row>
    <row r="405" spans="1:25" ht="15.75" hidden="1" customHeight="1" x14ac:dyDescent="0.2">
      <c r="A405" s="224"/>
      <c r="B405" s="217"/>
      <c r="C405" s="218"/>
      <c r="D405" s="218"/>
      <c r="E405" s="218"/>
      <c r="F405" s="170"/>
      <c r="G405" s="170"/>
      <c r="H405" s="170"/>
      <c r="I405" s="170"/>
      <c r="J405" s="216"/>
      <c r="K405" s="224"/>
      <c r="L405" s="224"/>
      <c r="M405" s="224"/>
      <c r="N405" s="224"/>
      <c r="O405" s="224"/>
      <c r="P405" s="224"/>
      <c r="Q405" s="224"/>
      <c r="R405" s="224"/>
      <c r="S405" s="224"/>
      <c r="T405" s="224"/>
      <c r="U405" s="224"/>
      <c r="V405" s="224"/>
      <c r="W405" s="224"/>
      <c r="X405" s="224"/>
      <c r="Y405" s="224"/>
    </row>
    <row r="406" spans="1:25" ht="15.75" hidden="1" customHeight="1" x14ac:dyDescent="0.2">
      <c r="A406" s="224"/>
      <c r="B406" s="217"/>
      <c r="C406" s="218"/>
      <c r="D406" s="218"/>
      <c r="E406" s="218"/>
      <c r="F406" s="170"/>
      <c r="G406" s="170"/>
      <c r="H406" s="170"/>
      <c r="I406" s="170"/>
      <c r="J406" s="216"/>
      <c r="K406" s="224"/>
      <c r="L406" s="224"/>
      <c r="M406" s="224"/>
      <c r="N406" s="224"/>
      <c r="O406" s="224"/>
      <c r="P406" s="224"/>
      <c r="Q406" s="224"/>
      <c r="R406" s="224"/>
      <c r="S406" s="224"/>
      <c r="T406" s="224"/>
      <c r="U406" s="224"/>
      <c r="V406" s="224"/>
      <c r="W406" s="224"/>
      <c r="X406" s="224"/>
      <c r="Y406" s="224"/>
    </row>
    <row r="407" spans="1:25" ht="15.75" hidden="1" customHeight="1" x14ac:dyDescent="0.2">
      <c r="A407" s="224"/>
      <c r="B407" s="217"/>
      <c r="C407" s="218"/>
      <c r="D407" s="218"/>
      <c r="E407" s="218"/>
      <c r="F407" s="170"/>
      <c r="G407" s="170"/>
      <c r="H407" s="170"/>
      <c r="I407" s="170"/>
      <c r="J407" s="216"/>
      <c r="K407" s="224"/>
      <c r="L407" s="224"/>
      <c r="M407" s="224"/>
      <c r="N407" s="224"/>
      <c r="O407" s="224"/>
      <c r="P407" s="224"/>
      <c r="Q407" s="224"/>
      <c r="R407" s="224"/>
      <c r="S407" s="224"/>
      <c r="T407" s="224"/>
      <c r="U407" s="224"/>
      <c r="V407" s="224"/>
      <c r="W407" s="224"/>
      <c r="X407" s="224"/>
      <c r="Y407" s="224"/>
    </row>
    <row r="408" spans="1:25" ht="15.75" hidden="1" customHeight="1" x14ac:dyDescent="0.2">
      <c r="A408" s="224"/>
      <c r="B408" s="217"/>
      <c r="C408" s="218"/>
      <c r="D408" s="218"/>
      <c r="E408" s="218"/>
      <c r="F408" s="170"/>
      <c r="G408" s="170"/>
      <c r="H408" s="170"/>
      <c r="I408" s="170"/>
      <c r="J408" s="216"/>
      <c r="K408" s="224"/>
      <c r="L408" s="224"/>
      <c r="M408" s="224"/>
      <c r="N408" s="224"/>
      <c r="O408" s="224"/>
      <c r="P408" s="224"/>
      <c r="Q408" s="224"/>
      <c r="R408" s="224"/>
      <c r="S408" s="224"/>
      <c r="T408" s="224"/>
      <c r="U408" s="224"/>
      <c r="V408" s="224"/>
      <c r="W408" s="224"/>
      <c r="X408" s="224"/>
      <c r="Y408" s="224"/>
    </row>
    <row r="409" spans="1:25" ht="15.75" hidden="1" customHeight="1" x14ac:dyDescent="0.2">
      <c r="A409" s="224"/>
      <c r="B409" s="217"/>
      <c r="C409" s="218"/>
      <c r="D409" s="218"/>
      <c r="E409" s="218"/>
      <c r="F409" s="170"/>
      <c r="G409" s="170"/>
      <c r="H409" s="170"/>
      <c r="I409" s="170"/>
      <c r="J409" s="216"/>
      <c r="K409" s="224"/>
      <c r="L409" s="224"/>
      <c r="M409" s="224"/>
      <c r="N409" s="224"/>
      <c r="O409" s="224"/>
      <c r="P409" s="224"/>
      <c r="Q409" s="224"/>
      <c r="R409" s="224"/>
      <c r="S409" s="224"/>
      <c r="T409" s="224"/>
      <c r="U409" s="224"/>
      <c r="V409" s="224"/>
      <c r="W409" s="224"/>
      <c r="X409" s="224"/>
      <c r="Y409" s="224"/>
    </row>
    <row r="410" spans="1:25" ht="15.75" hidden="1" customHeight="1" x14ac:dyDescent="0.2">
      <c r="A410" s="224"/>
      <c r="B410" s="217"/>
      <c r="C410" s="218"/>
      <c r="D410" s="218"/>
      <c r="E410" s="218"/>
      <c r="F410" s="170"/>
      <c r="G410" s="170"/>
      <c r="H410" s="170"/>
      <c r="I410" s="170"/>
      <c r="J410" s="216"/>
      <c r="K410" s="224"/>
      <c r="L410" s="224"/>
      <c r="M410" s="224"/>
      <c r="N410" s="224"/>
      <c r="O410" s="224"/>
      <c r="P410" s="224"/>
      <c r="Q410" s="224"/>
      <c r="R410" s="224"/>
      <c r="S410" s="224"/>
      <c r="T410" s="224"/>
      <c r="U410" s="224"/>
      <c r="V410" s="224"/>
      <c r="W410" s="224"/>
      <c r="X410" s="224"/>
      <c r="Y410" s="224"/>
    </row>
    <row r="411" spans="1:25" ht="15.75" hidden="1" customHeight="1" x14ac:dyDescent="0.2">
      <c r="A411" s="224"/>
      <c r="B411" s="217"/>
      <c r="C411" s="218"/>
      <c r="D411" s="218"/>
      <c r="E411" s="218"/>
      <c r="F411" s="170"/>
      <c r="G411" s="170"/>
      <c r="H411" s="170"/>
      <c r="I411" s="170"/>
      <c r="J411" s="216"/>
      <c r="K411" s="224"/>
      <c r="L411" s="224"/>
      <c r="M411" s="224"/>
      <c r="N411" s="224"/>
      <c r="O411" s="224"/>
      <c r="P411" s="224"/>
      <c r="Q411" s="224"/>
      <c r="R411" s="224"/>
      <c r="S411" s="224"/>
      <c r="T411" s="224"/>
      <c r="U411" s="224"/>
      <c r="V411" s="224"/>
      <c r="W411" s="224"/>
      <c r="X411" s="224"/>
      <c r="Y411" s="224"/>
    </row>
    <row r="412" spans="1:25" ht="15.75" hidden="1" customHeight="1" x14ac:dyDescent="0.2">
      <c r="A412" s="224"/>
      <c r="B412" s="217"/>
      <c r="C412" s="218"/>
      <c r="D412" s="218"/>
      <c r="E412" s="218"/>
      <c r="F412" s="170"/>
      <c r="G412" s="170"/>
      <c r="H412" s="170"/>
      <c r="I412" s="170"/>
      <c r="J412" s="216"/>
      <c r="K412" s="224"/>
      <c r="L412" s="224"/>
      <c r="M412" s="224"/>
      <c r="N412" s="224"/>
      <c r="O412" s="224"/>
      <c r="P412" s="224"/>
      <c r="Q412" s="224"/>
      <c r="R412" s="224"/>
      <c r="S412" s="224"/>
      <c r="T412" s="224"/>
      <c r="U412" s="224"/>
      <c r="V412" s="224"/>
      <c r="W412" s="224"/>
      <c r="X412" s="224"/>
      <c r="Y412" s="224"/>
    </row>
    <row r="413" spans="1:25" ht="15.75" hidden="1" customHeight="1" x14ac:dyDescent="0.2">
      <c r="A413" s="224"/>
      <c r="B413" s="217"/>
      <c r="C413" s="218"/>
      <c r="D413" s="218"/>
      <c r="E413" s="218"/>
      <c r="F413" s="170"/>
      <c r="G413" s="170"/>
      <c r="H413" s="170"/>
      <c r="I413" s="170"/>
      <c r="J413" s="216"/>
      <c r="K413" s="224"/>
      <c r="L413" s="224"/>
      <c r="M413" s="224"/>
      <c r="N413" s="224"/>
      <c r="O413" s="224"/>
      <c r="P413" s="224"/>
      <c r="Q413" s="224"/>
      <c r="R413" s="224"/>
      <c r="S413" s="224"/>
      <c r="T413" s="224"/>
      <c r="U413" s="224"/>
      <c r="V413" s="224"/>
      <c r="W413" s="224"/>
      <c r="X413" s="224"/>
      <c r="Y413" s="224"/>
    </row>
    <row r="414" spans="1:25" ht="15.75" hidden="1" customHeight="1" x14ac:dyDescent="0.2">
      <c r="A414" s="224"/>
      <c r="B414" s="217"/>
      <c r="C414" s="218"/>
      <c r="D414" s="218"/>
      <c r="E414" s="218"/>
      <c r="F414" s="170"/>
      <c r="G414" s="170"/>
      <c r="H414" s="170"/>
      <c r="I414" s="170"/>
      <c r="J414" s="216"/>
      <c r="K414" s="224"/>
      <c r="L414" s="224"/>
      <c r="M414" s="224"/>
      <c r="N414" s="224"/>
      <c r="O414" s="224"/>
      <c r="P414" s="224"/>
      <c r="Q414" s="224"/>
      <c r="R414" s="224"/>
      <c r="S414" s="224"/>
      <c r="T414" s="224"/>
      <c r="U414" s="224"/>
      <c r="V414" s="224"/>
      <c r="W414" s="224"/>
      <c r="X414" s="224"/>
      <c r="Y414" s="224"/>
    </row>
    <row r="415" spans="1:25" ht="15.75" hidden="1" customHeight="1" x14ac:dyDescent="0.2">
      <c r="A415" s="224"/>
      <c r="B415" s="217"/>
      <c r="C415" s="218"/>
      <c r="D415" s="218"/>
      <c r="E415" s="218"/>
      <c r="F415" s="170"/>
      <c r="G415" s="170"/>
      <c r="H415" s="170"/>
      <c r="I415" s="170"/>
      <c r="J415" s="216"/>
      <c r="K415" s="224"/>
      <c r="L415" s="224"/>
      <c r="M415" s="224"/>
      <c r="N415" s="224"/>
      <c r="O415" s="224"/>
      <c r="P415" s="224"/>
      <c r="Q415" s="224"/>
      <c r="R415" s="224"/>
      <c r="S415" s="224"/>
      <c r="T415" s="224"/>
      <c r="U415" s="224"/>
      <c r="V415" s="224"/>
      <c r="W415" s="224"/>
      <c r="X415" s="224"/>
      <c r="Y415" s="224"/>
    </row>
    <row r="416" spans="1:25" ht="15.75" hidden="1" customHeight="1" x14ac:dyDescent="0.2">
      <c r="A416" s="224"/>
      <c r="B416" s="217"/>
      <c r="C416" s="218"/>
      <c r="D416" s="218"/>
      <c r="E416" s="218"/>
      <c r="F416" s="170"/>
      <c r="G416" s="170"/>
      <c r="H416" s="170"/>
      <c r="I416" s="170"/>
      <c r="J416" s="216"/>
      <c r="K416" s="224"/>
      <c r="L416" s="224"/>
      <c r="M416" s="224"/>
      <c r="N416" s="224"/>
      <c r="O416" s="224"/>
      <c r="P416" s="224"/>
      <c r="Q416" s="224"/>
      <c r="R416" s="224"/>
      <c r="S416" s="224"/>
      <c r="T416" s="224"/>
      <c r="U416" s="224"/>
      <c r="V416" s="224"/>
      <c r="W416" s="224"/>
      <c r="X416" s="224"/>
      <c r="Y416" s="224"/>
    </row>
    <row r="417" spans="1:25" ht="15.75" hidden="1" customHeight="1" x14ac:dyDescent="0.2">
      <c r="A417" s="224"/>
      <c r="B417" s="217"/>
      <c r="C417" s="218"/>
      <c r="D417" s="218"/>
      <c r="E417" s="218"/>
      <c r="F417" s="170"/>
      <c r="G417" s="170"/>
      <c r="H417" s="170"/>
      <c r="I417" s="170"/>
      <c r="J417" s="216"/>
      <c r="K417" s="224"/>
      <c r="L417" s="224"/>
      <c r="M417" s="224"/>
      <c r="N417" s="224"/>
      <c r="O417" s="224"/>
      <c r="P417" s="224"/>
      <c r="Q417" s="224"/>
      <c r="R417" s="224"/>
      <c r="S417" s="224"/>
      <c r="T417" s="224"/>
      <c r="U417" s="224"/>
      <c r="V417" s="224"/>
      <c r="W417" s="224"/>
      <c r="X417" s="224"/>
      <c r="Y417" s="224"/>
    </row>
    <row r="418" spans="1:25" ht="15.75" hidden="1" customHeight="1" x14ac:dyDescent="0.2">
      <c r="A418" s="224"/>
      <c r="B418" s="217"/>
      <c r="C418" s="218"/>
      <c r="D418" s="218"/>
      <c r="E418" s="218"/>
      <c r="F418" s="170"/>
      <c r="G418" s="170"/>
      <c r="H418" s="170"/>
      <c r="I418" s="170"/>
      <c r="J418" s="216"/>
      <c r="K418" s="224"/>
      <c r="L418" s="224"/>
      <c r="M418" s="224"/>
      <c r="N418" s="224"/>
      <c r="O418" s="224"/>
      <c r="P418" s="224"/>
      <c r="Q418" s="224"/>
      <c r="R418" s="224"/>
      <c r="S418" s="224"/>
      <c r="T418" s="224"/>
      <c r="U418" s="224"/>
      <c r="V418" s="224"/>
      <c r="W418" s="224"/>
      <c r="X418" s="224"/>
      <c r="Y418" s="224"/>
    </row>
    <row r="419" spans="1:25" ht="15.75" hidden="1" customHeight="1" x14ac:dyDescent="0.2">
      <c r="A419" s="224"/>
      <c r="B419" s="217"/>
      <c r="C419" s="218"/>
      <c r="D419" s="218"/>
      <c r="E419" s="218"/>
      <c r="F419" s="170"/>
      <c r="G419" s="170"/>
      <c r="H419" s="170"/>
      <c r="I419" s="170"/>
      <c r="J419" s="216"/>
      <c r="K419" s="224"/>
      <c r="L419" s="224"/>
      <c r="M419" s="224"/>
      <c r="N419" s="224"/>
      <c r="O419" s="224"/>
      <c r="P419" s="224"/>
      <c r="Q419" s="224"/>
      <c r="R419" s="224"/>
      <c r="S419" s="224"/>
      <c r="T419" s="224"/>
      <c r="U419" s="224"/>
      <c r="V419" s="224"/>
      <c r="W419" s="224"/>
      <c r="X419" s="224"/>
      <c r="Y419" s="224"/>
    </row>
    <row r="420" spans="1:25" ht="15.75" hidden="1" customHeight="1" x14ac:dyDescent="0.2">
      <c r="A420" s="224"/>
      <c r="B420" s="217"/>
      <c r="C420" s="218"/>
      <c r="D420" s="218"/>
      <c r="E420" s="218"/>
      <c r="F420" s="170"/>
      <c r="G420" s="170"/>
      <c r="H420" s="170"/>
      <c r="I420" s="170"/>
      <c r="J420" s="216"/>
      <c r="K420" s="224"/>
      <c r="L420" s="224"/>
      <c r="M420" s="224"/>
      <c r="N420" s="224"/>
      <c r="O420" s="224"/>
      <c r="P420" s="224"/>
      <c r="Q420" s="224"/>
      <c r="R420" s="224"/>
      <c r="S420" s="224"/>
      <c r="T420" s="224"/>
      <c r="U420" s="224"/>
      <c r="V420" s="224"/>
      <c r="W420" s="224"/>
      <c r="X420" s="224"/>
      <c r="Y420" s="224"/>
    </row>
    <row r="421" spans="1:25" ht="15.75" hidden="1" customHeight="1" x14ac:dyDescent="0.2">
      <c r="A421" s="224"/>
      <c r="B421" s="217"/>
      <c r="C421" s="218"/>
      <c r="D421" s="218"/>
      <c r="E421" s="218"/>
      <c r="F421" s="170"/>
      <c r="G421" s="170"/>
      <c r="H421" s="170"/>
      <c r="I421" s="170"/>
      <c r="J421" s="216"/>
      <c r="K421" s="224"/>
      <c r="L421" s="224"/>
      <c r="M421" s="224"/>
      <c r="N421" s="224"/>
      <c r="O421" s="224"/>
      <c r="P421" s="224"/>
      <c r="Q421" s="224"/>
      <c r="R421" s="224"/>
      <c r="S421" s="224"/>
      <c r="T421" s="224"/>
      <c r="U421" s="224"/>
      <c r="V421" s="224"/>
      <c r="W421" s="224"/>
      <c r="X421" s="224"/>
      <c r="Y421" s="224"/>
    </row>
    <row r="422" spans="1:25" ht="15.75" hidden="1" customHeight="1" x14ac:dyDescent="0.2">
      <c r="A422" s="224"/>
      <c r="B422" s="217"/>
      <c r="C422" s="218"/>
      <c r="D422" s="218"/>
      <c r="E422" s="218"/>
      <c r="F422" s="170"/>
      <c r="G422" s="170"/>
      <c r="H422" s="170"/>
      <c r="I422" s="170"/>
      <c r="J422" s="216"/>
      <c r="K422" s="224"/>
      <c r="L422" s="224"/>
      <c r="M422" s="224"/>
      <c r="N422" s="224"/>
      <c r="O422" s="224"/>
      <c r="P422" s="224"/>
      <c r="Q422" s="224"/>
      <c r="R422" s="224"/>
      <c r="S422" s="224"/>
      <c r="T422" s="224"/>
      <c r="U422" s="224"/>
      <c r="V422" s="224"/>
      <c r="W422" s="224"/>
      <c r="X422" s="224"/>
      <c r="Y422" s="224"/>
    </row>
    <row r="423" spans="1:25" ht="15.75" hidden="1" customHeight="1" x14ac:dyDescent="0.2">
      <c r="A423" s="224"/>
      <c r="B423" s="217"/>
      <c r="C423" s="218"/>
      <c r="D423" s="218"/>
      <c r="E423" s="218"/>
      <c r="F423" s="170"/>
      <c r="G423" s="170"/>
      <c r="H423" s="170"/>
      <c r="I423" s="170"/>
      <c r="J423" s="216"/>
      <c r="K423" s="224"/>
      <c r="L423" s="224"/>
      <c r="M423" s="224"/>
      <c r="N423" s="224"/>
      <c r="O423" s="224"/>
      <c r="P423" s="224"/>
      <c r="Q423" s="224"/>
      <c r="R423" s="224"/>
      <c r="S423" s="224"/>
      <c r="T423" s="224"/>
      <c r="U423" s="224"/>
      <c r="V423" s="224"/>
      <c r="W423" s="224"/>
      <c r="X423" s="224"/>
      <c r="Y423" s="224"/>
    </row>
    <row r="424" spans="1:25" ht="15.75" hidden="1" customHeight="1" x14ac:dyDescent="0.2">
      <c r="A424" s="224"/>
      <c r="B424" s="217"/>
      <c r="C424" s="218"/>
      <c r="D424" s="218"/>
      <c r="E424" s="218"/>
      <c r="F424" s="170"/>
      <c r="G424" s="170"/>
      <c r="H424" s="170"/>
      <c r="I424" s="170"/>
      <c r="J424" s="216"/>
      <c r="K424" s="224"/>
      <c r="L424" s="224"/>
      <c r="M424" s="224"/>
      <c r="N424" s="224"/>
      <c r="O424" s="224"/>
      <c r="P424" s="224"/>
      <c r="Q424" s="224"/>
      <c r="R424" s="224"/>
      <c r="S424" s="224"/>
      <c r="T424" s="224"/>
      <c r="U424" s="224"/>
      <c r="V424" s="224"/>
      <c r="W424" s="224"/>
      <c r="X424" s="224"/>
      <c r="Y424" s="224"/>
    </row>
    <row r="425" spans="1:25" ht="15.75" hidden="1" customHeight="1" x14ac:dyDescent="0.2">
      <c r="A425" s="224"/>
      <c r="B425" s="217"/>
      <c r="C425" s="218"/>
      <c r="D425" s="218"/>
      <c r="E425" s="218"/>
      <c r="F425" s="170"/>
      <c r="G425" s="170"/>
      <c r="H425" s="170"/>
      <c r="I425" s="170"/>
      <c r="J425" s="216"/>
      <c r="K425" s="224"/>
      <c r="L425" s="224"/>
      <c r="M425" s="224"/>
      <c r="N425" s="224"/>
      <c r="O425" s="224"/>
      <c r="P425" s="224"/>
      <c r="Q425" s="224"/>
      <c r="R425" s="224"/>
      <c r="S425" s="224"/>
      <c r="T425" s="224"/>
      <c r="U425" s="224"/>
      <c r="V425" s="224"/>
      <c r="W425" s="224"/>
      <c r="X425" s="224"/>
      <c r="Y425" s="224"/>
    </row>
    <row r="426" spans="1:25" ht="15.75" hidden="1" customHeight="1" x14ac:dyDescent="0.2">
      <c r="A426" s="224"/>
      <c r="B426" s="217"/>
      <c r="C426" s="218"/>
      <c r="D426" s="218"/>
      <c r="E426" s="218"/>
      <c r="F426" s="170"/>
      <c r="G426" s="170"/>
      <c r="H426" s="170"/>
      <c r="I426" s="170"/>
      <c r="J426" s="216"/>
      <c r="K426" s="224"/>
      <c r="L426" s="224"/>
      <c r="M426" s="224"/>
      <c r="N426" s="224"/>
      <c r="O426" s="224"/>
      <c r="P426" s="224"/>
      <c r="Q426" s="224"/>
      <c r="R426" s="224"/>
      <c r="S426" s="224"/>
      <c r="T426" s="224"/>
      <c r="U426" s="224"/>
      <c r="V426" s="224"/>
      <c r="W426" s="224"/>
      <c r="X426" s="224"/>
      <c r="Y426" s="224"/>
    </row>
    <row r="427" spans="1:25" ht="15.75" hidden="1" customHeight="1" x14ac:dyDescent="0.2">
      <c r="A427" s="224"/>
      <c r="B427" s="217"/>
      <c r="C427" s="218"/>
      <c r="D427" s="218"/>
      <c r="E427" s="218"/>
      <c r="F427" s="170"/>
      <c r="G427" s="170"/>
      <c r="H427" s="170"/>
      <c r="I427" s="170"/>
      <c r="J427" s="216"/>
      <c r="K427" s="224"/>
      <c r="L427" s="224"/>
      <c r="M427" s="224"/>
      <c r="N427" s="224"/>
      <c r="O427" s="224"/>
      <c r="P427" s="224"/>
      <c r="Q427" s="224"/>
      <c r="R427" s="224"/>
      <c r="S427" s="224"/>
      <c r="T427" s="224"/>
      <c r="U427" s="224"/>
      <c r="V427" s="224"/>
      <c r="W427" s="224"/>
      <c r="X427" s="224"/>
      <c r="Y427" s="224"/>
    </row>
    <row r="428" spans="1:25" ht="15.75" hidden="1" customHeight="1" x14ac:dyDescent="0.2">
      <c r="A428" s="224"/>
      <c r="B428" s="217"/>
      <c r="C428" s="218"/>
      <c r="D428" s="218"/>
      <c r="E428" s="218"/>
      <c r="F428" s="170"/>
      <c r="G428" s="170"/>
      <c r="H428" s="170"/>
      <c r="I428" s="170"/>
      <c r="J428" s="216"/>
      <c r="K428" s="224"/>
      <c r="L428" s="224"/>
      <c r="M428" s="224"/>
      <c r="N428" s="224"/>
      <c r="O428" s="224"/>
      <c r="P428" s="224"/>
      <c r="Q428" s="224"/>
      <c r="R428" s="224"/>
      <c r="S428" s="224"/>
      <c r="T428" s="224"/>
      <c r="U428" s="224"/>
      <c r="V428" s="224"/>
      <c r="W428" s="224"/>
      <c r="X428" s="224"/>
      <c r="Y428" s="224"/>
    </row>
    <row r="429" spans="1:25" ht="15.75" hidden="1" customHeight="1" x14ac:dyDescent="0.2">
      <c r="A429" s="224"/>
      <c r="B429" s="217"/>
      <c r="C429" s="218"/>
      <c r="D429" s="218"/>
      <c r="E429" s="218"/>
      <c r="F429" s="170"/>
      <c r="G429" s="170"/>
      <c r="H429" s="170"/>
      <c r="I429" s="170"/>
      <c r="J429" s="216"/>
      <c r="K429" s="224"/>
      <c r="L429" s="224"/>
      <c r="M429" s="224"/>
      <c r="N429" s="224"/>
      <c r="O429" s="224"/>
      <c r="P429" s="224"/>
      <c r="Q429" s="224"/>
      <c r="R429" s="224"/>
      <c r="S429" s="224"/>
      <c r="T429" s="224"/>
      <c r="U429" s="224"/>
      <c r="V429" s="224"/>
      <c r="W429" s="224"/>
      <c r="X429" s="224"/>
      <c r="Y429" s="224"/>
    </row>
    <row r="430" spans="1:25" ht="15.75" hidden="1" customHeight="1" x14ac:dyDescent="0.2">
      <c r="A430" s="224"/>
      <c r="B430" s="217"/>
      <c r="C430" s="218"/>
      <c r="D430" s="218"/>
      <c r="E430" s="218"/>
      <c r="F430" s="170"/>
      <c r="G430" s="170"/>
      <c r="H430" s="170"/>
      <c r="I430" s="170"/>
      <c r="J430" s="216"/>
      <c r="K430" s="224"/>
      <c r="L430" s="224"/>
      <c r="M430" s="224"/>
      <c r="N430" s="224"/>
      <c r="O430" s="224"/>
      <c r="P430" s="224"/>
      <c r="Q430" s="224"/>
      <c r="R430" s="224"/>
      <c r="S430" s="224"/>
      <c r="T430" s="224"/>
      <c r="U430" s="224"/>
      <c r="V430" s="224"/>
      <c r="W430" s="224"/>
      <c r="X430" s="224"/>
      <c r="Y430" s="224"/>
    </row>
    <row r="431" spans="1:25" ht="15.75" hidden="1" customHeight="1" x14ac:dyDescent="0.2">
      <c r="A431" s="224"/>
      <c r="B431" s="217"/>
      <c r="C431" s="218"/>
      <c r="D431" s="218"/>
      <c r="E431" s="218"/>
      <c r="F431" s="170"/>
      <c r="G431" s="170"/>
      <c r="H431" s="170"/>
      <c r="I431" s="170"/>
      <c r="J431" s="216"/>
      <c r="K431" s="224"/>
      <c r="L431" s="224"/>
      <c r="M431" s="224"/>
      <c r="N431" s="224"/>
      <c r="O431" s="224"/>
      <c r="P431" s="224"/>
      <c r="Q431" s="224"/>
      <c r="R431" s="224"/>
      <c r="S431" s="224"/>
      <c r="T431" s="224"/>
      <c r="U431" s="224"/>
      <c r="V431" s="224"/>
      <c r="W431" s="224"/>
      <c r="X431" s="224"/>
      <c r="Y431" s="224"/>
    </row>
    <row r="432" spans="1:25" ht="15.75" hidden="1" customHeight="1" x14ac:dyDescent="0.2">
      <c r="A432" s="224"/>
      <c r="B432" s="217"/>
      <c r="C432" s="218"/>
      <c r="D432" s="218"/>
      <c r="E432" s="218"/>
      <c r="F432" s="170"/>
      <c r="G432" s="170"/>
      <c r="H432" s="170"/>
      <c r="I432" s="170"/>
      <c r="J432" s="216"/>
      <c r="K432" s="224"/>
      <c r="L432" s="224"/>
      <c r="M432" s="224"/>
      <c r="N432" s="224"/>
      <c r="O432" s="224"/>
      <c r="P432" s="224"/>
      <c r="Q432" s="224"/>
      <c r="R432" s="224"/>
      <c r="S432" s="224"/>
      <c r="T432" s="224"/>
      <c r="U432" s="224"/>
      <c r="V432" s="224"/>
      <c r="W432" s="224"/>
      <c r="X432" s="224"/>
      <c r="Y432" s="224"/>
    </row>
    <row r="433" spans="1:25" ht="15.75" hidden="1" customHeight="1" x14ac:dyDescent="0.2">
      <c r="A433" s="224"/>
      <c r="B433" s="217"/>
      <c r="C433" s="218"/>
      <c r="D433" s="218"/>
      <c r="E433" s="218"/>
      <c r="F433" s="170"/>
      <c r="G433" s="170"/>
      <c r="H433" s="170"/>
      <c r="I433" s="170"/>
      <c r="J433" s="216"/>
      <c r="K433" s="224"/>
      <c r="L433" s="224"/>
      <c r="M433" s="224"/>
      <c r="N433" s="224"/>
      <c r="O433" s="224"/>
      <c r="P433" s="224"/>
      <c r="Q433" s="224"/>
      <c r="R433" s="224"/>
      <c r="S433" s="224"/>
      <c r="T433" s="224"/>
      <c r="U433" s="224"/>
      <c r="V433" s="224"/>
      <c r="W433" s="224"/>
      <c r="X433" s="224"/>
      <c r="Y433" s="224"/>
    </row>
    <row r="434" spans="1:25" ht="15.75" hidden="1" customHeight="1" x14ac:dyDescent="0.2">
      <c r="A434" s="224"/>
      <c r="B434" s="217"/>
      <c r="C434" s="218"/>
      <c r="D434" s="218"/>
      <c r="E434" s="218"/>
      <c r="F434" s="170"/>
      <c r="G434" s="170"/>
      <c r="H434" s="170"/>
      <c r="I434" s="170"/>
      <c r="J434" s="216"/>
      <c r="K434" s="224"/>
      <c r="L434" s="224"/>
      <c r="M434" s="224"/>
      <c r="N434" s="224"/>
      <c r="O434" s="224"/>
      <c r="P434" s="224"/>
      <c r="Q434" s="224"/>
      <c r="R434" s="224"/>
      <c r="S434" s="224"/>
      <c r="T434" s="224"/>
      <c r="U434" s="224"/>
      <c r="V434" s="224"/>
      <c r="W434" s="224"/>
      <c r="X434" s="224"/>
      <c r="Y434" s="224"/>
    </row>
    <row r="435" spans="1:25" ht="15.75" hidden="1" customHeight="1" x14ac:dyDescent="0.2">
      <c r="A435" s="224"/>
      <c r="B435" s="217"/>
      <c r="C435" s="218"/>
      <c r="D435" s="218"/>
      <c r="E435" s="218"/>
      <c r="F435" s="170"/>
      <c r="G435" s="170"/>
      <c r="H435" s="170"/>
      <c r="I435" s="170"/>
      <c r="J435" s="216"/>
      <c r="K435" s="224"/>
      <c r="L435" s="224"/>
      <c r="M435" s="224"/>
      <c r="N435" s="224"/>
      <c r="O435" s="224"/>
      <c r="P435" s="224"/>
      <c r="Q435" s="224"/>
      <c r="R435" s="224"/>
      <c r="S435" s="224"/>
      <c r="T435" s="224"/>
      <c r="U435" s="224"/>
      <c r="V435" s="224"/>
      <c r="W435" s="224"/>
      <c r="X435" s="224"/>
      <c r="Y435" s="224"/>
    </row>
    <row r="436" spans="1:25" ht="15.75" hidden="1" customHeight="1" x14ac:dyDescent="0.2">
      <c r="A436" s="224"/>
      <c r="B436" s="217"/>
      <c r="C436" s="218"/>
      <c r="D436" s="218"/>
      <c r="E436" s="218"/>
      <c r="F436" s="170"/>
      <c r="G436" s="170"/>
      <c r="H436" s="170"/>
      <c r="I436" s="170"/>
      <c r="J436" s="216"/>
      <c r="K436" s="224"/>
      <c r="L436" s="224"/>
      <c r="M436" s="224"/>
      <c r="N436" s="224"/>
      <c r="O436" s="224"/>
      <c r="P436" s="224"/>
      <c r="Q436" s="224"/>
      <c r="R436" s="224"/>
      <c r="S436" s="224"/>
      <c r="T436" s="224"/>
      <c r="U436" s="224"/>
      <c r="V436" s="224"/>
      <c r="W436" s="224"/>
      <c r="X436" s="224"/>
      <c r="Y436" s="224"/>
    </row>
    <row r="437" spans="1:25" ht="15.75" hidden="1" customHeight="1" x14ac:dyDescent="0.2">
      <c r="A437" s="224"/>
      <c r="B437" s="217"/>
      <c r="C437" s="218"/>
      <c r="D437" s="218"/>
      <c r="E437" s="218"/>
      <c r="F437" s="170"/>
      <c r="G437" s="170"/>
      <c r="H437" s="170"/>
      <c r="I437" s="170"/>
      <c r="J437" s="216"/>
      <c r="K437" s="224"/>
      <c r="L437" s="224"/>
      <c r="M437" s="224"/>
      <c r="N437" s="224"/>
      <c r="O437" s="224"/>
      <c r="P437" s="224"/>
      <c r="Q437" s="224"/>
      <c r="R437" s="224"/>
      <c r="S437" s="224"/>
      <c r="T437" s="224"/>
      <c r="U437" s="224"/>
      <c r="V437" s="224"/>
      <c r="W437" s="224"/>
      <c r="X437" s="224"/>
      <c r="Y437" s="224"/>
    </row>
    <row r="438" spans="1:25" ht="15.75" hidden="1" customHeight="1" x14ac:dyDescent="0.2">
      <c r="A438" s="224"/>
      <c r="B438" s="217"/>
      <c r="C438" s="218"/>
      <c r="D438" s="218"/>
      <c r="E438" s="218"/>
      <c r="F438" s="170"/>
      <c r="G438" s="170"/>
      <c r="H438" s="170"/>
      <c r="I438" s="170"/>
      <c r="J438" s="216"/>
      <c r="K438" s="224"/>
      <c r="L438" s="224"/>
      <c r="M438" s="224"/>
      <c r="N438" s="224"/>
      <c r="O438" s="224"/>
      <c r="P438" s="224"/>
      <c r="Q438" s="224"/>
      <c r="R438" s="224"/>
      <c r="S438" s="224"/>
      <c r="T438" s="224"/>
      <c r="U438" s="224"/>
      <c r="V438" s="224"/>
      <c r="W438" s="224"/>
      <c r="X438" s="224"/>
      <c r="Y438" s="224"/>
    </row>
    <row r="439" spans="1:25" ht="15.75" hidden="1" customHeight="1" x14ac:dyDescent="0.2">
      <c r="A439" s="224"/>
      <c r="B439" s="217"/>
      <c r="C439" s="218"/>
      <c r="D439" s="218"/>
      <c r="E439" s="218"/>
      <c r="F439" s="170"/>
      <c r="G439" s="170"/>
      <c r="H439" s="170"/>
      <c r="I439" s="170"/>
      <c r="J439" s="216"/>
      <c r="K439" s="224"/>
      <c r="L439" s="224"/>
      <c r="M439" s="224"/>
      <c r="N439" s="224"/>
      <c r="O439" s="224"/>
      <c r="P439" s="224"/>
      <c r="Q439" s="224"/>
      <c r="R439" s="224"/>
      <c r="S439" s="224"/>
      <c r="T439" s="224"/>
      <c r="U439" s="224"/>
      <c r="V439" s="224"/>
      <c r="W439" s="224"/>
      <c r="X439" s="224"/>
      <c r="Y439" s="224"/>
    </row>
    <row r="440" spans="1:25" ht="15.75" hidden="1" customHeight="1" x14ac:dyDescent="0.2">
      <c r="A440" s="224"/>
      <c r="B440" s="217"/>
      <c r="C440" s="218"/>
      <c r="D440" s="218"/>
      <c r="E440" s="218"/>
      <c r="F440" s="170"/>
      <c r="G440" s="170"/>
      <c r="H440" s="170"/>
      <c r="I440" s="170"/>
      <c r="J440" s="216"/>
      <c r="K440" s="224"/>
      <c r="L440" s="224"/>
      <c r="M440" s="224"/>
      <c r="N440" s="224"/>
      <c r="O440" s="224"/>
      <c r="P440" s="224"/>
      <c r="Q440" s="224"/>
      <c r="R440" s="224"/>
      <c r="S440" s="224"/>
      <c r="T440" s="224"/>
      <c r="U440" s="224"/>
      <c r="V440" s="224"/>
      <c r="W440" s="224"/>
      <c r="X440" s="224"/>
      <c r="Y440" s="224"/>
    </row>
    <row r="441" spans="1:25" ht="15.75" hidden="1" customHeight="1" x14ac:dyDescent="0.2">
      <c r="A441" s="224"/>
      <c r="B441" s="217"/>
      <c r="C441" s="218"/>
      <c r="D441" s="218"/>
      <c r="E441" s="218"/>
      <c r="F441" s="170"/>
      <c r="G441" s="170"/>
      <c r="H441" s="170"/>
      <c r="I441" s="170"/>
      <c r="J441" s="216"/>
      <c r="K441" s="224"/>
      <c r="L441" s="224"/>
      <c r="M441" s="224"/>
      <c r="N441" s="224"/>
      <c r="O441" s="224"/>
      <c r="P441" s="224"/>
      <c r="Q441" s="224"/>
      <c r="R441" s="224"/>
      <c r="S441" s="224"/>
      <c r="T441" s="224"/>
      <c r="U441" s="224"/>
      <c r="V441" s="224"/>
      <c r="W441" s="224"/>
      <c r="X441" s="224"/>
      <c r="Y441" s="224"/>
    </row>
    <row r="442" spans="1:25" ht="15.75" hidden="1" customHeight="1" x14ac:dyDescent="0.2">
      <c r="A442" s="224"/>
      <c r="B442" s="217"/>
      <c r="C442" s="218"/>
      <c r="D442" s="218"/>
      <c r="E442" s="218"/>
      <c r="F442" s="170"/>
      <c r="G442" s="170"/>
      <c r="H442" s="170"/>
      <c r="I442" s="170"/>
      <c r="J442" s="216"/>
      <c r="K442" s="224"/>
      <c r="L442" s="224"/>
      <c r="M442" s="224"/>
      <c r="N442" s="224"/>
      <c r="O442" s="224"/>
      <c r="P442" s="224"/>
      <c r="Q442" s="224"/>
      <c r="R442" s="224"/>
      <c r="S442" s="224"/>
      <c r="T442" s="224"/>
      <c r="U442" s="224"/>
      <c r="V442" s="224"/>
      <c r="W442" s="224"/>
      <c r="X442" s="224"/>
      <c r="Y442" s="224"/>
    </row>
    <row r="443" spans="1:25" ht="15.75" hidden="1" customHeight="1" x14ac:dyDescent="0.2">
      <c r="A443" s="224"/>
      <c r="B443" s="217"/>
      <c r="C443" s="218"/>
      <c r="D443" s="218"/>
      <c r="E443" s="218"/>
      <c r="F443" s="170"/>
      <c r="G443" s="170"/>
      <c r="H443" s="170"/>
      <c r="I443" s="170"/>
      <c r="J443" s="216"/>
      <c r="K443" s="224"/>
      <c r="L443" s="224"/>
      <c r="M443" s="224"/>
      <c r="N443" s="224"/>
      <c r="O443" s="224"/>
      <c r="P443" s="224"/>
      <c r="Q443" s="224"/>
      <c r="R443" s="224"/>
      <c r="S443" s="224"/>
      <c r="T443" s="224"/>
      <c r="U443" s="224"/>
      <c r="V443" s="224"/>
      <c r="W443" s="224"/>
      <c r="X443" s="224"/>
      <c r="Y443" s="224"/>
    </row>
    <row r="444" spans="1:25" ht="15.75" hidden="1" customHeight="1" x14ac:dyDescent="0.2">
      <c r="A444" s="224"/>
      <c r="B444" s="217"/>
      <c r="C444" s="218"/>
      <c r="D444" s="218"/>
      <c r="E444" s="218"/>
      <c r="F444" s="170"/>
      <c r="G444" s="170"/>
      <c r="H444" s="170"/>
      <c r="I444" s="170"/>
      <c r="J444" s="216"/>
      <c r="K444" s="224"/>
      <c r="L444" s="224"/>
      <c r="M444" s="224"/>
      <c r="N444" s="224"/>
      <c r="O444" s="224"/>
      <c r="P444" s="224"/>
      <c r="Q444" s="224"/>
      <c r="R444" s="224"/>
      <c r="S444" s="224"/>
      <c r="T444" s="224"/>
      <c r="U444" s="224"/>
      <c r="V444" s="224"/>
      <c r="W444" s="224"/>
      <c r="X444" s="224"/>
      <c r="Y444" s="224"/>
    </row>
    <row r="445" spans="1:25" ht="15.75" hidden="1" customHeight="1" x14ac:dyDescent="0.2">
      <c r="A445" s="224"/>
      <c r="B445" s="217"/>
      <c r="C445" s="218"/>
      <c r="D445" s="218"/>
      <c r="E445" s="218"/>
      <c r="F445" s="170"/>
      <c r="G445" s="170"/>
      <c r="H445" s="170"/>
      <c r="I445" s="170"/>
      <c r="J445" s="216"/>
      <c r="K445" s="224"/>
      <c r="L445" s="224"/>
      <c r="M445" s="224"/>
      <c r="N445" s="224"/>
      <c r="O445" s="224"/>
      <c r="P445" s="224"/>
      <c r="Q445" s="224"/>
      <c r="R445" s="224"/>
      <c r="S445" s="224"/>
      <c r="T445" s="224"/>
      <c r="U445" s="224"/>
      <c r="V445" s="224"/>
      <c r="W445" s="224"/>
      <c r="X445" s="224"/>
      <c r="Y445" s="224"/>
    </row>
    <row r="446" spans="1:25" ht="15.75" hidden="1" customHeight="1" x14ac:dyDescent="0.2">
      <c r="A446" s="224"/>
      <c r="B446" s="217"/>
      <c r="C446" s="218"/>
      <c r="D446" s="218"/>
      <c r="E446" s="218"/>
      <c r="F446" s="170"/>
      <c r="G446" s="170"/>
      <c r="H446" s="170"/>
      <c r="I446" s="170"/>
      <c r="J446" s="216"/>
      <c r="K446" s="224"/>
      <c r="L446" s="224"/>
      <c r="M446" s="224"/>
      <c r="N446" s="224"/>
      <c r="O446" s="224"/>
      <c r="P446" s="224"/>
      <c r="Q446" s="224"/>
      <c r="R446" s="224"/>
      <c r="S446" s="224"/>
      <c r="T446" s="224"/>
      <c r="U446" s="224"/>
      <c r="V446" s="224"/>
      <c r="W446" s="224"/>
      <c r="X446" s="224"/>
      <c r="Y446" s="224"/>
    </row>
    <row r="447" spans="1:25" ht="15.75" hidden="1" customHeight="1" x14ac:dyDescent="0.2">
      <c r="A447" s="224"/>
      <c r="B447" s="217"/>
      <c r="C447" s="218"/>
      <c r="D447" s="218"/>
      <c r="E447" s="218"/>
      <c r="F447" s="170"/>
      <c r="G447" s="170"/>
      <c r="H447" s="170"/>
      <c r="I447" s="170"/>
      <c r="J447" s="216"/>
      <c r="K447" s="224"/>
      <c r="L447" s="224"/>
      <c r="M447" s="224"/>
      <c r="N447" s="224"/>
      <c r="O447" s="224"/>
      <c r="P447" s="224"/>
      <c r="Q447" s="224"/>
      <c r="R447" s="224"/>
      <c r="S447" s="224"/>
      <c r="T447" s="224"/>
      <c r="U447" s="224"/>
      <c r="V447" s="224"/>
      <c r="W447" s="224"/>
      <c r="X447" s="224"/>
      <c r="Y447" s="224"/>
    </row>
    <row r="448" spans="1:25" ht="15.75" hidden="1" customHeight="1" x14ac:dyDescent="0.2">
      <c r="A448" s="224"/>
      <c r="B448" s="217"/>
      <c r="C448" s="218"/>
      <c r="D448" s="218"/>
      <c r="E448" s="218"/>
      <c r="F448" s="170"/>
      <c r="G448" s="170"/>
      <c r="H448" s="170"/>
      <c r="I448" s="170"/>
      <c r="J448" s="216"/>
      <c r="K448" s="224"/>
      <c r="L448" s="224"/>
      <c r="M448" s="224"/>
      <c r="N448" s="224"/>
      <c r="O448" s="224"/>
      <c r="P448" s="224"/>
      <c r="Q448" s="224"/>
      <c r="R448" s="224"/>
      <c r="S448" s="224"/>
      <c r="T448" s="224"/>
      <c r="U448" s="224"/>
      <c r="V448" s="224"/>
      <c r="W448" s="224"/>
      <c r="X448" s="224"/>
      <c r="Y448" s="224"/>
    </row>
    <row r="449" spans="1:25" ht="15.75" hidden="1" customHeight="1" x14ac:dyDescent="0.2">
      <c r="A449" s="224"/>
      <c r="B449" s="217"/>
      <c r="C449" s="218"/>
      <c r="D449" s="218"/>
      <c r="E449" s="218"/>
      <c r="F449" s="170"/>
      <c r="G449" s="170"/>
      <c r="H449" s="170"/>
      <c r="I449" s="170"/>
      <c r="J449" s="216"/>
      <c r="K449" s="224"/>
      <c r="L449" s="224"/>
      <c r="M449" s="224"/>
      <c r="N449" s="224"/>
      <c r="O449" s="224"/>
      <c r="P449" s="224"/>
      <c r="Q449" s="224"/>
      <c r="R449" s="224"/>
      <c r="S449" s="224"/>
      <c r="T449" s="224"/>
      <c r="U449" s="224"/>
      <c r="V449" s="224"/>
      <c r="W449" s="224"/>
      <c r="X449" s="224"/>
      <c r="Y449" s="224"/>
    </row>
    <row r="450" spans="1:25" ht="15.75" hidden="1" customHeight="1" x14ac:dyDescent="0.2">
      <c r="A450" s="224"/>
      <c r="B450" s="217"/>
      <c r="C450" s="218"/>
      <c r="D450" s="218"/>
      <c r="E450" s="218"/>
      <c r="F450" s="170"/>
      <c r="G450" s="170"/>
      <c r="H450" s="170"/>
      <c r="I450" s="170"/>
      <c r="J450" s="216"/>
      <c r="K450" s="224"/>
      <c r="L450" s="224"/>
      <c r="M450" s="224"/>
      <c r="N450" s="224"/>
      <c r="O450" s="224"/>
      <c r="P450" s="224"/>
      <c r="Q450" s="224"/>
      <c r="R450" s="224"/>
      <c r="S450" s="224"/>
      <c r="T450" s="224"/>
      <c r="U450" s="224"/>
      <c r="V450" s="224"/>
      <c r="W450" s="224"/>
      <c r="X450" s="224"/>
      <c r="Y450" s="224"/>
    </row>
    <row r="451" spans="1:25" ht="15.75" hidden="1" customHeight="1" x14ac:dyDescent="0.2">
      <c r="A451" s="224"/>
      <c r="B451" s="217"/>
      <c r="C451" s="218"/>
      <c r="D451" s="218"/>
      <c r="E451" s="218"/>
      <c r="F451" s="170"/>
      <c r="G451" s="170"/>
      <c r="H451" s="170"/>
      <c r="I451" s="170"/>
      <c r="J451" s="216"/>
      <c r="K451" s="224"/>
      <c r="L451" s="224"/>
      <c r="M451" s="224"/>
      <c r="N451" s="224"/>
      <c r="O451" s="224"/>
      <c r="P451" s="224"/>
      <c r="Q451" s="224"/>
      <c r="R451" s="224"/>
      <c r="S451" s="224"/>
      <c r="T451" s="224"/>
      <c r="U451" s="224"/>
      <c r="V451" s="224"/>
      <c r="W451" s="224"/>
      <c r="X451" s="224"/>
      <c r="Y451" s="224"/>
    </row>
    <row r="452" spans="1:25" ht="15.75" hidden="1" customHeight="1" x14ac:dyDescent="0.2">
      <c r="A452" s="224"/>
      <c r="B452" s="217"/>
      <c r="C452" s="218"/>
      <c r="D452" s="218"/>
      <c r="E452" s="218"/>
      <c r="F452" s="170"/>
      <c r="G452" s="170"/>
      <c r="H452" s="170"/>
      <c r="I452" s="170"/>
      <c r="J452" s="216"/>
      <c r="K452" s="224"/>
      <c r="L452" s="224"/>
      <c r="M452" s="224"/>
      <c r="N452" s="224"/>
      <c r="O452" s="224"/>
      <c r="P452" s="224"/>
      <c r="Q452" s="224"/>
      <c r="R452" s="224"/>
      <c r="S452" s="224"/>
      <c r="T452" s="224"/>
      <c r="U452" s="224"/>
      <c r="V452" s="224"/>
      <c r="W452" s="224"/>
      <c r="X452" s="224"/>
      <c r="Y452" s="224"/>
    </row>
    <row r="453" spans="1:25" ht="15.75" hidden="1" customHeight="1" x14ac:dyDescent="0.2">
      <c r="A453" s="224"/>
      <c r="B453" s="217"/>
      <c r="C453" s="218"/>
      <c r="D453" s="218"/>
      <c r="E453" s="218"/>
      <c r="F453" s="170"/>
      <c r="G453" s="170"/>
      <c r="H453" s="170"/>
      <c r="I453" s="170"/>
      <c r="J453" s="216"/>
      <c r="K453" s="224"/>
      <c r="L453" s="224"/>
      <c r="M453" s="224"/>
      <c r="N453" s="224"/>
      <c r="O453" s="224"/>
      <c r="P453" s="224"/>
      <c r="Q453" s="224"/>
      <c r="R453" s="224"/>
      <c r="S453" s="224"/>
      <c r="T453" s="224"/>
      <c r="U453" s="224"/>
      <c r="V453" s="224"/>
      <c r="W453" s="224"/>
      <c r="X453" s="224"/>
      <c r="Y453" s="224"/>
    </row>
    <row r="454" spans="1:25" ht="15.75" hidden="1" customHeight="1" x14ac:dyDescent="0.2">
      <c r="A454" s="224"/>
      <c r="B454" s="217"/>
      <c r="C454" s="218"/>
      <c r="D454" s="218"/>
      <c r="E454" s="218"/>
      <c r="F454" s="170"/>
      <c r="G454" s="170"/>
      <c r="H454" s="170"/>
      <c r="I454" s="170"/>
      <c r="J454" s="216"/>
      <c r="K454" s="224"/>
      <c r="L454" s="224"/>
      <c r="M454" s="224"/>
      <c r="N454" s="224"/>
      <c r="O454" s="224"/>
      <c r="P454" s="224"/>
      <c r="Q454" s="224"/>
      <c r="R454" s="224"/>
      <c r="S454" s="224"/>
      <c r="T454" s="224"/>
      <c r="U454" s="224"/>
      <c r="V454" s="224"/>
      <c r="W454" s="224"/>
      <c r="X454" s="224"/>
      <c r="Y454" s="224"/>
    </row>
    <row r="455" spans="1:25" ht="15.75" hidden="1" customHeight="1" x14ac:dyDescent="0.2">
      <c r="A455" s="224"/>
      <c r="B455" s="217"/>
      <c r="C455" s="218"/>
      <c r="D455" s="218"/>
      <c r="E455" s="218"/>
      <c r="F455" s="170"/>
      <c r="G455" s="170"/>
      <c r="H455" s="170"/>
      <c r="I455" s="170"/>
      <c r="J455" s="216"/>
      <c r="K455" s="224"/>
      <c r="L455" s="224"/>
      <c r="M455" s="224"/>
      <c r="N455" s="224"/>
      <c r="O455" s="224"/>
      <c r="P455" s="224"/>
      <c r="Q455" s="224"/>
      <c r="R455" s="224"/>
      <c r="S455" s="224"/>
      <c r="T455" s="224"/>
      <c r="U455" s="224"/>
      <c r="V455" s="224"/>
      <c r="W455" s="224"/>
      <c r="X455" s="224"/>
      <c r="Y455" s="224"/>
    </row>
    <row r="456" spans="1:25" ht="15.75" hidden="1" customHeight="1" x14ac:dyDescent="0.2">
      <c r="A456" s="224"/>
      <c r="B456" s="217"/>
      <c r="C456" s="218"/>
      <c r="D456" s="218"/>
      <c r="E456" s="218"/>
      <c r="F456" s="170"/>
      <c r="G456" s="170"/>
      <c r="H456" s="170"/>
      <c r="I456" s="170"/>
      <c r="J456" s="216"/>
      <c r="K456" s="224"/>
      <c r="L456" s="224"/>
      <c r="M456" s="224"/>
      <c r="N456" s="224"/>
      <c r="O456" s="224"/>
      <c r="P456" s="224"/>
      <c r="Q456" s="224"/>
      <c r="R456" s="224"/>
      <c r="S456" s="224"/>
      <c r="T456" s="224"/>
      <c r="U456" s="224"/>
      <c r="V456" s="224"/>
      <c r="W456" s="224"/>
      <c r="X456" s="224"/>
      <c r="Y456" s="224"/>
    </row>
    <row r="457" spans="1:25" ht="15.75" hidden="1" customHeight="1" x14ac:dyDescent="0.2">
      <c r="A457" s="224"/>
      <c r="B457" s="217"/>
      <c r="C457" s="218"/>
      <c r="D457" s="218"/>
      <c r="E457" s="218"/>
      <c r="F457" s="170"/>
      <c r="G457" s="170"/>
      <c r="H457" s="170"/>
      <c r="I457" s="170"/>
      <c r="J457" s="216"/>
      <c r="K457" s="224"/>
      <c r="L457" s="224"/>
      <c r="M457" s="224"/>
      <c r="N457" s="224"/>
      <c r="O457" s="224"/>
      <c r="P457" s="224"/>
      <c r="Q457" s="224"/>
      <c r="R457" s="224"/>
      <c r="S457" s="224"/>
      <c r="T457" s="224"/>
      <c r="U457" s="224"/>
      <c r="V457" s="224"/>
      <c r="W457" s="224"/>
      <c r="X457" s="224"/>
      <c r="Y457" s="224"/>
    </row>
    <row r="458" spans="1:25" ht="15.75" hidden="1" customHeight="1" x14ac:dyDescent="0.2">
      <c r="A458" s="224"/>
      <c r="B458" s="217"/>
      <c r="C458" s="218"/>
      <c r="D458" s="218"/>
      <c r="E458" s="218"/>
      <c r="F458" s="170"/>
      <c r="G458" s="170"/>
      <c r="H458" s="170"/>
      <c r="I458" s="170"/>
      <c r="J458" s="216"/>
      <c r="K458" s="224"/>
      <c r="L458" s="224"/>
      <c r="M458" s="224"/>
      <c r="N458" s="224"/>
      <c r="O458" s="224"/>
      <c r="P458" s="224"/>
      <c r="Q458" s="224"/>
      <c r="R458" s="224"/>
      <c r="S458" s="224"/>
      <c r="T458" s="224"/>
      <c r="U458" s="224"/>
      <c r="V458" s="224"/>
      <c r="W458" s="224"/>
      <c r="X458" s="224"/>
      <c r="Y458" s="224"/>
    </row>
    <row r="459" spans="1:25" ht="15.75" hidden="1" customHeight="1" x14ac:dyDescent="0.2">
      <c r="A459" s="224"/>
      <c r="B459" s="217"/>
      <c r="C459" s="218"/>
      <c r="D459" s="218"/>
      <c r="E459" s="218"/>
      <c r="F459" s="170"/>
      <c r="G459" s="170"/>
      <c r="H459" s="170"/>
      <c r="I459" s="170"/>
      <c r="J459" s="216"/>
      <c r="K459" s="224"/>
      <c r="L459" s="224"/>
      <c r="M459" s="224"/>
      <c r="N459" s="224"/>
      <c r="O459" s="224"/>
      <c r="P459" s="224"/>
      <c r="Q459" s="224"/>
      <c r="R459" s="224"/>
      <c r="S459" s="224"/>
      <c r="T459" s="224"/>
      <c r="U459" s="224"/>
      <c r="V459" s="224"/>
      <c r="W459" s="224"/>
      <c r="X459" s="224"/>
      <c r="Y459" s="224"/>
    </row>
    <row r="460" spans="1:25" ht="15.75" hidden="1" customHeight="1" x14ac:dyDescent="0.2">
      <c r="A460" s="224"/>
      <c r="B460" s="217"/>
      <c r="C460" s="218"/>
      <c r="D460" s="218"/>
      <c r="E460" s="218"/>
      <c r="F460" s="170"/>
      <c r="G460" s="170"/>
      <c r="H460" s="170"/>
      <c r="I460" s="170"/>
      <c r="J460" s="216"/>
      <c r="K460" s="224"/>
      <c r="L460" s="224"/>
      <c r="M460" s="224"/>
      <c r="N460" s="224"/>
      <c r="O460" s="224"/>
      <c r="P460" s="224"/>
      <c r="Q460" s="224"/>
      <c r="R460" s="224"/>
      <c r="S460" s="224"/>
      <c r="T460" s="224"/>
      <c r="U460" s="224"/>
      <c r="V460" s="224"/>
      <c r="W460" s="224"/>
      <c r="X460" s="224"/>
      <c r="Y460" s="224"/>
    </row>
    <row r="461" spans="1:25" ht="15.75" hidden="1" customHeight="1" x14ac:dyDescent="0.2">
      <c r="A461" s="224"/>
      <c r="B461" s="217"/>
      <c r="C461" s="218"/>
      <c r="D461" s="218"/>
      <c r="E461" s="218"/>
      <c r="F461" s="170"/>
      <c r="G461" s="170"/>
      <c r="H461" s="170"/>
      <c r="I461" s="170"/>
      <c r="J461" s="216"/>
      <c r="K461" s="224"/>
      <c r="L461" s="224"/>
      <c r="M461" s="224"/>
      <c r="N461" s="224"/>
      <c r="O461" s="224"/>
      <c r="P461" s="224"/>
      <c r="Q461" s="224"/>
      <c r="R461" s="224"/>
      <c r="S461" s="224"/>
      <c r="T461" s="224"/>
      <c r="U461" s="224"/>
      <c r="V461" s="224"/>
      <c r="W461" s="224"/>
      <c r="X461" s="224"/>
      <c r="Y461" s="224"/>
    </row>
    <row r="462" spans="1:25" ht="15.75" hidden="1" customHeight="1" x14ac:dyDescent="0.2">
      <c r="A462" s="224"/>
      <c r="B462" s="217"/>
      <c r="C462" s="218"/>
      <c r="D462" s="218"/>
      <c r="E462" s="218"/>
      <c r="F462" s="170"/>
      <c r="G462" s="170"/>
      <c r="H462" s="170"/>
      <c r="I462" s="170"/>
      <c r="J462" s="216"/>
      <c r="K462" s="224"/>
      <c r="L462" s="224"/>
      <c r="M462" s="224"/>
      <c r="N462" s="224"/>
      <c r="O462" s="224"/>
      <c r="P462" s="224"/>
      <c r="Q462" s="224"/>
      <c r="R462" s="224"/>
      <c r="S462" s="224"/>
      <c r="T462" s="224"/>
      <c r="U462" s="224"/>
      <c r="V462" s="224"/>
      <c r="W462" s="224"/>
      <c r="X462" s="224"/>
      <c r="Y462" s="224"/>
    </row>
    <row r="463" spans="1:25" ht="15.75" hidden="1" customHeight="1" x14ac:dyDescent="0.2">
      <c r="A463" s="224"/>
      <c r="B463" s="217"/>
      <c r="C463" s="218"/>
      <c r="D463" s="218"/>
      <c r="E463" s="218"/>
      <c r="F463" s="170"/>
      <c r="G463" s="170"/>
      <c r="H463" s="170"/>
      <c r="I463" s="170"/>
      <c r="J463" s="216"/>
      <c r="K463" s="224"/>
      <c r="L463" s="224"/>
      <c r="M463" s="224"/>
      <c r="N463" s="224"/>
      <c r="O463" s="224"/>
      <c r="P463" s="224"/>
      <c r="Q463" s="224"/>
      <c r="R463" s="224"/>
      <c r="S463" s="224"/>
      <c r="T463" s="224"/>
      <c r="U463" s="224"/>
      <c r="V463" s="224"/>
      <c r="W463" s="224"/>
      <c r="X463" s="224"/>
      <c r="Y463" s="224"/>
    </row>
    <row r="464" spans="1:25" ht="15.75" hidden="1" customHeight="1" x14ac:dyDescent="0.2">
      <c r="A464" s="224"/>
      <c r="B464" s="217"/>
      <c r="C464" s="218"/>
      <c r="D464" s="218"/>
      <c r="E464" s="218"/>
      <c r="F464" s="170"/>
      <c r="G464" s="170"/>
      <c r="H464" s="170"/>
      <c r="I464" s="170"/>
      <c r="J464" s="216"/>
      <c r="K464" s="224"/>
      <c r="L464" s="224"/>
      <c r="M464" s="224"/>
      <c r="N464" s="224"/>
      <c r="O464" s="224"/>
      <c r="P464" s="224"/>
      <c r="Q464" s="224"/>
      <c r="R464" s="224"/>
      <c r="S464" s="224"/>
      <c r="T464" s="224"/>
      <c r="U464" s="224"/>
      <c r="V464" s="224"/>
      <c r="W464" s="224"/>
      <c r="X464" s="224"/>
      <c r="Y464" s="224"/>
    </row>
    <row r="465" spans="1:25" ht="15.75" hidden="1" customHeight="1" x14ac:dyDescent="0.2">
      <c r="A465" s="224"/>
      <c r="B465" s="217"/>
      <c r="C465" s="218"/>
      <c r="D465" s="218"/>
      <c r="E465" s="218"/>
      <c r="F465" s="170"/>
      <c r="G465" s="170"/>
      <c r="H465" s="170"/>
      <c r="I465" s="170"/>
      <c r="J465" s="216"/>
      <c r="K465" s="224"/>
      <c r="L465" s="224"/>
      <c r="M465" s="224"/>
      <c r="N465" s="224"/>
      <c r="O465" s="224"/>
      <c r="P465" s="224"/>
      <c r="Q465" s="224"/>
      <c r="R465" s="224"/>
      <c r="S465" s="224"/>
      <c r="T465" s="224"/>
      <c r="U465" s="224"/>
      <c r="V465" s="224"/>
      <c r="W465" s="224"/>
      <c r="X465" s="224"/>
      <c r="Y465" s="224"/>
    </row>
    <row r="466" spans="1:25" ht="15.75" hidden="1" customHeight="1" x14ac:dyDescent="0.2">
      <c r="A466" s="224"/>
      <c r="B466" s="217"/>
      <c r="C466" s="218"/>
      <c r="D466" s="218"/>
      <c r="E466" s="218"/>
      <c r="F466" s="170"/>
      <c r="G466" s="170"/>
      <c r="H466" s="170"/>
      <c r="I466" s="170"/>
      <c r="J466" s="216"/>
      <c r="K466" s="224"/>
      <c r="L466" s="224"/>
      <c r="M466" s="224"/>
      <c r="N466" s="224"/>
      <c r="O466" s="224"/>
      <c r="P466" s="224"/>
      <c r="Q466" s="224"/>
      <c r="R466" s="224"/>
      <c r="S466" s="224"/>
      <c r="T466" s="224"/>
      <c r="U466" s="224"/>
      <c r="V466" s="224"/>
      <c r="W466" s="224"/>
      <c r="X466" s="224"/>
      <c r="Y466" s="224"/>
    </row>
    <row r="467" spans="1:25" ht="15.75" hidden="1" customHeight="1" x14ac:dyDescent="0.2">
      <c r="A467" s="224"/>
      <c r="B467" s="217"/>
      <c r="C467" s="218"/>
      <c r="D467" s="218"/>
      <c r="E467" s="218"/>
      <c r="F467" s="170"/>
      <c r="G467" s="170"/>
      <c r="H467" s="170"/>
      <c r="I467" s="170"/>
      <c r="J467" s="216"/>
      <c r="K467" s="224"/>
      <c r="L467" s="224"/>
      <c r="M467" s="224"/>
      <c r="N467" s="224"/>
      <c r="O467" s="224"/>
      <c r="P467" s="224"/>
      <c r="Q467" s="224"/>
      <c r="R467" s="224"/>
      <c r="S467" s="224"/>
      <c r="T467" s="224"/>
      <c r="U467" s="224"/>
      <c r="V467" s="224"/>
      <c r="W467" s="224"/>
      <c r="X467" s="224"/>
      <c r="Y467" s="224"/>
    </row>
    <row r="468" spans="1:25" ht="15.75" hidden="1" customHeight="1" x14ac:dyDescent="0.2">
      <c r="A468" s="224"/>
      <c r="B468" s="217"/>
      <c r="C468" s="218"/>
      <c r="D468" s="218"/>
      <c r="E468" s="218"/>
      <c r="F468" s="170"/>
      <c r="G468" s="170"/>
      <c r="H468" s="170"/>
      <c r="I468" s="170"/>
      <c r="J468" s="216"/>
      <c r="K468" s="224"/>
      <c r="L468" s="224"/>
      <c r="M468" s="224"/>
      <c r="N468" s="224"/>
      <c r="O468" s="224"/>
      <c r="P468" s="224"/>
      <c r="Q468" s="224"/>
      <c r="R468" s="224"/>
      <c r="S468" s="224"/>
      <c r="T468" s="224"/>
      <c r="U468" s="224"/>
      <c r="V468" s="224"/>
      <c r="W468" s="224"/>
      <c r="X468" s="224"/>
      <c r="Y468" s="224"/>
    </row>
    <row r="469" spans="1:25" ht="15.75" hidden="1" customHeight="1" x14ac:dyDescent="0.2">
      <c r="A469" s="224"/>
      <c r="B469" s="217"/>
      <c r="C469" s="218"/>
      <c r="D469" s="218"/>
      <c r="E469" s="218"/>
      <c r="F469" s="170"/>
      <c r="G469" s="170"/>
      <c r="H469" s="170"/>
      <c r="I469" s="170"/>
      <c r="J469" s="216"/>
      <c r="K469" s="224"/>
      <c r="L469" s="224"/>
      <c r="M469" s="224"/>
      <c r="N469" s="224"/>
      <c r="O469" s="224"/>
      <c r="P469" s="224"/>
      <c r="Q469" s="224"/>
      <c r="R469" s="224"/>
      <c r="S469" s="224"/>
      <c r="T469" s="224"/>
      <c r="U469" s="224"/>
      <c r="V469" s="224"/>
      <c r="W469" s="224"/>
      <c r="X469" s="224"/>
      <c r="Y469" s="224"/>
    </row>
    <row r="470" spans="1:25" ht="15.75" hidden="1" customHeight="1" x14ac:dyDescent="0.2">
      <c r="A470" s="224"/>
      <c r="B470" s="217"/>
      <c r="C470" s="218"/>
      <c r="D470" s="218"/>
      <c r="E470" s="218"/>
      <c r="F470" s="170"/>
      <c r="G470" s="170"/>
      <c r="H470" s="170"/>
      <c r="I470" s="170"/>
      <c r="J470" s="216"/>
      <c r="K470" s="224"/>
      <c r="L470" s="224"/>
      <c r="M470" s="224"/>
      <c r="N470" s="224"/>
      <c r="O470" s="224"/>
      <c r="P470" s="224"/>
      <c r="Q470" s="224"/>
      <c r="R470" s="224"/>
      <c r="S470" s="224"/>
      <c r="T470" s="224"/>
      <c r="U470" s="224"/>
      <c r="V470" s="224"/>
      <c r="W470" s="224"/>
      <c r="X470" s="224"/>
      <c r="Y470" s="224"/>
    </row>
    <row r="471" spans="1:25" ht="15.75" hidden="1" customHeight="1" x14ac:dyDescent="0.2">
      <c r="A471" s="224"/>
      <c r="B471" s="217"/>
      <c r="C471" s="218"/>
      <c r="D471" s="218"/>
      <c r="E471" s="218"/>
      <c r="F471" s="170"/>
      <c r="G471" s="170"/>
      <c r="H471" s="170"/>
      <c r="I471" s="170"/>
      <c r="J471" s="216"/>
      <c r="K471" s="224"/>
      <c r="L471" s="224"/>
      <c r="M471" s="224"/>
      <c r="N471" s="224"/>
      <c r="O471" s="224"/>
      <c r="P471" s="224"/>
      <c r="Q471" s="224"/>
      <c r="R471" s="224"/>
      <c r="S471" s="224"/>
      <c r="T471" s="224"/>
      <c r="U471" s="224"/>
      <c r="V471" s="224"/>
      <c r="W471" s="224"/>
      <c r="X471" s="224"/>
      <c r="Y471" s="224"/>
    </row>
    <row r="472" spans="1:25" ht="15.75" hidden="1" customHeight="1" x14ac:dyDescent="0.2">
      <c r="A472" s="224"/>
      <c r="B472" s="217"/>
      <c r="C472" s="218"/>
      <c r="D472" s="218"/>
      <c r="E472" s="218"/>
      <c r="F472" s="170"/>
      <c r="G472" s="170"/>
      <c r="H472" s="170"/>
      <c r="I472" s="170"/>
      <c r="J472" s="216"/>
      <c r="K472" s="224"/>
      <c r="L472" s="224"/>
      <c r="M472" s="224"/>
      <c r="N472" s="224"/>
      <c r="O472" s="224"/>
      <c r="P472" s="224"/>
      <c r="Q472" s="224"/>
      <c r="R472" s="224"/>
      <c r="S472" s="224"/>
      <c r="T472" s="224"/>
      <c r="U472" s="224"/>
      <c r="V472" s="224"/>
      <c r="W472" s="224"/>
      <c r="X472" s="224"/>
      <c r="Y472" s="224"/>
    </row>
    <row r="473" spans="1:25" ht="15.75" hidden="1" customHeight="1" x14ac:dyDescent="0.2">
      <c r="A473" s="224"/>
      <c r="B473" s="217"/>
      <c r="C473" s="218"/>
      <c r="D473" s="218"/>
      <c r="E473" s="218"/>
      <c r="F473" s="170"/>
      <c r="G473" s="170"/>
      <c r="H473" s="170"/>
      <c r="I473" s="170"/>
      <c r="J473" s="216"/>
      <c r="K473" s="224"/>
      <c r="L473" s="224"/>
      <c r="M473" s="224"/>
      <c r="N473" s="224"/>
      <c r="O473" s="224"/>
      <c r="P473" s="224"/>
      <c r="Q473" s="224"/>
      <c r="R473" s="224"/>
      <c r="S473" s="224"/>
      <c r="T473" s="224"/>
      <c r="U473" s="224"/>
      <c r="V473" s="224"/>
      <c r="W473" s="224"/>
      <c r="X473" s="224"/>
      <c r="Y473" s="224"/>
    </row>
    <row r="474" spans="1:25" ht="15.75" hidden="1" customHeight="1" x14ac:dyDescent="0.2">
      <c r="A474" s="224"/>
      <c r="B474" s="217"/>
      <c r="C474" s="218"/>
      <c r="D474" s="218"/>
      <c r="E474" s="218"/>
      <c r="F474" s="170"/>
      <c r="G474" s="170"/>
      <c r="H474" s="170"/>
      <c r="I474" s="170"/>
      <c r="J474" s="216"/>
      <c r="K474" s="224"/>
      <c r="L474" s="224"/>
      <c r="M474" s="224"/>
      <c r="N474" s="224"/>
      <c r="O474" s="224"/>
      <c r="P474" s="224"/>
      <c r="Q474" s="224"/>
      <c r="R474" s="224"/>
      <c r="S474" s="224"/>
      <c r="T474" s="224"/>
      <c r="U474" s="224"/>
      <c r="V474" s="224"/>
      <c r="W474" s="224"/>
      <c r="X474" s="224"/>
      <c r="Y474" s="224"/>
    </row>
    <row r="475" spans="1:25" ht="15.75" hidden="1" customHeight="1" x14ac:dyDescent="0.2">
      <c r="A475" s="224"/>
      <c r="B475" s="217"/>
      <c r="C475" s="218"/>
      <c r="D475" s="218"/>
      <c r="E475" s="218"/>
      <c r="F475" s="170"/>
      <c r="G475" s="170"/>
      <c r="H475" s="170"/>
      <c r="I475" s="170"/>
      <c r="J475" s="216"/>
      <c r="K475" s="224"/>
      <c r="L475" s="224"/>
      <c r="M475" s="224"/>
      <c r="N475" s="224"/>
      <c r="O475" s="224"/>
      <c r="P475" s="224"/>
      <c r="Q475" s="224"/>
      <c r="R475" s="224"/>
      <c r="S475" s="224"/>
      <c r="T475" s="224"/>
      <c r="U475" s="224"/>
      <c r="V475" s="224"/>
      <c r="W475" s="224"/>
      <c r="X475" s="224"/>
      <c r="Y475" s="224"/>
    </row>
    <row r="476" spans="1:25" ht="15.75" hidden="1" customHeight="1" x14ac:dyDescent="0.2">
      <c r="A476" s="224"/>
      <c r="B476" s="217"/>
      <c r="C476" s="218"/>
      <c r="D476" s="218"/>
      <c r="E476" s="218"/>
      <c r="F476" s="170"/>
      <c r="G476" s="170"/>
      <c r="H476" s="170"/>
      <c r="I476" s="170"/>
      <c r="J476" s="216"/>
      <c r="K476" s="224"/>
      <c r="L476" s="224"/>
      <c r="M476" s="224"/>
      <c r="N476" s="224"/>
      <c r="O476" s="224"/>
      <c r="P476" s="224"/>
      <c r="Q476" s="224"/>
      <c r="R476" s="224"/>
      <c r="S476" s="224"/>
      <c r="T476" s="224"/>
      <c r="U476" s="224"/>
      <c r="V476" s="224"/>
      <c r="W476" s="224"/>
      <c r="X476" s="224"/>
      <c r="Y476" s="224"/>
    </row>
    <row r="477" spans="1:25" ht="15.75" hidden="1" customHeight="1" x14ac:dyDescent="0.2">
      <c r="A477" s="224"/>
      <c r="B477" s="217"/>
      <c r="C477" s="218"/>
      <c r="D477" s="218"/>
      <c r="E477" s="218"/>
      <c r="F477" s="170"/>
      <c r="G477" s="170"/>
      <c r="H477" s="170"/>
      <c r="I477" s="170"/>
      <c r="J477" s="216"/>
      <c r="K477" s="224"/>
      <c r="L477" s="224"/>
      <c r="M477" s="224"/>
      <c r="N477" s="224"/>
      <c r="O477" s="224"/>
      <c r="P477" s="224"/>
      <c r="Q477" s="224"/>
      <c r="R477" s="224"/>
      <c r="S477" s="224"/>
      <c r="T477" s="224"/>
      <c r="U477" s="224"/>
      <c r="V477" s="224"/>
      <c r="W477" s="224"/>
      <c r="X477" s="224"/>
      <c r="Y477" s="224"/>
    </row>
    <row r="478" spans="1:25" ht="15.75" hidden="1" customHeight="1" x14ac:dyDescent="0.2">
      <c r="A478" s="224"/>
      <c r="B478" s="217"/>
      <c r="C478" s="218"/>
      <c r="D478" s="218"/>
      <c r="E478" s="218"/>
      <c r="F478" s="170"/>
      <c r="G478" s="170"/>
      <c r="H478" s="170"/>
      <c r="I478" s="170"/>
      <c r="J478" s="216"/>
      <c r="K478" s="224"/>
      <c r="L478" s="224"/>
      <c r="M478" s="224"/>
      <c r="N478" s="224"/>
      <c r="O478" s="224"/>
      <c r="P478" s="224"/>
      <c r="Q478" s="224"/>
      <c r="R478" s="224"/>
      <c r="S478" s="224"/>
      <c r="T478" s="224"/>
      <c r="U478" s="224"/>
      <c r="V478" s="224"/>
      <c r="W478" s="224"/>
      <c r="X478" s="224"/>
      <c r="Y478" s="224"/>
    </row>
    <row r="479" spans="1:25" ht="15.75" hidden="1" customHeight="1" x14ac:dyDescent="0.2">
      <c r="A479" s="224"/>
      <c r="B479" s="217"/>
      <c r="C479" s="218"/>
      <c r="D479" s="218"/>
      <c r="E479" s="218"/>
      <c r="F479" s="170"/>
      <c r="G479" s="170"/>
      <c r="H479" s="170"/>
      <c r="I479" s="170"/>
      <c r="J479" s="216"/>
      <c r="K479" s="224"/>
      <c r="L479" s="224"/>
      <c r="M479" s="224"/>
      <c r="N479" s="224"/>
      <c r="O479" s="224"/>
      <c r="P479" s="224"/>
      <c r="Q479" s="224"/>
      <c r="R479" s="224"/>
      <c r="S479" s="224"/>
      <c r="T479" s="224"/>
      <c r="U479" s="224"/>
      <c r="V479" s="224"/>
      <c r="W479" s="224"/>
      <c r="X479" s="224"/>
      <c r="Y479" s="224"/>
    </row>
    <row r="480" spans="1:25" ht="15.75" hidden="1" customHeight="1" x14ac:dyDescent="0.2">
      <c r="A480" s="224"/>
      <c r="B480" s="217"/>
      <c r="C480" s="218"/>
      <c r="D480" s="218"/>
      <c r="E480" s="218"/>
      <c r="F480" s="170"/>
      <c r="G480" s="170"/>
      <c r="H480" s="170"/>
      <c r="I480" s="170"/>
      <c r="J480" s="216"/>
      <c r="K480" s="224"/>
      <c r="L480" s="224"/>
      <c r="M480" s="224"/>
      <c r="N480" s="224"/>
      <c r="O480" s="224"/>
      <c r="P480" s="224"/>
      <c r="Q480" s="224"/>
      <c r="R480" s="224"/>
      <c r="S480" s="224"/>
      <c r="T480" s="224"/>
      <c r="U480" s="224"/>
      <c r="V480" s="224"/>
      <c r="W480" s="224"/>
      <c r="X480" s="224"/>
      <c r="Y480" s="224"/>
    </row>
    <row r="481" spans="1:25" ht="15.75" hidden="1" customHeight="1" x14ac:dyDescent="0.2">
      <c r="A481" s="224"/>
      <c r="B481" s="217"/>
      <c r="C481" s="218"/>
      <c r="D481" s="218"/>
      <c r="E481" s="218"/>
      <c r="F481" s="170"/>
      <c r="G481" s="170"/>
      <c r="H481" s="170"/>
      <c r="I481" s="170"/>
      <c r="J481" s="216"/>
      <c r="K481" s="224"/>
      <c r="L481" s="224"/>
      <c r="M481" s="224"/>
      <c r="N481" s="224"/>
      <c r="O481" s="224"/>
      <c r="P481" s="224"/>
      <c r="Q481" s="224"/>
      <c r="R481" s="224"/>
      <c r="S481" s="224"/>
      <c r="T481" s="224"/>
      <c r="U481" s="224"/>
      <c r="V481" s="224"/>
      <c r="W481" s="224"/>
      <c r="X481" s="224"/>
      <c r="Y481" s="224"/>
    </row>
    <row r="482" spans="1:25" ht="15.75" hidden="1" customHeight="1" x14ac:dyDescent="0.2">
      <c r="A482" s="224"/>
      <c r="B482" s="217"/>
      <c r="C482" s="218"/>
      <c r="D482" s="218"/>
      <c r="E482" s="218"/>
      <c r="F482" s="170"/>
      <c r="G482" s="170"/>
      <c r="H482" s="170"/>
      <c r="I482" s="170"/>
      <c r="J482" s="216"/>
      <c r="K482" s="224"/>
      <c r="L482" s="224"/>
      <c r="M482" s="224"/>
      <c r="N482" s="224"/>
      <c r="O482" s="224"/>
      <c r="P482" s="224"/>
      <c r="Q482" s="224"/>
      <c r="R482" s="224"/>
      <c r="S482" s="224"/>
      <c r="T482" s="224"/>
      <c r="U482" s="224"/>
      <c r="V482" s="224"/>
      <c r="W482" s="224"/>
      <c r="X482" s="224"/>
      <c r="Y482" s="224"/>
    </row>
    <row r="483" spans="1:25" ht="15.75" hidden="1" customHeight="1" x14ac:dyDescent="0.2">
      <c r="A483" s="224"/>
      <c r="B483" s="217"/>
      <c r="C483" s="218"/>
      <c r="D483" s="218"/>
      <c r="E483" s="218"/>
      <c r="F483" s="170"/>
      <c r="G483" s="170"/>
      <c r="H483" s="170"/>
      <c r="I483" s="170"/>
      <c r="J483" s="216"/>
      <c r="K483" s="224"/>
      <c r="L483" s="224"/>
      <c r="M483" s="224"/>
      <c r="N483" s="224"/>
      <c r="O483" s="224"/>
      <c r="P483" s="224"/>
      <c r="Q483" s="224"/>
      <c r="R483" s="224"/>
      <c r="S483" s="224"/>
      <c r="T483" s="224"/>
      <c r="U483" s="224"/>
      <c r="V483" s="224"/>
      <c r="W483" s="224"/>
      <c r="X483" s="224"/>
      <c r="Y483" s="224"/>
    </row>
    <row r="484" spans="1:25" ht="15.75" hidden="1" customHeight="1" x14ac:dyDescent="0.2">
      <c r="A484" s="224"/>
      <c r="B484" s="217"/>
      <c r="C484" s="218"/>
      <c r="D484" s="218"/>
      <c r="E484" s="218"/>
      <c r="F484" s="170"/>
      <c r="G484" s="170"/>
      <c r="H484" s="170"/>
      <c r="I484" s="170"/>
      <c r="J484" s="216"/>
      <c r="K484" s="224"/>
      <c r="L484" s="224"/>
      <c r="M484" s="224"/>
      <c r="N484" s="224"/>
      <c r="O484" s="224"/>
      <c r="P484" s="224"/>
      <c r="Q484" s="224"/>
      <c r="R484" s="224"/>
      <c r="S484" s="224"/>
      <c r="T484" s="224"/>
      <c r="U484" s="224"/>
      <c r="V484" s="224"/>
      <c r="W484" s="224"/>
      <c r="X484" s="224"/>
      <c r="Y484" s="224"/>
    </row>
    <row r="485" spans="1:25" ht="15.75" hidden="1" customHeight="1" x14ac:dyDescent="0.2">
      <c r="A485" s="224"/>
      <c r="B485" s="217"/>
      <c r="C485" s="218"/>
      <c r="D485" s="218"/>
      <c r="E485" s="218"/>
      <c r="F485" s="170"/>
      <c r="G485" s="170"/>
      <c r="H485" s="170"/>
      <c r="I485" s="170"/>
      <c r="J485" s="216"/>
      <c r="K485" s="224"/>
      <c r="L485" s="224"/>
      <c r="M485" s="224"/>
      <c r="N485" s="224"/>
      <c r="O485" s="224"/>
      <c r="P485" s="224"/>
      <c r="Q485" s="224"/>
      <c r="R485" s="224"/>
      <c r="S485" s="224"/>
      <c r="T485" s="224"/>
      <c r="U485" s="224"/>
      <c r="V485" s="224"/>
      <c r="W485" s="224"/>
      <c r="X485" s="224"/>
      <c r="Y485" s="224"/>
    </row>
    <row r="486" spans="1:25" ht="15.75" hidden="1" customHeight="1" x14ac:dyDescent="0.2">
      <c r="A486" s="224"/>
      <c r="B486" s="217"/>
      <c r="C486" s="218"/>
      <c r="D486" s="218"/>
      <c r="E486" s="218"/>
      <c r="F486" s="170"/>
      <c r="G486" s="170"/>
      <c r="H486" s="170"/>
      <c r="I486" s="170"/>
      <c r="J486" s="216"/>
      <c r="K486" s="224"/>
      <c r="L486" s="224"/>
      <c r="M486" s="224"/>
      <c r="N486" s="224"/>
      <c r="O486" s="224"/>
      <c r="P486" s="224"/>
      <c r="Q486" s="224"/>
      <c r="R486" s="224"/>
      <c r="S486" s="224"/>
      <c r="T486" s="224"/>
      <c r="U486" s="224"/>
      <c r="V486" s="224"/>
      <c r="W486" s="224"/>
      <c r="X486" s="224"/>
      <c r="Y486" s="224"/>
    </row>
    <row r="487" spans="1:25" ht="15.75" hidden="1" customHeight="1" x14ac:dyDescent="0.2">
      <c r="A487" s="224"/>
      <c r="B487" s="217"/>
      <c r="C487" s="218"/>
      <c r="D487" s="218"/>
      <c r="E487" s="218"/>
      <c r="F487" s="170"/>
      <c r="G487" s="170"/>
      <c r="H487" s="170"/>
      <c r="I487" s="170"/>
      <c r="J487" s="216"/>
      <c r="K487" s="224"/>
      <c r="L487" s="224"/>
      <c r="M487" s="224"/>
      <c r="N487" s="224"/>
      <c r="O487" s="224"/>
      <c r="P487" s="224"/>
      <c r="Q487" s="224"/>
      <c r="R487" s="224"/>
      <c r="S487" s="224"/>
      <c r="T487" s="224"/>
      <c r="U487" s="224"/>
      <c r="V487" s="224"/>
      <c r="W487" s="224"/>
      <c r="X487" s="224"/>
      <c r="Y487" s="224"/>
    </row>
    <row r="488" spans="1:25" ht="15.75" hidden="1" customHeight="1" x14ac:dyDescent="0.2">
      <c r="A488" s="224"/>
      <c r="B488" s="217"/>
      <c r="C488" s="218"/>
      <c r="D488" s="218"/>
      <c r="E488" s="218"/>
      <c r="F488" s="170"/>
      <c r="G488" s="170"/>
      <c r="H488" s="170"/>
      <c r="I488" s="170"/>
      <c r="J488" s="216"/>
      <c r="K488" s="224"/>
      <c r="L488" s="224"/>
      <c r="M488" s="224"/>
      <c r="N488" s="224"/>
      <c r="O488" s="224"/>
      <c r="P488" s="224"/>
      <c r="Q488" s="224"/>
      <c r="R488" s="224"/>
      <c r="S488" s="224"/>
      <c r="T488" s="224"/>
      <c r="U488" s="224"/>
      <c r="V488" s="224"/>
      <c r="W488" s="224"/>
      <c r="X488" s="224"/>
      <c r="Y488" s="224"/>
    </row>
    <row r="489" spans="1:25" ht="15.75" hidden="1" customHeight="1" x14ac:dyDescent="0.2">
      <c r="A489" s="224"/>
      <c r="B489" s="217"/>
      <c r="C489" s="218"/>
      <c r="D489" s="218"/>
      <c r="E489" s="218"/>
      <c r="F489" s="170"/>
      <c r="G489" s="170"/>
      <c r="H489" s="170"/>
      <c r="I489" s="170"/>
      <c r="J489" s="216"/>
      <c r="K489" s="224"/>
      <c r="L489" s="224"/>
      <c r="M489" s="224"/>
      <c r="N489" s="224"/>
      <c r="O489" s="224"/>
      <c r="P489" s="224"/>
      <c r="Q489" s="224"/>
      <c r="R489" s="224"/>
      <c r="S489" s="224"/>
      <c r="T489" s="224"/>
      <c r="U489" s="224"/>
      <c r="V489" s="224"/>
      <c r="W489" s="224"/>
      <c r="X489" s="224"/>
      <c r="Y489" s="224"/>
    </row>
    <row r="490" spans="1:25" ht="15.75" hidden="1" customHeight="1" x14ac:dyDescent="0.2">
      <c r="A490" s="224"/>
      <c r="B490" s="217"/>
      <c r="C490" s="218"/>
      <c r="D490" s="218"/>
      <c r="E490" s="218"/>
      <c r="F490" s="170"/>
      <c r="G490" s="170"/>
      <c r="H490" s="170"/>
      <c r="I490" s="170"/>
      <c r="J490" s="216"/>
      <c r="K490" s="224"/>
      <c r="L490" s="224"/>
      <c r="M490" s="224"/>
      <c r="N490" s="224"/>
      <c r="O490" s="224"/>
      <c r="P490" s="224"/>
      <c r="Q490" s="224"/>
      <c r="R490" s="224"/>
      <c r="S490" s="224"/>
      <c r="T490" s="224"/>
      <c r="U490" s="224"/>
      <c r="V490" s="224"/>
      <c r="W490" s="224"/>
      <c r="X490" s="224"/>
      <c r="Y490" s="224"/>
    </row>
    <row r="491" spans="1:25" ht="15.75" hidden="1" customHeight="1" x14ac:dyDescent="0.2">
      <c r="A491" s="224"/>
      <c r="B491" s="217"/>
      <c r="C491" s="218"/>
      <c r="D491" s="218"/>
      <c r="E491" s="218"/>
      <c r="F491" s="170"/>
      <c r="G491" s="170"/>
      <c r="H491" s="170"/>
      <c r="I491" s="170"/>
      <c r="J491" s="216"/>
      <c r="K491" s="224"/>
      <c r="L491" s="224"/>
      <c r="M491" s="224"/>
      <c r="N491" s="224"/>
      <c r="O491" s="224"/>
      <c r="P491" s="224"/>
      <c r="Q491" s="224"/>
      <c r="R491" s="224"/>
      <c r="S491" s="224"/>
      <c r="T491" s="224"/>
      <c r="U491" s="224"/>
      <c r="V491" s="224"/>
      <c r="W491" s="224"/>
      <c r="X491" s="224"/>
      <c r="Y491" s="224"/>
    </row>
    <row r="492" spans="1:25" ht="15.75" hidden="1" customHeight="1" x14ac:dyDescent="0.2">
      <c r="A492" s="224"/>
      <c r="B492" s="217"/>
      <c r="C492" s="218"/>
      <c r="D492" s="218"/>
      <c r="E492" s="218"/>
      <c r="F492" s="170"/>
      <c r="G492" s="170"/>
      <c r="H492" s="170"/>
      <c r="I492" s="170"/>
      <c r="J492" s="216"/>
      <c r="K492" s="224"/>
      <c r="L492" s="224"/>
      <c r="M492" s="224"/>
      <c r="N492" s="224"/>
      <c r="O492" s="224"/>
      <c r="P492" s="224"/>
      <c r="Q492" s="224"/>
      <c r="R492" s="224"/>
      <c r="S492" s="224"/>
      <c r="T492" s="224"/>
      <c r="U492" s="224"/>
      <c r="V492" s="224"/>
      <c r="W492" s="224"/>
      <c r="X492" s="224"/>
      <c r="Y492" s="224"/>
    </row>
    <row r="493" spans="1:25" ht="15.75" hidden="1" customHeight="1" x14ac:dyDescent="0.2">
      <c r="A493" s="224"/>
      <c r="B493" s="217"/>
      <c r="C493" s="218"/>
      <c r="D493" s="218"/>
      <c r="E493" s="218"/>
      <c r="F493" s="170"/>
      <c r="G493" s="170"/>
      <c r="H493" s="170"/>
      <c r="I493" s="170"/>
      <c r="J493" s="216"/>
      <c r="K493" s="224"/>
      <c r="L493" s="224"/>
      <c r="M493" s="224"/>
      <c r="N493" s="224"/>
      <c r="O493" s="224"/>
      <c r="P493" s="224"/>
      <c r="Q493" s="224"/>
      <c r="R493" s="224"/>
      <c r="S493" s="224"/>
      <c r="T493" s="224"/>
      <c r="U493" s="224"/>
      <c r="V493" s="224"/>
      <c r="W493" s="224"/>
      <c r="X493" s="224"/>
      <c r="Y493" s="224"/>
    </row>
    <row r="494" spans="1:25" ht="15.75" hidden="1" customHeight="1" x14ac:dyDescent="0.2">
      <c r="A494" s="224"/>
      <c r="B494" s="217"/>
      <c r="C494" s="218"/>
      <c r="D494" s="218"/>
      <c r="E494" s="218"/>
      <c r="F494" s="170"/>
      <c r="G494" s="170"/>
      <c r="H494" s="170"/>
      <c r="I494" s="170"/>
      <c r="J494" s="216"/>
      <c r="K494" s="224"/>
      <c r="L494" s="224"/>
      <c r="M494" s="224"/>
      <c r="N494" s="224"/>
      <c r="O494" s="224"/>
      <c r="P494" s="224"/>
      <c r="Q494" s="224"/>
      <c r="R494" s="224"/>
      <c r="S494" s="224"/>
      <c r="T494" s="224"/>
      <c r="U494" s="224"/>
      <c r="V494" s="224"/>
      <c r="W494" s="224"/>
      <c r="X494" s="224"/>
      <c r="Y494" s="224"/>
    </row>
    <row r="495" spans="1:25" ht="15.75" hidden="1" customHeight="1" x14ac:dyDescent="0.2">
      <c r="A495" s="224"/>
      <c r="B495" s="217"/>
      <c r="C495" s="218"/>
      <c r="D495" s="218"/>
      <c r="E495" s="218"/>
      <c r="F495" s="170"/>
      <c r="G495" s="170"/>
      <c r="H495" s="170"/>
      <c r="I495" s="170"/>
      <c r="J495" s="216"/>
      <c r="K495" s="224"/>
      <c r="L495" s="224"/>
      <c r="M495" s="224"/>
      <c r="N495" s="224"/>
      <c r="O495" s="224"/>
      <c r="P495" s="224"/>
      <c r="Q495" s="224"/>
      <c r="R495" s="224"/>
      <c r="S495" s="224"/>
      <c r="T495" s="224"/>
      <c r="U495" s="224"/>
      <c r="V495" s="224"/>
      <c r="W495" s="224"/>
      <c r="X495" s="224"/>
      <c r="Y495" s="224"/>
    </row>
    <row r="496" spans="1:25" ht="15.75" hidden="1" customHeight="1" x14ac:dyDescent="0.2">
      <c r="A496" s="224"/>
      <c r="B496" s="217"/>
      <c r="C496" s="218"/>
      <c r="D496" s="218"/>
      <c r="E496" s="218"/>
      <c r="F496" s="170"/>
      <c r="G496" s="170"/>
      <c r="H496" s="170"/>
      <c r="I496" s="170"/>
      <c r="J496" s="216"/>
      <c r="K496" s="224"/>
      <c r="L496" s="224"/>
      <c r="M496" s="224"/>
      <c r="N496" s="224"/>
      <c r="O496" s="224"/>
      <c r="P496" s="224"/>
      <c r="Q496" s="224"/>
      <c r="R496" s="224"/>
      <c r="S496" s="224"/>
      <c r="T496" s="224"/>
      <c r="U496" s="224"/>
      <c r="V496" s="224"/>
      <c r="W496" s="224"/>
      <c r="X496" s="224"/>
      <c r="Y496" s="224"/>
    </row>
    <row r="497" spans="1:25" ht="15.75" hidden="1" customHeight="1" x14ac:dyDescent="0.2">
      <c r="A497" s="224"/>
      <c r="B497" s="217"/>
      <c r="C497" s="218"/>
      <c r="D497" s="218"/>
      <c r="E497" s="218"/>
      <c r="F497" s="170"/>
      <c r="G497" s="170"/>
      <c r="H497" s="170"/>
      <c r="I497" s="170"/>
      <c r="J497" s="216"/>
      <c r="K497" s="224"/>
      <c r="L497" s="224"/>
      <c r="M497" s="224"/>
      <c r="N497" s="224"/>
      <c r="O497" s="224"/>
      <c r="P497" s="224"/>
      <c r="Q497" s="224"/>
      <c r="R497" s="224"/>
      <c r="S497" s="224"/>
      <c r="T497" s="224"/>
      <c r="U497" s="224"/>
      <c r="V497" s="224"/>
      <c r="W497" s="224"/>
      <c r="X497" s="224"/>
      <c r="Y497" s="224"/>
    </row>
    <row r="498" spans="1:25" ht="15.75" hidden="1" customHeight="1" x14ac:dyDescent="0.2">
      <c r="A498" s="224"/>
      <c r="B498" s="217"/>
      <c r="C498" s="218"/>
      <c r="D498" s="218"/>
      <c r="E498" s="218"/>
      <c r="F498" s="170"/>
      <c r="G498" s="170"/>
      <c r="H498" s="170"/>
      <c r="I498" s="170"/>
      <c r="J498" s="216"/>
      <c r="K498" s="224"/>
      <c r="L498" s="224"/>
      <c r="M498" s="224"/>
      <c r="N498" s="224"/>
      <c r="O498" s="224"/>
      <c r="P498" s="224"/>
      <c r="Q498" s="224"/>
      <c r="R498" s="224"/>
      <c r="S498" s="224"/>
      <c r="T498" s="224"/>
      <c r="U498" s="224"/>
      <c r="V498" s="224"/>
      <c r="W498" s="224"/>
      <c r="X498" s="224"/>
      <c r="Y498" s="224"/>
    </row>
    <row r="499" spans="1:25" ht="15.75" hidden="1" customHeight="1" x14ac:dyDescent="0.2">
      <c r="A499" s="224"/>
      <c r="B499" s="217"/>
      <c r="C499" s="218"/>
      <c r="D499" s="218"/>
      <c r="E499" s="218"/>
      <c r="F499" s="170"/>
      <c r="G499" s="170"/>
      <c r="H499" s="170"/>
      <c r="I499" s="170"/>
      <c r="J499" s="216"/>
      <c r="K499" s="224"/>
      <c r="L499" s="224"/>
      <c r="M499" s="224"/>
      <c r="N499" s="224"/>
      <c r="O499" s="224"/>
      <c r="P499" s="224"/>
      <c r="Q499" s="224"/>
      <c r="R499" s="224"/>
      <c r="S499" s="224"/>
      <c r="T499" s="224"/>
      <c r="U499" s="224"/>
      <c r="V499" s="224"/>
      <c r="W499" s="224"/>
      <c r="X499" s="224"/>
      <c r="Y499" s="224"/>
    </row>
    <row r="500" spans="1:25" ht="15.75" hidden="1" customHeight="1" x14ac:dyDescent="0.2">
      <c r="A500" s="224"/>
      <c r="B500" s="217"/>
      <c r="C500" s="218"/>
      <c r="D500" s="218"/>
      <c r="E500" s="218"/>
      <c r="F500" s="170"/>
      <c r="G500" s="170"/>
      <c r="H500" s="170"/>
      <c r="I500" s="170"/>
      <c r="J500" s="216"/>
      <c r="K500" s="224"/>
      <c r="L500" s="224"/>
      <c r="M500" s="224"/>
      <c r="N500" s="224"/>
      <c r="O500" s="224"/>
      <c r="P500" s="224"/>
      <c r="Q500" s="224"/>
      <c r="R500" s="224"/>
      <c r="S500" s="224"/>
      <c r="T500" s="224"/>
      <c r="U500" s="224"/>
      <c r="V500" s="224"/>
      <c r="W500" s="224"/>
      <c r="X500" s="224"/>
      <c r="Y500" s="224"/>
    </row>
    <row r="501" spans="1:25" ht="15.75" hidden="1" customHeight="1" x14ac:dyDescent="0.2">
      <c r="A501" s="224"/>
      <c r="B501" s="217"/>
      <c r="C501" s="218"/>
      <c r="D501" s="218"/>
      <c r="E501" s="218"/>
      <c r="F501" s="170"/>
      <c r="G501" s="170"/>
      <c r="H501" s="170"/>
      <c r="I501" s="170"/>
      <c r="J501" s="216"/>
      <c r="K501" s="224"/>
      <c r="L501" s="224"/>
      <c r="M501" s="224"/>
      <c r="N501" s="224"/>
      <c r="O501" s="224"/>
      <c r="P501" s="224"/>
      <c r="Q501" s="224"/>
      <c r="R501" s="224"/>
      <c r="S501" s="224"/>
      <c r="T501" s="224"/>
      <c r="U501" s="224"/>
      <c r="V501" s="224"/>
      <c r="W501" s="224"/>
      <c r="X501" s="224"/>
      <c r="Y501" s="224"/>
    </row>
    <row r="502" spans="1:25" ht="15.75" hidden="1" customHeight="1" x14ac:dyDescent="0.2">
      <c r="A502" s="224"/>
      <c r="B502" s="217"/>
      <c r="C502" s="218"/>
      <c r="D502" s="218"/>
      <c r="E502" s="218"/>
      <c r="F502" s="170"/>
      <c r="G502" s="170"/>
      <c r="H502" s="170"/>
      <c r="I502" s="170"/>
      <c r="J502" s="216"/>
      <c r="K502" s="224"/>
      <c r="L502" s="224"/>
      <c r="M502" s="224"/>
      <c r="N502" s="224"/>
      <c r="O502" s="224"/>
      <c r="P502" s="224"/>
      <c r="Q502" s="224"/>
      <c r="R502" s="224"/>
      <c r="S502" s="224"/>
      <c r="T502" s="224"/>
      <c r="U502" s="224"/>
      <c r="V502" s="224"/>
      <c r="W502" s="224"/>
      <c r="X502" s="224"/>
      <c r="Y502" s="224"/>
    </row>
    <row r="503" spans="1:25" ht="15.75" hidden="1" customHeight="1" x14ac:dyDescent="0.2">
      <c r="A503" s="224"/>
      <c r="B503" s="217"/>
      <c r="C503" s="218"/>
      <c r="D503" s="218"/>
      <c r="E503" s="218"/>
      <c r="F503" s="170"/>
      <c r="G503" s="170"/>
      <c r="H503" s="170"/>
      <c r="I503" s="170"/>
      <c r="J503" s="216"/>
      <c r="K503" s="224"/>
      <c r="L503" s="224"/>
      <c r="M503" s="224"/>
      <c r="N503" s="224"/>
      <c r="O503" s="224"/>
      <c r="P503" s="224"/>
      <c r="Q503" s="224"/>
      <c r="R503" s="224"/>
      <c r="S503" s="224"/>
      <c r="T503" s="224"/>
      <c r="U503" s="224"/>
      <c r="V503" s="224"/>
      <c r="W503" s="224"/>
      <c r="X503" s="224"/>
      <c r="Y503" s="224"/>
    </row>
    <row r="504" spans="1:25" ht="15.75" hidden="1" customHeight="1" x14ac:dyDescent="0.2">
      <c r="A504" s="224"/>
      <c r="B504" s="217"/>
      <c r="C504" s="218"/>
      <c r="D504" s="218"/>
      <c r="E504" s="218"/>
      <c r="F504" s="170"/>
      <c r="G504" s="170"/>
      <c r="H504" s="170"/>
      <c r="I504" s="170"/>
      <c r="J504" s="216"/>
      <c r="K504" s="224"/>
      <c r="L504" s="224"/>
      <c r="M504" s="224"/>
      <c r="N504" s="224"/>
      <c r="O504" s="224"/>
      <c r="P504" s="224"/>
      <c r="Q504" s="224"/>
      <c r="R504" s="224"/>
      <c r="S504" s="224"/>
      <c r="T504" s="224"/>
      <c r="U504" s="224"/>
      <c r="V504" s="224"/>
      <c r="W504" s="224"/>
      <c r="X504" s="224"/>
      <c r="Y504" s="224"/>
    </row>
    <row r="505" spans="1:25" ht="15.75" hidden="1" customHeight="1" x14ac:dyDescent="0.2">
      <c r="A505" s="224"/>
      <c r="B505" s="217"/>
      <c r="C505" s="218"/>
      <c r="D505" s="218"/>
      <c r="E505" s="218"/>
      <c r="F505" s="170"/>
      <c r="G505" s="170"/>
      <c r="H505" s="170"/>
      <c r="I505" s="170"/>
      <c r="J505" s="216"/>
      <c r="K505" s="224"/>
      <c r="L505" s="224"/>
      <c r="M505" s="224"/>
      <c r="N505" s="224"/>
      <c r="O505" s="224"/>
      <c r="P505" s="224"/>
      <c r="Q505" s="224"/>
      <c r="R505" s="224"/>
      <c r="S505" s="224"/>
      <c r="T505" s="224"/>
      <c r="U505" s="224"/>
      <c r="V505" s="224"/>
      <c r="W505" s="224"/>
      <c r="X505" s="224"/>
      <c r="Y505" s="224"/>
    </row>
    <row r="506" spans="1:25" ht="15.75" hidden="1" customHeight="1" x14ac:dyDescent="0.2">
      <c r="A506" s="224"/>
      <c r="B506" s="217"/>
      <c r="C506" s="218"/>
      <c r="D506" s="218"/>
      <c r="E506" s="218"/>
      <c r="F506" s="170"/>
      <c r="G506" s="170"/>
      <c r="H506" s="170"/>
      <c r="I506" s="170"/>
      <c r="J506" s="216"/>
      <c r="K506" s="224"/>
      <c r="L506" s="224"/>
      <c r="M506" s="224"/>
      <c r="N506" s="224"/>
      <c r="O506" s="224"/>
      <c r="P506" s="224"/>
      <c r="Q506" s="224"/>
      <c r="R506" s="224"/>
      <c r="S506" s="224"/>
      <c r="T506" s="224"/>
      <c r="U506" s="224"/>
      <c r="V506" s="224"/>
      <c r="W506" s="224"/>
      <c r="X506" s="224"/>
      <c r="Y506" s="224"/>
    </row>
    <row r="507" spans="1:25" ht="15.75" hidden="1" customHeight="1" x14ac:dyDescent="0.2">
      <c r="A507" s="224"/>
      <c r="B507" s="217"/>
      <c r="C507" s="218"/>
      <c r="D507" s="218"/>
      <c r="E507" s="218"/>
      <c r="F507" s="170"/>
      <c r="G507" s="170"/>
      <c r="H507" s="170"/>
      <c r="I507" s="170"/>
      <c r="J507" s="216"/>
      <c r="K507" s="224"/>
      <c r="L507" s="224"/>
      <c r="M507" s="224"/>
      <c r="N507" s="224"/>
      <c r="O507" s="224"/>
      <c r="P507" s="224"/>
      <c r="Q507" s="224"/>
      <c r="R507" s="224"/>
      <c r="S507" s="224"/>
      <c r="T507" s="224"/>
      <c r="U507" s="224"/>
      <c r="V507" s="224"/>
      <c r="W507" s="224"/>
      <c r="X507" s="224"/>
      <c r="Y507" s="224"/>
    </row>
    <row r="508" spans="1:25" ht="15.75" hidden="1" customHeight="1" x14ac:dyDescent="0.2">
      <c r="A508" s="224"/>
      <c r="B508" s="217"/>
      <c r="C508" s="218"/>
      <c r="D508" s="218"/>
      <c r="E508" s="218"/>
      <c r="F508" s="170"/>
      <c r="G508" s="170"/>
      <c r="H508" s="170"/>
      <c r="I508" s="170"/>
      <c r="J508" s="216"/>
      <c r="K508" s="224"/>
      <c r="L508" s="224"/>
      <c r="M508" s="224"/>
      <c r="N508" s="224"/>
      <c r="O508" s="224"/>
      <c r="P508" s="224"/>
      <c r="Q508" s="224"/>
      <c r="R508" s="224"/>
      <c r="S508" s="224"/>
      <c r="T508" s="224"/>
      <c r="U508" s="224"/>
      <c r="V508" s="224"/>
      <c r="W508" s="224"/>
      <c r="X508" s="224"/>
      <c r="Y508" s="224"/>
    </row>
    <row r="509" spans="1:25" ht="15.75" hidden="1" customHeight="1" x14ac:dyDescent="0.2">
      <c r="A509" s="224"/>
      <c r="B509" s="217"/>
      <c r="C509" s="218"/>
      <c r="D509" s="218"/>
      <c r="E509" s="218"/>
      <c r="F509" s="170"/>
      <c r="G509" s="170"/>
      <c r="H509" s="170"/>
      <c r="I509" s="170"/>
      <c r="J509" s="216"/>
      <c r="K509" s="224"/>
      <c r="L509" s="224"/>
      <c r="M509" s="224"/>
      <c r="N509" s="224"/>
      <c r="O509" s="224"/>
      <c r="P509" s="224"/>
      <c r="Q509" s="224"/>
      <c r="R509" s="224"/>
      <c r="S509" s="224"/>
      <c r="T509" s="224"/>
      <c r="U509" s="224"/>
      <c r="V509" s="224"/>
      <c r="W509" s="224"/>
      <c r="X509" s="224"/>
      <c r="Y509" s="224"/>
    </row>
    <row r="510" spans="1:25" ht="15.75" hidden="1" customHeight="1" x14ac:dyDescent="0.2">
      <c r="A510" s="224"/>
      <c r="B510" s="217"/>
      <c r="C510" s="218"/>
      <c r="D510" s="218"/>
      <c r="E510" s="218"/>
      <c r="F510" s="170"/>
      <c r="G510" s="170"/>
      <c r="H510" s="170"/>
      <c r="I510" s="170"/>
      <c r="J510" s="216"/>
      <c r="K510" s="224"/>
      <c r="L510" s="224"/>
      <c r="M510" s="224"/>
      <c r="N510" s="224"/>
      <c r="O510" s="224"/>
      <c r="P510" s="224"/>
      <c r="Q510" s="224"/>
      <c r="R510" s="224"/>
      <c r="S510" s="224"/>
      <c r="T510" s="224"/>
      <c r="U510" s="224"/>
      <c r="V510" s="224"/>
      <c r="W510" s="224"/>
      <c r="X510" s="224"/>
      <c r="Y510" s="224"/>
    </row>
    <row r="511" spans="1:25" ht="15.75" hidden="1" customHeight="1" x14ac:dyDescent="0.2">
      <c r="A511" s="224"/>
      <c r="B511" s="217"/>
      <c r="C511" s="218"/>
      <c r="D511" s="218"/>
      <c r="E511" s="218"/>
      <c r="F511" s="170"/>
      <c r="G511" s="170"/>
      <c r="H511" s="170"/>
      <c r="I511" s="170"/>
      <c r="J511" s="216"/>
      <c r="K511" s="224"/>
      <c r="L511" s="224"/>
      <c r="M511" s="224"/>
      <c r="N511" s="224"/>
      <c r="O511" s="224"/>
      <c r="P511" s="224"/>
      <c r="Q511" s="224"/>
      <c r="R511" s="224"/>
      <c r="S511" s="224"/>
      <c r="T511" s="224"/>
      <c r="U511" s="224"/>
      <c r="V511" s="224"/>
      <c r="W511" s="224"/>
      <c r="X511" s="224"/>
      <c r="Y511" s="224"/>
    </row>
    <row r="512" spans="1:25" ht="15.75" hidden="1" customHeight="1" x14ac:dyDescent="0.2">
      <c r="A512" s="224"/>
      <c r="B512" s="217"/>
      <c r="C512" s="218"/>
      <c r="D512" s="218"/>
      <c r="E512" s="218"/>
      <c r="F512" s="170"/>
      <c r="G512" s="170"/>
      <c r="H512" s="170"/>
      <c r="I512" s="170"/>
      <c r="J512" s="216"/>
      <c r="K512" s="224"/>
      <c r="L512" s="224"/>
      <c r="M512" s="224"/>
      <c r="N512" s="224"/>
      <c r="O512" s="224"/>
      <c r="P512" s="224"/>
      <c r="Q512" s="224"/>
      <c r="R512" s="224"/>
      <c r="S512" s="224"/>
      <c r="T512" s="224"/>
      <c r="U512" s="224"/>
      <c r="V512" s="224"/>
      <c r="W512" s="224"/>
      <c r="X512" s="224"/>
      <c r="Y512" s="224"/>
    </row>
    <row r="513" spans="1:25" ht="15.75" hidden="1" customHeight="1" x14ac:dyDescent="0.2">
      <c r="A513" s="224"/>
      <c r="B513" s="217"/>
      <c r="C513" s="218"/>
      <c r="D513" s="218"/>
      <c r="E513" s="218"/>
      <c r="F513" s="170"/>
      <c r="G513" s="170"/>
      <c r="H513" s="170"/>
      <c r="I513" s="170"/>
      <c r="J513" s="216"/>
      <c r="K513" s="224"/>
      <c r="L513" s="224"/>
      <c r="M513" s="224"/>
      <c r="N513" s="224"/>
      <c r="O513" s="224"/>
      <c r="P513" s="224"/>
      <c r="Q513" s="224"/>
      <c r="R513" s="224"/>
      <c r="S513" s="224"/>
      <c r="T513" s="224"/>
      <c r="U513" s="224"/>
      <c r="V513" s="224"/>
      <c r="W513" s="224"/>
      <c r="X513" s="224"/>
      <c r="Y513" s="224"/>
    </row>
    <row r="514" spans="1:25" ht="15.75" hidden="1" customHeight="1" x14ac:dyDescent="0.2">
      <c r="A514" s="224"/>
      <c r="B514" s="217"/>
      <c r="C514" s="218"/>
      <c r="D514" s="218"/>
      <c r="E514" s="218"/>
      <c r="F514" s="170"/>
      <c r="G514" s="170"/>
      <c r="H514" s="170"/>
      <c r="I514" s="170"/>
      <c r="J514" s="216"/>
      <c r="K514" s="224"/>
      <c r="L514" s="224"/>
      <c r="M514" s="224"/>
      <c r="N514" s="224"/>
      <c r="O514" s="224"/>
      <c r="P514" s="224"/>
      <c r="Q514" s="224"/>
      <c r="R514" s="224"/>
      <c r="S514" s="224"/>
      <c r="T514" s="224"/>
      <c r="U514" s="224"/>
      <c r="V514" s="224"/>
      <c r="W514" s="224"/>
      <c r="X514" s="224"/>
      <c r="Y514" s="224"/>
    </row>
    <row r="515" spans="1:25" ht="15.75" hidden="1" customHeight="1" x14ac:dyDescent="0.2">
      <c r="A515" s="224"/>
      <c r="B515" s="217"/>
      <c r="C515" s="218"/>
      <c r="D515" s="218"/>
      <c r="E515" s="218"/>
      <c r="F515" s="170"/>
      <c r="G515" s="170"/>
      <c r="H515" s="170"/>
      <c r="I515" s="170"/>
      <c r="J515" s="216"/>
      <c r="K515" s="224"/>
      <c r="L515" s="224"/>
      <c r="M515" s="224"/>
      <c r="N515" s="224"/>
      <c r="O515" s="224"/>
      <c r="P515" s="224"/>
      <c r="Q515" s="224"/>
      <c r="R515" s="224"/>
      <c r="S515" s="224"/>
      <c r="T515" s="224"/>
      <c r="U515" s="224"/>
      <c r="V515" s="224"/>
      <c r="W515" s="224"/>
      <c r="X515" s="224"/>
      <c r="Y515" s="224"/>
    </row>
    <row r="516" spans="1:25" ht="15.75" hidden="1" customHeight="1" x14ac:dyDescent="0.2">
      <c r="A516" s="224"/>
      <c r="B516" s="217"/>
      <c r="C516" s="218"/>
      <c r="D516" s="218"/>
      <c r="E516" s="218"/>
      <c r="F516" s="170"/>
      <c r="G516" s="170"/>
      <c r="H516" s="170"/>
      <c r="I516" s="170"/>
      <c r="J516" s="216"/>
      <c r="K516" s="224"/>
      <c r="L516" s="224"/>
      <c r="M516" s="224"/>
      <c r="N516" s="224"/>
      <c r="O516" s="224"/>
      <c r="P516" s="224"/>
      <c r="Q516" s="224"/>
      <c r="R516" s="224"/>
      <c r="S516" s="224"/>
      <c r="T516" s="224"/>
      <c r="U516" s="224"/>
      <c r="V516" s="224"/>
      <c r="W516" s="224"/>
      <c r="X516" s="224"/>
      <c r="Y516" s="224"/>
    </row>
    <row r="517" spans="1:25" ht="15.75" hidden="1" customHeight="1" x14ac:dyDescent="0.2">
      <c r="A517" s="224"/>
      <c r="B517" s="217"/>
      <c r="C517" s="218"/>
      <c r="D517" s="218"/>
      <c r="E517" s="218"/>
      <c r="F517" s="170"/>
      <c r="G517" s="170"/>
      <c r="H517" s="170"/>
      <c r="I517" s="170"/>
      <c r="J517" s="216"/>
      <c r="K517" s="224"/>
      <c r="L517" s="224"/>
      <c r="M517" s="224"/>
      <c r="N517" s="224"/>
      <c r="O517" s="224"/>
      <c r="P517" s="224"/>
      <c r="Q517" s="224"/>
      <c r="R517" s="224"/>
      <c r="S517" s="224"/>
      <c r="T517" s="224"/>
      <c r="U517" s="224"/>
      <c r="V517" s="224"/>
      <c r="W517" s="224"/>
      <c r="X517" s="224"/>
      <c r="Y517" s="224"/>
    </row>
    <row r="518" spans="1:25" ht="15.75" hidden="1" customHeight="1" x14ac:dyDescent="0.2">
      <c r="A518" s="224"/>
      <c r="B518" s="217"/>
      <c r="C518" s="218"/>
      <c r="D518" s="218"/>
      <c r="E518" s="218"/>
      <c r="F518" s="170"/>
      <c r="G518" s="170"/>
      <c r="H518" s="170"/>
      <c r="I518" s="170"/>
      <c r="J518" s="216"/>
      <c r="K518" s="224"/>
      <c r="L518" s="224"/>
      <c r="M518" s="224"/>
      <c r="N518" s="224"/>
      <c r="O518" s="224"/>
      <c r="P518" s="224"/>
      <c r="Q518" s="224"/>
      <c r="R518" s="224"/>
      <c r="S518" s="224"/>
      <c r="T518" s="224"/>
      <c r="U518" s="224"/>
      <c r="V518" s="224"/>
      <c r="W518" s="224"/>
      <c r="X518" s="224"/>
      <c r="Y518" s="224"/>
    </row>
    <row r="519" spans="1:25" ht="15.75" hidden="1" customHeight="1" x14ac:dyDescent="0.2">
      <c r="A519" s="224"/>
      <c r="B519" s="217"/>
      <c r="C519" s="218"/>
      <c r="D519" s="218"/>
      <c r="E519" s="218"/>
      <c r="F519" s="170"/>
      <c r="G519" s="170"/>
      <c r="H519" s="170"/>
      <c r="I519" s="170"/>
      <c r="J519" s="216"/>
      <c r="K519" s="224"/>
      <c r="L519" s="224"/>
      <c r="M519" s="224"/>
      <c r="N519" s="224"/>
      <c r="O519" s="224"/>
      <c r="P519" s="224"/>
      <c r="Q519" s="224"/>
      <c r="R519" s="224"/>
      <c r="S519" s="224"/>
      <c r="T519" s="224"/>
      <c r="U519" s="224"/>
      <c r="V519" s="224"/>
      <c r="W519" s="224"/>
      <c r="X519" s="224"/>
      <c r="Y519" s="224"/>
    </row>
    <row r="520" spans="1:25" ht="15.75" hidden="1" customHeight="1" x14ac:dyDescent="0.2">
      <c r="A520" s="224"/>
      <c r="B520" s="217"/>
      <c r="C520" s="218"/>
      <c r="D520" s="218"/>
      <c r="E520" s="218"/>
      <c r="F520" s="170"/>
      <c r="G520" s="170"/>
      <c r="H520" s="170"/>
      <c r="I520" s="170"/>
      <c r="J520" s="216"/>
      <c r="K520" s="224"/>
      <c r="L520" s="224"/>
      <c r="M520" s="224"/>
      <c r="N520" s="224"/>
      <c r="O520" s="224"/>
      <c r="P520" s="224"/>
      <c r="Q520" s="224"/>
      <c r="R520" s="224"/>
      <c r="S520" s="224"/>
      <c r="T520" s="224"/>
      <c r="U520" s="224"/>
      <c r="V520" s="224"/>
      <c r="W520" s="224"/>
      <c r="X520" s="224"/>
      <c r="Y520" s="224"/>
    </row>
    <row r="521" spans="1:25" ht="15.75" hidden="1" customHeight="1" x14ac:dyDescent="0.2">
      <c r="A521" s="224"/>
      <c r="B521" s="217"/>
      <c r="C521" s="218"/>
      <c r="D521" s="218"/>
      <c r="E521" s="218"/>
      <c r="F521" s="170"/>
      <c r="G521" s="170"/>
      <c r="H521" s="170"/>
      <c r="I521" s="170"/>
      <c r="J521" s="216"/>
      <c r="K521" s="224"/>
      <c r="L521" s="224"/>
      <c r="M521" s="224"/>
      <c r="N521" s="224"/>
      <c r="O521" s="224"/>
      <c r="P521" s="224"/>
      <c r="Q521" s="224"/>
      <c r="R521" s="224"/>
      <c r="S521" s="224"/>
      <c r="T521" s="224"/>
      <c r="U521" s="224"/>
      <c r="V521" s="224"/>
      <c r="W521" s="224"/>
      <c r="X521" s="224"/>
      <c r="Y521" s="224"/>
    </row>
    <row r="522" spans="1:25" ht="15.75" hidden="1" customHeight="1" x14ac:dyDescent="0.2">
      <c r="A522" s="224"/>
      <c r="B522" s="217"/>
      <c r="C522" s="218"/>
      <c r="D522" s="218"/>
      <c r="E522" s="218"/>
      <c r="F522" s="170"/>
      <c r="G522" s="170"/>
      <c r="H522" s="170"/>
      <c r="I522" s="170"/>
      <c r="J522" s="216"/>
      <c r="K522" s="224"/>
      <c r="L522" s="224"/>
      <c r="M522" s="224"/>
      <c r="N522" s="224"/>
      <c r="O522" s="224"/>
      <c r="P522" s="224"/>
      <c r="Q522" s="224"/>
      <c r="R522" s="224"/>
      <c r="S522" s="224"/>
      <c r="T522" s="224"/>
      <c r="U522" s="224"/>
      <c r="V522" s="224"/>
      <c r="W522" s="224"/>
      <c r="X522" s="224"/>
      <c r="Y522" s="224"/>
    </row>
    <row r="523" spans="1:25" ht="15.75" hidden="1" customHeight="1" x14ac:dyDescent="0.2">
      <c r="A523" s="224"/>
      <c r="B523" s="217"/>
      <c r="C523" s="218"/>
      <c r="D523" s="218"/>
      <c r="E523" s="218"/>
      <c r="F523" s="170"/>
      <c r="G523" s="170"/>
      <c r="H523" s="170"/>
      <c r="I523" s="170"/>
      <c r="J523" s="216"/>
      <c r="K523" s="224"/>
      <c r="L523" s="224"/>
      <c r="M523" s="224"/>
      <c r="N523" s="224"/>
      <c r="O523" s="224"/>
      <c r="P523" s="224"/>
      <c r="Q523" s="224"/>
      <c r="R523" s="224"/>
      <c r="S523" s="224"/>
      <c r="T523" s="224"/>
      <c r="U523" s="224"/>
      <c r="V523" s="224"/>
      <c r="W523" s="224"/>
      <c r="X523" s="224"/>
      <c r="Y523" s="224"/>
    </row>
    <row r="524" spans="1:25" ht="15.75" hidden="1" customHeight="1" x14ac:dyDescent="0.2">
      <c r="A524" s="224"/>
      <c r="B524" s="217"/>
      <c r="C524" s="218"/>
      <c r="D524" s="218"/>
      <c r="E524" s="218"/>
      <c r="F524" s="170"/>
      <c r="G524" s="170"/>
      <c r="H524" s="170"/>
      <c r="I524" s="170"/>
      <c r="J524" s="216"/>
      <c r="K524" s="224"/>
      <c r="L524" s="224"/>
      <c r="M524" s="224"/>
      <c r="N524" s="224"/>
      <c r="O524" s="224"/>
      <c r="P524" s="224"/>
      <c r="Q524" s="224"/>
      <c r="R524" s="224"/>
      <c r="S524" s="224"/>
      <c r="T524" s="224"/>
      <c r="U524" s="224"/>
      <c r="V524" s="224"/>
      <c r="W524" s="224"/>
      <c r="X524" s="224"/>
      <c r="Y524" s="224"/>
    </row>
    <row r="525" spans="1:25" ht="15.75" hidden="1" customHeight="1" x14ac:dyDescent="0.2">
      <c r="A525" s="224"/>
      <c r="B525" s="217"/>
      <c r="C525" s="218"/>
      <c r="D525" s="218"/>
      <c r="E525" s="218"/>
      <c r="F525" s="170"/>
      <c r="G525" s="170"/>
      <c r="H525" s="170"/>
      <c r="I525" s="170"/>
      <c r="J525" s="216"/>
      <c r="K525" s="224"/>
      <c r="L525" s="224"/>
      <c r="M525" s="224"/>
      <c r="N525" s="224"/>
      <c r="O525" s="224"/>
      <c r="P525" s="224"/>
      <c r="Q525" s="224"/>
      <c r="R525" s="224"/>
      <c r="S525" s="224"/>
      <c r="T525" s="224"/>
      <c r="U525" s="224"/>
      <c r="V525" s="224"/>
      <c r="W525" s="224"/>
      <c r="X525" s="224"/>
      <c r="Y525" s="224"/>
    </row>
    <row r="526" spans="1:25" ht="15.75" hidden="1" customHeight="1" x14ac:dyDescent="0.2">
      <c r="A526" s="224"/>
      <c r="B526" s="217"/>
      <c r="C526" s="218"/>
      <c r="D526" s="218"/>
      <c r="E526" s="218"/>
      <c r="F526" s="170"/>
      <c r="G526" s="170"/>
      <c r="H526" s="170"/>
      <c r="I526" s="170"/>
      <c r="J526" s="216"/>
      <c r="K526" s="224"/>
      <c r="L526" s="224"/>
      <c r="M526" s="224"/>
      <c r="N526" s="224"/>
      <c r="O526" s="224"/>
      <c r="P526" s="224"/>
      <c r="Q526" s="224"/>
      <c r="R526" s="224"/>
      <c r="S526" s="224"/>
      <c r="T526" s="224"/>
      <c r="U526" s="224"/>
      <c r="V526" s="224"/>
      <c r="W526" s="224"/>
      <c r="X526" s="224"/>
      <c r="Y526" s="224"/>
    </row>
    <row r="527" spans="1:25" ht="15.75" hidden="1" customHeight="1" x14ac:dyDescent="0.2">
      <c r="A527" s="224"/>
      <c r="B527" s="217"/>
      <c r="C527" s="218"/>
      <c r="D527" s="218"/>
      <c r="E527" s="218"/>
      <c r="F527" s="170"/>
      <c r="G527" s="170"/>
      <c r="H527" s="170"/>
      <c r="I527" s="170"/>
      <c r="J527" s="216"/>
      <c r="K527" s="224"/>
      <c r="L527" s="224"/>
      <c r="M527" s="224"/>
      <c r="N527" s="224"/>
      <c r="O527" s="224"/>
      <c r="P527" s="224"/>
      <c r="Q527" s="224"/>
      <c r="R527" s="224"/>
      <c r="S527" s="224"/>
      <c r="T527" s="224"/>
      <c r="U527" s="224"/>
      <c r="V527" s="224"/>
      <c r="W527" s="224"/>
      <c r="X527" s="224"/>
      <c r="Y527" s="224"/>
    </row>
    <row r="528" spans="1:25" ht="15.75" hidden="1" customHeight="1" x14ac:dyDescent="0.2">
      <c r="A528" s="224"/>
      <c r="B528" s="217"/>
      <c r="C528" s="218"/>
      <c r="D528" s="218"/>
      <c r="E528" s="218"/>
      <c r="F528" s="170"/>
      <c r="G528" s="170"/>
      <c r="H528" s="170"/>
      <c r="I528" s="170"/>
      <c r="J528" s="216"/>
      <c r="K528" s="224"/>
      <c r="L528" s="224"/>
      <c r="M528" s="224"/>
      <c r="N528" s="224"/>
      <c r="O528" s="224"/>
      <c r="P528" s="224"/>
      <c r="Q528" s="224"/>
      <c r="R528" s="224"/>
      <c r="S528" s="224"/>
      <c r="T528" s="224"/>
      <c r="U528" s="224"/>
      <c r="V528" s="224"/>
      <c r="W528" s="224"/>
      <c r="X528" s="224"/>
      <c r="Y528" s="224"/>
    </row>
    <row r="529" spans="1:25" ht="15.75" hidden="1" customHeight="1" x14ac:dyDescent="0.2">
      <c r="A529" s="224"/>
      <c r="B529" s="217"/>
      <c r="C529" s="218"/>
      <c r="D529" s="218"/>
      <c r="E529" s="218"/>
      <c r="F529" s="170"/>
      <c r="G529" s="170"/>
      <c r="H529" s="170"/>
      <c r="I529" s="170"/>
      <c r="J529" s="216"/>
      <c r="K529" s="224"/>
      <c r="L529" s="224"/>
      <c r="M529" s="224"/>
      <c r="N529" s="224"/>
      <c r="O529" s="224"/>
      <c r="P529" s="224"/>
      <c r="Q529" s="224"/>
      <c r="R529" s="224"/>
      <c r="S529" s="224"/>
      <c r="T529" s="224"/>
      <c r="U529" s="224"/>
      <c r="V529" s="224"/>
      <c r="W529" s="224"/>
      <c r="X529" s="224"/>
      <c r="Y529" s="224"/>
    </row>
    <row r="530" spans="1:25" ht="15.75" hidden="1" customHeight="1" x14ac:dyDescent="0.2">
      <c r="A530" s="224"/>
      <c r="B530" s="217"/>
      <c r="C530" s="218"/>
      <c r="D530" s="218"/>
      <c r="E530" s="218"/>
      <c r="F530" s="170"/>
      <c r="G530" s="170"/>
      <c r="H530" s="170"/>
      <c r="I530" s="170"/>
      <c r="J530" s="216"/>
      <c r="K530" s="224"/>
      <c r="L530" s="224"/>
      <c r="M530" s="224"/>
      <c r="N530" s="224"/>
      <c r="O530" s="224"/>
      <c r="P530" s="224"/>
      <c r="Q530" s="224"/>
      <c r="R530" s="224"/>
      <c r="S530" s="224"/>
      <c r="T530" s="224"/>
      <c r="U530" s="224"/>
      <c r="V530" s="224"/>
      <c r="W530" s="224"/>
      <c r="X530" s="224"/>
      <c r="Y530" s="224"/>
    </row>
    <row r="531" spans="1:25" ht="15.75" hidden="1" customHeight="1" x14ac:dyDescent="0.2">
      <c r="A531" s="224"/>
      <c r="B531" s="217"/>
      <c r="C531" s="218"/>
      <c r="D531" s="218"/>
      <c r="E531" s="218"/>
      <c r="F531" s="170"/>
      <c r="G531" s="170"/>
      <c r="H531" s="170"/>
      <c r="I531" s="170"/>
      <c r="J531" s="216"/>
      <c r="K531" s="224"/>
      <c r="L531" s="224"/>
      <c r="M531" s="224"/>
      <c r="N531" s="224"/>
      <c r="O531" s="224"/>
      <c r="P531" s="224"/>
      <c r="Q531" s="224"/>
      <c r="R531" s="224"/>
      <c r="S531" s="224"/>
      <c r="T531" s="224"/>
      <c r="U531" s="224"/>
      <c r="V531" s="224"/>
      <c r="W531" s="224"/>
      <c r="X531" s="224"/>
      <c r="Y531" s="224"/>
    </row>
    <row r="532" spans="1:25" ht="15.75" hidden="1" customHeight="1" x14ac:dyDescent="0.2">
      <c r="A532" s="224"/>
      <c r="B532" s="217"/>
      <c r="C532" s="218"/>
      <c r="D532" s="218"/>
      <c r="E532" s="218"/>
      <c r="F532" s="170"/>
      <c r="G532" s="170"/>
      <c r="H532" s="170"/>
      <c r="I532" s="170"/>
      <c r="J532" s="216"/>
      <c r="K532" s="224"/>
      <c r="L532" s="224"/>
      <c r="M532" s="224"/>
      <c r="N532" s="224"/>
      <c r="O532" s="224"/>
      <c r="P532" s="224"/>
      <c r="Q532" s="224"/>
      <c r="R532" s="224"/>
      <c r="S532" s="224"/>
      <c r="T532" s="224"/>
      <c r="U532" s="224"/>
      <c r="V532" s="224"/>
      <c r="W532" s="224"/>
      <c r="X532" s="224"/>
      <c r="Y532" s="224"/>
    </row>
    <row r="533" spans="1:25" ht="15.75" hidden="1" customHeight="1" x14ac:dyDescent="0.2">
      <c r="A533" s="224"/>
      <c r="B533" s="217"/>
      <c r="C533" s="218"/>
      <c r="D533" s="218"/>
      <c r="E533" s="218"/>
      <c r="F533" s="170"/>
      <c r="G533" s="170"/>
      <c r="H533" s="170"/>
      <c r="I533" s="170"/>
      <c r="J533" s="216"/>
      <c r="K533" s="224"/>
      <c r="L533" s="224"/>
      <c r="M533" s="224"/>
      <c r="N533" s="224"/>
      <c r="O533" s="224"/>
      <c r="P533" s="224"/>
      <c r="Q533" s="224"/>
      <c r="R533" s="224"/>
      <c r="S533" s="224"/>
      <c r="T533" s="224"/>
      <c r="U533" s="224"/>
      <c r="V533" s="224"/>
      <c r="W533" s="224"/>
      <c r="X533" s="224"/>
      <c r="Y533" s="224"/>
    </row>
    <row r="534" spans="1:25" ht="15.75" hidden="1" customHeight="1" x14ac:dyDescent="0.2">
      <c r="A534" s="224"/>
      <c r="B534" s="217"/>
      <c r="C534" s="218"/>
      <c r="D534" s="218"/>
      <c r="E534" s="218"/>
      <c r="F534" s="170"/>
      <c r="G534" s="170"/>
      <c r="H534" s="170"/>
      <c r="I534" s="170"/>
      <c r="J534" s="216"/>
      <c r="K534" s="224"/>
      <c r="L534" s="224"/>
      <c r="M534" s="224"/>
      <c r="N534" s="224"/>
      <c r="O534" s="224"/>
      <c r="P534" s="224"/>
      <c r="Q534" s="224"/>
      <c r="R534" s="224"/>
      <c r="S534" s="224"/>
      <c r="T534" s="224"/>
      <c r="U534" s="224"/>
      <c r="V534" s="224"/>
      <c r="W534" s="224"/>
      <c r="X534" s="224"/>
      <c r="Y534" s="224"/>
    </row>
    <row r="535" spans="1:25" ht="15.75" hidden="1" customHeight="1" x14ac:dyDescent="0.2">
      <c r="A535" s="224"/>
      <c r="B535" s="217"/>
      <c r="C535" s="218"/>
      <c r="D535" s="218"/>
      <c r="E535" s="218"/>
      <c r="F535" s="170"/>
      <c r="G535" s="170"/>
      <c r="H535" s="170"/>
      <c r="I535" s="170"/>
      <c r="J535" s="216"/>
      <c r="K535" s="224"/>
      <c r="L535" s="224"/>
      <c r="M535" s="224"/>
      <c r="N535" s="224"/>
      <c r="O535" s="224"/>
      <c r="P535" s="224"/>
      <c r="Q535" s="224"/>
      <c r="R535" s="224"/>
      <c r="S535" s="224"/>
      <c r="T535" s="224"/>
      <c r="U535" s="224"/>
      <c r="V535" s="224"/>
      <c r="W535" s="224"/>
      <c r="X535" s="224"/>
      <c r="Y535" s="224"/>
    </row>
    <row r="536" spans="1:25" ht="15.75" hidden="1" customHeight="1" x14ac:dyDescent="0.2">
      <c r="A536" s="224"/>
      <c r="B536" s="217"/>
      <c r="C536" s="218"/>
      <c r="D536" s="218"/>
      <c r="E536" s="218"/>
      <c r="F536" s="170"/>
      <c r="G536" s="170"/>
      <c r="H536" s="170"/>
      <c r="I536" s="170"/>
      <c r="J536" s="216"/>
      <c r="K536" s="224"/>
      <c r="L536" s="224"/>
      <c r="M536" s="224"/>
      <c r="N536" s="224"/>
      <c r="O536" s="224"/>
      <c r="P536" s="224"/>
      <c r="Q536" s="224"/>
      <c r="R536" s="224"/>
      <c r="S536" s="224"/>
      <c r="T536" s="224"/>
      <c r="U536" s="224"/>
      <c r="V536" s="224"/>
      <c r="W536" s="224"/>
      <c r="X536" s="224"/>
      <c r="Y536" s="224"/>
    </row>
    <row r="537" spans="1:25" ht="15.75" hidden="1" customHeight="1" x14ac:dyDescent="0.2">
      <c r="A537" s="224"/>
      <c r="B537" s="217"/>
      <c r="C537" s="218"/>
      <c r="D537" s="218"/>
      <c r="E537" s="218"/>
      <c r="F537" s="170"/>
      <c r="G537" s="170"/>
      <c r="H537" s="170"/>
      <c r="I537" s="170"/>
      <c r="J537" s="216"/>
      <c r="K537" s="224"/>
      <c r="L537" s="224"/>
      <c r="M537" s="224"/>
      <c r="N537" s="224"/>
      <c r="O537" s="224"/>
      <c r="P537" s="224"/>
      <c r="Q537" s="224"/>
      <c r="R537" s="224"/>
      <c r="S537" s="224"/>
      <c r="T537" s="224"/>
      <c r="U537" s="224"/>
      <c r="V537" s="224"/>
      <c r="W537" s="224"/>
      <c r="X537" s="224"/>
      <c r="Y537" s="224"/>
    </row>
    <row r="538" spans="1:25" ht="15.75" hidden="1" customHeight="1" x14ac:dyDescent="0.2">
      <c r="A538" s="224"/>
      <c r="B538" s="217"/>
      <c r="C538" s="218"/>
      <c r="D538" s="218"/>
      <c r="E538" s="218"/>
      <c r="F538" s="170"/>
      <c r="G538" s="170"/>
      <c r="H538" s="170"/>
      <c r="I538" s="170"/>
      <c r="J538" s="216"/>
      <c r="K538" s="224"/>
      <c r="L538" s="224"/>
      <c r="M538" s="224"/>
      <c r="N538" s="224"/>
      <c r="O538" s="224"/>
      <c r="P538" s="224"/>
      <c r="Q538" s="224"/>
      <c r="R538" s="224"/>
      <c r="S538" s="224"/>
      <c r="T538" s="224"/>
      <c r="U538" s="224"/>
      <c r="V538" s="224"/>
      <c r="W538" s="224"/>
      <c r="X538" s="224"/>
      <c r="Y538" s="224"/>
    </row>
    <row r="539" spans="1:25" ht="15.75" hidden="1" customHeight="1" x14ac:dyDescent="0.2">
      <c r="A539" s="224"/>
      <c r="B539" s="217"/>
      <c r="C539" s="218"/>
      <c r="D539" s="218"/>
      <c r="E539" s="218"/>
      <c r="F539" s="170"/>
      <c r="G539" s="170"/>
      <c r="H539" s="170"/>
      <c r="I539" s="170"/>
      <c r="J539" s="216"/>
      <c r="K539" s="224"/>
      <c r="L539" s="224"/>
      <c r="M539" s="224"/>
      <c r="N539" s="224"/>
      <c r="O539" s="224"/>
      <c r="P539" s="224"/>
      <c r="Q539" s="224"/>
      <c r="R539" s="224"/>
      <c r="S539" s="224"/>
      <c r="T539" s="224"/>
      <c r="U539" s="224"/>
      <c r="V539" s="224"/>
      <c r="W539" s="224"/>
      <c r="X539" s="224"/>
      <c r="Y539" s="224"/>
    </row>
    <row r="540" spans="1:25" ht="15.75" hidden="1" customHeight="1" x14ac:dyDescent="0.2">
      <c r="A540" s="224"/>
      <c r="B540" s="217"/>
      <c r="C540" s="218"/>
      <c r="D540" s="218"/>
      <c r="E540" s="218"/>
      <c r="F540" s="170"/>
      <c r="G540" s="170"/>
      <c r="H540" s="170"/>
      <c r="I540" s="170"/>
      <c r="J540" s="216"/>
      <c r="K540" s="224"/>
      <c r="L540" s="224"/>
      <c r="M540" s="224"/>
      <c r="N540" s="224"/>
      <c r="O540" s="224"/>
      <c r="P540" s="224"/>
      <c r="Q540" s="224"/>
      <c r="R540" s="224"/>
      <c r="S540" s="224"/>
      <c r="T540" s="224"/>
      <c r="U540" s="224"/>
      <c r="V540" s="224"/>
      <c r="W540" s="224"/>
      <c r="X540" s="224"/>
      <c r="Y540" s="224"/>
    </row>
    <row r="541" spans="1:25" ht="15.75" hidden="1" customHeight="1" x14ac:dyDescent="0.2">
      <c r="A541" s="224"/>
      <c r="B541" s="217"/>
      <c r="C541" s="218"/>
      <c r="D541" s="218"/>
      <c r="E541" s="218"/>
      <c r="F541" s="170"/>
      <c r="G541" s="170"/>
      <c r="H541" s="170"/>
      <c r="I541" s="170"/>
      <c r="J541" s="216"/>
      <c r="K541" s="224"/>
      <c r="L541" s="224"/>
      <c r="M541" s="224"/>
      <c r="N541" s="224"/>
      <c r="O541" s="224"/>
      <c r="P541" s="224"/>
      <c r="Q541" s="224"/>
      <c r="R541" s="224"/>
      <c r="S541" s="224"/>
      <c r="T541" s="224"/>
      <c r="U541" s="224"/>
      <c r="V541" s="224"/>
      <c r="W541" s="224"/>
      <c r="X541" s="224"/>
      <c r="Y541" s="224"/>
    </row>
    <row r="542" spans="1:25" ht="15.75" hidden="1" customHeight="1" x14ac:dyDescent="0.2">
      <c r="A542" s="224"/>
      <c r="B542" s="217"/>
      <c r="C542" s="218"/>
      <c r="D542" s="218"/>
      <c r="E542" s="218"/>
      <c r="F542" s="170"/>
      <c r="G542" s="170"/>
      <c r="H542" s="170"/>
      <c r="I542" s="170"/>
      <c r="J542" s="216"/>
      <c r="K542" s="224"/>
      <c r="L542" s="224"/>
      <c r="M542" s="224"/>
      <c r="N542" s="224"/>
      <c r="O542" s="224"/>
      <c r="P542" s="224"/>
      <c r="Q542" s="224"/>
      <c r="R542" s="224"/>
      <c r="S542" s="224"/>
      <c r="T542" s="224"/>
      <c r="U542" s="224"/>
      <c r="V542" s="224"/>
      <c r="W542" s="224"/>
      <c r="X542" s="224"/>
      <c r="Y542" s="224"/>
    </row>
    <row r="543" spans="1:25" ht="15.75" hidden="1" customHeight="1" x14ac:dyDescent="0.2">
      <c r="A543" s="224"/>
      <c r="B543" s="217"/>
      <c r="C543" s="218"/>
      <c r="D543" s="218"/>
      <c r="E543" s="218"/>
      <c r="F543" s="170"/>
      <c r="G543" s="170"/>
      <c r="H543" s="170"/>
      <c r="I543" s="170"/>
      <c r="J543" s="216"/>
      <c r="K543" s="224"/>
      <c r="L543" s="224"/>
      <c r="M543" s="224"/>
      <c r="N543" s="224"/>
      <c r="O543" s="224"/>
      <c r="P543" s="224"/>
      <c r="Q543" s="224"/>
      <c r="R543" s="224"/>
      <c r="S543" s="224"/>
      <c r="T543" s="224"/>
      <c r="U543" s="224"/>
      <c r="V543" s="224"/>
      <c r="W543" s="224"/>
      <c r="X543" s="224"/>
      <c r="Y543" s="224"/>
    </row>
    <row r="544" spans="1:25" ht="15.75" hidden="1" customHeight="1" x14ac:dyDescent="0.2">
      <c r="A544" s="224"/>
      <c r="B544" s="217"/>
      <c r="C544" s="218"/>
      <c r="D544" s="218"/>
      <c r="E544" s="218"/>
      <c r="F544" s="170"/>
      <c r="G544" s="170"/>
      <c r="H544" s="170"/>
      <c r="I544" s="170"/>
      <c r="J544" s="216"/>
      <c r="K544" s="224"/>
      <c r="L544" s="224"/>
      <c r="M544" s="224"/>
      <c r="N544" s="224"/>
      <c r="O544" s="224"/>
      <c r="P544" s="224"/>
      <c r="Q544" s="224"/>
      <c r="R544" s="224"/>
      <c r="S544" s="224"/>
      <c r="T544" s="224"/>
      <c r="U544" s="224"/>
      <c r="V544" s="224"/>
      <c r="W544" s="224"/>
      <c r="X544" s="224"/>
      <c r="Y544" s="224"/>
    </row>
    <row r="545" spans="1:25" ht="15.75" hidden="1" customHeight="1" x14ac:dyDescent="0.2">
      <c r="A545" s="224"/>
      <c r="B545" s="217"/>
      <c r="C545" s="218"/>
      <c r="D545" s="218"/>
      <c r="E545" s="218"/>
      <c r="F545" s="170"/>
      <c r="G545" s="170"/>
      <c r="H545" s="170"/>
      <c r="I545" s="170"/>
      <c r="J545" s="216"/>
      <c r="K545" s="224"/>
      <c r="L545" s="224"/>
      <c r="M545" s="224"/>
      <c r="N545" s="224"/>
      <c r="O545" s="224"/>
      <c r="P545" s="224"/>
      <c r="Q545" s="224"/>
      <c r="R545" s="224"/>
      <c r="S545" s="224"/>
      <c r="T545" s="224"/>
      <c r="U545" s="224"/>
      <c r="V545" s="224"/>
      <c r="W545" s="224"/>
      <c r="X545" s="224"/>
      <c r="Y545" s="224"/>
    </row>
    <row r="546" spans="1:25" ht="15.75" hidden="1" customHeight="1" x14ac:dyDescent="0.2">
      <c r="A546" s="224"/>
      <c r="B546" s="217"/>
      <c r="C546" s="218"/>
      <c r="D546" s="218"/>
      <c r="E546" s="218"/>
      <c r="F546" s="170"/>
      <c r="G546" s="170"/>
      <c r="H546" s="170"/>
      <c r="I546" s="170"/>
      <c r="J546" s="216"/>
      <c r="K546" s="224"/>
      <c r="L546" s="224"/>
      <c r="M546" s="224"/>
      <c r="N546" s="224"/>
      <c r="O546" s="224"/>
      <c r="P546" s="224"/>
      <c r="Q546" s="224"/>
      <c r="R546" s="224"/>
      <c r="S546" s="224"/>
      <c r="T546" s="224"/>
      <c r="U546" s="224"/>
      <c r="V546" s="224"/>
      <c r="W546" s="224"/>
      <c r="X546" s="224"/>
      <c r="Y546" s="224"/>
    </row>
    <row r="547" spans="1:25" ht="15.75" hidden="1" customHeight="1" x14ac:dyDescent="0.2">
      <c r="A547" s="224"/>
      <c r="B547" s="217"/>
      <c r="C547" s="218"/>
      <c r="D547" s="218"/>
      <c r="E547" s="218"/>
      <c r="F547" s="170"/>
      <c r="G547" s="170"/>
      <c r="H547" s="170"/>
      <c r="I547" s="170"/>
      <c r="J547" s="216"/>
      <c r="K547" s="224"/>
      <c r="L547" s="224"/>
      <c r="M547" s="224"/>
      <c r="N547" s="224"/>
      <c r="O547" s="224"/>
      <c r="P547" s="224"/>
      <c r="Q547" s="224"/>
      <c r="R547" s="224"/>
      <c r="S547" s="224"/>
      <c r="T547" s="224"/>
      <c r="U547" s="224"/>
      <c r="V547" s="224"/>
      <c r="W547" s="224"/>
      <c r="X547" s="224"/>
      <c r="Y547" s="224"/>
    </row>
    <row r="548" spans="1:25" ht="15.75" hidden="1" customHeight="1" x14ac:dyDescent="0.2">
      <c r="A548" s="224"/>
      <c r="B548" s="217"/>
      <c r="C548" s="218"/>
      <c r="D548" s="218"/>
      <c r="E548" s="218"/>
      <c r="F548" s="170"/>
      <c r="G548" s="170"/>
      <c r="H548" s="170"/>
      <c r="I548" s="170"/>
      <c r="J548" s="216"/>
      <c r="K548" s="224"/>
      <c r="L548" s="224"/>
      <c r="M548" s="224"/>
      <c r="N548" s="224"/>
      <c r="O548" s="224"/>
      <c r="P548" s="224"/>
      <c r="Q548" s="224"/>
      <c r="R548" s="224"/>
      <c r="S548" s="224"/>
      <c r="T548" s="224"/>
      <c r="U548" s="224"/>
      <c r="V548" s="224"/>
      <c r="W548" s="224"/>
      <c r="X548" s="224"/>
      <c r="Y548" s="224"/>
    </row>
    <row r="549" spans="1:25" ht="15.75" hidden="1" customHeight="1" x14ac:dyDescent="0.2">
      <c r="A549" s="224"/>
      <c r="B549" s="217"/>
      <c r="C549" s="218"/>
      <c r="D549" s="218"/>
      <c r="E549" s="218"/>
      <c r="F549" s="170"/>
      <c r="G549" s="170"/>
      <c r="H549" s="170"/>
      <c r="I549" s="170"/>
      <c r="J549" s="216"/>
      <c r="K549" s="224"/>
      <c r="L549" s="224"/>
      <c r="M549" s="224"/>
      <c r="N549" s="224"/>
      <c r="O549" s="224"/>
      <c r="P549" s="224"/>
      <c r="Q549" s="224"/>
      <c r="R549" s="224"/>
      <c r="S549" s="224"/>
      <c r="T549" s="224"/>
      <c r="U549" s="224"/>
      <c r="V549" s="224"/>
      <c r="W549" s="224"/>
      <c r="X549" s="224"/>
      <c r="Y549" s="224"/>
    </row>
    <row r="550" spans="1:25" ht="15.75" hidden="1" customHeight="1" x14ac:dyDescent="0.2">
      <c r="A550" s="224"/>
      <c r="B550" s="217"/>
      <c r="C550" s="218"/>
      <c r="D550" s="218"/>
      <c r="E550" s="218"/>
      <c r="F550" s="170"/>
      <c r="G550" s="170"/>
      <c r="H550" s="170"/>
      <c r="I550" s="170"/>
      <c r="J550" s="216"/>
      <c r="K550" s="224"/>
      <c r="L550" s="224"/>
      <c r="M550" s="224"/>
      <c r="N550" s="224"/>
      <c r="O550" s="224"/>
      <c r="P550" s="224"/>
      <c r="Q550" s="224"/>
      <c r="R550" s="224"/>
      <c r="S550" s="224"/>
      <c r="T550" s="224"/>
      <c r="U550" s="224"/>
      <c r="V550" s="224"/>
      <c r="W550" s="224"/>
      <c r="X550" s="224"/>
      <c r="Y550" s="224"/>
    </row>
    <row r="551" spans="1:25" ht="15.75" hidden="1" customHeight="1" x14ac:dyDescent="0.2">
      <c r="A551" s="224"/>
      <c r="B551" s="217"/>
      <c r="C551" s="218"/>
      <c r="D551" s="218"/>
      <c r="E551" s="218"/>
      <c r="F551" s="170"/>
      <c r="G551" s="170"/>
      <c r="H551" s="170"/>
      <c r="I551" s="170"/>
      <c r="J551" s="216"/>
      <c r="K551" s="224"/>
      <c r="L551" s="224"/>
      <c r="M551" s="224"/>
      <c r="N551" s="224"/>
      <c r="O551" s="224"/>
      <c r="P551" s="224"/>
      <c r="Q551" s="224"/>
      <c r="R551" s="224"/>
      <c r="S551" s="224"/>
      <c r="T551" s="224"/>
      <c r="U551" s="224"/>
      <c r="V551" s="224"/>
      <c r="W551" s="224"/>
      <c r="X551" s="224"/>
      <c r="Y551" s="224"/>
    </row>
    <row r="552" spans="1:25" ht="15.75" hidden="1" customHeight="1" x14ac:dyDescent="0.2">
      <c r="A552" s="224"/>
      <c r="B552" s="217"/>
      <c r="C552" s="218"/>
      <c r="D552" s="218"/>
      <c r="E552" s="218"/>
      <c r="F552" s="170"/>
      <c r="G552" s="170"/>
      <c r="H552" s="170"/>
      <c r="I552" s="170"/>
      <c r="J552" s="216"/>
      <c r="K552" s="224"/>
      <c r="L552" s="224"/>
      <c r="M552" s="224"/>
      <c r="N552" s="224"/>
      <c r="O552" s="224"/>
      <c r="P552" s="224"/>
      <c r="Q552" s="224"/>
      <c r="R552" s="224"/>
      <c r="S552" s="224"/>
      <c r="T552" s="224"/>
      <c r="U552" s="224"/>
      <c r="V552" s="224"/>
      <c r="W552" s="224"/>
      <c r="X552" s="224"/>
      <c r="Y552" s="224"/>
    </row>
    <row r="553" spans="1:25" ht="15.75" hidden="1" customHeight="1" x14ac:dyDescent="0.2">
      <c r="A553" s="224"/>
      <c r="B553" s="217"/>
      <c r="C553" s="218"/>
      <c r="D553" s="218"/>
      <c r="E553" s="218"/>
      <c r="F553" s="170"/>
      <c r="G553" s="170"/>
      <c r="H553" s="170"/>
      <c r="I553" s="170"/>
      <c r="J553" s="216"/>
      <c r="K553" s="224"/>
      <c r="L553" s="224"/>
      <c r="M553" s="224"/>
      <c r="N553" s="224"/>
      <c r="O553" s="224"/>
      <c r="P553" s="224"/>
      <c r="Q553" s="224"/>
      <c r="R553" s="224"/>
      <c r="S553" s="224"/>
      <c r="T553" s="224"/>
      <c r="U553" s="224"/>
      <c r="V553" s="224"/>
      <c r="W553" s="224"/>
      <c r="X553" s="224"/>
      <c r="Y553" s="224"/>
    </row>
    <row r="554" spans="1:25" ht="15.75" hidden="1" customHeight="1" x14ac:dyDescent="0.2">
      <c r="A554" s="224"/>
      <c r="B554" s="217"/>
      <c r="C554" s="218"/>
      <c r="D554" s="218"/>
      <c r="E554" s="218"/>
      <c r="F554" s="170"/>
      <c r="G554" s="170"/>
      <c r="H554" s="170"/>
      <c r="I554" s="170"/>
      <c r="J554" s="216"/>
      <c r="K554" s="224"/>
      <c r="L554" s="224"/>
      <c r="M554" s="224"/>
      <c r="N554" s="224"/>
      <c r="O554" s="224"/>
      <c r="P554" s="224"/>
      <c r="Q554" s="224"/>
      <c r="R554" s="224"/>
      <c r="S554" s="224"/>
      <c r="T554" s="224"/>
      <c r="U554" s="224"/>
      <c r="V554" s="224"/>
      <c r="W554" s="224"/>
      <c r="X554" s="224"/>
      <c r="Y554" s="224"/>
    </row>
    <row r="555" spans="1:25" ht="15.75" hidden="1" customHeight="1" x14ac:dyDescent="0.2">
      <c r="A555" s="224"/>
      <c r="B555" s="217"/>
      <c r="C555" s="218"/>
      <c r="D555" s="218"/>
      <c r="E555" s="218"/>
      <c r="F555" s="170"/>
      <c r="G555" s="170"/>
      <c r="H555" s="170"/>
      <c r="I555" s="170"/>
      <c r="J555" s="216"/>
      <c r="K555" s="224"/>
      <c r="L555" s="224"/>
      <c r="M555" s="224"/>
      <c r="N555" s="224"/>
      <c r="O555" s="224"/>
      <c r="P555" s="224"/>
      <c r="Q555" s="224"/>
      <c r="R555" s="224"/>
      <c r="S555" s="224"/>
      <c r="T555" s="224"/>
      <c r="U555" s="224"/>
      <c r="V555" s="224"/>
      <c r="W555" s="224"/>
      <c r="X555" s="224"/>
      <c r="Y555" s="224"/>
    </row>
    <row r="556" spans="1:25" ht="15.75" hidden="1" customHeight="1" x14ac:dyDescent="0.2">
      <c r="A556" s="224"/>
      <c r="B556" s="217"/>
      <c r="C556" s="218"/>
      <c r="D556" s="218"/>
      <c r="E556" s="218"/>
      <c r="F556" s="170"/>
      <c r="G556" s="170"/>
      <c r="H556" s="170"/>
      <c r="I556" s="170"/>
      <c r="J556" s="216"/>
      <c r="K556" s="224"/>
      <c r="L556" s="224"/>
      <c r="M556" s="224"/>
      <c r="N556" s="224"/>
      <c r="O556" s="224"/>
      <c r="P556" s="224"/>
      <c r="Q556" s="224"/>
      <c r="R556" s="224"/>
      <c r="S556" s="224"/>
      <c r="T556" s="224"/>
      <c r="U556" s="224"/>
      <c r="V556" s="224"/>
      <c r="W556" s="224"/>
      <c r="X556" s="224"/>
      <c r="Y556" s="224"/>
    </row>
    <row r="557" spans="1:25" ht="15.75" hidden="1" customHeight="1" x14ac:dyDescent="0.2">
      <c r="A557" s="224"/>
      <c r="B557" s="217"/>
      <c r="C557" s="218"/>
      <c r="D557" s="218"/>
      <c r="E557" s="218"/>
      <c r="F557" s="170"/>
      <c r="G557" s="170"/>
      <c r="H557" s="170"/>
      <c r="I557" s="170"/>
      <c r="J557" s="216"/>
      <c r="K557" s="224"/>
      <c r="L557" s="224"/>
      <c r="M557" s="224"/>
      <c r="N557" s="224"/>
      <c r="O557" s="224"/>
      <c r="P557" s="224"/>
      <c r="Q557" s="224"/>
      <c r="R557" s="224"/>
      <c r="S557" s="224"/>
      <c r="T557" s="224"/>
      <c r="U557" s="224"/>
      <c r="V557" s="224"/>
      <c r="W557" s="224"/>
      <c r="X557" s="224"/>
      <c r="Y557" s="224"/>
    </row>
    <row r="558" spans="1:25" ht="15.75" hidden="1" customHeight="1" x14ac:dyDescent="0.2">
      <c r="A558" s="224"/>
      <c r="B558" s="217"/>
      <c r="C558" s="218"/>
      <c r="D558" s="218"/>
      <c r="E558" s="218"/>
      <c r="F558" s="170"/>
      <c r="G558" s="170"/>
      <c r="H558" s="170"/>
      <c r="I558" s="170"/>
      <c r="J558" s="216"/>
      <c r="K558" s="224"/>
      <c r="L558" s="224"/>
      <c r="M558" s="224"/>
      <c r="N558" s="224"/>
      <c r="O558" s="224"/>
      <c r="P558" s="224"/>
      <c r="Q558" s="224"/>
      <c r="R558" s="224"/>
      <c r="S558" s="224"/>
      <c r="T558" s="224"/>
      <c r="U558" s="224"/>
      <c r="V558" s="224"/>
      <c r="W558" s="224"/>
      <c r="X558" s="224"/>
      <c r="Y558" s="224"/>
    </row>
    <row r="559" spans="1:25" ht="15.75" hidden="1" customHeight="1" x14ac:dyDescent="0.2">
      <c r="A559" s="224"/>
      <c r="B559" s="217"/>
      <c r="C559" s="218"/>
      <c r="D559" s="218"/>
      <c r="E559" s="218"/>
      <c r="F559" s="170"/>
      <c r="G559" s="170"/>
      <c r="H559" s="170"/>
      <c r="I559" s="170"/>
      <c r="J559" s="216"/>
      <c r="K559" s="224"/>
      <c r="L559" s="224"/>
      <c r="M559" s="224"/>
      <c r="N559" s="224"/>
      <c r="O559" s="224"/>
      <c r="P559" s="224"/>
      <c r="Q559" s="224"/>
      <c r="R559" s="224"/>
      <c r="S559" s="224"/>
      <c r="T559" s="224"/>
      <c r="U559" s="224"/>
      <c r="V559" s="224"/>
      <c r="W559" s="224"/>
      <c r="X559" s="224"/>
      <c r="Y559" s="224"/>
    </row>
    <row r="560" spans="1:25" ht="15.75" hidden="1" customHeight="1" x14ac:dyDescent="0.2">
      <c r="A560" s="224"/>
      <c r="B560" s="217"/>
      <c r="C560" s="218"/>
      <c r="D560" s="218"/>
      <c r="E560" s="218"/>
      <c r="F560" s="170"/>
      <c r="G560" s="170"/>
      <c r="H560" s="170"/>
      <c r="I560" s="170"/>
      <c r="J560" s="216"/>
      <c r="K560" s="224"/>
      <c r="L560" s="224"/>
      <c r="M560" s="224"/>
      <c r="N560" s="224"/>
      <c r="O560" s="224"/>
      <c r="P560" s="224"/>
      <c r="Q560" s="224"/>
      <c r="R560" s="224"/>
      <c r="S560" s="224"/>
      <c r="T560" s="224"/>
      <c r="U560" s="224"/>
      <c r="V560" s="224"/>
      <c r="W560" s="224"/>
      <c r="X560" s="224"/>
      <c r="Y560" s="224"/>
    </row>
    <row r="561" spans="1:25" ht="15.75" hidden="1" customHeight="1" x14ac:dyDescent="0.2">
      <c r="A561" s="224"/>
      <c r="B561" s="217"/>
      <c r="C561" s="218"/>
      <c r="D561" s="218"/>
      <c r="E561" s="218"/>
      <c r="F561" s="170"/>
      <c r="G561" s="170"/>
      <c r="H561" s="170"/>
      <c r="I561" s="170"/>
      <c r="J561" s="216"/>
      <c r="K561" s="224"/>
      <c r="L561" s="224"/>
      <c r="M561" s="224"/>
      <c r="N561" s="224"/>
      <c r="O561" s="224"/>
      <c r="P561" s="224"/>
      <c r="Q561" s="224"/>
      <c r="R561" s="224"/>
      <c r="S561" s="224"/>
      <c r="T561" s="224"/>
      <c r="U561" s="224"/>
      <c r="V561" s="224"/>
      <c r="W561" s="224"/>
      <c r="X561" s="224"/>
      <c r="Y561" s="224"/>
    </row>
    <row r="562" spans="1:25" ht="15.75" hidden="1" customHeight="1" x14ac:dyDescent="0.2">
      <c r="A562" s="224"/>
      <c r="B562" s="217"/>
      <c r="C562" s="218"/>
      <c r="D562" s="218"/>
      <c r="E562" s="218"/>
      <c r="F562" s="170"/>
      <c r="G562" s="170"/>
      <c r="H562" s="170"/>
      <c r="I562" s="170"/>
      <c r="J562" s="216"/>
      <c r="K562" s="224"/>
      <c r="L562" s="224"/>
      <c r="M562" s="224"/>
      <c r="N562" s="224"/>
      <c r="O562" s="224"/>
      <c r="P562" s="224"/>
      <c r="Q562" s="224"/>
      <c r="R562" s="224"/>
      <c r="S562" s="224"/>
      <c r="T562" s="224"/>
      <c r="U562" s="224"/>
      <c r="V562" s="224"/>
      <c r="W562" s="224"/>
      <c r="X562" s="224"/>
      <c r="Y562" s="224"/>
    </row>
    <row r="563" spans="1:25" ht="15.75" hidden="1" customHeight="1" x14ac:dyDescent="0.2">
      <c r="A563" s="224"/>
      <c r="B563" s="217"/>
      <c r="C563" s="218"/>
      <c r="D563" s="218"/>
      <c r="E563" s="218"/>
      <c r="F563" s="170"/>
      <c r="G563" s="170"/>
      <c r="H563" s="170"/>
      <c r="I563" s="170"/>
      <c r="J563" s="216"/>
      <c r="K563" s="224"/>
      <c r="L563" s="224"/>
      <c r="M563" s="224"/>
      <c r="N563" s="224"/>
      <c r="O563" s="224"/>
      <c r="P563" s="224"/>
      <c r="Q563" s="224"/>
      <c r="R563" s="224"/>
      <c r="S563" s="224"/>
      <c r="T563" s="224"/>
      <c r="U563" s="224"/>
      <c r="V563" s="224"/>
      <c r="W563" s="224"/>
      <c r="X563" s="224"/>
      <c r="Y563" s="224"/>
    </row>
    <row r="564" spans="1:25" ht="15.75" hidden="1" customHeight="1" x14ac:dyDescent="0.2">
      <c r="A564" s="224"/>
      <c r="B564" s="217"/>
      <c r="C564" s="218"/>
      <c r="D564" s="218"/>
      <c r="E564" s="218"/>
      <c r="F564" s="170"/>
      <c r="G564" s="170"/>
      <c r="H564" s="170"/>
      <c r="I564" s="170"/>
      <c r="J564" s="216"/>
      <c r="K564" s="224"/>
      <c r="L564" s="224"/>
      <c r="M564" s="224"/>
      <c r="N564" s="224"/>
      <c r="O564" s="224"/>
      <c r="P564" s="224"/>
      <c r="Q564" s="224"/>
      <c r="R564" s="224"/>
      <c r="S564" s="224"/>
      <c r="T564" s="224"/>
      <c r="U564" s="224"/>
      <c r="V564" s="224"/>
      <c r="W564" s="224"/>
      <c r="X564" s="224"/>
      <c r="Y564" s="224"/>
    </row>
    <row r="565" spans="1:25" ht="15.75" hidden="1" customHeight="1" x14ac:dyDescent="0.2">
      <c r="A565" s="224"/>
      <c r="B565" s="217"/>
      <c r="C565" s="218"/>
      <c r="D565" s="218"/>
      <c r="E565" s="218"/>
      <c r="F565" s="170"/>
      <c r="G565" s="170"/>
      <c r="H565" s="170"/>
      <c r="I565" s="170"/>
      <c r="J565" s="216"/>
      <c r="K565" s="224"/>
      <c r="L565" s="224"/>
      <c r="M565" s="224"/>
      <c r="N565" s="224"/>
      <c r="O565" s="224"/>
      <c r="P565" s="224"/>
      <c r="Q565" s="224"/>
      <c r="R565" s="224"/>
      <c r="S565" s="224"/>
      <c r="T565" s="224"/>
      <c r="U565" s="224"/>
      <c r="V565" s="224"/>
      <c r="W565" s="224"/>
      <c r="X565" s="224"/>
      <c r="Y565" s="224"/>
    </row>
    <row r="566" spans="1:25" ht="15.75" hidden="1" customHeight="1" x14ac:dyDescent="0.2">
      <c r="A566" s="224"/>
      <c r="B566" s="217"/>
      <c r="C566" s="218"/>
      <c r="D566" s="218"/>
      <c r="E566" s="218"/>
      <c r="F566" s="170"/>
      <c r="G566" s="170"/>
      <c r="H566" s="170"/>
      <c r="I566" s="170"/>
      <c r="J566" s="216"/>
      <c r="K566" s="224"/>
      <c r="L566" s="224"/>
      <c r="M566" s="224"/>
      <c r="N566" s="224"/>
      <c r="O566" s="224"/>
      <c r="P566" s="224"/>
      <c r="Q566" s="224"/>
      <c r="R566" s="224"/>
      <c r="S566" s="224"/>
      <c r="T566" s="224"/>
      <c r="U566" s="224"/>
      <c r="V566" s="224"/>
      <c r="W566" s="224"/>
      <c r="X566" s="224"/>
      <c r="Y566" s="224"/>
    </row>
    <row r="567" spans="1:25" ht="15.75" hidden="1" customHeight="1" x14ac:dyDescent="0.2">
      <c r="A567" s="224"/>
      <c r="B567" s="217"/>
      <c r="C567" s="218"/>
      <c r="D567" s="218"/>
      <c r="E567" s="218"/>
      <c r="F567" s="170"/>
      <c r="G567" s="170"/>
      <c r="H567" s="170"/>
      <c r="I567" s="170"/>
      <c r="J567" s="216"/>
      <c r="K567" s="224"/>
      <c r="L567" s="224"/>
      <c r="M567" s="224"/>
      <c r="N567" s="224"/>
      <c r="O567" s="224"/>
      <c r="P567" s="224"/>
      <c r="Q567" s="224"/>
      <c r="R567" s="224"/>
      <c r="S567" s="224"/>
      <c r="T567" s="224"/>
      <c r="U567" s="224"/>
      <c r="V567" s="224"/>
      <c r="W567" s="224"/>
      <c r="X567" s="224"/>
      <c r="Y567" s="224"/>
    </row>
    <row r="568" spans="1:25" ht="15.75" hidden="1" customHeight="1" x14ac:dyDescent="0.2">
      <c r="A568" s="224"/>
      <c r="B568" s="217"/>
      <c r="C568" s="218"/>
      <c r="D568" s="218"/>
      <c r="E568" s="218"/>
      <c r="F568" s="170"/>
      <c r="G568" s="170"/>
      <c r="H568" s="170"/>
      <c r="I568" s="170"/>
      <c r="J568" s="216"/>
      <c r="K568" s="224"/>
      <c r="L568" s="224"/>
      <c r="M568" s="224"/>
      <c r="N568" s="224"/>
      <c r="O568" s="224"/>
      <c r="P568" s="224"/>
      <c r="Q568" s="224"/>
      <c r="R568" s="224"/>
      <c r="S568" s="224"/>
      <c r="T568" s="224"/>
      <c r="U568" s="224"/>
      <c r="V568" s="224"/>
      <c r="W568" s="224"/>
      <c r="X568" s="224"/>
      <c r="Y568" s="224"/>
    </row>
    <row r="569" spans="1:25" ht="15.75" hidden="1" customHeight="1" x14ac:dyDescent="0.2">
      <c r="A569" s="224"/>
      <c r="B569" s="217"/>
      <c r="C569" s="218"/>
      <c r="D569" s="218"/>
      <c r="E569" s="218"/>
      <c r="F569" s="170"/>
      <c r="G569" s="170"/>
      <c r="H569" s="170"/>
      <c r="I569" s="170"/>
      <c r="J569" s="216"/>
      <c r="K569" s="224"/>
      <c r="L569" s="224"/>
      <c r="M569" s="224"/>
      <c r="N569" s="224"/>
      <c r="O569" s="224"/>
      <c r="P569" s="224"/>
      <c r="Q569" s="224"/>
      <c r="R569" s="224"/>
      <c r="S569" s="224"/>
      <c r="T569" s="224"/>
      <c r="U569" s="224"/>
      <c r="V569" s="224"/>
      <c r="W569" s="224"/>
      <c r="X569" s="224"/>
      <c r="Y569" s="224"/>
    </row>
    <row r="570" spans="1:25" ht="15.75" hidden="1" customHeight="1" x14ac:dyDescent="0.2">
      <c r="A570" s="224"/>
      <c r="B570" s="217"/>
      <c r="C570" s="218"/>
      <c r="D570" s="218"/>
      <c r="E570" s="218"/>
      <c r="F570" s="170"/>
      <c r="G570" s="170"/>
      <c r="H570" s="170"/>
      <c r="I570" s="170"/>
      <c r="J570" s="216"/>
      <c r="K570" s="224"/>
      <c r="L570" s="224"/>
      <c r="M570" s="224"/>
      <c r="N570" s="224"/>
      <c r="O570" s="224"/>
      <c r="P570" s="224"/>
      <c r="Q570" s="224"/>
      <c r="R570" s="224"/>
      <c r="S570" s="224"/>
      <c r="T570" s="224"/>
      <c r="U570" s="224"/>
      <c r="V570" s="224"/>
      <c r="W570" s="224"/>
      <c r="X570" s="224"/>
      <c r="Y570" s="224"/>
    </row>
    <row r="571" spans="1:25" ht="15.75" hidden="1" customHeight="1" x14ac:dyDescent="0.2">
      <c r="A571" s="224"/>
      <c r="B571" s="217"/>
      <c r="C571" s="218"/>
      <c r="D571" s="218"/>
      <c r="E571" s="218"/>
      <c r="F571" s="170"/>
      <c r="G571" s="170"/>
      <c r="H571" s="170"/>
      <c r="I571" s="170"/>
      <c r="J571" s="216"/>
      <c r="K571" s="224"/>
      <c r="L571" s="224"/>
      <c r="M571" s="224"/>
      <c r="N571" s="224"/>
      <c r="O571" s="224"/>
      <c r="P571" s="224"/>
      <c r="Q571" s="224"/>
      <c r="R571" s="224"/>
      <c r="S571" s="224"/>
      <c r="T571" s="224"/>
      <c r="U571" s="224"/>
      <c r="V571" s="224"/>
      <c r="W571" s="224"/>
      <c r="X571" s="224"/>
      <c r="Y571" s="224"/>
    </row>
    <row r="572" spans="1:25" ht="15.75" hidden="1" customHeight="1" x14ac:dyDescent="0.2">
      <c r="A572" s="224"/>
      <c r="B572" s="217"/>
      <c r="C572" s="218"/>
      <c r="D572" s="218"/>
      <c r="E572" s="218"/>
      <c r="F572" s="170"/>
      <c r="G572" s="170"/>
      <c r="H572" s="170"/>
      <c r="I572" s="170"/>
      <c r="J572" s="216"/>
      <c r="K572" s="224"/>
      <c r="L572" s="224"/>
      <c r="M572" s="224"/>
      <c r="N572" s="224"/>
      <c r="O572" s="224"/>
      <c r="P572" s="224"/>
      <c r="Q572" s="224"/>
      <c r="R572" s="224"/>
      <c r="S572" s="224"/>
      <c r="T572" s="224"/>
      <c r="U572" s="224"/>
      <c r="V572" s="224"/>
      <c r="W572" s="224"/>
      <c r="X572" s="224"/>
      <c r="Y572" s="224"/>
    </row>
    <row r="573" spans="1:25" ht="15.75" hidden="1" customHeight="1" x14ac:dyDescent="0.2">
      <c r="A573" s="224"/>
      <c r="B573" s="217"/>
      <c r="C573" s="218"/>
      <c r="D573" s="218"/>
      <c r="E573" s="218"/>
      <c r="F573" s="170"/>
      <c r="G573" s="170"/>
      <c r="H573" s="170"/>
      <c r="I573" s="170"/>
      <c r="J573" s="216"/>
      <c r="K573" s="224"/>
      <c r="L573" s="224"/>
      <c r="M573" s="224"/>
      <c r="N573" s="224"/>
      <c r="O573" s="224"/>
      <c r="P573" s="224"/>
      <c r="Q573" s="224"/>
      <c r="R573" s="224"/>
      <c r="S573" s="224"/>
      <c r="T573" s="224"/>
      <c r="U573" s="224"/>
      <c r="V573" s="224"/>
      <c r="W573" s="224"/>
      <c r="X573" s="224"/>
      <c r="Y573" s="224"/>
    </row>
    <row r="574" spans="1:25" ht="15.75" hidden="1" customHeight="1" x14ac:dyDescent="0.2">
      <c r="A574" s="224"/>
      <c r="B574" s="217"/>
      <c r="C574" s="218"/>
      <c r="D574" s="218"/>
      <c r="E574" s="218"/>
      <c r="F574" s="170"/>
      <c r="G574" s="170"/>
      <c r="H574" s="170"/>
      <c r="I574" s="170"/>
      <c r="J574" s="216"/>
      <c r="K574" s="224"/>
      <c r="L574" s="224"/>
      <c r="M574" s="224"/>
      <c r="N574" s="224"/>
      <c r="O574" s="224"/>
      <c r="P574" s="224"/>
      <c r="Q574" s="224"/>
      <c r="R574" s="224"/>
      <c r="S574" s="224"/>
      <c r="T574" s="224"/>
      <c r="U574" s="224"/>
      <c r="V574" s="224"/>
      <c r="W574" s="224"/>
      <c r="X574" s="224"/>
      <c r="Y574" s="224"/>
    </row>
    <row r="575" spans="1:25" ht="15.75" hidden="1" customHeight="1" x14ac:dyDescent="0.2">
      <c r="A575" s="224"/>
      <c r="B575" s="217"/>
      <c r="C575" s="218"/>
      <c r="D575" s="218"/>
      <c r="E575" s="218"/>
      <c r="F575" s="170"/>
      <c r="G575" s="170"/>
      <c r="H575" s="170"/>
      <c r="I575" s="170"/>
      <c r="J575" s="216"/>
      <c r="K575" s="224"/>
      <c r="L575" s="224"/>
      <c r="M575" s="224"/>
      <c r="N575" s="224"/>
      <c r="O575" s="224"/>
      <c r="P575" s="224"/>
      <c r="Q575" s="224"/>
      <c r="R575" s="224"/>
      <c r="S575" s="224"/>
      <c r="T575" s="224"/>
      <c r="U575" s="224"/>
      <c r="V575" s="224"/>
      <c r="W575" s="224"/>
      <c r="X575" s="224"/>
      <c r="Y575" s="224"/>
    </row>
    <row r="576" spans="1:25" ht="15.75" hidden="1" customHeight="1" x14ac:dyDescent="0.2">
      <c r="A576" s="224"/>
      <c r="B576" s="217"/>
      <c r="C576" s="218"/>
      <c r="D576" s="218"/>
      <c r="E576" s="218"/>
      <c r="F576" s="170"/>
      <c r="G576" s="170"/>
      <c r="H576" s="170"/>
      <c r="I576" s="170"/>
      <c r="J576" s="216"/>
      <c r="K576" s="224"/>
      <c r="L576" s="224"/>
      <c r="M576" s="224"/>
      <c r="N576" s="224"/>
      <c r="O576" s="224"/>
      <c r="P576" s="224"/>
      <c r="Q576" s="224"/>
      <c r="R576" s="224"/>
      <c r="S576" s="224"/>
      <c r="T576" s="224"/>
      <c r="U576" s="224"/>
      <c r="V576" s="224"/>
      <c r="W576" s="224"/>
      <c r="X576" s="224"/>
      <c r="Y576" s="224"/>
    </row>
    <row r="577" spans="1:25" ht="15.75" hidden="1" customHeight="1" x14ac:dyDescent="0.2">
      <c r="A577" s="224"/>
      <c r="B577" s="217"/>
      <c r="C577" s="218"/>
      <c r="D577" s="218"/>
      <c r="E577" s="218"/>
      <c r="F577" s="170"/>
      <c r="G577" s="170"/>
      <c r="H577" s="170"/>
      <c r="I577" s="170"/>
      <c r="J577" s="216"/>
      <c r="K577" s="224"/>
      <c r="L577" s="224"/>
      <c r="M577" s="224"/>
      <c r="N577" s="224"/>
      <c r="O577" s="224"/>
      <c r="P577" s="224"/>
      <c r="Q577" s="224"/>
      <c r="R577" s="224"/>
      <c r="S577" s="224"/>
      <c r="T577" s="224"/>
      <c r="U577" s="224"/>
      <c r="V577" s="224"/>
      <c r="W577" s="224"/>
      <c r="X577" s="224"/>
      <c r="Y577" s="224"/>
    </row>
    <row r="578" spans="1:25" ht="15.75" hidden="1" customHeight="1" x14ac:dyDescent="0.2">
      <c r="A578" s="224"/>
      <c r="B578" s="217"/>
      <c r="C578" s="218"/>
      <c r="D578" s="218"/>
      <c r="E578" s="218"/>
      <c r="F578" s="170"/>
      <c r="G578" s="170"/>
      <c r="H578" s="170"/>
      <c r="I578" s="170"/>
      <c r="J578" s="216"/>
      <c r="K578" s="224"/>
      <c r="L578" s="224"/>
      <c r="M578" s="224"/>
      <c r="N578" s="224"/>
      <c r="O578" s="224"/>
      <c r="P578" s="224"/>
      <c r="Q578" s="224"/>
      <c r="R578" s="224"/>
      <c r="S578" s="224"/>
      <c r="T578" s="224"/>
      <c r="U578" s="224"/>
      <c r="V578" s="224"/>
      <c r="W578" s="224"/>
      <c r="X578" s="224"/>
      <c r="Y578" s="224"/>
    </row>
    <row r="579" spans="1:25" ht="15.75" hidden="1" customHeight="1" x14ac:dyDescent="0.2">
      <c r="A579" s="224"/>
      <c r="B579" s="217"/>
      <c r="C579" s="218"/>
      <c r="D579" s="218"/>
      <c r="E579" s="218"/>
      <c r="F579" s="170"/>
      <c r="G579" s="170"/>
      <c r="H579" s="170"/>
      <c r="I579" s="170"/>
      <c r="J579" s="216"/>
      <c r="K579" s="224"/>
      <c r="L579" s="224"/>
      <c r="M579" s="224"/>
      <c r="N579" s="224"/>
      <c r="O579" s="224"/>
      <c r="P579" s="224"/>
      <c r="Q579" s="224"/>
      <c r="R579" s="224"/>
      <c r="S579" s="224"/>
      <c r="T579" s="224"/>
      <c r="U579" s="224"/>
      <c r="V579" s="224"/>
      <c r="W579" s="224"/>
      <c r="X579" s="224"/>
      <c r="Y579" s="224"/>
    </row>
    <row r="580" spans="1:25" ht="15.75" hidden="1" customHeight="1" x14ac:dyDescent="0.2">
      <c r="A580" s="224"/>
      <c r="B580" s="217"/>
      <c r="C580" s="218"/>
      <c r="D580" s="218"/>
      <c r="E580" s="218"/>
      <c r="F580" s="170"/>
      <c r="G580" s="170"/>
      <c r="H580" s="170"/>
      <c r="I580" s="170"/>
      <c r="J580" s="216"/>
      <c r="K580" s="224"/>
      <c r="L580" s="224"/>
      <c r="M580" s="224"/>
      <c r="N580" s="224"/>
      <c r="O580" s="224"/>
      <c r="P580" s="224"/>
      <c r="Q580" s="224"/>
      <c r="R580" s="224"/>
      <c r="S580" s="224"/>
      <c r="T580" s="224"/>
      <c r="U580" s="224"/>
      <c r="V580" s="224"/>
      <c r="W580" s="224"/>
      <c r="X580" s="224"/>
      <c r="Y580" s="224"/>
    </row>
    <row r="581" spans="1:25" ht="15.75" hidden="1" customHeight="1" x14ac:dyDescent="0.2">
      <c r="A581" s="224"/>
      <c r="B581" s="217"/>
      <c r="C581" s="218"/>
      <c r="D581" s="218"/>
      <c r="E581" s="218"/>
      <c r="F581" s="170"/>
      <c r="G581" s="170"/>
      <c r="H581" s="170"/>
      <c r="I581" s="170"/>
      <c r="J581" s="216"/>
      <c r="K581" s="224"/>
      <c r="L581" s="224"/>
      <c r="M581" s="224"/>
      <c r="N581" s="224"/>
      <c r="O581" s="224"/>
      <c r="P581" s="224"/>
      <c r="Q581" s="224"/>
      <c r="R581" s="224"/>
      <c r="S581" s="224"/>
      <c r="T581" s="224"/>
      <c r="U581" s="224"/>
      <c r="V581" s="224"/>
      <c r="W581" s="224"/>
      <c r="X581" s="224"/>
      <c r="Y581" s="224"/>
    </row>
    <row r="582" spans="1:25" ht="15.75" hidden="1" customHeight="1" x14ac:dyDescent="0.2">
      <c r="A582" s="224"/>
      <c r="B582" s="217"/>
      <c r="C582" s="218"/>
      <c r="D582" s="218"/>
      <c r="E582" s="218"/>
      <c r="F582" s="170"/>
      <c r="G582" s="170"/>
      <c r="H582" s="170"/>
      <c r="I582" s="170"/>
      <c r="J582" s="216"/>
      <c r="K582" s="224"/>
      <c r="L582" s="224"/>
      <c r="M582" s="224"/>
      <c r="N582" s="224"/>
      <c r="O582" s="224"/>
      <c r="P582" s="224"/>
      <c r="Q582" s="224"/>
      <c r="R582" s="224"/>
      <c r="S582" s="224"/>
      <c r="T582" s="224"/>
      <c r="U582" s="224"/>
      <c r="V582" s="224"/>
      <c r="W582" s="224"/>
      <c r="X582" s="224"/>
      <c r="Y582" s="224"/>
    </row>
    <row r="583" spans="1:25" ht="15.75" hidden="1" customHeight="1" x14ac:dyDescent="0.2">
      <c r="A583" s="224"/>
      <c r="B583" s="217"/>
      <c r="C583" s="218"/>
      <c r="D583" s="218"/>
      <c r="E583" s="218"/>
      <c r="F583" s="170"/>
      <c r="G583" s="170"/>
      <c r="H583" s="170"/>
      <c r="I583" s="170"/>
      <c r="J583" s="216"/>
      <c r="K583" s="224"/>
      <c r="L583" s="224"/>
      <c r="M583" s="224"/>
      <c r="N583" s="224"/>
      <c r="O583" s="224"/>
      <c r="P583" s="224"/>
      <c r="Q583" s="224"/>
      <c r="R583" s="224"/>
      <c r="S583" s="224"/>
      <c r="T583" s="224"/>
      <c r="U583" s="224"/>
      <c r="V583" s="224"/>
      <c r="W583" s="224"/>
      <c r="X583" s="224"/>
      <c r="Y583" s="224"/>
    </row>
    <row r="584" spans="1:25" ht="15.75" hidden="1" customHeight="1" x14ac:dyDescent="0.2">
      <c r="A584" s="224"/>
      <c r="B584" s="217"/>
      <c r="C584" s="218"/>
      <c r="D584" s="218"/>
      <c r="E584" s="218"/>
      <c r="F584" s="170"/>
      <c r="G584" s="170"/>
      <c r="H584" s="170"/>
      <c r="I584" s="170"/>
      <c r="J584" s="216"/>
      <c r="K584" s="224"/>
      <c r="L584" s="224"/>
      <c r="M584" s="224"/>
      <c r="N584" s="224"/>
      <c r="O584" s="224"/>
      <c r="P584" s="224"/>
      <c r="Q584" s="224"/>
      <c r="R584" s="224"/>
      <c r="S584" s="224"/>
      <c r="T584" s="224"/>
      <c r="U584" s="224"/>
      <c r="V584" s="224"/>
      <c r="W584" s="224"/>
      <c r="X584" s="224"/>
      <c r="Y584" s="224"/>
    </row>
    <row r="585" spans="1:25" ht="15.75" hidden="1" customHeight="1" x14ac:dyDescent="0.2">
      <c r="A585" s="224"/>
      <c r="B585" s="217"/>
      <c r="C585" s="218"/>
      <c r="D585" s="218"/>
      <c r="E585" s="218"/>
      <c r="F585" s="170"/>
      <c r="G585" s="170"/>
      <c r="H585" s="170"/>
      <c r="I585" s="170"/>
      <c r="J585" s="216"/>
      <c r="K585" s="224"/>
      <c r="L585" s="224"/>
      <c r="M585" s="224"/>
      <c r="N585" s="224"/>
      <c r="O585" s="224"/>
      <c r="P585" s="224"/>
      <c r="Q585" s="224"/>
      <c r="R585" s="224"/>
      <c r="S585" s="224"/>
      <c r="T585" s="224"/>
      <c r="U585" s="224"/>
      <c r="V585" s="224"/>
      <c r="W585" s="224"/>
      <c r="X585" s="224"/>
      <c r="Y585" s="224"/>
    </row>
    <row r="586" spans="1:25" ht="15.75" hidden="1" customHeight="1" x14ac:dyDescent="0.2">
      <c r="A586" s="224"/>
      <c r="B586" s="217"/>
      <c r="C586" s="218"/>
      <c r="D586" s="218"/>
      <c r="E586" s="218"/>
      <c r="F586" s="170"/>
      <c r="G586" s="170"/>
      <c r="H586" s="170"/>
      <c r="I586" s="170"/>
      <c r="J586" s="216"/>
      <c r="K586" s="224"/>
      <c r="L586" s="224"/>
      <c r="M586" s="224"/>
      <c r="N586" s="224"/>
      <c r="O586" s="224"/>
      <c r="P586" s="224"/>
      <c r="Q586" s="224"/>
      <c r="R586" s="224"/>
      <c r="S586" s="224"/>
      <c r="T586" s="224"/>
      <c r="U586" s="224"/>
      <c r="V586" s="224"/>
      <c r="W586" s="224"/>
      <c r="X586" s="224"/>
      <c r="Y586" s="224"/>
    </row>
    <row r="587" spans="1:25" ht="15.75" hidden="1" customHeight="1" x14ac:dyDescent="0.2">
      <c r="A587" s="224"/>
      <c r="B587" s="217"/>
      <c r="C587" s="218"/>
      <c r="D587" s="218"/>
      <c r="E587" s="218"/>
      <c r="F587" s="170"/>
      <c r="G587" s="170"/>
      <c r="H587" s="170"/>
      <c r="I587" s="170"/>
      <c r="J587" s="216"/>
      <c r="K587" s="224"/>
      <c r="L587" s="224"/>
      <c r="M587" s="224"/>
      <c r="N587" s="224"/>
      <c r="O587" s="224"/>
      <c r="P587" s="224"/>
      <c r="Q587" s="224"/>
      <c r="R587" s="224"/>
      <c r="S587" s="224"/>
      <c r="T587" s="224"/>
      <c r="U587" s="224"/>
      <c r="V587" s="224"/>
      <c r="W587" s="224"/>
      <c r="X587" s="224"/>
      <c r="Y587" s="224"/>
    </row>
    <row r="588" spans="1:25" ht="15.75" hidden="1" customHeight="1" x14ac:dyDescent="0.2">
      <c r="A588" s="224"/>
      <c r="B588" s="217"/>
      <c r="C588" s="218"/>
      <c r="D588" s="218"/>
      <c r="E588" s="218"/>
      <c r="F588" s="170"/>
      <c r="G588" s="170"/>
      <c r="H588" s="170"/>
      <c r="I588" s="170"/>
      <c r="J588" s="216"/>
      <c r="K588" s="224"/>
      <c r="L588" s="224"/>
      <c r="M588" s="224"/>
      <c r="N588" s="224"/>
      <c r="O588" s="224"/>
      <c r="P588" s="224"/>
      <c r="Q588" s="224"/>
      <c r="R588" s="224"/>
      <c r="S588" s="224"/>
      <c r="T588" s="224"/>
      <c r="U588" s="224"/>
      <c r="V588" s="224"/>
      <c r="W588" s="224"/>
      <c r="X588" s="224"/>
      <c r="Y588" s="224"/>
    </row>
    <row r="589" spans="1:25" ht="15.75" hidden="1" customHeight="1" x14ac:dyDescent="0.2">
      <c r="A589" s="224"/>
      <c r="B589" s="217"/>
      <c r="C589" s="218"/>
      <c r="D589" s="218"/>
      <c r="E589" s="218"/>
      <c r="F589" s="170"/>
      <c r="G589" s="170"/>
      <c r="H589" s="170"/>
      <c r="I589" s="170"/>
      <c r="J589" s="216"/>
      <c r="K589" s="224"/>
      <c r="L589" s="224"/>
      <c r="M589" s="224"/>
      <c r="N589" s="224"/>
      <c r="O589" s="224"/>
      <c r="P589" s="224"/>
      <c r="Q589" s="224"/>
      <c r="R589" s="224"/>
      <c r="S589" s="224"/>
      <c r="T589" s="224"/>
      <c r="U589" s="224"/>
      <c r="V589" s="224"/>
      <c r="W589" s="224"/>
      <c r="X589" s="224"/>
      <c r="Y589" s="224"/>
    </row>
    <row r="590" spans="1:25" ht="15.75" hidden="1" customHeight="1" x14ac:dyDescent="0.2">
      <c r="A590" s="224"/>
      <c r="B590" s="217"/>
      <c r="C590" s="218"/>
      <c r="D590" s="218"/>
      <c r="E590" s="218"/>
      <c r="F590" s="170"/>
      <c r="G590" s="170"/>
      <c r="H590" s="170"/>
      <c r="I590" s="170"/>
      <c r="J590" s="216"/>
      <c r="K590" s="224"/>
      <c r="L590" s="224"/>
      <c r="M590" s="224"/>
      <c r="N590" s="224"/>
      <c r="O590" s="224"/>
      <c r="P590" s="224"/>
      <c r="Q590" s="224"/>
      <c r="R590" s="224"/>
      <c r="S590" s="224"/>
      <c r="T590" s="224"/>
      <c r="U590" s="224"/>
      <c r="V590" s="224"/>
      <c r="W590" s="224"/>
      <c r="X590" s="224"/>
      <c r="Y590" s="224"/>
    </row>
    <row r="591" spans="1:25" ht="15.75" hidden="1" customHeight="1" x14ac:dyDescent="0.2">
      <c r="A591" s="224"/>
      <c r="B591" s="217"/>
      <c r="C591" s="218"/>
      <c r="D591" s="218"/>
      <c r="E591" s="218"/>
      <c r="F591" s="170"/>
      <c r="G591" s="170"/>
      <c r="H591" s="170"/>
      <c r="I591" s="170"/>
      <c r="J591" s="216"/>
      <c r="K591" s="224"/>
      <c r="L591" s="224"/>
      <c r="M591" s="224"/>
      <c r="N591" s="224"/>
      <c r="O591" s="224"/>
      <c r="P591" s="224"/>
      <c r="Q591" s="224"/>
      <c r="R591" s="224"/>
      <c r="S591" s="224"/>
      <c r="T591" s="224"/>
      <c r="U591" s="224"/>
      <c r="V591" s="224"/>
      <c r="W591" s="224"/>
      <c r="X591" s="224"/>
      <c r="Y591" s="224"/>
    </row>
    <row r="592" spans="1:25" ht="15.75" hidden="1" customHeight="1" x14ac:dyDescent="0.2">
      <c r="A592" s="224"/>
      <c r="B592" s="217"/>
      <c r="C592" s="218"/>
      <c r="D592" s="218"/>
      <c r="E592" s="218"/>
      <c r="F592" s="170"/>
      <c r="G592" s="170"/>
      <c r="H592" s="170"/>
      <c r="I592" s="170"/>
      <c r="J592" s="216"/>
      <c r="K592" s="224"/>
      <c r="L592" s="224"/>
      <c r="M592" s="224"/>
      <c r="N592" s="224"/>
      <c r="O592" s="224"/>
      <c r="P592" s="224"/>
      <c r="Q592" s="224"/>
      <c r="R592" s="224"/>
      <c r="S592" s="224"/>
      <c r="T592" s="224"/>
      <c r="U592" s="224"/>
      <c r="V592" s="224"/>
      <c r="W592" s="224"/>
      <c r="X592" s="224"/>
      <c r="Y592" s="224"/>
    </row>
    <row r="593" spans="1:25" ht="15.75" hidden="1" customHeight="1" x14ac:dyDescent="0.2">
      <c r="A593" s="224"/>
      <c r="B593" s="217"/>
      <c r="C593" s="218"/>
      <c r="D593" s="218"/>
      <c r="E593" s="218"/>
      <c r="F593" s="170"/>
      <c r="G593" s="170"/>
      <c r="H593" s="170"/>
      <c r="I593" s="170"/>
      <c r="J593" s="216"/>
      <c r="K593" s="224"/>
      <c r="L593" s="224"/>
      <c r="M593" s="224"/>
      <c r="N593" s="224"/>
      <c r="O593" s="224"/>
      <c r="P593" s="224"/>
      <c r="Q593" s="224"/>
      <c r="R593" s="224"/>
      <c r="S593" s="224"/>
      <c r="T593" s="224"/>
      <c r="U593" s="224"/>
      <c r="V593" s="224"/>
      <c r="W593" s="224"/>
      <c r="X593" s="224"/>
      <c r="Y593" s="224"/>
    </row>
    <row r="594" spans="1:25" ht="15.75" hidden="1" customHeight="1" x14ac:dyDescent="0.2">
      <c r="A594" s="224"/>
      <c r="B594" s="217"/>
      <c r="C594" s="218"/>
      <c r="D594" s="218"/>
      <c r="E594" s="218"/>
      <c r="F594" s="170"/>
      <c r="G594" s="170"/>
      <c r="H594" s="170"/>
      <c r="I594" s="170"/>
      <c r="J594" s="216"/>
      <c r="K594" s="224"/>
      <c r="L594" s="224"/>
      <c r="M594" s="224"/>
      <c r="N594" s="224"/>
      <c r="O594" s="224"/>
      <c r="P594" s="224"/>
      <c r="Q594" s="224"/>
      <c r="R594" s="224"/>
      <c r="S594" s="224"/>
      <c r="T594" s="224"/>
      <c r="U594" s="224"/>
      <c r="V594" s="224"/>
      <c r="W594" s="224"/>
      <c r="X594" s="224"/>
      <c r="Y594" s="224"/>
    </row>
    <row r="595" spans="1:25" ht="15.75" hidden="1" customHeight="1" x14ac:dyDescent="0.2">
      <c r="A595" s="224"/>
      <c r="B595" s="217"/>
      <c r="C595" s="218"/>
      <c r="D595" s="218"/>
      <c r="E595" s="218"/>
      <c r="F595" s="170"/>
      <c r="G595" s="170"/>
      <c r="H595" s="170"/>
      <c r="I595" s="170"/>
      <c r="J595" s="216"/>
      <c r="K595" s="224"/>
      <c r="L595" s="224"/>
      <c r="M595" s="224"/>
      <c r="N595" s="224"/>
      <c r="O595" s="224"/>
      <c r="P595" s="224"/>
      <c r="Q595" s="224"/>
      <c r="R595" s="224"/>
      <c r="S595" s="224"/>
      <c r="T595" s="224"/>
      <c r="U595" s="224"/>
      <c r="V595" s="224"/>
      <c r="W595" s="224"/>
      <c r="X595" s="224"/>
      <c r="Y595" s="224"/>
    </row>
    <row r="596" spans="1:25" ht="15.75" hidden="1" customHeight="1" x14ac:dyDescent="0.2">
      <c r="A596" s="224"/>
      <c r="B596" s="217"/>
      <c r="C596" s="218"/>
      <c r="D596" s="218"/>
      <c r="E596" s="218"/>
      <c r="F596" s="170"/>
      <c r="G596" s="170"/>
      <c r="H596" s="170"/>
      <c r="I596" s="170"/>
      <c r="J596" s="216"/>
      <c r="K596" s="224"/>
      <c r="L596" s="224"/>
      <c r="M596" s="224"/>
      <c r="N596" s="224"/>
      <c r="O596" s="224"/>
      <c r="P596" s="224"/>
      <c r="Q596" s="224"/>
      <c r="R596" s="224"/>
      <c r="S596" s="224"/>
      <c r="T596" s="224"/>
      <c r="U596" s="224"/>
      <c r="V596" s="224"/>
      <c r="W596" s="224"/>
      <c r="X596" s="224"/>
      <c r="Y596" s="224"/>
    </row>
    <row r="597" spans="1:25" ht="15.75" hidden="1" customHeight="1" x14ac:dyDescent="0.2">
      <c r="A597" s="224"/>
      <c r="B597" s="217"/>
      <c r="C597" s="218"/>
      <c r="D597" s="218"/>
      <c r="E597" s="218"/>
      <c r="F597" s="170"/>
      <c r="G597" s="170"/>
      <c r="H597" s="170"/>
      <c r="I597" s="170"/>
      <c r="J597" s="216"/>
      <c r="K597" s="224"/>
      <c r="L597" s="224"/>
      <c r="M597" s="224"/>
      <c r="N597" s="224"/>
      <c r="O597" s="224"/>
      <c r="P597" s="224"/>
      <c r="Q597" s="224"/>
      <c r="R597" s="224"/>
      <c r="S597" s="224"/>
      <c r="T597" s="224"/>
      <c r="U597" s="224"/>
      <c r="V597" s="224"/>
      <c r="W597" s="224"/>
      <c r="X597" s="224"/>
      <c r="Y597" s="224"/>
    </row>
    <row r="598" spans="1:25" ht="15.75" hidden="1" customHeight="1" x14ac:dyDescent="0.2">
      <c r="A598" s="224"/>
      <c r="B598" s="217"/>
      <c r="C598" s="218"/>
      <c r="D598" s="218"/>
      <c r="E598" s="218"/>
      <c r="F598" s="170"/>
      <c r="G598" s="170"/>
      <c r="H598" s="170"/>
      <c r="I598" s="170"/>
      <c r="J598" s="216"/>
      <c r="K598" s="224"/>
      <c r="L598" s="224"/>
      <c r="M598" s="224"/>
      <c r="N598" s="224"/>
      <c r="O598" s="224"/>
      <c r="P598" s="224"/>
      <c r="Q598" s="224"/>
      <c r="R598" s="224"/>
      <c r="S598" s="224"/>
      <c r="T598" s="224"/>
      <c r="U598" s="224"/>
      <c r="V598" s="224"/>
      <c r="W598" s="224"/>
      <c r="X598" s="224"/>
      <c r="Y598" s="224"/>
    </row>
    <row r="599" spans="1:25" ht="15.75" hidden="1" customHeight="1" x14ac:dyDescent="0.2">
      <c r="A599" s="224"/>
      <c r="B599" s="217"/>
      <c r="C599" s="218"/>
      <c r="D599" s="218"/>
      <c r="E599" s="218"/>
      <c r="F599" s="170"/>
      <c r="G599" s="170"/>
      <c r="H599" s="170"/>
      <c r="I599" s="170"/>
      <c r="J599" s="216"/>
      <c r="K599" s="224"/>
      <c r="L599" s="224"/>
      <c r="M599" s="224"/>
      <c r="N599" s="224"/>
      <c r="O599" s="224"/>
      <c r="P599" s="224"/>
      <c r="Q599" s="224"/>
      <c r="R599" s="224"/>
      <c r="S599" s="224"/>
      <c r="T599" s="224"/>
      <c r="U599" s="224"/>
      <c r="V599" s="224"/>
      <c r="W599" s="224"/>
      <c r="X599" s="224"/>
      <c r="Y599" s="224"/>
    </row>
    <row r="600" spans="1:25" ht="15.75" hidden="1" customHeight="1" x14ac:dyDescent="0.2">
      <c r="A600" s="224"/>
      <c r="B600" s="217"/>
      <c r="C600" s="218"/>
      <c r="D600" s="218"/>
      <c r="E600" s="218"/>
      <c r="F600" s="170"/>
      <c r="G600" s="170"/>
      <c r="H600" s="170"/>
      <c r="I600" s="170"/>
      <c r="J600" s="216"/>
      <c r="K600" s="224"/>
      <c r="L600" s="224"/>
      <c r="M600" s="224"/>
      <c r="N600" s="224"/>
      <c r="O600" s="224"/>
      <c r="P600" s="224"/>
      <c r="Q600" s="224"/>
      <c r="R600" s="224"/>
      <c r="S600" s="224"/>
      <c r="T600" s="224"/>
      <c r="U600" s="224"/>
      <c r="V600" s="224"/>
      <c r="W600" s="224"/>
      <c r="X600" s="224"/>
      <c r="Y600" s="224"/>
    </row>
    <row r="601" spans="1:25" ht="15.75" hidden="1" customHeight="1" x14ac:dyDescent="0.2">
      <c r="A601" s="224"/>
      <c r="B601" s="217"/>
      <c r="C601" s="218"/>
      <c r="D601" s="218"/>
      <c r="E601" s="218"/>
      <c r="F601" s="170"/>
      <c r="G601" s="170"/>
      <c r="H601" s="170"/>
      <c r="I601" s="170"/>
      <c r="J601" s="216"/>
      <c r="K601" s="224"/>
      <c r="L601" s="224"/>
      <c r="M601" s="224"/>
      <c r="N601" s="224"/>
      <c r="O601" s="224"/>
      <c r="P601" s="224"/>
      <c r="Q601" s="224"/>
      <c r="R601" s="224"/>
      <c r="S601" s="224"/>
      <c r="T601" s="224"/>
      <c r="U601" s="224"/>
      <c r="V601" s="224"/>
      <c r="W601" s="224"/>
      <c r="X601" s="224"/>
      <c r="Y601" s="224"/>
    </row>
    <row r="602" spans="1:25" ht="15.75" hidden="1" customHeight="1" x14ac:dyDescent="0.2">
      <c r="A602" s="224"/>
      <c r="B602" s="217"/>
      <c r="C602" s="218"/>
      <c r="D602" s="218"/>
      <c r="E602" s="218"/>
      <c r="F602" s="170"/>
      <c r="G602" s="170"/>
      <c r="H602" s="170"/>
      <c r="I602" s="170"/>
      <c r="J602" s="216"/>
      <c r="K602" s="224"/>
      <c r="L602" s="224"/>
      <c r="M602" s="224"/>
      <c r="N602" s="224"/>
      <c r="O602" s="224"/>
      <c r="P602" s="224"/>
      <c r="Q602" s="224"/>
      <c r="R602" s="224"/>
      <c r="S602" s="224"/>
      <c r="T602" s="224"/>
      <c r="U602" s="224"/>
      <c r="V602" s="224"/>
      <c r="W602" s="224"/>
      <c r="X602" s="224"/>
      <c r="Y602" s="224"/>
    </row>
    <row r="603" spans="1:25" ht="15.75" hidden="1" customHeight="1" x14ac:dyDescent="0.2">
      <c r="A603" s="224"/>
      <c r="B603" s="217"/>
      <c r="C603" s="218"/>
      <c r="D603" s="218"/>
      <c r="E603" s="218"/>
      <c r="F603" s="170"/>
      <c r="G603" s="170"/>
      <c r="H603" s="170"/>
      <c r="I603" s="170"/>
      <c r="J603" s="216"/>
      <c r="K603" s="224"/>
      <c r="L603" s="224"/>
      <c r="M603" s="224"/>
      <c r="N603" s="224"/>
      <c r="O603" s="224"/>
      <c r="P603" s="224"/>
      <c r="Q603" s="224"/>
      <c r="R603" s="224"/>
      <c r="S603" s="224"/>
      <c r="T603" s="224"/>
      <c r="U603" s="224"/>
      <c r="V603" s="224"/>
      <c r="W603" s="224"/>
      <c r="X603" s="224"/>
      <c r="Y603" s="224"/>
    </row>
    <row r="604" spans="1:25" ht="15.75" hidden="1" customHeight="1" x14ac:dyDescent="0.2">
      <c r="A604" s="224"/>
      <c r="B604" s="217"/>
      <c r="C604" s="218"/>
      <c r="D604" s="218"/>
      <c r="E604" s="218"/>
      <c r="F604" s="170"/>
      <c r="G604" s="170"/>
      <c r="H604" s="170"/>
      <c r="I604" s="170"/>
      <c r="J604" s="216"/>
      <c r="K604" s="224"/>
      <c r="L604" s="224"/>
      <c r="M604" s="224"/>
      <c r="N604" s="224"/>
      <c r="O604" s="224"/>
      <c r="P604" s="224"/>
      <c r="Q604" s="224"/>
      <c r="R604" s="224"/>
      <c r="S604" s="224"/>
      <c r="T604" s="224"/>
      <c r="U604" s="224"/>
      <c r="V604" s="224"/>
      <c r="W604" s="224"/>
      <c r="X604" s="224"/>
      <c r="Y604" s="224"/>
    </row>
    <row r="605" spans="1:25" ht="15.75" hidden="1" customHeight="1" x14ac:dyDescent="0.2">
      <c r="A605" s="224"/>
      <c r="B605" s="217"/>
      <c r="C605" s="218"/>
      <c r="D605" s="218"/>
      <c r="E605" s="218"/>
      <c r="F605" s="170"/>
      <c r="G605" s="170"/>
      <c r="H605" s="170"/>
      <c r="I605" s="170"/>
      <c r="J605" s="216"/>
      <c r="K605" s="224"/>
      <c r="L605" s="224"/>
      <c r="M605" s="224"/>
      <c r="N605" s="224"/>
      <c r="O605" s="224"/>
      <c r="P605" s="224"/>
      <c r="Q605" s="224"/>
      <c r="R605" s="224"/>
      <c r="S605" s="224"/>
      <c r="T605" s="224"/>
      <c r="U605" s="224"/>
      <c r="V605" s="224"/>
      <c r="W605" s="224"/>
      <c r="X605" s="224"/>
      <c r="Y605" s="224"/>
    </row>
    <row r="606" spans="1:25" ht="15.75" hidden="1" customHeight="1" x14ac:dyDescent="0.2">
      <c r="A606" s="224"/>
      <c r="B606" s="217"/>
      <c r="C606" s="218"/>
      <c r="D606" s="218"/>
      <c r="E606" s="218"/>
      <c r="F606" s="170"/>
      <c r="G606" s="170"/>
      <c r="H606" s="170"/>
      <c r="I606" s="170"/>
      <c r="J606" s="216"/>
      <c r="K606" s="224"/>
      <c r="L606" s="224"/>
      <c r="M606" s="224"/>
      <c r="N606" s="224"/>
      <c r="O606" s="224"/>
      <c r="P606" s="224"/>
      <c r="Q606" s="224"/>
      <c r="R606" s="224"/>
      <c r="S606" s="224"/>
      <c r="T606" s="224"/>
      <c r="U606" s="224"/>
      <c r="V606" s="224"/>
      <c r="W606" s="224"/>
      <c r="X606" s="224"/>
      <c r="Y606" s="224"/>
    </row>
    <row r="607" spans="1:25" ht="15.75" hidden="1" customHeight="1" x14ac:dyDescent="0.2">
      <c r="A607" s="224"/>
      <c r="B607" s="217"/>
      <c r="C607" s="218"/>
      <c r="D607" s="218"/>
      <c r="E607" s="218"/>
      <c r="F607" s="170"/>
      <c r="G607" s="170"/>
      <c r="H607" s="170"/>
      <c r="I607" s="170"/>
      <c r="J607" s="216"/>
      <c r="K607" s="224"/>
      <c r="L607" s="224"/>
      <c r="M607" s="224"/>
      <c r="N607" s="224"/>
      <c r="O607" s="224"/>
      <c r="P607" s="224"/>
      <c r="Q607" s="224"/>
      <c r="R607" s="224"/>
      <c r="S607" s="224"/>
      <c r="T607" s="224"/>
      <c r="U607" s="224"/>
      <c r="V607" s="224"/>
      <c r="W607" s="224"/>
      <c r="X607" s="224"/>
      <c r="Y607" s="224"/>
    </row>
    <row r="608" spans="1:25" ht="15.75" hidden="1" customHeight="1" x14ac:dyDescent="0.2">
      <c r="A608" s="224"/>
      <c r="B608" s="217"/>
      <c r="C608" s="218"/>
      <c r="D608" s="218"/>
      <c r="E608" s="218"/>
      <c r="F608" s="170"/>
      <c r="G608" s="170"/>
      <c r="H608" s="170"/>
      <c r="I608" s="170"/>
      <c r="J608" s="216"/>
      <c r="K608" s="224"/>
      <c r="L608" s="224"/>
      <c r="M608" s="224"/>
      <c r="N608" s="224"/>
      <c r="O608" s="224"/>
      <c r="P608" s="224"/>
      <c r="Q608" s="224"/>
      <c r="R608" s="224"/>
      <c r="S608" s="224"/>
      <c r="T608" s="224"/>
      <c r="U608" s="224"/>
      <c r="V608" s="224"/>
      <c r="W608" s="224"/>
      <c r="X608" s="224"/>
      <c r="Y608" s="224"/>
    </row>
    <row r="609" spans="1:25" ht="15.75" hidden="1" customHeight="1" x14ac:dyDescent="0.2">
      <c r="A609" s="224"/>
      <c r="B609" s="217"/>
      <c r="C609" s="218"/>
      <c r="D609" s="218"/>
      <c r="E609" s="218"/>
      <c r="F609" s="170"/>
      <c r="G609" s="170"/>
      <c r="H609" s="170"/>
      <c r="I609" s="170"/>
      <c r="J609" s="216"/>
      <c r="K609" s="224"/>
      <c r="L609" s="224"/>
      <c r="M609" s="224"/>
      <c r="N609" s="224"/>
      <c r="O609" s="224"/>
      <c r="P609" s="224"/>
      <c r="Q609" s="224"/>
      <c r="R609" s="224"/>
      <c r="S609" s="224"/>
      <c r="T609" s="224"/>
      <c r="U609" s="224"/>
      <c r="V609" s="224"/>
      <c r="W609" s="224"/>
      <c r="X609" s="224"/>
      <c r="Y609" s="224"/>
    </row>
    <row r="610" spans="1:25" ht="15.75" hidden="1" customHeight="1" x14ac:dyDescent="0.2">
      <c r="A610" s="224"/>
      <c r="B610" s="217"/>
      <c r="C610" s="218"/>
      <c r="D610" s="218"/>
      <c r="E610" s="218"/>
      <c r="F610" s="170"/>
      <c r="G610" s="170"/>
      <c r="H610" s="170"/>
      <c r="I610" s="170"/>
      <c r="J610" s="216"/>
      <c r="K610" s="224"/>
      <c r="L610" s="224"/>
      <c r="M610" s="224"/>
      <c r="N610" s="224"/>
      <c r="O610" s="224"/>
      <c r="P610" s="224"/>
      <c r="Q610" s="224"/>
      <c r="R610" s="224"/>
      <c r="S610" s="224"/>
      <c r="T610" s="224"/>
      <c r="U610" s="224"/>
      <c r="V610" s="224"/>
      <c r="W610" s="224"/>
      <c r="X610" s="224"/>
      <c r="Y610" s="224"/>
    </row>
    <row r="611" spans="1:25" ht="15.75" hidden="1" customHeight="1" x14ac:dyDescent="0.2">
      <c r="A611" s="224"/>
      <c r="B611" s="217"/>
      <c r="C611" s="218"/>
      <c r="D611" s="218"/>
      <c r="E611" s="218"/>
      <c r="F611" s="170"/>
      <c r="G611" s="170"/>
      <c r="H611" s="170"/>
      <c r="I611" s="170"/>
      <c r="J611" s="216"/>
      <c r="K611" s="224"/>
      <c r="L611" s="224"/>
      <c r="M611" s="224"/>
      <c r="N611" s="224"/>
      <c r="O611" s="224"/>
      <c r="P611" s="224"/>
      <c r="Q611" s="224"/>
      <c r="R611" s="224"/>
      <c r="S611" s="224"/>
      <c r="T611" s="224"/>
      <c r="U611" s="224"/>
      <c r="V611" s="224"/>
      <c r="W611" s="224"/>
      <c r="X611" s="224"/>
      <c r="Y611" s="224"/>
    </row>
    <row r="612" spans="1:25" ht="15.75" hidden="1" customHeight="1" x14ac:dyDescent="0.2">
      <c r="A612" s="224"/>
      <c r="B612" s="217"/>
      <c r="C612" s="218"/>
      <c r="D612" s="218"/>
      <c r="E612" s="218"/>
      <c r="F612" s="170"/>
      <c r="G612" s="170"/>
      <c r="H612" s="170"/>
      <c r="I612" s="170"/>
      <c r="J612" s="216"/>
      <c r="K612" s="224"/>
      <c r="L612" s="224"/>
      <c r="M612" s="224"/>
      <c r="N612" s="224"/>
      <c r="O612" s="224"/>
      <c r="P612" s="224"/>
      <c r="Q612" s="224"/>
      <c r="R612" s="224"/>
      <c r="S612" s="224"/>
      <c r="T612" s="224"/>
      <c r="U612" s="224"/>
      <c r="V612" s="224"/>
      <c r="W612" s="224"/>
      <c r="X612" s="224"/>
      <c r="Y612" s="224"/>
    </row>
    <row r="613" spans="1:25" ht="15.75" hidden="1" customHeight="1" x14ac:dyDescent="0.2">
      <c r="A613" s="224"/>
      <c r="B613" s="217"/>
      <c r="C613" s="218"/>
      <c r="D613" s="218"/>
      <c r="E613" s="218"/>
      <c r="F613" s="170"/>
      <c r="G613" s="170"/>
      <c r="H613" s="170"/>
      <c r="I613" s="170"/>
      <c r="J613" s="216"/>
      <c r="K613" s="224"/>
      <c r="L613" s="224"/>
      <c r="M613" s="224"/>
      <c r="N613" s="224"/>
      <c r="O613" s="224"/>
      <c r="P613" s="224"/>
      <c r="Q613" s="224"/>
      <c r="R613" s="224"/>
      <c r="S613" s="224"/>
      <c r="T613" s="224"/>
      <c r="U613" s="224"/>
      <c r="V613" s="224"/>
      <c r="W613" s="224"/>
      <c r="X613" s="224"/>
      <c r="Y613" s="224"/>
    </row>
    <row r="614" spans="1:25" ht="15.75" hidden="1" customHeight="1" x14ac:dyDescent="0.2">
      <c r="A614" s="224"/>
      <c r="B614" s="217"/>
      <c r="C614" s="218"/>
      <c r="D614" s="218"/>
      <c r="E614" s="218"/>
      <c r="F614" s="170"/>
      <c r="G614" s="170"/>
      <c r="H614" s="170"/>
      <c r="I614" s="170"/>
      <c r="J614" s="216"/>
      <c r="K614" s="224"/>
      <c r="L614" s="224"/>
      <c r="M614" s="224"/>
      <c r="N614" s="224"/>
      <c r="O614" s="224"/>
      <c r="P614" s="224"/>
      <c r="Q614" s="224"/>
      <c r="R614" s="224"/>
      <c r="S614" s="224"/>
      <c r="T614" s="224"/>
      <c r="U614" s="224"/>
      <c r="V614" s="224"/>
      <c r="W614" s="224"/>
      <c r="X614" s="224"/>
      <c r="Y614" s="224"/>
    </row>
    <row r="615" spans="1:25" ht="15.75" hidden="1" customHeight="1" x14ac:dyDescent="0.2">
      <c r="A615" s="224"/>
      <c r="B615" s="217"/>
      <c r="C615" s="218"/>
      <c r="D615" s="218"/>
      <c r="E615" s="218"/>
      <c r="F615" s="170"/>
      <c r="G615" s="170"/>
      <c r="H615" s="170"/>
      <c r="I615" s="170"/>
      <c r="J615" s="216"/>
      <c r="K615" s="224"/>
      <c r="L615" s="224"/>
      <c r="M615" s="224"/>
      <c r="N615" s="224"/>
      <c r="O615" s="224"/>
      <c r="P615" s="224"/>
      <c r="Q615" s="224"/>
      <c r="R615" s="224"/>
      <c r="S615" s="224"/>
      <c r="T615" s="224"/>
      <c r="U615" s="224"/>
      <c r="V615" s="224"/>
      <c r="W615" s="224"/>
      <c r="X615" s="224"/>
      <c r="Y615" s="224"/>
    </row>
    <row r="616" spans="1:25" ht="15.75" hidden="1" customHeight="1" x14ac:dyDescent="0.2">
      <c r="A616" s="224"/>
      <c r="B616" s="217"/>
      <c r="C616" s="218"/>
      <c r="D616" s="218"/>
      <c r="E616" s="218"/>
      <c r="F616" s="170"/>
      <c r="G616" s="170"/>
      <c r="H616" s="170"/>
      <c r="I616" s="170"/>
      <c r="J616" s="216"/>
      <c r="K616" s="224"/>
      <c r="L616" s="224"/>
      <c r="M616" s="224"/>
      <c r="N616" s="224"/>
      <c r="O616" s="224"/>
      <c r="P616" s="224"/>
      <c r="Q616" s="224"/>
      <c r="R616" s="224"/>
      <c r="S616" s="224"/>
      <c r="T616" s="224"/>
      <c r="U616" s="224"/>
      <c r="V616" s="224"/>
      <c r="W616" s="224"/>
      <c r="X616" s="224"/>
      <c r="Y616" s="224"/>
    </row>
    <row r="617" spans="1:25" ht="15.75" hidden="1" customHeight="1" x14ac:dyDescent="0.2">
      <c r="A617" s="224"/>
      <c r="B617" s="217"/>
      <c r="C617" s="218"/>
      <c r="D617" s="218"/>
      <c r="E617" s="218"/>
      <c r="F617" s="170"/>
      <c r="G617" s="170"/>
      <c r="H617" s="170"/>
      <c r="I617" s="170"/>
      <c r="J617" s="216"/>
      <c r="K617" s="224"/>
      <c r="L617" s="224"/>
      <c r="M617" s="224"/>
      <c r="N617" s="224"/>
      <c r="O617" s="224"/>
      <c r="P617" s="224"/>
      <c r="Q617" s="224"/>
      <c r="R617" s="224"/>
      <c r="S617" s="224"/>
      <c r="T617" s="224"/>
      <c r="U617" s="224"/>
      <c r="V617" s="224"/>
      <c r="W617" s="224"/>
      <c r="X617" s="224"/>
      <c r="Y617" s="224"/>
    </row>
    <row r="618" spans="1:25" ht="15.75" hidden="1" customHeight="1" x14ac:dyDescent="0.2">
      <c r="A618" s="224"/>
      <c r="B618" s="217"/>
      <c r="C618" s="218"/>
      <c r="D618" s="218"/>
      <c r="E618" s="218"/>
      <c r="F618" s="170"/>
      <c r="G618" s="170"/>
      <c r="H618" s="170"/>
      <c r="I618" s="170"/>
      <c r="J618" s="216"/>
      <c r="K618" s="224"/>
      <c r="L618" s="224"/>
      <c r="M618" s="224"/>
      <c r="N618" s="224"/>
      <c r="O618" s="224"/>
      <c r="P618" s="224"/>
      <c r="Q618" s="224"/>
      <c r="R618" s="224"/>
      <c r="S618" s="224"/>
      <c r="T618" s="224"/>
      <c r="U618" s="224"/>
      <c r="V618" s="224"/>
      <c r="W618" s="224"/>
      <c r="X618" s="224"/>
      <c r="Y618" s="224"/>
    </row>
    <row r="619" spans="1:25" ht="15.75" hidden="1" customHeight="1" x14ac:dyDescent="0.2">
      <c r="A619" s="224"/>
      <c r="B619" s="217"/>
      <c r="C619" s="218"/>
      <c r="D619" s="218"/>
      <c r="E619" s="218"/>
      <c r="F619" s="170"/>
      <c r="G619" s="170"/>
      <c r="H619" s="170"/>
      <c r="I619" s="170"/>
      <c r="J619" s="216"/>
      <c r="K619" s="224"/>
      <c r="L619" s="224"/>
      <c r="M619" s="224"/>
      <c r="N619" s="224"/>
      <c r="O619" s="224"/>
      <c r="P619" s="224"/>
      <c r="Q619" s="224"/>
      <c r="R619" s="224"/>
      <c r="S619" s="224"/>
      <c r="T619" s="224"/>
      <c r="U619" s="224"/>
      <c r="V619" s="224"/>
      <c r="W619" s="224"/>
      <c r="X619" s="224"/>
      <c r="Y619" s="224"/>
    </row>
    <row r="620" spans="1:25" ht="15.75" hidden="1" customHeight="1" x14ac:dyDescent="0.2">
      <c r="A620" s="224"/>
      <c r="B620" s="217"/>
      <c r="C620" s="218"/>
      <c r="D620" s="218"/>
      <c r="E620" s="218"/>
      <c r="F620" s="170"/>
      <c r="G620" s="170"/>
      <c r="H620" s="170"/>
      <c r="I620" s="170"/>
      <c r="J620" s="216"/>
      <c r="K620" s="224"/>
      <c r="L620" s="224"/>
      <c r="M620" s="224"/>
      <c r="N620" s="224"/>
      <c r="O620" s="224"/>
      <c r="P620" s="224"/>
      <c r="Q620" s="224"/>
      <c r="R620" s="224"/>
      <c r="S620" s="224"/>
      <c r="T620" s="224"/>
      <c r="U620" s="224"/>
      <c r="V620" s="224"/>
      <c r="W620" s="224"/>
      <c r="X620" s="224"/>
      <c r="Y620" s="224"/>
    </row>
    <row r="621" spans="1:25" ht="15.75" hidden="1" customHeight="1" x14ac:dyDescent="0.2">
      <c r="A621" s="224"/>
      <c r="B621" s="217"/>
      <c r="C621" s="218"/>
      <c r="D621" s="218"/>
      <c r="E621" s="218"/>
      <c r="F621" s="170"/>
      <c r="G621" s="170"/>
      <c r="H621" s="170"/>
      <c r="I621" s="170"/>
      <c r="J621" s="216"/>
      <c r="K621" s="224"/>
      <c r="L621" s="224"/>
      <c r="M621" s="224"/>
      <c r="N621" s="224"/>
      <c r="O621" s="224"/>
      <c r="P621" s="224"/>
      <c r="Q621" s="224"/>
      <c r="R621" s="224"/>
      <c r="S621" s="224"/>
      <c r="T621" s="224"/>
      <c r="U621" s="224"/>
      <c r="V621" s="224"/>
      <c r="W621" s="224"/>
      <c r="X621" s="224"/>
      <c r="Y621" s="224"/>
    </row>
    <row r="622" spans="1:25" ht="15.75" hidden="1" customHeight="1" x14ac:dyDescent="0.2">
      <c r="A622" s="224"/>
      <c r="B622" s="217"/>
      <c r="C622" s="218"/>
      <c r="D622" s="218"/>
      <c r="E622" s="218"/>
      <c r="F622" s="170"/>
      <c r="G622" s="170"/>
      <c r="H622" s="170"/>
      <c r="I622" s="170"/>
      <c r="J622" s="216"/>
      <c r="K622" s="224"/>
      <c r="L622" s="224"/>
      <c r="M622" s="224"/>
      <c r="N622" s="224"/>
      <c r="O622" s="224"/>
      <c r="P622" s="224"/>
      <c r="Q622" s="224"/>
      <c r="R622" s="224"/>
      <c r="S622" s="224"/>
      <c r="T622" s="224"/>
      <c r="U622" s="224"/>
      <c r="V622" s="224"/>
      <c r="W622" s="224"/>
      <c r="X622" s="224"/>
      <c r="Y622" s="224"/>
    </row>
    <row r="623" spans="1:25" ht="15.75" hidden="1" customHeight="1" x14ac:dyDescent="0.2">
      <c r="A623" s="224"/>
      <c r="B623" s="217"/>
      <c r="C623" s="218"/>
      <c r="D623" s="218"/>
      <c r="E623" s="218"/>
      <c r="F623" s="170"/>
      <c r="G623" s="170"/>
      <c r="H623" s="170"/>
      <c r="I623" s="170"/>
      <c r="J623" s="216"/>
      <c r="K623" s="224"/>
      <c r="L623" s="224"/>
      <c r="M623" s="224"/>
      <c r="N623" s="224"/>
      <c r="O623" s="224"/>
      <c r="P623" s="224"/>
      <c r="Q623" s="224"/>
      <c r="R623" s="224"/>
      <c r="S623" s="224"/>
      <c r="T623" s="224"/>
      <c r="U623" s="224"/>
      <c r="V623" s="224"/>
      <c r="W623" s="224"/>
      <c r="X623" s="224"/>
      <c r="Y623" s="224"/>
    </row>
    <row r="624" spans="1:25" ht="15.75" hidden="1" customHeight="1" x14ac:dyDescent="0.2">
      <c r="A624" s="224"/>
      <c r="B624" s="217"/>
      <c r="C624" s="218"/>
      <c r="D624" s="218"/>
      <c r="E624" s="218"/>
      <c r="F624" s="170"/>
      <c r="G624" s="170"/>
      <c r="H624" s="170"/>
      <c r="I624" s="170"/>
      <c r="J624" s="216"/>
      <c r="K624" s="224"/>
      <c r="L624" s="224"/>
      <c r="M624" s="224"/>
      <c r="N624" s="224"/>
      <c r="O624" s="224"/>
      <c r="P624" s="224"/>
      <c r="Q624" s="224"/>
      <c r="R624" s="224"/>
      <c r="S624" s="224"/>
      <c r="T624" s="224"/>
      <c r="U624" s="224"/>
      <c r="V624" s="224"/>
      <c r="W624" s="224"/>
      <c r="X624" s="224"/>
      <c r="Y624" s="224"/>
    </row>
    <row r="625" spans="1:25" ht="15.75" hidden="1" customHeight="1" x14ac:dyDescent="0.2">
      <c r="A625" s="224"/>
      <c r="B625" s="217"/>
      <c r="C625" s="218"/>
      <c r="D625" s="218"/>
      <c r="E625" s="218"/>
      <c r="F625" s="170"/>
      <c r="G625" s="170"/>
      <c r="H625" s="170"/>
      <c r="I625" s="170"/>
      <c r="J625" s="216"/>
      <c r="K625" s="224"/>
      <c r="L625" s="224"/>
      <c r="M625" s="224"/>
      <c r="N625" s="224"/>
      <c r="O625" s="224"/>
      <c r="P625" s="224"/>
      <c r="Q625" s="224"/>
      <c r="R625" s="224"/>
      <c r="S625" s="224"/>
      <c r="T625" s="224"/>
      <c r="U625" s="224"/>
      <c r="V625" s="224"/>
      <c r="W625" s="224"/>
      <c r="X625" s="224"/>
      <c r="Y625" s="224"/>
    </row>
    <row r="626" spans="1:25" ht="15.75" hidden="1" customHeight="1" x14ac:dyDescent="0.2">
      <c r="A626" s="224"/>
      <c r="B626" s="217"/>
      <c r="C626" s="218"/>
      <c r="D626" s="218"/>
      <c r="E626" s="218"/>
      <c r="F626" s="170"/>
      <c r="G626" s="170"/>
      <c r="H626" s="170"/>
      <c r="I626" s="170"/>
      <c r="J626" s="216"/>
      <c r="K626" s="224"/>
      <c r="L626" s="224"/>
      <c r="M626" s="224"/>
      <c r="N626" s="224"/>
      <c r="O626" s="224"/>
      <c r="P626" s="224"/>
      <c r="Q626" s="224"/>
      <c r="R626" s="224"/>
      <c r="S626" s="224"/>
      <c r="T626" s="224"/>
      <c r="U626" s="224"/>
      <c r="V626" s="224"/>
      <c r="W626" s="224"/>
      <c r="X626" s="224"/>
      <c r="Y626" s="224"/>
    </row>
    <row r="627" spans="1:25" ht="15.75" hidden="1" customHeight="1" x14ac:dyDescent="0.2">
      <c r="A627" s="224"/>
      <c r="B627" s="217"/>
      <c r="C627" s="218"/>
      <c r="D627" s="218"/>
      <c r="E627" s="218"/>
      <c r="F627" s="170"/>
      <c r="G627" s="170"/>
      <c r="H627" s="170"/>
      <c r="I627" s="170"/>
      <c r="J627" s="216"/>
      <c r="K627" s="224"/>
      <c r="L627" s="224"/>
      <c r="M627" s="224"/>
      <c r="N627" s="224"/>
      <c r="O627" s="224"/>
      <c r="P627" s="224"/>
      <c r="Q627" s="224"/>
      <c r="R627" s="224"/>
      <c r="S627" s="224"/>
      <c r="T627" s="224"/>
      <c r="U627" s="224"/>
      <c r="V627" s="224"/>
      <c r="W627" s="224"/>
      <c r="X627" s="224"/>
      <c r="Y627" s="224"/>
    </row>
    <row r="628" spans="1:25" ht="15.75" hidden="1" customHeight="1" x14ac:dyDescent="0.2">
      <c r="A628" s="224"/>
      <c r="B628" s="217"/>
      <c r="C628" s="218"/>
      <c r="D628" s="218"/>
      <c r="E628" s="218"/>
      <c r="F628" s="170"/>
      <c r="G628" s="170"/>
      <c r="H628" s="170"/>
      <c r="I628" s="170"/>
      <c r="J628" s="216"/>
      <c r="K628" s="224"/>
      <c r="L628" s="224"/>
      <c r="M628" s="224"/>
      <c r="N628" s="224"/>
      <c r="O628" s="224"/>
      <c r="P628" s="224"/>
      <c r="Q628" s="224"/>
      <c r="R628" s="224"/>
      <c r="S628" s="224"/>
      <c r="T628" s="224"/>
      <c r="U628" s="224"/>
      <c r="V628" s="224"/>
      <c r="W628" s="224"/>
      <c r="X628" s="224"/>
      <c r="Y628" s="224"/>
    </row>
    <row r="629" spans="1:25" ht="15.75" hidden="1" customHeight="1" x14ac:dyDescent="0.2">
      <c r="A629" s="224"/>
      <c r="B629" s="217"/>
      <c r="C629" s="218"/>
      <c r="D629" s="218"/>
      <c r="E629" s="218"/>
      <c r="F629" s="170"/>
      <c r="G629" s="170"/>
      <c r="H629" s="170"/>
      <c r="I629" s="170"/>
      <c r="J629" s="216"/>
      <c r="K629" s="224"/>
      <c r="L629" s="224"/>
      <c r="M629" s="224"/>
      <c r="N629" s="224"/>
      <c r="O629" s="224"/>
      <c r="P629" s="224"/>
      <c r="Q629" s="224"/>
      <c r="R629" s="224"/>
      <c r="S629" s="224"/>
      <c r="T629" s="224"/>
      <c r="U629" s="224"/>
      <c r="V629" s="224"/>
      <c r="W629" s="224"/>
      <c r="X629" s="224"/>
      <c r="Y629" s="224"/>
    </row>
    <row r="630" spans="1:25" ht="15.75" hidden="1" customHeight="1" x14ac:dyDescent="0.2">
      <c r="A630" s="224"/>
      <c r="B630" s="217"/>
      <c r="C630" s="218"/>
      <c r="D630" s="218"/>
      <c r="E630" s="218"/>
      <c r="F630" s="170"/>
      <c r="G630" s="170"/>
      <c r="H630" s="170"/>
      <c r="I630" s="170"/>
      <c r="J630" s="216"/>
      <c r="K630" s="224"/>
      <c r="L630" s="224"/>
      <c r="M630" s="224"/>
      <c r="N630" s="224"/>
      <c r="O630" s="224"/>
      <c r="P630" s="224"/>
      <c r="Q630" s="224"/>
      <c r="R630" s="224"/>
      <c r="S630" s="224"/>
      <c r="T630" s="224"/>
      <c r="U630" s="224"/>
      <c r="V630" s="224"/>
      <c r="W630" s="224"/>
      <c r="X630" s="224"/>
      <c r="Y630" s="224"/>
    </row>
    <row r="631" spans="1:25" ht="15.75" hidden="1" customHeight="1" x14ac:dyDescent="0.2">
      <c r="A631" s="224"/>
      <c r="B631" s="217"/>
      <c r="C631" s="218"/>
      <c r="D631" s="218"/>
      <c r="E631" s="218"/>
      <c r="F631" s="170"/>
      <c r="G631" s="170"/>
      <c r="H631" s="170"/>
      <c r="I631" s="170"/>
      <c r="J631" s="216"/>
      <c r="K631" s="224"/>
      <c r="L631" s="224"/>
      <c r="M631" s="224"/>
      <c r="N631" s="224"/>
      <c r="O631" s="224"/>
      <c r="P631" s="224"/>
      <c r="Q631" s="224"/>
      <c r="R631" s="224"/>
      <c r="S631" s="224"/>
      <c r="T631" s="224"/>
      <c r="U631" s="224"/>
      <c r="V631" s="224"/>
      <c r="W631" s="224"/>
      <c r="X631" s="224"/>
      <c r="Y631" s="224"/>
    </row>
    <row r="632" spans="1:25" ht="15.75" hidden="1" customHeight="1" x14ac:dyDescent="0.2">
      <c r="A632" s="224"/>
      <c r="B632" s="217"/>
      <c r="C632" s="218"/>
      <c r="D632" s="218"/>
      <c r="E632" s="218"/>
      <c r="F632" s="170"/>
      <c r="G632" s="170"/>
      <c r="H632" s="170"/>
      <c r="I632" s="170"/>
      <c r="J632" s="216"/>
      <c r="K632" s="224"/>
      <c r="L632" s="224"/>
      <c r="M632" s="224"/>
      <c r="N632" s="224"/>
      <c r="O632" s="224"/>
      <c r="P632" s="224"/>
      <c r="Q632" s="224"/>
      <c r="R632" s="224"/>
      <c r="S632" s="224"/>
      <c r="T632" s="224"/>
      <c r="U632" s="224"/>
      <c r="V632" s="224"/>
      <c r="W632" s="224"/>
      <c r="X632" s="224"/>
      <c r="Y632" s="224"/>
    </row>
    <row r="633" spans="1:25" ht="15.75" hidden="1" customHeight="1" x14ac:dyDescent="0.2">
      <c r="A633" s="224"/>
      <c r="B633" s="217"/>
      <c r="C633" s="218"/>
      <c r="D633" s="218"/>
      <c r="E633" s="218"/>
      <c r="F633" s="170"/>
      <c r="G633" s="170"/>
      <c r="H633" s="170"/>
      <c r="I633" s="170"/>
      <c r="J633" s="216"/>
      <c r="K633" s="224"/>
      <c r="L633" s="224"/>
      <c r="M633" s="224"/>
      <c r="N633" s="224"/>
      <c r="O633" s="224"/>
      <c r="P633" s="224"/>
      <c r="Q633" s="224"/>
      <c r="R633" s="224"/>
      <c r="S633" s="224"/>
      <c r="T633" s="224"/>
      <c r="U633" s="224"/>
      <c r="V633" s="224"/>
      <c r="W633" s="224"/>
      <c r="X633" s="224"/>
      <c r="Y633" s="224"/>
    </row>
    <row r="634" spans="1:25" ht="15.75" hidden="1" customHeight="1" x14ac:dyDescent="0.2">
      <c r="A634" s="224"/>
      <c r="B634" s="217"/>
      <c r="C634" s="218"/>
      <c r="D634" s="218"/>
      <c r="E634" s="218"/>
      <c r="F634" s="170"/>
      <c r="G634" s="170"/>
      <c r="H634" s="170"/>
      <c r="I634" s="170"/>
      <c r="J634" s="216"/>
      <c r="K634" s="224"/>
      <c r="L634" s="224"/>
      <c r="M634" s="224"/>
      <c r="N634" s="224"/>
      <c r="O634" s="224"/>
      <c r="P634" s="224"/>
      <c r="Q634" s="224"/>
      <c r="R634" s="224"/>
      <c r="S634" s="224"/>
      <c r="T634" s="224"/>
      <c r="U634" s="224"/>
      <c r="V634" s="224"/>
      <c r="W634" s="224"/>
      <c r="X634" s="224"/>
      <c r="Y634" s="224"/>
    </row>
    <row r="635" spans="1:25" ht="15.75" hidden="1" customHeight="1" x14ac:dyDescent="0.2">
      <c r="A635" s="224"/>
      <c r="B635" s="217"/>
      <c r="C635" s="218"/>
      <c r="D635" s="218"/>
      <c r="E635" s="218"/>
      <c r="F635" s="170"/>
      <c r="G635" s="170"/>
      <c r="H635" s="170"/>
      <c r="I635" s="170"/>
      <c r="J635" s="216"/>
      <c r="K635" s="224"/>
      <c r="L635" s="224"/>
      <c r="M635" s="224"/>
      <c r="N635" s="224"/>
      <c r="O635" s="224"/>
      <c r="P635" s="224"/>
      <c r="Q635" s="224"/>
      <c r="R635" s="224"/>
      <c r="S635" s="224"/>
      <c r="T635" s="224"/>
      <c r="U635" s="224"/>
      <c r="V635" s="224"/>
      <c r="W635" s="224"/>
      <c r="X635" s="224"/>
      <c r="Y635" s="224"/>
    </row>
    <row r="636" spans="1:25" ht="15.75" hidden="1" customHeight="1" x14ac:dyDescent="0.2">
      <c r="A636" s="224"/>
      <c r="B636" s="217"/>
      <c r="C636" s="218"/>
      <c r="D636" s="218"/>
      <c r="E636" s="218"/>
      <c r="F636" s="170"/>
      <c r="G636" s="170"/>
      <c r="H636" s="170"/>
      <c r="I636" s="170"/>
      <c r="J636" s="216"/>
      <c r="K636" s="224"/>
      <c r="L636" s="224"/>
      <c r="M636" s="224"/>
      <c r="N636" s="224"/>
      <c r="O636" s="224"/>
      <c r="P636" s="224"/>
      <c r="Q636" s="224"/>
      <c r="R636" s="224"/>
      <c r="S636" s="224"/>
      <c r="T636" s="224"/>
      <c r="U636" s="224"/>
      <c r="V636" s="224"/>
      <c r="W636" s="224"/>
      <c r="X636" s="224"/>
      <c r="Y636" s="224"/>
    </row>
    <row r="637" spans="1:25" ht="15.75" hidden="1" customHeight="1" x14ac:dyDescent="0.2">
      <c r="A637" s="224"/>
      <c r="B637" s="217"/>
      <c r="C637" s="218"/>
      <c r="D637" s="218"/>
      <c r="E637" s="218"/>
      <c r="F637" s="170"/>
      <c r="G637" s="170"/>
      <c r="H637" s="170"/>
      <c r="I637" s="170"/>
      <c r="J637" s="216"/>
      <c r="K637" s="224"/>
      <c r="L637" s="224"/>
      <c r="M637" s="224"/>
      <c r="N637" s="224"/>
      <c r="O637" s="224"/>
      <c r="P637" s="224"/>
      <c r="Q637" s="224"/>
      <c r="R637" s="224"/>
      <c r="S637" s="224"/>
      <c r="T637" s="224"/>
      <c r="U637" s="224"/>
      <c r="V637" s="224"/>
      <c r="W637" s="224"/>
      <c r="X637" s="224"/>
      <c r="Y637" s="224"/>
    </row>
    <row r="638" spans="1:25" ht="15.75" hidden="1" customHeight="1" x14ac:dyDescent="0.2">
      <c r="A638" s="224"/>
      <c r="B638" s="217"/>
      <c r="C638" s="218"/>
      <c r="D638" s="218"/>
      <c r="E638" s="218"/>
      <c r="F638" s="170"/>
      <c r="G638" s="170"/>
      <c r="H638" s="170"/>
      <c r="I638" s="170"/>
      <c r="J638" s="216"/>
      <c r="K638" s="224"/>
      <c r="L638" s="224"/>
      <c r="M638" s="224"/>
      <c r="N638" s="224"/>
      <c r="O638" s="224"/>
      <c r="P638" s="224"/>
      <c r="Q638" s="224"/>
      <c r="R638" s="224"/>
      <c r="S638" s="224"/>
      <c r="T638" s="224"/>
      <c r="U638" s="224"/>
      <c r="V638" s="224"/>
      <c r="W638" s="224"/>
      <c r="X638" s="224"/>
      <c r="Y638" s="224"/>
    </row>
    <row r="639" spans="1:25" ht="15.75" hidden="1" customHeight="1" x14ac:dyDescent="0.2">
      <c r="A639" s="224"/>
      <c r="B639" s="217"/>
      <c r="C639" s="218"/>
      <c r="D639" s="218"/>
      <c r="E639" s="218"/>
      <c r="F639" s="170"/>
      <c r="G639" s="170"/>
      <c r="H639" s="170"/>
      <c r="I639" s="170"/>
      <c r="J639" s="216"/>
      <c r="K639" s="224"/>
      <c r="L639" s="224"/>
      <c r="M639" s="224"/>
      <c r="N639" s="224"/>
      <c r="O639" s="224"/>
      <c r="P639" s="224"/>
      <c r="Q639" s="224"/>
      <c r="R639" s="224"/>
      <c r="S639" s="224"/>
      <c r="T639" s="224"/>
      <c r="U639" s="224"/>
      <c r="V639" s="224"/>
      <c r="W639" s="224"/>
      <c r="X639" s="224"/>
      <c r="Y639" s="224"/>
    </row>
    <row r="640" spans="1:25" ht="15.75" hidden="1" customHeight="1" x14ac:dyDescent="0.2">
      <c r="A640" s="224"/>
      <c r="B640" s="217"/>
      <c r="C640" s="218"/>
      <c r="D640" s="218"/>
      <c r="E640" s="218"/>
      <c r="F640" s="170"/>
      <c r="G640" s="170"/>
      <c r="H640" s="170"/>
      <c r="I640" s="170"/>
      <c r="J640" s="216"/>
      <c r="K640" s="224"/>
      <c r="L640" s="224"/>
      <c r="M640" s="224"/>
      <c r="N640" s="224"/>
      <c r="O640" s="224"/>
      <c r="P640" s="224"/>
      <c r="Q640" s="224"/>
      <c r="R640" s="224"/>
      <c r="S640" s="224"/>
      <c r="T640" s="224"/>
      <c r="U640" s="224"/>
      <c r="V640" s="224"/>
      <c r="W640" s="224"/>
      <c r="X640" s="224"/>
      <c r="Y640" s="224"/>
    </row>
    <row r="641" spans="1:25" ht="15.75" hidden="1" customHeight="1" x14ac:dyDescent="0.2">
      <c r="A641" s="224"/>
      <c r="B641" s="217"/>
      <c r="C641" s="218"/>
      <c r="D641" s="218"/>
      <c r="E641" s="218"/>
      <c r="F641" s="170"/>
      <c r="G641" s="170"/>
      <c r="H641" s="170"/>
      <c r="I641" s="170"/>
      <c r="J641" s="216"/>
      <c r="K641" s="224"/>
      <c r="L641" s="224"/>
      <c r="M641" s="224"/>
      <c r="N641" s="224"/>
      <c r="O641" s="224"/>
      <c r="P641" s="224"/>
      <c r="Q641" s="224"/>
      <c r="R641" s="224"/>
      <c r="S641" s="224"/>
      <c r="T641" s="224"/>
      <c r="U641" s="224"/>
      <c r="V641" s="224"/>
      <c r="W641" s="224"/>
      <c r="X641" s="224"/>
      <c r="Y641" s="224"/>
    </row>
    <row r="642" spans="1:25" ht="15.75" hidden="1" customHeight="1" x14ac:dyDescent="0.2">
      <c r="A642" s="224"/>
      <c r="B642" s="217"/>
      <c r="C642" s="218"/>
      <c r="D642" s="218"/>
      <c r="E642" s="218"/>
      <c r="F642" s="170"/>
      <c r="G642" s="170"/>
      <c r="H642" s="170"/>
      <c r="I642" s="170"/>
      <c r="J642" s="216"/>
      <c r="K642" s="224"/>
      <c r="L642" s="224"/>
      <c r="M642" s="224"/>
      <c r="N642" s="224"/>
      <c r="O642" s="224"/>
      <c r="P642" s="224"/>
      <c r="Q642" s="224"/>
      <c r="R642" s="224"/>
      <c r="S642" s="224"/>
      <c r="T642" s="224"/>
      <c r="U642" s="224"/>
      <c r="V642" s="224"/>
      <c r="W642" s="224"/>
      <c r="X642" s="224"/>
      <c r="Y642" s="224"/>
    </row>
    <row r="643" spans="1:25" ht="15.75" hidden="1" customHeight="1" x14ac:dyDescent="0.2">
      <c r="A643" s="224"/>
      <c r="B643" s="217"/>
      <c r="C643" s="218"/>
      <c r="D643" s="218"/>
      <c r="E643" s="218"/>
      <c r="F643" s="170"/>
      <c r="G643" s="170"/>
      <c r="H643" s="170"/>
      <c r="I643" s="170"/>
      <c r="J643" s="216"/>
      <c r="K643" s="224"/>
      <c r="L643" s="224"/>
      <c r="M643" s="224"/>
      <c r="N643" s="224"/>
      <c r="O643" s="224"/>
      <c r="P643" s="224"/>
      <c r="Q643" s="224"/>
      <c r="R643" s="224"/>
      <c r="S643" s="224"/>
      <c r="T643" s="224"/>
      <c r="U643" s="224"/>
      <c r="V643" s="224"/>
      <c r="W643" s="224"/>
      <c r="X643" s="224"/>
      <c r="Y643" s="224"/>
    </row>
    <row r="644" spans="1:25" ht="15.75" hidden="1" customHeight="1" x14ac:dyDescent="0.2">
      <c r="A644" s="224"/>
      <c r="B644" s="217"/>
      <c r="C644" s="218"/>
      <c r="D644" s="218"/>
      <c r="E644" s="218"/>
      <c r="F644" s="170"/>
      <c r="G644" s="170"/>
      <c r="H644" s="170"/>
      <c r="I644" s="170"/>
      <c r="J644" s="216"/>
      <c r="K644" s="224"/>
      <c r="L644" s="224"/>
      <c r="M644" s="224"/>
      <c r="N644" s="224"/>
      <c r="O644" s="224"/>
      <c r="P644" s="224"/>
      <c r="Q644" s="224"/>
      <c r="R644" s="224"/>
      <c r="S644" s="224"/>
      <c r="T644" s="224"/>
      <c r="U644" s="224"/>
      <c r="V644" s="224"/>
      <c r="W644" s="224"/>
      <c r="X644" s="224"/>
      <c r="Y644" s="224"/>
    </row>
    <row r="645" spans="1:25" ht="15.75" hidden="1" customHeight="1" x14ac:dyDescent="0.2">
      <c r="A645" s="224"/>
      <c r="B645" s="217"/>
      <c r="C645" s="218"/>
      <c r="D645" s="218"/>
      <c r="E645" s="218"/>
      <c r="F645" s="170"/>
      <c r="G645" s="170"/>
      <c r="H645" s="170"/>
      <c r="I645" s="170"/>
      <c r="J645" s="216"/>
      <c r="K645" s="224"/>
      <c r="L645" s="224"/>
      <c r="M645" s="224"/>
      <c r="N645" s="224"/>
      <c r="O645" s="224"/>
      <c r="P645" s="224"/>
      <c r="Q645" s="224"/>
      <c r="R645" s="224"/>
      <c r="S645" s="224"/>
      <c r="T645" s="224"/>
      <c r="U645" s="224"/>
      <c r="V645" s="224"/>
      <c r="W645" s="224"/>
      <c r="X645" s="224"/>
      <c r="Y645" s="224"/>
    </row>
    <row r="646" spans="1:25" ht="15.75" hidden="1" customHeight="1" x14ac:dyDescent="0.2">
      <c r="A646" s="224"/>
      <c r="B646" s="217"/>
      <c r="C646" s="218"/>
      <c r="D646" s="218"/>
      <c r="E646" s="218"/>
      <c r="F646" s="170"/>
      <c r="G646" s="170"/>
      <c r="H646" s="170"/>
      <c r="I646" s="170"/>
      <c r="J646" s="216"/>
      <c r="K646" s="224"/>
      <c r="L646" s="224"/>
      <c r="M646" s="224"/>
      <c r="N646" s="224"/>
      <c r="O646" s="224"/>
      <c r="P646" s="224"/>
      <c r="Q646" s="224"/>
      <c r="R646" s="224"/>
      <c r="S646" s="224"/>
      <c r="T646" s="224"/>
      <c r="U646" s="224"/>
      <c r="V646" s="224"/>
      <c r="W646" s="224"/>
      <c r="X646" s="224"/>
      <c r="Y646" s="224"/>
    </row>
    <row r="647" spans="1:25" ht="15.75" hidden="1" customHeight="1" x14ac:dyDescent="0.2">
      <c r="A647" s="224"/>
      <c r="B647" s="217"/>
      <c r="C647" s="218"/>
      <c r="D647" s="218"/>
      <c r="E647" s="218"/>
      <c r="F647" s="170"/>
      <c r="G647" s="170"/>
      <c r="H647" s="170"/>
      <c r="I647" s="170"/>
      <c r="J647" s="216"/>
      <c r="K647" s="224"/>
      <c r="L647" s="224"/>
      <c r="M647" s="224"/>
      <c r="N647" s="224"/>
      <c r="O647" s="224"/>
      <c r="P647" s="224"/>
      <c r="Q647" s="224"/>
      <c r="R647" s="224"/>
      <c r="S647" s="224"/>
      <c r="T647" s="224"/>
      <c r="U647" s="224"/>
      <c r="V647" s="224"/>
      <c r="W647" s="224"/>
      <c r="X647" s="224"/>
      <c r="Y647" s="224"/>
    </row>
    <row r="648" spans="1:25" ht="15.75" hidden="1" customHeight="1" x14ac:dyDescent="0.2">
      <c r="A648" s="224"/>
      <c r="B648" s="217"/>
      <c r="C648" s="218"/>
      <c r="D648" s="218"/>
      <c r="E648" s="218"/>
      <c r="F648" s="170"/>
      <c r="G648" s="170"/>
      <c r="H648" s="170"/>
      <c r="I648" s="170"/>
      <c r="J648" s="216"/>
      <c r="K648" s="224"/>
      <c r="L648" s="224"/>
      <c r="M648" s="224"/>
      <c r="N648" s="224"/>
      <c r="O648" s="224"/>
      <c r="P648" s="224"/>
      <c r="Q648" s="224"/>
      <c r="R648" s="224"/>
      <c r="S648" s="224"/>
      <c r="T648" s="224"/>
      <c r="U648" s="224"/>
      <c r="V648" s="224"/>
      <c r="W648" s="224"/>
      <c r="X648" s="224"/>
      <c r="Y648" s="224"/>
    </row>
    <row r="649" spans="1:25" ht="15.75" hidden="1" customHeight="1" x14ac:dyDescent="0.2">
      <c r="A649" s="224"/>
      <c r="B649" s="217"/>
      <c r="C649" s="218"/>
      <c r="D649" s="218"/>
      <c r="E649" s="218"/>
      <c r="F649" s="170"/>
      <c r="G649" s="170"/>
      <c r="H649" s="170"/>
      <c r="I649" s="170"/>
      <c r="J649" s="216"/>
      <c r="K649" s="224"/>
      <c r="L649" s="224"/>
      <c r="M649" s="224"/>
      <c r="N649" s="224"/>
      <c r="O649" s="224"/>
      <c r="P649" s="224"/>
      <c r="Q649" s="224"/>
      <c r="R649" s="224"/>
      <c r="S649" s="224"/>
      <c r="T649" s="224"/>
      <c r="U649" s="224"/>
      <c r="V649" s="224"/>
      <c r="W649" s="224"/>
      <c r="X649" s="224"/>
      <c r="Y649" s="224"/>
    </row>
    <row r="650" spans="1:25" ht="15.75" hidden="1" customHeight="1" x14ac:dyDescent="0.2">
      <c r="A650" s="224"/>
      <c r="B650" s="217"/>
      <c r="C650" s="218"/>
      <c r="D650" s="218"/>
      <c r="E650" s="218"/>
      <c r="F650" s="170"/>
      <c r="G650" s="170"/>
      <c r="H650" s="170"/>
      <c r="I650" s="170"/>
      <c r="J650" s="216"/>
      <c r="K650" s="224"/>
      <c r="L650" s="224"/>
      <c r="M650" s="224"/>
      <c r="N650" s="224"/>
      <c r="O650" s="224"/>
      <c r="P650" s="224"/>
      <c r="Q650" s="224"/>
      <c r="R650" s="224"/>
      <c r="S650" s="224"/>
      <c r="T650" s="224"/>
      <c r="U650" s="224"/>
      <c r="V650" s="224"/>
      <c r="W650" s="224"/>
      <c r="X650" s="224"/>
      <c r="Y650" s="224"/>
    </row>
    <row r="651" spans="1:25" ht="15.75" hidden="1" customHeight="1" x14ac:dyDescent="0.2">
      <c r="A651" s="224"/>
      <c r="B651" s="217"/>
      <c r="C651" s="218"/>
      <c r="D651" s="218"/>
      <c r="E651" s="218"/>
      <c r="F651" s="170"/>
      <c r="G651" s="170"/>
      <c r="H651" s="170"/>
      <c r="I651" s="170"/>
      <c r="J651" s="216"/>
      <c r="K651" s="224"/>
      <c r="L651" s="224"/>
      <c r="M651" s="224"/>
      <c r="N651" s="224"/>
      <c r="O651" s="224"/>
      <c r="P651" s="224"/>
      <c r="Q651" s="224"/>
      <c r="R651" s="224"/>
      <c r="S651" s="224"/>
      <c r="T651" s="224"/>
      <c r="U651" s="224"/>
      <c r="V651" s="224"/>
      <c r="W651" s="224"/>
      <c r="X651" s="224"/>
      <c r="Y651" s="224"/>
    </row>
    <row r="652" spans="1:25" ht="15.75" hidden="1" customHeight="1" x14ac:dyDescent="0.2">
      <c r="A652" s="224"/>
      <c r="B652" s="217"/>
      <c r="C652" s="218"/>
      <c r="D652" s="218"/>
      <c r="E652" s="218"/>
      <c r="F652" s="170"/>
      <c r="G652" s="170"/>
      <c r="H652" s="170"/>
      <c r="I652" s="170"/>
      <c r="J652" s="216"/>
      <c r="K652" s="224"/>
      <c r="L652" s="224"/>
      <c r="M652" s="224"/>
      <c r="N652" s="224"/>
      <c r="O652" s="224"/>
      <c r="P652" s="224"/>
      <c r="Q652" s="224"/>
      <c r="R652" s="224"/>
      <c r="S652" s="224"/>
      <c r="T652" s="224"/>
      <c r="U652" s="224"/>
      <c r="V652" s="224"/>
      <c r="W652" s="224"/>
      <c r="X652" s="224"/>
      <c r="Y652" s="224"/>
    </row>
    <row r="653" spans="1:25" ht="15.75" hidden="1" customHeight="1" x14ac:dyDescent="0.2">
      <c r="A653" s="224"/>
      <c r="B653" s="217"/>
      <c r="C653" s="218"/>
      <c r="D653" s="218"/>
      <c r="E653" s="218"/>
      <c r="F653" s="170"/>
      <c r="G653" s="170"/>
      <c r="H653" s="170"/>
      <c r="I653" s="170"/>
      <c r="J653" s="216"/>
      <c r="K653" s="224"/>
      <c r="L653" s="224"/>
      <c r="M653" s="224"/>
      <c r="N653" s="224"/>
      <c r="O653" s="224"/>
      <c r="P653" s="224"/>
      <c r="Q653" s="224"/>
      <c r="R653" s="224"/>
      <c r="S653" s="224"/>
      <c r="T653" s="224"/>
      <c r="U653" s="224"/>
      <c r="V653" s="224"/>
      <c r="W653" s="224"/>
      <c r="X653" s="224"/>
      <c r="Y653" s="224"/>
    </row>
    <row r="654" spans="1:25" ht="15.75" hidden="1" customHeight="1" x14ac:dyDescent="0.2">
      <c r="A654" s="224"/>
      <c r="B654" s="217"/>
      <c r="C654" s="218"/>
      <c r="D654" s="218"/>
      <c r="E654" s="218"/>
      <c r="F654" s="170"/>
      <c r="G654" s="170"/>
      <c r="H654" s="170"/>
      <c r="I654" s="170"/>
      <c r="J654" s="216"/>
      <c r="K654" s="224"/>
      <c r="L654" s="224"/>
      <c r="M654" s="224"/>
      <c r="N654" s="224"/>
      <c r="O654" s="224"/>
      <c r="P654" s="224"/>
      <c r="Q654" s="224"/>
      <c r="R654" s="224"/>
      <c r="S654" s="224"/>
      <c r="T654" s="224"/>
      <c r="U654" s="224"/>
      <c r="V654" s="224"/>
      <c r="W654" s="224"/>
      <c r="X654" s="224"/>
      <c r="Y654" s="224"/>
    </row>
    <row r="655" spans="1:25" ht="15.75" hidden="1" customHeight="1" x14ac:dyDescent="0.2">
      <c r="A655" s="224"/>
      <c r="B655" s="217"/>
      <c r="C655" s="218"/>
      <c r="D655" s="218"/>
      <c r="E655" s="218"/>
      <c r="F655" s="170"/>
      <c r="G655" s="170"/>
      <c r="H655" s="170"/>
      <c r="I655" s="170"/>
      <c r="J655" s="216"/>
      <c r="K655" s="224"/>
      <c r="L655" s="224"/>
      <c r="M655" s="224"/>
      <c r="N655" s="224"/>
      <c r="O655" s="224"/>
      <c r="P655" s="224"/>
      <c r="Q655" s="224"/>
      <c r="R655" s="224"/>
      <c r="S655" s="224"/>
      <c r="T655" s="224"/>
      <c r="U655" s="224"/>
      <c r="V655" s="224"/>
      <c r="W655" s="224"/>
      <c r="X655" s="224"/>
      <c r="Y655" s="224"/>
    </row>
    <row r="656" spans="1:25" ht="15.75" hidden="1" customHeight="1" x14ac:dyDescent="0.2">
      <c r="A656" s="224"/>
      <c r="B656" s="217"/>
      <c r="C656" s="218"/>
      <c r="D656" s="218"/>
      <c r="E656" s="218"/>
      <c r="F656" s="170"/>
      <c r="G656" s="170"/>
      <c r="H656" s="170"/>
      <c r="I656" s="170"/>
      <c r="J656" s="216"/>
      <c r="K656" s="224"/>
      <c r="L656" s="224"/>
      <c r="M656" s="224"/>
      <c r="N656" s="224"/>
      <c r="O656" s="224"/>
      <c r="P656" s="224"/>
      <c r="Q656" s="224"/>
      <c r="R656" s="224"/>
      <c r="S656" s="224"/>
      <c r="T656" s="224"/>
      <c r="U656" s="224"/>
      <c r="V656" s="224"/>
      <c r="W656" s="224"/>
      <c r="X656" s="224"/>
      <c r="Y656" s="224"/>
    </row>
    <row r="657" spans="1:25" ht="15.75" hidden="1" customHeight="1" x14ac:dyDescent="0.2">
      <c r="A657" s="224"/>
      <c r="B657" s="217"/>
      <c r="C657" s="218"/>
      <c r="D657" s="218"/>
      <c r="E657" s="218"/>
      <c r="F657" s="170"/>
      <c r="G657" s="170"/>
      <c r="H657" s="170"/>
      <c r="I657" s="170"/>
      <c r="J657" s="216"/>
      <c r="K657" s="224"/>
      <c r="L657" s="224"/>
      <c r="M657" s="224"/>
      <c r="N657" s="224"/>
      <c r="O657" s="224"/>
      <c r="P657" s="224"/>
      <c r="Q657" s="224"/>
      <c r="R657" s="224"/>
      <c r="S657" s="224"/>
      <c r="T657" s="224"/>
      <c r="U657" s="224"/>
      <c r="V657" s="224"/>
      <c r="W657" s="224"/>
      <c r="X657" s="224"/>
      <c r="Y657" s="224"/>
    </row>
    <row r="658" spans="1:25" ht="15.75" hidden="1" customHeight="1" x14ac:dyDescent="0.2">
      <c r="A658" s="224"/>
      <c r="B658" s="217"/>
      <c r="C658" s="218"/>
      <c r="D658" s="218"/>
      <c r="E658" s="218"/>
      <c r="F658" s="170"/>
      <c r="G658" s="170"/>
      <c r="H658" s="170"/>
      <c r="I658" s="170"/>
      <c r="J658" s="216"/>
      <c r="K658" s="224"/>
      <c r="L658" s="224"/>
      <c r="M658" s="224"/>
      <c r="N658" s="224"/>
      <c r="O658" s="224"/>
      <c r="P658" s="224"/>
      <c r="Q658" s="224"/>
      <c r="R658" s="224"/>
      <c r="S658" s="224"/>
      <c r="T658" s="224"/>
      <c r="U658" s="224"/>
      <c r="V658" s="224"/>
      <c r="W658" s="224"/>
      <c r="X658" s="224"/>
      <c r="Y658" s="224"/>
    </row>
    <row r="659" spans="1:25" ht="15.75" hidden="1" customHeight="1" x14ac:dyDescent="0.2">
      <c r="A659" s="224"/>
      <c r="B659" s="217"/>
      <c r="C659" s="218"/>
      <c r="D659" s="218"/>
      <c r="E659" s="218"/>
      <c r="F659" s="170"/>
      <c r="G659" s="170"/>
      <c r="H659" s="170"/>
      <c r="I659" s="170"/>
      <c r="J659" s="216"/>
      <c r="K659" s="224"/>
      <c r="L659" s="224"/>
      <c r="M659" s="224"/>
      <c r="N659" s="224"/>
      <c r="O659" s="224"/>
      <c r="P659" s="224"/>
      <c r="Q659" s="224"/>
      <c r="R659" s="224"/>
      <c r="S659" s="224"/>
      <c r="T659" s="224"/>
      <c r="U659" s="224"/>
      <c r="V659" s="224"/>
      <c r="W659" s="224"/>
      <c r="X659" s="224"/>
      <c r="Y659" s="224"/>
    </row>
    <row r="660" spans="1:25" ht="15.75" hidden="1" customHeight="1" x14ac:dyDescent="0.2">
      <c r="A660" s="224"/>
      <c r="B660" s="217"/>
      <c r="C660" s="218"/>
      <c r="D660" s="218"/>
      <c r="E660" s="218"/>
      <c r="F660" s="170"/>
      <c r="G660" s="170"/>
      <c r="H660" s="170"/>
      <c r="I660" s="170"/>
      <c r="J660" s="216"/>
      <c r="K660" s="224"/>
      <c r="L660" s="224"/>
      <c r="M660" s="224"/>
      <c r="N660" s="224"/>
      <c r="O660" s="224"/>
      <c r="P660" s="224"/>
      <c r="Q660" s="224"/>
      <c r="R660" s="224"/>
      <c r="S660" s="224"/>
      <c r="T660" s="224"/>
      <c r="U660" s="224"/>
      <c r="V660" s="224"/>
      <c r="W660" s="224"/>
      <c r="X660" s="224"/>
      <c r="Y660" s="224"/>
    </row>
    <row r="661" spans="1:25" ht="15.75" hidden="1" customHeight="1" x14ac:dyDescent="0.2">
      <c r="A661" s="224"/>
      <c r="B661" s="217"/>
      <c r="C661" s="218"/>
      <c r="D661" s="218"/>
      <c r="E661" s="218"/>
      <c r="F661" s="170"/>
      <c r="G661" s="170"/>
      <c r="H661" s="170"/>
      <c r="I661" s="170"/>
      <c r="J661" s="216"/>
      <c r="K661" s="224"/>
      <c r="L661" s="224"/>
      <c r="M661" s="224"/>
      <c r="N661" s="224"/>
      <c r="O661" s="224"/>
      <c r="P661" s="224"/>
      <c r="Q661" s="224"/>
      <c r="R661" s="224"/>
      <c r="S661" s="224"/>
      <c r="T661" s="224"/>
      <c r="U661" s="224"/>
      <c r="V661" s="224"/>
      <c r="W661" s="224"/>
      <c r="X661" s="224"/>
      <c r="Y661" s="224"/>
    </row>
    <row r="662" spans="1:25" ht="15.75" hidden="1" customHeight="1" x14ac:dyDescent="0.2">
      <c r="A662" s="224"/>
      <c r="B662" s="217"/>
      <c r="C662" s="218"/>
      <c r="D662" s="218"/>
      <c r="E662" s="218"/>
      <c r="F662" s="170"/>
      <c r="G662" s="170"/>
      <c r="H662" s="170"/>
      <c r="I662" s="170"/>
      <c r="J662" s="216"/>
      <c r="K662" s="224"/>
      <c r="L662" s="224"/>
      <c r="M662" s="224"/>
      <c r="N662" s="224"/>
      <c r="O662" s="224"/>
      <c r="P662" s="224"/>
      <c r="Q662" s="224"/>
      <c r="R662" s="224"/>
      <c r="S662" s="224"/>
      <c r="T662" s="224"/>
      <c r="U662" s="224"/>
      <c r="V662" s="224"/>
      <c r="W662" s="224"/>
      <c r="X662" s="224"/>
      <c r="Y662" s="224"/>
    </row>
    <row r="663" spans="1:25" ht="15.75" hidden="1" customHeight="1" x14ac:dyDescent="0.2">
      <c r="A663" s="224"/>
      <c r="B663" s="217"/>
      <c r="C663" s="218"/>
      <c r="D663" s="218"/>
      <c r="E663" s="218"/>
      <c r="F663" s="170"/>
      <c r="G663" s="170"/>
      <c r="H663" s="170"/>
      <c r="I663" s="170"/>
      <c r="J663" s="216"/>
      <c r="K663" s="224"/>
      <c r="L663" s="224"/>
      <c r="M663" s="224"/>
      <c r="N663" s="224"/>
      <c r="O663" s="224"/>
      <c r="P663" s="224"/>
      <c r="Q663" s="224"/>
      <c r="R663" s="224"/>
      <c r="S663" s="224"/>
      <c r="T663" s="224"/>
      <c r="U663" s="224"/>
      <c r="V663" s="224"/>
      <c r="W663" s="224"/>
      <c r="X663" s="224"/>
      <c r="Y663" s="224"/>
    </row>
    <row r="664" spans="1:25" ht="15.75" hidden="1" customHeight="1" x14ac:dyDescent="0.2">
      <c r="A664" s="224"/>
      <c r="B664" s="217"/>
      <c r="C664" s="218"/>
      <c r="D664" s="218"/>
      <c r="E664" s="218"/>
      <c r="F664" s="170"/>
      <c r="G664" s="170"/>
      <c r="H664" s="170"/>
      <c r="I664" s="170"/>
      <c r="J664" s="216"/>
      <c r="K664" s="224"/>
      <c r="L664" s="224"/>
      <c r="M664" s="224"/>
      <c r="N664" s="224"/>
      <c r="O664" s="224"/>
      <c r="P664" s="224"/>
      <c r="Q664" s="224"/>
      <c r="R664" s="224"/>
      <c r="S664" s="224"/>
      <c r="T664" s="224"/>
      <c r="U664" s="224"/>
      <c r="V664" s="224"/>
      <c r="W664" s="224"/>
      <c r="X664" s="224"/>
      <c r="Y664" s="224"/>
    </row>
    <row r="665" spans="1:25" ht="15.75" hidden="1" customHeight="1" x14ac:dyDescent="0.2">
      <c r="A665" s="224"/>
      <c r="B665" s="217"/>
      <c r="C665" s="218"/>
      <c r="D665" s="218"/>
      <c r="E665" s="218"/>
      <c r="F665" s="170"/>
      <c r="G665" s="170"/>
      <c r="H665" s="170"/>
      <c r="I665" s="170"/>
      <c r="J665" s="216"/>
      <c r="K665" s="224"/>
      <c r="L665" s="224"/>
      <c r="M665" s="224"/>
      <c r="N665" s="224"/>
      <c r="O665" s="224"/>
      <c r="P665" s="224"/>
      <c r="Q665" s="224"/>
      <c r="R665" s="224"/>
      <c r="S665" s="224"/>
      <c r="T665" s="224"/>
      <c r="U665" s="224"/>
      <c r="V665" s="224"/>
      <c r="W665" s="224"/>
      <c r="X665" s="224"/>
      <c r="Y665" s="224"/>
    </row>
    <row r="666" spans="1:25" ht="15.75" hidden="1" customHeight="1" x14ac:dyDescent="0.2">
      <c r="A666" s="224"/>
      <c r="B666" s="217"/>
      <c r="C666" s="218"/>
      <c r="D666" s="218"/>
      <c r="E666" s="218"/>
      <c r="F666" s="170"/>
      <c r="G666" s="170"/>
      <c r="H666" s="170"/>
      <c r="I666" s="170"/>
      <c r="J666" s="216"/>
      <c r="K666" s="224"/>
      <c r="L666" s="224"/>
      <c r="M666" s="224"/>
      <c r="N666" s="224"/>
      <c r="O666" s="224"/>
      <c r="P666" s="224"/>
      <c r="Q666" s="224"/>
      <c r="R666" s="224"/>
      <c r="S666" s="224"/>
      <c r="T666" s="224"/>
      <c r="U666" s="224"/>
      <c r="V666" s="224"/>
      <c r="W666" s="224"/>
      <c r="X666" s="224"/>
      <c r="Y666" s="224"/>
    </row>
    <row r="667" spans="1:25" ht="15.75" hidden="1" customHeight="1" x14ac:dyDescent="0.2">
      <c r="A667" s="224"/>
      <c r="B667" s="217"/>
      <c r="C667" s="218"/>
      <c r="D667" s="218"/>
      <c r="E667" s="218"/>
      <c r="F667" s="170"/>
      <c r="G667" s="170"/>
      <c r="H667" s="170"/>
      <c r="I667" s="170"/>
      <c r="J667" s="216"/>
      <c r="K667" s="224"/>
      <c r="L667" s="224"/>
      <c r="M667" s="224"/>
      <c r="N667" s="224"/>
      <c r="O667" s="224"/>
      <c r="P667" s="224"/>
      <c r="Q667" s="224"/>
      <c r="R667" s="224"/>
      <c r="S667" s="224"/>
      <c r="T667" s="224"/>
      <c r="U667" s="224"/>
      <c r="V667" s="224"/>
      <c r="W667" s="224"/>
      <c r="X667" s="224"/>
      <c r="Y667" s="224"/>
    </row>
    <row r="668" spans="1:25" ht="15.75" hidden="1" customHeight="1" x14ac:dyDescent="0.2">
      <c r="A668" s="224"/>
      <c r="B668" s="217"/>
      <c r="C668" s="218"/>
      <c r="D668" s="218"/>
      <c r="E668" s="218"/>
      <c r="F668" s="170"/>
      <c r="G668" s="170"/>
      <c r="H668" s="170"/>
      <c r="I668" s="170"/>
      <c r="J668" s="216"/>
      <c r="K668" s="224"/>
      <c r="L668" s="224"/>
      <c r="M668" s="224"/>
      <c r="N668" s="224"/>
      <c r="O668" s="224"/>
      <c r="P668" s="224"/>
      <c r="Q668" s="224"/>
      <c r="R668" s="224"/>
      <c r="S668" s="224"/>
      <c r="T668" s="224"/>
      <c r="U668" s="224"/>
      <c r="V668" s="224"/>
      <c r="W668" s="224"/>
      <c r="X668" s="224"/>
      <c r="Y668" s="224"/>
    </row>
    <row r="669" spans="1:25" ht="15.75" hidden="1" customHeight="1" x14ac:dyDescent="0.2">
      <c r="A669" s="224"/>
      <c r="B669" s="217"/>
      <c r="C669" s="218"/>
      <c r="D669" s="218"/>
      <c r="E669" s="218"/>
      <c r="F669" s="170"/>
      <c r="G669" s="170"/>
      <c r="H669" s="170"/>
      <c r="I669" s="170"/>
      <c r="J669" s="216"/>
      <c r="K669" s="224"/>
      <c r="L669" s="224"/>
      <c r="M669" s="224"/>
      <c r="N669" s="224"/>
      <c r="O669" s="224"/>
      <c r="P669" s="224"/>
      <c r="Q669" s="224"/>
      <c r="R669" s="224"/>
      <c r="S669" s="224"/>
      <c r="T669" s="224"/>
      <c r="U669" s="224"/>
      <c r="V669" s="224"/>
      <c r="W669" s="224"/>
      <c r="X669" s="224"/>
      <c r="Y669" s="224"/>
    </row>
    <row r="670" spans="1:25" ht="15.75" hidden="1" customHeight="1" x14ac:dyDescent="0.2">
      <c r="A670" s="224"/>
      <c r="B670" s="217"/>
      <c r="C670" s="218"/>
      <c r="D670" s="218"/>
      <c r="E670" s="218"/>
      <c r="F670" s="170"/>
      <c r="G670" s="170"/>
      <c r="H670" s="170"/>
      <c r="I670" s="170"/>
      <c r="J670" s="216"/>
      <c r="K670" s="224"/>
      <c r="L670" s="224"/>
      <c r="M670" s="224"/>
      <c r="N670" s="224"/>
      <c r="O670" s="224"/>
      <c r="P670" s="224"/>
      <c r="Q670" s="224"/>
      <c r="R670" s="224"/>
      <c r="S670" s="224"/>
      <c r="T670" s="224"/>
      <c r="U670" s="224"/>
      <c r="V670" s="224"/>
      <c r="W670" s="224"/>
      <c r="X670" s="224"/>
      <c r="Y670" s="224"/>
    </row>
    <row r="671" spans="1:25" ht="15.75" hidden="1" customHeight="1" x14ac:dyDescent="0.2">
      <c r="A671" s="224"/>
      <c r="B671" s="217"/>
      <c r="C671" s="218"/>
      <c r="D671" s="218"/>
      <c r="E671" s="218"/>
      <c r="F671" s="170"/>
      <c r="G671" s="170"/>
      <c r="H671" s="170"/>
      <c r="I671" s="170"/>
      <c r="J671" s="216"/>
      <c r="K671" s="224"/>
      <c r="L671" s="224"/>
      <c r="M671" s="224"/>
      <c r="N671" s="224"/>
      <c r="O671" s="224"/>
      <c r="P671" s="224"/>
      <c r="Q671" s="224"/>
      <c r="R671" s="224"/>
      <c r="S671" s="224"/>
      <c r="T671" s="224"/>
      <c r="U671" s="224"/>
      <c r="V671" s="224"/>
      <c r="W671" s="224"/>
      <c r="X671" s="224"/>
      <c r="Y671" s="224"/>
    </row>
    <row r="672" spans="1:25" ht="15.75" hidden="1" customHeight="1" x14ac:dyDescent="0.2">
      <c r="A672" s="224"/>
      <c r="B672" s="217"/>
      <c r="C672" s="218"/>
      <c r="D672" s="218"/>
      <c r="E672" s="218"/>
      <c r="F672" s="170"/>
      <c r="G672" s="170"/>
      <c r="H672" s="170"/>
      <c r="I672" s="170"/>
      <c r="J672" s="216"/>
      <c r="K672" s="224"/>
      <c r="L672" s="224"/>
      <c r="M672" s="224"/>
      <c r="N672" s="224"/>
      <c r="O672" s="224"/>
      <c r="P672" s="224"/>
      <c r="Q672" s="224"/>
      <c r="R672" s="224"/>
      <c r="S672" s="224"/>
      <c r="T672" s="224"/>
      <c r="U672" s="224"/>
      <c r="V672" s="224"/>
      <c r="W672" s="224"/>
      <c r="X672" s="224"/>
      <c r="Y672" s="224"/>
    </row>
    <row r="673" spans="1:25" ht="15.75" hidden="1" customHeight="1" x14ac:dyDescent="0.2">
      <c r="A673" s="224"/>
      <c r="B673" s="217"/>
      <c r="C673" s="218"/>
      <c r="D673" s="218"/>
      <c r="E673" s="218"/>
      <c r="F673" s="170"/>
      <c r="G673" s="170"/>
      <c r="H673" s="170"/>
      <c r="I673" s="170"/>
      <c r="J673" s="216"/>
      <c r="K673" s="224"/>
      <c r="L673" s="224"/>
      <c r="M673" s="224"/>
      <c r="N673" s="224"/>
      <c r="O673" s="224"/>
      <c r="P673" s="224"/>
      <c r="Q673" s="224"/>
      <c r="R673" s="224"/>
      <c r="S673" s="224"/>
      <c r="T673" s="224"/>
      <c r="U673" s="224"/>
      <c r="V673" s="224"/>
      <c r="W673" s="224"/>
      <c r="X673" s="224"/>
      <c r="Y673" s="224"/>
    </row>
    <row r="674" spans="1:25" ht="15.75" hidden="1" customHeight="1" x14ac:dyDescent="0.2">
      <c r="A674" s="224"/>
      <c r="B674" s="217"/>
      <c r="C674" s="218"/>
      <c r="D674" s="218"/>
      <c r="E674" s="218"/>
      <c r="F674" s="170"/>
      <c r="G674" s="170"/>
      <c r="H674" s="170"/>
      <c r="I674" s="170"/>
      <c r="J674" s="216"/>
      <c r="K674" s="224"/>
      <c r="L674" s="224"/>
      <c r="M674" s="224"/>
      <c r="N674" s="224"/>
      <c r="O674" s="224"/>
      <c r="P674" s="224"/>
      <c r="Q674" s="224"/>
      <c r="R674" s="224"/>
      <c r="S674" s="224"/>
      <c r="T674" s="224"/>
      <c r="U674" s="224"/>
      <c r="V674" s="224"/>
      <c r="W674" s="224"/>
      <c r="X674" s="224"/>
      <c r="Y674" s="224"/>
    </row>
    <row r="675" spans="1:25" ht="15.75" hidden="1" customHeight="1" x14ac:dyDescent="0.2">
      <c r="A675" s="224"/>
      <c r="B675" s="217"/>
      <c r="C675" s="218"/>
      <c r="D675" s="218"/>
      <c r="E675" s="218"/>
      <c r="F675" s="170"/>
      <c r="G675" s="170"/>
      <c r="H675" s="170"/>
      <c r="I675" s="170"/>
      <c r="J675" s="216"/>
      <c r="K675" s="224"/>
      <c r="L675" s="224"/>
      <c r="M675" s="224"/>
      <c r="N675" s="224"/>
      <c r="O675" s="224"/>
      <c r="P675" s="224"/>
      <c r="Q675" s="224"/>
      <c r="R675" s="224"/>
      <c r="S675" s="224"/>
      <c r="T675" s="224"/>
      <c r="U675" s="224"/>
      <c r="V675" s="224"/>
      <c r="W675" s="224"/>
      <c r="X675" s="224"/>
      <c r="Y675" s="224"/>
    </row>
    <row r="676" spans="1:25" ht="15.75" hidden="1" customHeight="1" x14ac:dyDescent="0.2">
      <c r="A676" s="224"/>
      <c r="B676" s="217"/>
      <c r="C676" s="218"/>
      <c r="D676" s="218"/>
      <c r="E676" s="218"/>
      <c r="F676" s="170"/>
      <c r="G676" s="170"/>
      <c r="H676" s="170"/>
      <c r="I676" s="170"/>
      <c r="J676" s="216"/>
      <c r="K676" s="224"/>
      <c r="L676" s="224"/>
      <c r="M676" s="224"/>
      <c r="N676" s="224"/>
      <c r="O676" s="224"/>
      <c r="P676" s="224"/>
      <c r="Q676" s="224"/>
      <c r="R676" s="224"/>
      <c r="S676" s="224"/>
      <c r="T676" s="224"/>
      <c r="U676" s="224"/>
      <c r="V676" s="224"/>
      <c r="W676" s="224"/>
      <c r="X676" s="224"/>
      <c r="Y676" s="224"/>
    </row>
    <row r="677" spans="1:25" ht="15.75" hidden="1" customHeight="1" x14ac:dyDescent="0.2">
      <c r="A677" s="224"/>
      <c r="B677" s="217"/>
      <c r="C677" s="218"/>
      <c r="D677" s="218"/>
      <c r="E677" s="218"/>
      <c r="F677" s="170"/>
      <c r="G677" s="170"/>
      <c r="H677" s="170"/>
      <c r="I677" s="170"/>
      <c r="J677" s="216"/>
      <c r="K677" s="224"/>
      <c r="L677" s="224"/>
      <c r="M677" s="224"/>
      <c r="N677" s="224"/>
      <c r="O677" s="224"/>
      <c r="P677" s="224"/>
      <c r="Q677" s="224"/>
      <c r="R677" s="224"/>
      <c r="S677" s="224"/>
      <c r="T677" s="224"/>
      <c r="U677" s="224"/>
      <c r="V677" s="224"/>
      <c r="W677" s="224"/>
      <c r="X677" s="224"/>
      <c r="Y677" s="224"/>
    </row>
    <row r="678" spans="1:25" ht="15.75" hidden="1" customHeight="1" x14ac:dyDescent="0.2">
      <c r="A678" s="224"/>
      <c r="B678" s="217"/>
      <c r="C678" s="218"/>
      <c r="D678" s="218"/>
      <c r="E678" s="218"/>
      <c r="F678" s="170"/>
      <c r="G678" s="170"/>
      <c r="H678" s="170"/>
      <c r="I678" s="170"/>
      <c r="J678" s="216"/>
      <c r="K678" s="224"/>
      <c r="L678" s="224"/>
      <c r="M678" s="224"/>
      <c r="N678" s="224"/>
      <c r="O678" s="224"/>
      <c r="P678" s="224"/>
      <c r="Q678" s="224"/>
      <c r="R678" s="224"/>
      <c r="S678" s="224"/>
      <c r="T678" s="224"/>
      <c r="U678" s="224"/>
      <c r="V678" s="224"/>
      <c r="W678" s="224"/>
      <c r="X678" s="224"/>
      <c r="Y678" s="224"/>
    </row>
    <row r="679" spans="1:25" ht="15.75" hidden="1" customHeight="1" x14ac:dyDescent="0.2">
      <c r="A679" s="224"/>
      <c r="B679" s="217"/>
      <c r="C679" s="218"/>
      <c r="D679" s="218"/>
      <c r="E679" s="218"/>
      <c r="F679" s="170"/>
      <c r="G679" s="170"/>
      <c r="H679" s="170"/>
      <c r="I679" s="170"/>
      <c r="J679" s="216"/>
      <c r="K679" s="224"/>
      <c r="L679" s="224"/>
      <c r="M679" s="224"/>
      <c r="N679" s="224"/>
      <c r="O679" s="224"/>
      <c r="P679" s="224"/>
      <c r="Q679" s="224"/>
      <c r="R679" s="224"/>
      <c r="S679" s="224"/>
      <c r="T679" s="224"/>
      <c r="U679" s="224"/>
      <c r="V679" s="224"/>
      <c r="W679" s="224"/>
      <c r="X679" s="224"/>
      <c r="Y679" s="224"/>
    </row>
    <row r="680" spans="1:25" ht="15.75" hidden="1" customHeight="1" x14ac:dyDescent="0.2">
      <c r="A680" s="224"/>
      <c r="B680" s="217"/>
      <c r="C680" s="218"/>
      <c r="D680" s="218"/>
      <c r="E680" s="218"/>
      <c r="F680" s="170"/>
      <c r="G680" s="170"/>
      <c r="H680" s="170"/>
      <c r="I680" s="170"/>
      <c r="J680" s="216"/>
      <c r="K680" s="224"/>
      <c r="L680" s="224"/>
      <c r="M680" s="224"/>
      <c r="N680" s="224"/>
      <c r="O680" s="224"/>
      <c r="P680" s="224"/>
      <c r="Q680" s="224"/>
      <c r="R680" s="224"/>
      <c r="S680" s="224"/>
      <c r="T680" s="224"/>
      <c r="U680" s="224"/>
      <c r="V680" s="224"/>
      <c r="W680" s="224"/>
      <c r="X680" s="224"/>
      <c r="Y680" s="224"/>
    </row>
    <row r="681" spans="1:25" ht="15.75" hidden="1" customHeight="1" x14ac:dyDescent="0.2">
      <c r="A681" s="224"/>
      <c r="B681" s="217"/>
      <c r="C681" s="218"/>
      <c r="D681" s="218"/>
      <c r="E681" s="218"/>
      <c r="F681" s="170"/>
      <c r="G681" s="170"/>
      <c r="H681" s="170"/>
      <c r="I681" s="170"/>
      <c r="J681" s="216"/>
      <c r="K681" s="224"/>
      <c r="L681" s="224"/>
      <c r="M681" s="224"/>
      <c r="N681" s="224"/>
      <c r="O681" s="224"/>
      <c r="P681" s="224"/>
      <c r="Q681" s="224"/>
      <c r="R681" s="224"/>
      <c r="S681" s="224"/>
      <c r="T681" s="224"/>
      <c r="U681" s="224"/>
      <c r="V681" s="224"/>
      <c r="W681" s="224"/>
      <c r="X681" s="224"/>
      <c r="Y681" s="224"/>
    </row>
    <row r="682" spans="1:25" ht="15.75" hidden="1" customHeight="1" x14ac:dyDescent="0.2">
      <c r="A682" s="224"/>
      <c r="B682" s="217"/>
      <c r="C682" s="218"/>
      <c r="D682" s="218"/>
      <c r="E682" s="218"/>
      <c r="F682" s="170"/>
      <c r="G682" s="170"/>
      <c r="H682" s="170"/>
      <c r="I682" s="170"/>
      <c r="J682" s="216"/>
      <c r="K682" s="224"/>
      <c r="L682" s="224"/>
      <c r="M682" s="224"/>
      <c r="N682" s="224"/>
      <c r="O682" s="224"/>
      <c r="P682" s="224"/>
      <c r="Q682" s="224"/>
      <c r="R682" s="224"/>
      <c r="S682" s="224"/>
      <c r="T682" s="224"/>
      <c r="U682" s="224"/>
      <c r="V682" s="224"/>
      <c r="W682" s="224"/>
      <c r="X682" s="224"/>
      <c r="Y682" s="224"/>
    </row>
    <row r="683" spans="1:25" ht="15.75" hidden="1" customHeight="1" x14ac:dyDescent="0.2">
      <c r="A683" s="224"/>
      <c r="B683" s="217"/>
      <c r="C683" s="218"/>
      <c r="D683" s="218"/>
      <c r="E683" s="218"/>
      <c r="F683" s="170"/>
      <c r="G683" s="170"/>
      <c r="H683" s="170"/>
      <c r="I683" s="170"/>
      <c r="J683" s="216"/>
      <c r="K683" s="224"/>
      <c r="L683" s="224"/>
      <c r="M683" s="224"/>
      <c r="N683" s="224"/>
      <c r="O683" s="224"/>
      <c r="P683" s="224"/>
      <c r="Q683" s="224"/>
      <c r="R683" s="224"/>
      <c r="S683" s="224"/>
      <c r="T683" s="224"/>
      <c r="U683" s="224"/>
      <c r="V683" s="224"/>
      <c r="W683" s="224"/>
      <c r="X683" s="224"/>
      <c r="Y683" s="224"/>
    </row>
    <row r="684" spans="1:25" ht="15.75" hidden="1" customHeight="1" x14ac:dyDescent="0.2">
      <c r="A684" s="224"/>
      <c r="B684" s="217"/>
      <c r="C684" s="218"/>
      <c r="D684" s="218"/>
      <c r="E684" s="218"/>
      <c r="F684" s="170"/>
      <c r="G684" s="170"/>
      <c r="H684" s="170"/>
      <c r="I684" s="170"/>
      <c r="J684" s="216"/>
      <c r="K684" s="224"/>
      <c r="L684" s="224"/>
      <c r="M684" s="224"/>
      <c r="N684" s="224"/>
      <c r="O684" s="224"/>
      <c r="P684" s="224"/>
      <c r="Q684" s="224"/>
      <c r="R684" s="224"/>
      <c r="S684" s="224"/>
      <c r="T684" s="224"/>
      <c r="U684" s="224"/>
      <c r="V684" s="224"/>
      <c r="W684" s="224"/>
      <c r="X684" s="224"/>
      <c r="Y684" s="224"/>
    </row>
    <row r="685" spans="1:25" ht="15.75" hidden="1" customHeight="1" x14ac:dyDescent="0.2">
      <c r="A685" s="224"/>
      <c r="B685" s="217"/>
      <c r="C685" s="218"/>
      <c r="D685" s="218"/>
      <c r="E685" s="218"/>
      <c r="F685" s="170"/>
      <c r="G685" s="170"/>
      <c r="H685" s="170"/>
      <c r="I685" s="170"/>
      <c r="J685" s="216"/>
      <c r="K685" s="224"/>
      <c r="L685" s="224"/>
      <c r="M685" s="224"/>
      <c r="N685" s="224"/>
      <c r="O685" s="224"/>
      <c r="P685" s="224"/>
      <c r="Q685" s="224"/>
      <c r="R685" s="224"/>
      <c r="S685" s="224"/>
      <c r="T685" s="224"/>
      <c r="U685" s="224"/>
      <c r="V685" s="224"/>
      <c r="W685" s="224"/>
      <c r="X685" s="224"/>
      <c r="Y685" s="224"/>
    </row>
    <row r="686" spans="1:25" ht="15.75" hidden="1" customHeight="1" x14ac:dyDescent="0.2">
      <c r="A686" s="224"/>
      <c r="B686" s="217"/>
      <c r="C686" s="218"/>
      <c r="D686" s="218"/>
      <c r="E686" s="218"/>
      <c r="F686" s="170"/>
      <c r="G686" s="170"/>
      <c r="H686" s="170"/>
      <c r="I686" s="170"/>
      <c r="J686" s="216"/>
      <c r="K686" s="224"/>
      <c r="L686" s="224"/>
      <c r="M686" s="224"/>
      <c r="N686" s="224"/>
      <c r="O686" s="224"/>
      <c r="P686" s="224"/>
      <c r="Q686" s="224"/>
      <c r="R686" s="224"/>
      <c r="S686" s="224"/>
      <c r="T686" s="224"/>
      <c r="U686" s="224"/>
      <c r="V686" s="224"/>
      <c r="W686" s="224"/>
      <c r="X686" s="224"/>
      <c r="Y686" s="224"/>
    </row>
    <row r="687" spans="1:25" ht="15.75" hidden="1" customHeight="1" x14ac:dyDescent="0.2">
      <c r="A687" s="224"/>
      <c r="B687" s="217"/>
      <c r="C687" s="218"/>
      <c r="D687" s="218"/>
      <c r="E687" s="218"/>
      <c r="F687" s="170"/>
      <c r="G687" s="170"/>
      <c r="H687" s="170"/>
      <c r="I687" s="170"/>
      <c r="J687" s="216"/>
      <c r="K687" s="224"/>
      <c r="L687" s="224"/>
      <c r="M687" s="224"/>
      <c r="N687" s="224"/>
      <c r="O687" s="224"/>
      <c r="P687" s="224"/>
      <c r="Q687" s="224"/>
      <c r="R687" s="224"/>
      <c r="S687" s="224"/>
      <c r="T687" s="224"/>
      <c r="U687" s="224"/>
      <c r="V687" s="224"/>
      <c r="W687" s="224"/>
      <c r="X687" s="224"/>
      <c r="Y687" s="224"/>
    </row>
    <row r="688" spans="1:25" ht="15.75" hidden="1" customHeight="1" x14ac:dyDescent="0.2">
      <c r="A688" s="224"/>
      <c r="B688" s="217"/>
      <c r="C688" s="218"/>
      <c r="D688" s="218"/>
      <c r="E688" s="218"/>
      <c r="F688" s="170"/>
      <c r="G688" s="170"/>
      <c r="H688" s="170"/>
      <c r="I688" s="170"/>
      <c r="J688" s="216"/>
      <c r="K688" s="224"/>
      <c r="L688" s="224"/>
      <c r="M688" s="224"/>
      <c r="N688" s="224"/>
      <c r="O688" s="224"/>
      <c r="P688" s="224"/>
      <c r="Q688" s="224"/>
      <c r="R688" s="224"/>
      <c r="S688" s="224"/>
      <c r="T688" s="224"/>
      <c r="U688" s="224"/>
      <c r="V688" s="224"/>
      <c r="W688" s="224"/>
      <c r="X688" s="224"/>
      <c r="Y688" s="224"/>
    </row>
    <row r="689" spans="1:25" ht="15.75" hidden="1" customHeight="1" x14ac:dyDescent="0.2">
      <c r="A689" s="224"/>
      <c r="B689" s="217"/>
      <c r="C689" s="218"/>
      <c r="D689" s="218"/>
      <c r="E689" s="218"/>
      <c r="F689" s="170"/>
      <c r="G689" s="170"/>
      <c r="H689" s="170"/>
      <c r="I689" s="170"/>
      <c r="J689" s="216"/>
      <c r="K689" s="224"/>
      <c r="L689" s="224"/>
      <c r="M689" s="224"/>
      <c r="N689" s="224"/>
      <c r="O689" s="224"/>
      <c r="P689" s="224"/>
      <c r="Q689" s="224"/>
      <c r="R689" s="224"/>
      <c r="S689" s="224"/>
      <c r="T689" s="224"/>
      <c r="U689" s="224"/>
      <c r="V689" s="224"/>
      <c r="W689" s="224"/>
      <c r="X689" s="224"/>
      <c r="Y689" s="224"/>
    </row>
    <row r="690" spans="1:25" ht="15.75" hidden="1" customHeight="1" x14ac:dyDescent="0.2">
      <c r="A690" s="224"/>
      <c r="B690" s="217"/>
      <c r="C690" s="218"/>
      <c r="D690" s="218"/>
      <c r="E690" s="218"/>
      <c r="F690" s="170"/>
      <c r="G690" s="170"/>
      <c r="H690" s="170"/>
      <c r="I690" s="170"/>
      <c r="J690" s="216"/>
      <c r="K690" s="224"/>
      <c r="L690" s="224"/>
      <c r="M690" s="224"/>
      <c r="N690" s="224"/>
      <c r="O690" s="224"/>
      <c r="P690" s="224"/>
      <c r="Q690" s="224"/>
      <c r="R690" s="224"/>
      <c r="S690" s="224"/>
      <c r="T690" s="224"/>
      <c r="U690" s="224"/>
      <c r="V690" s="224"/>
      <c r="W690" s="224"/>
      <c r="X690" s="224"/>
      <c r="Y690" s="224"/>
    </row>
    <row r="691" spans="1:25" ht="15.75" hidden="1" customHeight="1" x14ac:dyDescent="0.2">
      <c r="A691" s="224"/>
      <c r="B691" s="217"/>
      <c r="C691" s="218"/>
      <c r="D691" s="218"/>
      <c r="E691" s="218"/>
      <c r="F691" s="170"/>
      <c r="G691" s="170"/>
      <c r="H691" s="170"/>
      <c r="I691" s="170"/>
      <c r="J691" s="216"/>
      <c r="K691" s="224"/>
      <c r="L691" s="224"/>
      <c r="M691" s="224"/>
      <c r="N691" s="224"/>
      <c r="O691" s="224"/>
      <c r="P691" s="224"/>
      <c r="Q691" s="224"/>
      <c r="R691" s="224"/>
      <c r="S691" s="224"/>
      <c r="T691" s="224"/>
      <c r="U691" s="224"/>
      <c r="V691" s="224"/>
      <c r="W691" s="224"/>
      <c r="X691" s="224"/>
      <c r="Y691" s="224"/>
    </row>
    <row r="692" spans="1:25" ht="15.75" hidden="1" customHeight="1" x14ac:dyDescent="0.2">
      <c r="A692" s="224"/>
      <c r="B692" s="217"/>
      <c r="C692" s="218"/>
      <c r="D692" s="218"/>
      <c r="E692" s="218"/>
      <c r="F692" s="170"/>
      <c r="G692" s="170"/>
      <c r="H692" s="170"/>
      <c r="I692" s="170"/>
      <c r="J692" s="216"/>
      <c r="K692" s="224"/>
      <c r="L692" s="224"/>
      <c r="M692" s="224"/>
      <c r="N692" s="224"/>
      <c r="O692" s="224"/>
      <c r="P692" s="224"/>
      <c r="Q692" s="224"/>
      <c r="R692" s="224"/>
      <c r="S692" s="224"/>
      <c r="T692" s="224"/>
      <c r="U692" s="224"/>
      <c r="V692" s="224"/>
      <c r="W692" s="224"/>
      <c r="X692" s="224"/>
      <c r="Y692" s="224"/>
    </row>
    <row r="693" spans="1:25" ht="15.75" hidden="1" customHeight="1" x14ac:dyDescent="0.2">
      <c r="A693" s="224"/>
      <c r="B693" s="217"/>
      <c r="C693" s="218"/>
      <c r="D693" s="218"/>
      <c r="E693" s="218"/>
      <c r="F693" s="170"/>
      <c r="G693" s="170"/>
      <c r="H693" s="170"/>
      <c r="I693" s="170"/>
      <c r="J693" s="216"/>
      <c r="K693" s="224"/>
      <c r="L693" s="224"/>
      <c r="M693" s="224"/>
      <c r="N693" s="224"/>
      <c r="O693" s="224"/>
      <c r="P693" s="224"/>
      <c r="Q693" s="224"/>
      <c r="R693" s="224"/>
      <c r="S693" s="224"/>
      <c r="T693" s="224"/>
      <c r="U693" s="224"/>
      <c r="V693" s="224"/>
      <c r="W693" s="224"/>
      <c r="X693" s="224"/>
      <c r="Y693" s="224"/>
    </row>
    <row r="694" spans="1:25" ht="15.75" hidden="1" customHeight="1" x14ac:dyDescent="0.2">
      <c r="A694" s="224"/>
      <c r="B694" s="217"/>
      <c r="C694" s="218"/>
      <c r="D694" s="218"/>
      <c r="E694" s="218"/>
      <c r="F694" s="170"/>
      <c r="G694" s="170"/>
      <c r="H694" s="170"/>
      <c r="I694" s="170"/>
      <c r="J694" s="216"/>
      <c r="K694" s="224"/>
      <c r="L694" s="224"/>
      <c r="M694" s="224"/>
      <c r="N694" s="224"/>
      <c r="O694" s="224"/>
      <c r="P694" s="224"/>
      <c r="Q694" s="224"/>
      <c r="R694" s="224"/>
      <c r="S694" s="224"/>
      <c r="T694" s="224"/>
      <c r="U694" s="224"/>
      <c r="V694" s="224"/>
      <c r="W694" s="224"/>
      <c r="X694" s="224"/>
      <c r="Y694" s="224"/>
    </row>
    <row r="695" spans="1:25" ht="15.75" hidden="1" customHeight="1" x14ac:dyDescent="0.2">
      <c r="A695" s="224"/>
      <c r="B695" s="217"/>
      <c r="C695" s="218"/>
      <c r="D695" s="218"/>
      <c r="E695" s="218"/>
      <c r="F695" s="170"/>
      <c r="G695" s="170"/>
      <c r="H695" s="170"/>
      <c r="I695" s="170"/>
      <c r="J695" s="216"/>
      <c r="K695" s="224"/>
      <c r="L695" s="224"/>
      <c r="M695" s="224"/>
      <c r="N695" s="224"/>
      <c r="O695" s="224"/>
      <c r="P695" s="224"/>
      <c r="Q695" s="224"/>
      <c r="R695" s="224"/>
      <c r="S695" s="224"/>
      <c r="T695" s="224"/>
      <c r="U695" s="224"/>
      <c r="V695" s="224"/>
      <c r="W695" s="224"/>
      <c r="X695" s="224"/>
      <c r="Y695" s="224"/>
    </row>
    <row r="696" spans="1:25" ht="15.75" hidden="1" customHeight="1" x14ac:dyDescent="0.2">
      <c r="A696" s="224"/>
      <c r="B696" s="217"/>
      <c r="C696" s="218"/>
      <c r="D696" s="218"/>
      <c r="E696" s="218"/>
      <c r="F696" s="170"/>
      <c r="G696" s="170"/>
      <c r="H696" s="170"/>
      <c r="I696" s="170"/>
      <c r="J696" s="216"/>
      <c r="K696" s="224"/>
      <c r="L696" s="224"/>
      <c r="M696" s="224"/>
      <c r="N696" s="224"/>
      <c r="O696" s="224"/>
      <c r="P696" s="224"/>
      <c r="Q696" s="224"/>
      <c r="R696" s="224"/>
      <c r="S696" s="224"/>
      <c r="T696" s="224"/>
      <c r="U696" s="224"/>
      <c r="V696" s="224"/>
      <c r="W696" s="224"/>
      <c r="X696" s="224"/>
      <c r="Y696" s="224"/>
    </row>
    <row r="697" spans="1:25" ht="15.75" hidden="1" customHeight="1" x14ac:dyDescent="0.2">
      <c r="A697" s="224"/>
      <c r="B697" s="217"/>
      <c r="C697" s="218"/>
      <c r="D697" s="218"/>
      <c r="E697" s="218"/>
      <c r="F697" s="170"/>
      <c r="G697" s="170"/>
      <c r="H697" s="170"/>
      <c r="I697" s="170"/>
      <c r="J697" s="216"/>
      <c r="K697" s="224"/>
      <c r="L697" s="224"/>
      <c r="M697" s="224"/>
      <c r="N697" s="224"/>
      <c r="O697" s="224"/>
      <c r="P697" s="224"/>
      <c r="Q697" s="224"/>
      <c r="R697" s="224"/>
      <c r="S697" s="224"/>
      <c r="T697" s="224"/>
      <c r="U697" s="224"/>
      <c r="V697" s="224"/>
      <c r="W697" s="224"/>
      <c r="X697" s="224"/>
      <c r="Y697" s="224"/>
    </row>
    <row r="698" spans="1:25" ht="15.75" hidden="1" customHeight="1" x14ac:dyDescent="0.2">
      <c r="A698" s="224"/>
      <c r="B698" s="217"/>
      <c r="C698" s="218"/>
      <c r="D698" s="218"/>
      <c r="E698" s="218"/>
      <c r="F698" s="170"/>
      <c r="G698" s="170"/>
      <c r="H698" s="170"/>
      <c r="I698" s="170"/>
      <c r="J698" s="216"/>
      <c r="K698" s="224"/>
      <c r="L698" s="224"/>
      <c r="M698" s="224"/>
      <c r="N698" s="224"/>
      <c r="O698" s="224"/>
      <c r="P698" s="224"/>
      <c r="Q698" s="224"/>
      <c r="R698" s="224"/>
      <c r="S698" s="224"/>
      <c r="T698" s="224"/>
      <c r="U698" s="224"/>
      <c r="V698" s="224"/>
      <c r="W698" s="224"/>
      <c r="X698" s="224"/>
      <c r="Y698" s="224"/>
    </row>
    <row r="699" spans="1:25" ht="15.75" hidden="1" customHeight="1" x14ac:dyDescent="0.2">
      <c r="A699" s="224"/>
      <c r="B699" s="217"/>
      <c r="C699" s="218"/>
      <c r="D699" s="218"/>
      <c r="E699" s="218"/>
      <c r="F699" s="170"/>
      <c r="G699" s="170"/>
      <c r="H699" s="170"/>
      <c r="I699" s="170"/>
      <c r="J699" s="216"/>
      <c r="K699" s="224"/>
      <c r="L699" s="224"/>
      <c r="M699" s="224"/>
      <c r="N699" s="224"/>
      <c r="O699" s="224"/>
      <c r="P699" s="224"/>
      <c r="Q699" s="224"/>
      <c r="R699" s="224"/>
      <c r="S699" s="224"/>
      <c r="T699" s="224"/>
      <c r="U699" s="224"/>
      <c r="V699" s="224"/>
      <c r="W699" s="224"/>
      <c r="X699" s="224"/>
      <c r="Y699" s="224"/>
    </row>
    <row r="700" spans="1:25" ht="15.75" hidden="1" customHeight="1" x14ac:dyDescent="0.2">
      <c r="A700" s="224"/>
      <c r="B700" s="217"/>
      <c r="C700" s="218"/>
      <c r="D700" s="218"/>
      <c r="E700" s="218"/>
      <c r="F700" s="170"/>
      <c r="G700" s="170"/>
      <c r="H700" s="170"/>
      <c r="I700" s="170"/>
      <c r="J700" s="216"/>
      <c r="K700" s="224"/>
      <c r="L700" s="224"/>
      <c r="M700" s="224"/>
      <c r="N700" s="224"/>
      <c r="O700" s="224"/>
      <c r="P700" s="224"/>
      <c r="Q700" s="224"/>
      <c r="R700" s="224"/>
      <c r="S700" s="224"/>
      <c r="T700" s="224"/>
      <c r="U700" s="224"/>
      <c r="V700" s="224"/>
      <c r="W700" s="224"/>
      <c r="X700" s="224"/>
      <c r="Y700" s="224"/>
    </row>
    <row r="701" spans="1:25" ht="15.75" hidden="1" customHeight="1" x14ac:dyDescent="0.2">
      <c r="A701" s="224"/>
      <c r="B701" s="217"/>
      <c r="C701" s="218"/>
      <c r="D701" s="218"/>
      <c r="E701" s="218"/>
      <c r="F701" s="170"/>
      <c r="G701" s="170"/>
      <c r="H701" s="170"/>
      <c r="I701" s="170"/>
      <c r="J701" s="216"/>
      <c r="K701" s="224"/>
      <c r="L701" s="224"/>
      <c r="M701" s="224"/>
      <c r="N701" s="224"/>
      <c r="O701" s="224"/>
      <c r="P701" s="224"/>
      <c r="Q701" s="224"/>
      <c r="R701" s="224"/>
      <c r="S701" s="224"/>
      <c r="T701" s="224"/>
      <c r="U701" s="224"/>
      <c r="V701" s="224"/>
      <c r="W701" s="224"/>
      <c r="X701" s="224"/>
      <c r="Y701" s="224"/>
    </row>
    <row r="702" spans="1:25" ht="15.75" hidden="1" customHeight="1" x14ac:dyDescent="0.2">
      <c r="A702" s="224"/>
      <c r="B702" s="217"/>
      <c r="C702" s="218"/>
      <c r="D702" s="218"/>
      <c r="E702" s="218"/>
      <c r="F702" s="170"/>
      <c r="G702" s="170"/>
      <c r="H702" s="170"/>
      <c r="I702" s="170"/>
      <c r="J702" s="216"/>
      <c r="K702" s="224"/>
      <c r="L702" s="224"/>
      <c r="M702" s="224"/>
      <c r="N702" s="224"/>
      <c r="O702" s="224"/>
      <c r="P702" s="224"/>
      <c r="Q702" s="224"/>
      <c r="R702" s="224"/>
      <c r="S702" s="224"/>
      <c r="T702" s="224"/>
      <c r="U702" s="224"/>
      <c r="V702" s="224"/>
      <c r="W702" s="224"/>
      <c r="X702" s="224"/>
      <c r="Y702" s="224"/>
    </row>
    <row r="703" spans="1:25" ht="15.75" hidden="1" customHeight="1" x14ac:dyDescent="0.2">
      <c r="A703" s="224"/>
      <c r="B703" s="217"/>
      <c r="C703" s="218"/>
      <c r="D703" s="218"/>
      <c r="E703" s="218"/>
      <c r="F703" s="170"/>
      <c r="G703" s="170"/>
      <c r="H703" s="170"/>
      <c r="I703" s="170"/>
      <c r="J703" s="216"/>
      <c r="K703" s="224"/>
      <c r="L703" s="224"/>
      <c r="M703" s="224"/>
      <c r="N703" s="224"/>
      <c r="O703" s="224"/>
      <c r="P703" s="224"/>
      <c r="Q703" s="224"/>
      <c r="R703" s="224"/>
      <c r="S703" s="224"/>
      <c r="T703" s="224"/>
      <c r="U703" s="224"/>
      <c r="V703" s="224"/>
      <c r="W703" s="224"/>
      <c r="X703" s="224"/>
      <c r="Y703" s="224"/>
    </row>
    <row r="704" spans="1:25" ht="15.75" hidden="1" customHeight="1" x14ac:dyDescent="0.2">
      <c r="A704" s="224"/>
      <c r="B704" s="217"/>
      <c r="C704" s="218"/>
      <c r="D704" s="218"/>
      <c r="E704" s="218"/>
      <c r="F704" s="170"/>
      <c r="G704" s="170"/>
      <c r="H704" s="170"/>
      <c r="I704" s="170"/>
      <c r="J704" s="216"/>
      <c r="K704" s="224"/>
      <c r="L704" s="224"/>
      <c r="M704" s="224"/>
      <c r="N704" s="224"/>
      <c r="O704" s="224"/>
      <c r="P704" s="224"/>
      <c r="Q704" s="224"/>
      <c r="R704" s="224"/>
      <c r="S704" s="224"/>
      <c r="T704" s="224"/>
      <c r="U704" s="224"/>
      <c r="V704" s="224"/>
      <c r="W704" s="224"/>
      <c r="X704" s="224"/>
      <c r="Y704" s="224"/>
    </row>
    <row r="705" spans="1:25" ht="15.75" hidden="1" customHeight="1" x14ac:dyDescent="0.2">
      <c r="A705" s="224"/>
      <c r="B705" s="217"/>
      <c r="C705" s="218"/>
      <c r="D705" s="218"/>
      <c r="E705" s="218"/>
      <c r="F705" s="170"/>
      <c r="G705" s="170"/>
      <c r="H705" s="170"/>
      <c r="I705" s="170"/>
      <c r="J705" s="216"/>
      <c r="K705" s="224"/>
      <c r="L705" s="224"/>
      <c r="M705" s="224"/>
      <c r="N705" s="224"/>
      <c r="O705" s="224"/>
      <c r="P705" s="224"/>
      <c r="Q705" s="224"/>
      <c r="R705" s="224"/>
      <c r="S705" s="224"/>
      <c r="T705" s="224"/>
      <c r="U705" s="224"/>
      <c r="V705" s="224"/>
      <c r="W705" s="224"/>
      <c r="X705" s="224"/>
      <c r="Y705" s="224"/>
    </row>
    <row r="706" spans="1:25" ht="15.75" hidden="1" customHeight="1" x14ac:dyDescent="0.2">
      <c r="A706" s="224"/>
      <c r="B706" s="217"/>
      <c r="C706" s="218"/>
      <c r="D706" s="218"/>
      <c r="E706" s="218"/>
      <c r="F706" s="170"/>
      <c r="G706" s="170"/>
      <c r="H706" s="170"/>
      <c r="I706" s="170"/>
      <c r="J706" s="216"/>
      <c r="K706" s="224"/>
      <c r="L706" s="224"/>
      <c r="M706" s="224"/>
      <c r="N706" s="224"/>
      <c r="O706" s="224"/>
      <c r="P706" s="224"/>
      <c r="Q706" s="224"/>
      <c r="R706" s="224"/>
      <c r="S706" s="224"/>
      <c r="T706" s="224"/>
      <c r="U706" s="224"/>
      <c r="V706" s="224"/>
      <c r="W706" s="224"/>
      <c r="X706" s="224"/>
      <c r="Y706" s="224"/>
    </row>
    <row r="707" spans="1:25" ht="15.75" hidden="1" customHeight="1" x14ac:dyDescent="0.2">
      <c r="A707" s="224"/>
      <c r="B707" s="217"/>
      <c r="C707" s="218"/>
      <c r="D707" s="218"/>
      <c r="E707" s="218"/>
      <c r="F707" s="170"/>
      <c r="G707" s="170"/>
      <c r="H707" s="170"/>
      <c r="I707" s="170"/>
      <c r="J707" s="216"/>
      <c r="K707" s="224"/>
      <c r="L707" s="224"/>
      <c r="M707" s="224"/>
      <c r="N707" s="224"/>
      <c r="O707" s="224"/>
      <c r="P707" s="224"/>
      <c r="Q707" s="224"/>
      <c r="R707" s="224"/>
      <c r="S707" s="224"/>
      <c r="T707" s="224"/>
      <c r="U707" s="224"/>
      <c r="V707" s="224"/>
      <c r="W707" s="224"/>
      <c r="X707" s="224"/>
      <c r="Y707" s="224"/>
    </row>
    <row r="708" spans="1:25" ht="15.75" hidden="1" customHeight="1" x14ac:dyDescent="0.2">
      <c r="A708" s="224"/>
      <c r="B708" s="217"/>
      <c r="C708" s="218"/>
      <c r="D708" s="218"/>
      <c r="E708" s="218"/>
      <c r="F708" s="170"/>
      <c r="G708" s="170"/>
      <c r="H708" s="170"/>
      <c r="I708" s="170"/>
      <c r="J708" s="216"/>
      <c r="K708" s="224"/>
      <c r="L708" s="224"/>
      <c r="M708" s="224"/>
      <c r="N708" s="224"/>
      <c r="O708" s="224"/>
      <c r="P708" s="224"/>
      <c r="Q708" s="224"/>
      <c r="R708" s="224"/>
      <c r="S708" s="224"/>
      <c r="T708" s="224"/>
      <c r="U708" s="224"/>
      <c r="V708" s="224"/>
      <c r="W708" s="224"/>
      <c r="X708" s="224"/>
      <c r="Y708" s="224"/>
    </row>
    <row r="709" spans="1:25" ht="15.75" hidden="1" customHeight="1" x14ac:dyDescent="0.2">
      <c r="A709" s="224"/>
      <c r="B709" s="217"/>
      <c r="C709" s="218"/>
      <c r="D709" s="218"/>
      <c r="E709" s="218"/>
      <c r="F709" s="170"/>
      <c r="G709" s="170"/>
      <c r="H709" s="170"/>
      <c r="I709" s="170"/>
      <c r="J709" s="216"/>
      <c r="K709" s="224"/>
      <c r="L709" s="224"/>
      <c r="M709" s="224"/>
      <c r="N709" s="224"/>
      <c r="O709" s="224"/>
      <c r="P709" s="224"/>
      <c r="Q709" s="224"/>
      <c r="R709" s="224"/>
      <c r="S709" s="224"/>
      <c r="T709" s="224"/>
      <c r="U709" s="224"/>
      <c r="V709" s="224"/>
      <c r="W709" s="224"/>
      <c r="X709" s="224"/>
      <c r="Y709" s="224"/>
    </row>
    <row r="710" spans="1:25" ht="15.75" hidden="1" customHeight="1" x14ac:dyDescent="0.2">
      <c r="A710" s="224"/>
      <c r="B710" s="217"/>
      <c r="C710" s="218"/>
      <c r="D710" s="218"/>
      <c r="E710" s="218"/>
      <c r="F710" s="170"/>
      <c r="G710" s="170"/>
      <c r="H710" s="170"/>
      <c r="I710" s="170"/>
      <c r="J710" s="216"/>
      <c r="K710" s="224"/>
      <c r="L710" s="224"/>
      <c r="M710" s="224"/>
      <c r="N710" s="224"/>
      <c r="O710" s="224"/>
      <c r="P710" s="224"/>
      <c r="Q710" s="224"/>
      <c r="R710" s="224"/>
      <c r="S710" s="224"/>
      <c r="T710" s="224"/>
      <c r="U710" s="224"/>
      <c r="V710" s="224"/>
      <c r="W710" s="224"/>
      <c r="X710" s="224"/>
      <c r="Y710" s="224"/>
    </row>
    <row r="711" spans="1:25" ht="15.75" hidden="1" customHeight="1" x14ac:dyDescent="0.2">
      <c r="A711" s="224"/>
      <c r="B711" s="217"/>
      <c r="C711" s="218"/>
      <c r="D711" s="218"/>
      <c r="E711" s="218"/>
      <c r="F711" s="170"/>
      <c r="G711" s="170"/>
      <c r="H711" s="170"/>
      <c r="I711" s="170"/>
      <c r="J711" s="216"/>
      <c r="K711" s="224"/>
      <c r="L711" s="224"/>
      <c r="M711" s="224"/>
      <c r="N711" s="224"/>
      <c r="O711" s="224"/>
      <c r="P711" s="224"/>
      <c r="Q711" s="224"/>
      <c r="R711" s="224"/>
      <c r="S711" s="224"/>
      <c r="T711" s="224"/>
      <c r="U711" s="224"/>
      <c r="V711" s="224"/>
      <c r="W711" s="224"/>
      <c r="X711" s="224"/>
      <c r="Y711" s="224"/>
    </row>
    <row r="712" spans="1:25" ht="15.75" hidden="1" customHeight="1" x14ac:dyDescent="0.2">
      <c r="A712" s="224"/>
      <c r="B712" s="217"/>
      <c r="C712" s="218"/>
      <c r="D712" s="218"/>
      <c r="E712" s="218"/>
      <c r="F712" s="170"/>
      <c r="G712" s="170"/>
      <c r="H712" s="170"/>
      <c r="I712" s="170"/>
      <c r="J712" s="216"/>
      <c r="K712" s="224"/>
      <c r="L712" s="224"/>
      <c r="M712" s="224"/>
      <c r="N712" s="224"/>
      <c r="O712" s="224"/>
      <c r="P712" s="224"/>
      <c r="Q712" s="224"/>
      <c r="R712" s="224"/>
      <c r="S712" s="224"/>
      <c r="T712" s="224"/>
      <c r="U712" s="224"/>
      <c r="V712" s="224"/>
      <c r="W712" s="224"/>
      <c r="X712" s="224"/>
      <c r="Y712" s="224"/>
    </row>
    <row r="713" spans="1:25" ht="15.75" hidden="1" customHeight="1" x14ac:dyDescent="0.2">
      <c r="A713" s="224"/>
      <c r="B713" s="217"/>
      <c r="C713" s="218"/>
      <c r="D713" s="218"/>
      <c r="E713" s="218"/>
      <c r="F713" s="170"/>
      <c r="G713" s="170"/>
      <c r="H713" s="170"/>
      <c r="I713" s="170"/>
      <c r="J713" s="216"/>
      <c r="K713" s="224"/>
      <c r="L713" s="224"/>
      <c r="M713" s="224"/>
      <c r="N713" s="224"/>
      <c r="O713" s="224"/>
      <c r="P713" s="224"/>
      <c r="Q713" s="224"/>
      <c r="R713" s="224"/>
      <c r="S713" s="224"/>
      <c r="T713" s="224"/>
      <c r="U713" s="224"/>
      <c r="V713" s="224"/>
      <c r="W713" s="224"/>
      <c r="X713" s="224"/>
      <c r="Y713" s="224"/>
    </row>
    <row r="714" spans="1:25" ht="15.75" hidden="1" customHeight="1" x14ac:dyDescent="0.2">
      <c r="A714" s="224"/>
      <c r="B714" s="217"/>
      <c r="C714" s="218"/>
      <c r="D714" s="218"/>
      <c r="E714" s="218"/>
      <c r="F714" s="170"/>
      <c r="G714" s="170"/>
      <c r="H714" s="170"/>
      <c r="I714" s="170"/>
      <c r="J714" s="216"/>
      <c r="K714" s="224"/>
      <c r="L714" s="224"/>
      <c r="M714" s="224"/>
      <c r="N714" s="224"/>
      <c r="O714" s="224"/>
      <c r="P714" s="224"/>
      <c r="Q714" s="224"/>
      <c r="R714" s="224"/>
      <c r="S714" s="224"/>
      <c r="T714" s="224"/>
      <c r="U714" s="224"/>
      <c r="V714" s="224"/>
      <c r="W714" s="224"/>
      <c r="X714" s="224"/>
      <c r="Y714" s="224"/>
    </row>
    <row r="715" spans="1:25" ht="15.75" hidden="1" customHeight="1" x14ac:dyDescent="0.2">
      <c r="A715" s="224"/>
      <c r="B715" s="217"/>
      <c r="C715" s="218"/>
      <c r="D715" s="218"/>
      <c r="E715" s="218"/>
      <c r="F715" s="170"/>
      <c r="G715" s="170"/>
      <c r="H715" s="170"/>
      <c r="I715" s="170"/>
      <c r="J715" s="216"/>
      <c r="K715" s="224"/>
      <c r="L715" s="224"/>
      <c r="M715" s="224"/>
      <c r="N715" s="224"/>
      <c r="O715" s="224"/>
      <c r="P715" s="224"/>
      <c r="Q715" s="224"/>
      <c r="R715" s="224"/>
      <c r="S715" s="224"/>
      <c r="T715" s="224"/>
      <c r="U715" s="224"/>
      <c r="V715" s="224"/>
      <c r="W715" s="224"/>
      <c r="X715" s="224"/>
      <c r="Y715" s="224"/>
    </row>
    <row r="716" spans="1:25" ht="15.75" hidden="1" customHeight="1" x14ac:dyDescent="0.2">
      <c r="A716" s="224"/>
      <c r="B716" s="217"/>
      <c r="C716" s="218"/>
      <c r="D716" s="218"/>
      <c r="E716" s="218"/>
      <c r="F716" s="170"/>
      <c r="G716" s="170"/>
      <c r="H716" s="170"/>
      <c r="I716" s="170"/>
      <c r="J716" s="216"/>
      <c r="K716" s="224"/>
      <c r="L716" s="224"/>
      <c r="M716" s="224"/>
      <c r="N716" s="224"/>
      <c r="O716" s="224"/>
      <c r="P716" s="224"/>
      <c r="Q716" s="224"/>
      <c r="R716" s="224"/>
      <c r="S716" s="224"/>
      <c r="T716" s="224"/>
      <c r="U716" s="224"/>
      <c r="V716" s="224"/>
      <c r="W716" s="224"/>
      <c r="X716" s="224"/>
      <c r="Y716" s="224"/>
    </row>
    <row r="717" spans="1:25" ht="15.75" hidden="1" customHeight="1" x14ac:dyDescent="0.2">
      <c r="A717" s="224"/>
      <c r="B717" s="217"/>
      <c r="C717" s="218"/>
      <c r="D717" s="218"/>
      <c r="E717" s="218"/>
      <c r="F717" s="170"/>
      <c r="G717" s="170"/>
      <c r="H717" s="170"/>
      <c r="I717" s="170"/>
      <c r="J717" s="216"/>
      <c r="K717" s="224"/>
      <c r="L717" s="224"/>
      <c r="M717" s="224"/>
      <c r="N717" s="224"/>
      <c r="O717" s="224"/>
      <c r="P717" s="224"/>
      <c r="Q717" s="224"/>
      <c r="R717" s="224"/>
      <c r="S717" s="224"/>
      <c r="T717" s="224"/>
      <c r="U717" s="224"/>
      <c r="V717" s="224"/>
      <c r="W717" s="224"/>
      <c r="X717" s="224"/>
      <c r="Y717" s="224"/>
    </row>
    <row r="718" spans="1:25" ht="15.75" hidden="1" customHeight="1" x14ac:dyDescent="0.2">
      <c r="A718" s="224"/>
      <c r="B718" s="217"/>
      <c r="C718" s="218"/>
      <c r="D718" s="218"/>
      <c r="E718" s="218"/>
      <c r="F718" s="170"/>
      <c r="G718" s="170"/>
      <c r="H718" s="170"/>
      <c r="I718" s="170"/>
      <c r="J718" s="216"/>
      <c r="K718" s="224"/>
      <c r="L718" s="224"/>
      <c r="M718" s="224"/>
      <c r="N718" s="224"/>
      <c r="O718" s="224"/>
      <c r="P718" s="224"/>
      <c r="Q718" s="224"/>
      <c r="R718" s="224"/>
      <c r="S718" s="224"/>
      <c r="T718" s="224"/>
      <c r="U718" s="224"/>
      <c r="V718" s="224"/>
      <c r="W718" s="224"/>
      <c r="X718" s="224"/>
      <c r="Y718" s="224"/>
    </row>
    <row r="719" spans="1:25" ht="15.75" hidden="1" customHeight="1" x14ac:dyDescent="0.2">
      <c r="A719" s="224"/>
      <c r="B719" s="217"/>
      <c r="C719" s="218"/>
      <c r="D719" s="218"/>
      <c r="E719" s="218"/>
      <c r="F719" s="170"/>
      <c r="G719" s="170"/>
      <c r="H719" s="170"/>
      <c r="I719" s="170"/>
      <c r="J719" s="216"/>
      <c r="K719" s="224"/>
      <c r="L719" s="224"/>
      <c r="M719" s="224"/>
      <c r="N719" s="224"/>
      <c r="O719" s="224"/>
      <c r="P719" s="224"/>
      <c r="Q719" s="224"/>
      <c r="R719" s="224"/>
      <c r="S719" s="224"/>
      <c r="T719" s="224"/>
      <c r="U719" s="224"/>
      <c r="V719" s="224"/>
      <c r="W719" s="224"/>
      <c r="X719" s="224"/>
      <c r="Y719" s="224"/>
    </row>
    <row r="720" spans="1:25" ht="15.75" hidden="1" customHeight="1" x14ac:dyDescent="0.2">
      <c r="A720" s="224"/>
      <c r="B720" s="217"/>
      <c r="C720" s="218"/>
      <c r="D720" s="218"/>
      <c r="E720" s="218"/>
      <c r="F720" s="170"/>
      <c r="G720" s="170"/>
      <c r="H720" s="170"/>
      <c r="I720" s="170"/>
      <c r="J720" s="216"/>
      <c r="K720" s="224"/>
      <c r="L720" s="224"/>
      <c r="M720" s="224"/>
      <c r="N720" s="224"/>
      <c r="O720" s="224"/>
      <c r="P720" s="224"/>
      <c r="Q720" s="224"/>
      <c r="R720" s="224"/>
      <c r="S720" s="224"/>
      <c r="T720" s="224"/>
      <c r="U720" s="224"/>
      <c r="V720" s="224"/>
      <c r="W720" s="224"/>
      <c r="X720" s="224"/>
      <c r="Y720" s="224"/>
    </row>
    <row r="721" spans="1:25" ht="15.75" hidden="1" customHeight="1" x14ac:dyDescent="0.2">
      <c r="A721" s="224"/>
      <c r="B721" s="217"/>
      <c r="C721" s="218"/>
      <c r="D721" s="218"/>
      <c r="E721" s="218"/>
      <c r="F721" s="170"/>
      <c r="G721" s="170"/>
      <c r="H721" s="170"/>
      <c r="I721" s="170"/>
      <c r="J721" s="216"/>
      <c r="K721" s="224"/>
      <c r="L721" s="224"/>
      <c r="M721" s="224"/>
      <c r="N721" s="224"/>
      <c r="O721" s="224"/>
      <c r="P721" s="224"/>
      <c r="Q721" s="224"/>
      <c r="R721" s="224"/>
      <c r="S721" s="224"/>
      <c r="T721" s="224"/>
      <c r="U721" s="224"/>
      <c r="V721" s="224"/>
      <c r="W721" s="224"/>
      <c r="X721" s="224"/>
      <c r="Y721" s="224"/>
    </row>
    <row r="722" spans="1:25" ht="15.75" hidden="1" customHeight="1" x14ac:dyDescent="0.2">
      <c r="A722" s="224"/>
      <c r="B722" s="217"/>
      <c r="C722" s="218"/>
      <c r="D722" s="218"/>
      <c r="E722" s="218"/>
      <c r="F722" s="170"/>
      <c r="G722" s="170"/>
      <c r="H722" s="170"/>
      <c r="I722" s="170"/>
      <c r="J722" s="216"/>
      <c r="K722" s="224"/>
      <c r="L722" s="224"/>
      <c r="M722" s="224"/>
      <c r="N722" s="224"/>
      <c r="O722" s="224"/>
      <c r="P722" s="224"/>
      <c r="Q722" s="224"/>
      <c r="R722" s="224"/>
      <c r="S722" s="224"/>
      <c r="T722" s="224"/>
      <c r="U722" s="224"/>
      <c r="V722" s="224"/>
      <c r="W722" s="224"/>
      <c r="X722" s="224"/>
      <c r="Y722" s="224"/>
    </row>
    <row r="723" spans="1:25" ht="15.75" hidden="1" customHeight="1" x14ac:dyDescent="0.2">
      <c r="A723" s="224"/>
      <c r="B723" s="217"/>
      <c r="C723" s="218"/>
      <c r="D723" s="218"/>
      <c r="E723" s="218"/>
      <c r="F723" s="170"/>
      <c r="G723" s="170"/>
      <c r="H723" s="170"/>
      <c r="I723" s="170"/>
      <c r="J723" s="216"/>
      <c r="K723" s="224"/>
      <c r="L723" s="224"/>
      <c r="M723" s="224"/>
      <c r="N723" s="224"/>
      <c r="O723" s="224"/>
      <c r="P723" s="224"/>
      <c r="Q723" s="224"/>
      <c r="R723" s="224"/>
      <c r="S723" s="224"/>
      <c r="T723" s="224"/>
      <c r="U723" s="224"/>
      <c r="V723" s="224"/>
      <c r="W723" s="224"/>
      <c r="X723" s="224"/>
      <c r="Y723" s="224"/>
    </row>
    <row r="724" spans="1:25" ht="15.75" hidden="1" customHeight="1" x14ac:dyDescent="0.2">
      <c r="A724" s="224"/>
      <c r="B724" s="217"/>
      <c r="C724" s="218"/>
      <c r="D724" s="218"/>
      <c r="E724" s="218"/>
      <c r="F724" s="170"/>
      <c r="G724" s="170"/>
      <c r="H724" s="170"/>
      <c r="I724" s="170"/>
      <c r="J724" s="216"/>
      <c r="K724" s="224"/>
      <c r="L724" s="224"/>
      <c r="M724" s="224"/>
      <c r="N724" s="224"/>
      <c r="O724" s="224"/>
      <c r="P724" s="224"/>
      <c r="Q724" s="224"/>
      <c r="R724" s="224"/>
      <c r="S724" s="224"/>
      <c r="T724" s="224"/>
      <c r="U724" s="224"/>
      <c r="V724" s="224"/>
      <c r="W724" s="224"/>
      <c r="X724" s="224"/>
      <c r="Y724" s="224"/>
    </row>
    <row r="725" spans="1:25" ht="15.75" hidden="1" customHeight="1" x14ac:dyDescent="0.2">
      <c r="A725" s="224"/>
      <c r="B725" s="217"/>
      <c r="C725" s="218"/>
      <c r="D725" s="218"/>
      <c r="E725" s="218"/>
      <c r="F725" s="170"/>
      <c r="G725" s="170"/>
      <c r="H725" s="170"/>
      <c r="I725" s="170"/>
      <c r="J725" s="216"/>
      <c r="K725" s="224"/>
      <c r="L725" s="224"/>
      <c r="M725" s="224"/>
      <c r="N725" s="224"/>
      <c r="O725" s="224"/>
      <c r="P725" s="224"/>
      <c r="Q725" s="224"/>
      <c r="R725" s="224"/>
      <c r="S725" s="224"/>
      <c r="T725" s="224"/>
      <c r="U725" s="224"/>
      <c r="V725" s="224"/>
      <c r="W725" s="224"/>
      <c r="X725" s="224"/>
      <c r="Y725" s="224"/>
    </row>
    <row r="726" spans="1:25" ht="15.75" hidden="1" customHeight="1" x14ac:dyDescent="0.2">
      <c r="A726" s="224"/>
      <c r="B726" s="217"/>
      <c r="C726" s="218"/>
      <c r="D726" s="218"/>
      <c r="E726" s="218"/>
      <c r="F726" s="170"/>
      <c r="G726" s="170"/>
      <c r="H726" s="170"/>
      <c r="I726" s="170"/>
      <c r="J726" s="216"/>
      <c r="K726" s="224"/>
      <c r="L726" s="224"/>
      <c r="M726" s="224"/>
      <c r="N726" s="224"/>
      <c r="O726" s="224"/>
      <c r="P726" s="224"/>
      <c r="Q726" s="224"/>
      <c r="R726" s="224"/>
      <c r="S726" s="224"/>
      <c r="T726" s="224"/>
      <c r="U726" s="224"/>
      <c r="V726" s="224"/>
      <c r="W726" s="224"/>
      <c r="X726" s="224"/>
      <c r="Y726" s="224"/>
    </row>
    <row r="727" spans="1:25" ht="15.75" hidden="1" customHeight="1" x14ac:dyDescent="0.2">
      <c r="A727" s="224"/>
      <c r="B727" s="217"/>
      <c r="C727" s="218"/>
      <c r="D727" s="218"/>
      <c r="E727" s="218"/>
      <c r="F727" s="170"/>
      <c r="G727" s="170"/>
      <c r="H727" s="170"/>
      <c r="I727" s="170"/>
      <c r="J727" s="216"/>
      <c r="K727" s="224"/>
      <c r="L727" s="224"/>
      <c r="M727" s="224"/>
      <c r="N727" s="224"/>
      <c r="O727" s="224"/>
      <c r="P727" s="224"/>
      <c r="Q727" s="224"/>
      <c r="R727" s="224"/>
      <c r="S727" s="224"/>
      <c r="T727" s="224"/>
      <c r="U727" s="224"/>
      <c r="V727" s="224"/>
      <c r="W727" s="224"/>
      <c r="X727" s="224"/>
      <c r="Y727" s="224"/>
    </row>
    <row r="728" spans="1:25" ht="15.75" hidden="1" customHeight="1" x14ac:dyDescent="0.2">
      <c r="A728" s="224"/>
      <c r="B728" s="217"/>
      <c r="C728" s="218"/>
      <c r="D728" s="218"/>
      <c r="E728" s="218"/>
      <c r="F728" s="170"/>
      <c r="G728" s="170"/>
      <c r="H728" s="170"/>
      <c r="I728" s="170"/>
      <c r="J728" s="216"/>
      <c r="K728" s="224"/>
      <c r="L728" s="224"/>
      <c r="M728" s="224"/>
      <c r="N728" s="224"/>
      <c r="O728" s="224"/>
      <c r="P728" s="224"/>
      <c r="Q728" s="224"/>
      <c r="R728" s="224"/>
      <c r="S728" s="224"/>
      <c r="T728" s="224"/>
      <c r="U728" s="224"/>
      <c r="V728" s="224"/>
      <c r="W728" s="224"/>
      <c r="X728" s="224"/>
      <c r="Y728" s="224"/>
    </row>
    <row r="729" spans="1:25" ht="15.75" hidden="1" customHeight="1" x14ac:dyDescent="0.2">
      <c r="A729" s="224"/>
      <c r="B729" s="217"/>
      <c r="C729" s="218"/>
      <c r="D729" s="218"/>
      <c r="E729" s="218"/>
      <c r="F729" s="170"/>
      <c r="G729" s="170"/>
      <c r="H729" s="170"/>
      <c r="I729" s="170"/>
      <c r="J729" s="216"/>
      <c r="K729" s="224"/>
      <c r="L729" s="224"/>
      <c r="M729" s="224"/>
      <c r="N729" s="224"/>
      <c r="O729" s="224"/>
      <c r="P729" s="224"/>
      <c r="Q729" s="224"/>
      <c r="R729" s="224"/>
      <c r="S729" s="224"/>
      <c r="T729" s="224"/>
      <c r="U729" s="224"/>
      <c r="V729" s="224"/>
      <c r="W729" s="224"/>
      <c r="X729" s="224"/>
      <c r="Y729" s="224"/>
    </row>
    <row r="730" spans="1:25" ht="15.75" hidden="1" customHeight="1" x14ac:dyDescent="0.2">
      <c r="A730" s="224"/>
      <c r="B730" s="217"/>
      <c r="C730" s="218"/>
      <c r="D730" s="218"/>
      <c r="E730" s="218"/>
      <c r="F730" s="170"/>
      <c r="G730" s="170"/>
      <c r="H730" s="170"/>
      <c r="I730" s="170"/>
      <c r="J730" s="216"/>
      <c r="K730" s="224"/>
      <c r="L730" s="224"/>
      <c r="M730" s="224"/>
      <c r="N730" s="224"/>
      <c r="O730" s="224"/>
      <c r="P730" s="224"/>
      <c r="Q730" s="224"/>
      <c r="R730" s="224"/>
      <c r="S730" s="224"/>
      <c r="T730" s="224"/>
      <c r="U730" s="224"/>
      <c r="V730" s="224"/>
      <c r="W730" s="224"/>
      <c r="X730" s="224"/>
      <c r="Y730" s="224"/>
    </row>
    <row r="731" spans="1:25" ht="15.75" hidden="1" customHeight="1" x14ac:dyDescent="0.2">
      <c r="A731" s="224"/>
      <c r="B731" s="217"/>
      <c r="C731" s="218"/>
      <c r="D731" s="218"/>
      <c r="E731" s="218"/>
      <c r="F731" s="170"/>
      <c r="G731" s="170"/>
      <c r="H731" s="170"/>
      <c r="I731" s="170"/>
      <c r="J731" s="216"/>
      <c r="K731" s="224"/>
      <c r="L731" s="224"/>
      <c r="M731" s="224"/>
      <c r="N731" s="224"/>
      <c r="O731" s="224"/>
      <c r="P731" s="224"/>
      <c r="Q731" s="224"/>
      <c r="R731" s="224"/>
      <c r="S731" s="224"/>
      <c r="T731" s="224"/>
      <c r="U731" s="224"/>
      <c r="V731" s="224"/>
      <c r="W731" s="224"/>
      <c r="X731" s="224"/>
      <c r="Y731" s="224"/>
    </row>
    <row r="732" spans="1:25" ht="15.75" hidden="1" customHeight="1" x14ac:dyDescent="0.2">
      <c r="A732" s="224"/>
      <c r="B732" s="217"/>
      <c r="C732" s="218"/>
      <c r="D732" s="218"/>
      <c r="E732" s="218"/>
      <c r="F732" s="170"/>
      <c r="G732" s="170"/>
      <c r="H732" s="170"/>
      <c r="I732" s="170"/>
      <c r="J732" s="216"/>
      <c r="K732" s="224"/>
      <c r="L732" s="224"/>
      <c r="M732" s="224"/>
      <c r="N732" s="224"/>
      <c r="O732" s="224"/>
      <c r="P732" s="224"/>
      <c r="Q732" s="224"/>
      <c r="R732" s="224"/>
      <c r="S732" s="224"/>
      <c r="T732" s="224"/>
      <c r="U732" s="224"/>
      <c r="V732" s="224"/>
      <c r="W732" s="224"/>
      <c r="X732" s="224"/>
      <c r="Y732" s="224"/>
    </row>
    <row r="733" spans="1:25" ht="15.75" hidden="1" customHeight="1" x14ac:dyDescent="0.2">
      <c r="A733" s="224"/>
      <c r="B733" s="217"/>
      <c r="C733" s="218"/>
      <c r="D733" s="218"/>
      <c r="E733" s="218"/>
      <c r="F733" s="170"/>
      <c r="G733" s="170"/>
      <c r="H733" s="170"/>
      <c r="I733" s="170"/>
      <c r="J733" s="216"/>
      <c r="K733" s="224"/>
      <c r="L733" s="224"/>
      <c r="M733" s="224"/>
      <c r="N733" s="224"/>
      <c r="O733" s="224"/>
      <c r="P733" s="224"/>
      <c r="Q733" s="224"/>
      <c r="R733" s="224"/>
      <c r="S733" s="224"/>
      <c r="T733" s="224"/>
      <c r="U733" s="224"/>
      <c r="V733" s="224"/>
      <c r="W733" s="224"/>
      <c r="X733" s="224"/>
      <c r="Y733" s="224"/>
    </row>
    <row r="734" spans="1:25" ht="15.75" hidden="1" customHeight="1" x14ac:dyDescent="0.2">
      <c r="A734" s="224"/>
      <c r="B734" s="217"/>
      <c r="C734" s="218"/>
      <c r="D734" s="218"/>
      <c r="E734" s="218"/>
      <c r="F734" s="170"/>
      <c r="G734" s="170"/>
      <c r="H734" s="170"/>
      <c r="I734" s="170"/>
      <c r="J734" s="216"/>
      <c r="K734" s="224"/>
      <c r="L734" s="224"/>
      <c r="M734" s="224"/>
      <c r="N734" s="224"/>
      <c r="O734" s="224"/>
      <c r="P734" s="224"/>
      <c r="Q734" s="224"/>
      <c r="R734" s="224"/>
      <c r="S734" s="224"/>
      <c r="T734" s="224"/>
      <c r="U734" s="224"/>
      <c r="V734" s="224"/>
      <c r="W734" s="224"/>
      <c r="X734" s="224"/>
      <c r="Y734" s="224"/>
    </row>
    <row r="735" spans="1:25" ht="15.75" hidden="1" customHeight="1" x14ac:dyDescent="0.2">
      <c r="A735" s="224"/>
      <c r="B735" s="217"/>
      <c r="C735" s="218"/>
      <c r="D735" s="218"/>
      <c r="E735" s="218"/>
      <c r="F735" s="170"/>
      <c r="G735" s="170"/>
      <c r="H735" s="170"/>
      <c r="I735" s="170"/>
      <c r="J735" s="216"/>
      <c r="K735" s="224"/>
      <c r="L735" s="224"/>
      <c r="M735" s="224"/>
      <c r="N735" s="224"/>
      <c r="O735" s="224"/>
      <c r="P735" s="224"/>
      <c r="Q735" s="224"/>
      <c r="R735" s="224"/>
      <c r="S735" s="224"/>
      <c r="T735" s="224"/>
      <c r="U735" s="224"/>
      <c r="V735" s="224"/>
      <c r="W735" s="224"/>
      <c r="X735" s="224"/>
      <c r="Y735" s="224"/>
    </row>
    <row r="736" spans="1:25" ht="15.75" hidden="1" customHeight="1" x14ac:dyDescent="0.2">
      <c r="A736" s="224"/>
      <c r="B736" s="217"/>
      <c r="C736" s="218"/>
      <c r="D736" s="218"/>
      <c r="E736" s="218"/>
      <c r="F736" s="170"/>
      <c r="G736" s="170"/>
      <c r="H736" s="170"/>
      <c r="I736" s="170"/>
      <c r="J736" s="216"/>
      <c r="K736" s="224"/>
      <c r="L736" s="224"/>
      <c r="M736" s="224"/>
      <c r="N736" s="224"/>
      <c r="O736" s="224"/>
      <c r="P736" s="224"/>
      <c r="Q736" s="224"/>
      <c r="R736" s="224"/>
      <c r="S736" s="224"/>
      <c r="T736" s="224"/>
      <c r="U736" s="224"/>
      <c r="V736" s="224"/>
      <c r="W736" s="224"/>
      <c r="X736" s="224"/>
      <c r="Y736" s="224"/>
    </row>
    <row r="737" spans="1:25" ht="15.75" hidden="1" customHeight="1" x14ac:dyDescent="0.2">
      <c r="A737" s="224"/>
      <c r="B737" s="217"/>
      <c r="C737" s="218"/>
      <c r="D737" s="218"/>
      <c r="E737" s="218"/>
      <c r="F737" s="170"/>
      <c r="G737" s="170"/>
      <c r="H737" s="170"/>
      <c r="I737" s="170"/>
      <c r="J737" s="216"/>
      <c r="K737" s="224"/>
      <c r="L737" s="224"/>
      <c r="M737" s="224"/>
      <c r="N737" s="224"/>
      <c r="O737" s="224"/>
      <c r="P737" s="224"/>
      <c r="Q737" s="224"/>
      <c r="R737" s="224"/>
      <c r="S737" s="224"/>
      <c r="T737" s="224"/>
      <c r="U737" s="224"/>
      <c r="V737" s="224"/>
      <c r="W737" s="224"/>
      <c r="X737" s="224"/>
      <c r="Y737" s="224"/>
    </row>
    <row r="738" spans="1:25" ht="15.75" hidden="1" customHeight="1" x14ac:dyDescent="0.2">
      <c r="A738" s="224"/>
      <c r="B738" s="217"/>
      <c r="C738" s="218"/>
      <c r="D738" s="218"/>
      <c r="E738" s="218"/>
      <c r="F738" s="170"/>
      <c r="G738" s="170"/>
      <c r="H738" s="170"/>
      <c r="I738" s="170"/>
      <c r="J738" s="216"/>
      <c r="K738" s="224"/>
      <c r="L738" s="224"/>
      <c r="M738" s="224"/>
      <c r="N738" s="224"/>
      <c r="O738" s="224"/>
      <c r="P738" s="224"/>
      <c r="Q738" s="224"/>
      <c r="R738" s="224"/>
      <c r="S738" s="224"/>
      <c r="T738" s="224"/>
      <c r="U738" s="224"/>
      <c r="V738" s="224"/>
      <c r="W738" s="224"/>
      <c r="X738" s="224"/>
      <c r="Y738" s="224"/>
    </row>
    <row r="739" spans="1:25" ht="15.75" hidden="1" customHeight="1" x14ac:dyDescent="0.2">
      <c r="A739" s="224"/>
      <c r="B739" s="217"/>
      <c r="C739" s="218"/>
      <c r="D739" s="218"/>
      <c r="E739" s="218"/>
      <c r="F739" s="170"/>
      <c r="G739" s="170"/>
      <c r="H739" s="170"/>
      <c r="I739" s="170"/>
      <c r="J739" s="216"/>
      <c r="K739" s="224"/>
      <c r="L739" s="224"/>
      <c r="M739" s="224"/>
      <c r="N739" s="224"/>
      <c r="O739" s="224"/>
      <c r="P739" s="224"/>
      <c r="Q739" s="224"/>
      <c r="R739" s="224"/>
      <c r="S739" s="224"/>
      <c r="T739" s="224"/>
      <c r="U739" s="224"/>
      <c r="V739" s="224"/>
      <c r="W739" s="224"/>
      <c r="X739" s="224"/>
      <c r="Y739" s="224"/>
    </row>
    <row r="740" spans="1:25" ht="15.75" hidden="1" customHeight="1" x14ac:dyDescent="0.2">
      <c r="A740" s="224"/>
      <c r="B740" s="217"/>
      <c r="C740" s="218"/>
      <c r="D740" s="218"/>
      <c r="E740" s="218"/>
      <c r="F740" s="170"/>
      <c r="G740" s="170"/>
      <c r="H740" s="170"/>
      <c r="I740" s="170"/>
      <c r="J740" s="216"/>
      <c r="K740" s="224"/>
      <c r="L740" s="224"/>
      <c r="M740" s="224"/>
      <c r="N740" s="224"/>
      <c r="O740" s="224"/>
      <c r="P740" s="224"/>
      <c r="Q740" s="224"/>
      <c r="R740" s="224"/>
      <c r="S740" s="224"/>
      <c r="T740" s="224"/>
      <c r="U740" s="224"/>
      <c r="V740" s="224"/>
      <c r="W740" s="224"/>
      <c r="X740" s="224"/>
      <c r="Y740" s="224"/>
    </row>
    <row r="741" spans="1:25" ht="15.75" hidden="1" customHeight="1" x14ac:dyDescent="0.2">
      <c r="A741" s="224"/>
      <c r="B741" s="217"/>
      <c r="C741" s="218"/>
      <c r="D741" s="218"/>
      <c r="E741" s="218"/>
      <c r="F741" s="170"/>
      <c r="G741" s="170"/>
      <c r="H741" s="170"/>
      <c r="I741" s="170"/>
      <c r="J741" s="216"/>
      <c r="K741" s="224"/>
      <c r="L741" s="224"/>
      <c r="M741" s="224"/>
      <c r="N741" s="224"/>
      <c r="O741" s="224"/>
      <c r="P741" s="224"/>
      <c r="Q741" s="224"/>
      <c r="R741" s="224"/>
      <c r="S741" s="224"/>
      <c r="T741" s="224"/>
      <c r="U741" s="224"/>
      <c r="V741" s="224"/>
      <c r="W741" s="224"/>
      <c r="X741" s="224"/>
      <c r="Y741" s="224"/>
    </row>
    <row r="742" spans="1:25" ht="15.75" hidden="1" customHeight="1" x14ac:dyDescent="0.2">
      <c r="A742" s="224"/>
      <c r="B742" s="217"/>
      <c r="C742" s="218"/>
      <c r="D742" s="218"/>
      <c r="E742" s="218"/>
      <c r="F742" s="170"/>
      <c r="G742" s="170"/>
      <c r="H742" s="170"/>
      <c r="I742" s="170"/>
      <c r="J742" s="216"/>
      <c r="K742" s="224"/>
      <c r="L742" s="224"/>
      <c r="M742" s="224"/>
      <c r="N742" s="224"/>
      <c r="O742" s="224"/>
      <c r="P742" s="224"/>
      <c r="Q742" s="224"/>
      <c r="R742" s="224"/>
      <c r="S742" s="224"/>
      <c r="T742" s="224"/>
      <c r="U742" s="224"/>
      <c r="V742" s="224"/>
      <c r="W742" s="224"/>
      <c r="X742" s="224"/>
      <c r="Y742" s="224"/>
    </row>
    <row r="743" spans="1:25" ht="15.75" hidden="1" customHeight="1" x14ac:dyDescent="0.2">
      <c r="A743" s="224"/>
      <c r="B743" s="217"/>
      <c r="C743" s="218"/>
      <c r="D743" s="218"/>
      <c r="E743" s="218"/>
      <c r="F743" s="170"/>
      <c r="G743" s="170"/>
      <c r="H743" s="170"/>
      <c r="I743" s="170"/>
      <c r="J743" s="216"/>
      <c r="K743" s="224"/>
      <c r="L743" s="224"/>
      <c r="M743" s="224"/>
      <c r="N743" s="224"/>
      <c r="O743" s="224"/>
      <c r="P743" s="224"/>
      <c r="Q743" s="224"/>
      <c r="R743" s="224"/>
      <c r="S743" s="224"/>
      <c r="T743" s="224"/>
      <c r="U743" s="224"/>
      <c r="V743" s="224"/>
      <c r="W743" s="224"/>
      <c r="X743" s="224"/>
      <c r="Y743" s="224"/>
    </row>
    <row r="744" spans="1:25" ht="15.75" hidden="1" customHeight="1" x14ac:dyDescent="0.2">
      <c r="A744" s="224"/>
      <c r="B744" s="217"/>
      <c r="C744" s="218"/>
      <c r="D744" s="218"/>
      <c r="E744" s="218"/>
      <c r="F744" s="170"/>
      <c r="G744" s="170"/>
      <c r="H744" s="170"/>
      <c r="I744" s="170"/>
      <c r="J744" s="216"/>
      <c r="K744" s="224"/>
      <c r="L744" s="224"/>
      <c r="M744" s="224"/>
      <c r="N744" s="224"/>
      <c r="O744" s="224"/>
      <c r="P744" s="224"/>
      <c r="Q744" s="224"/>
      <c r="R744" s="224"/>
      <c r="S744" s="224"/>
      <c r="T744" s="224"/>
      <c r="U744" s="224"/>
      <c r="V744" s="224"/>
      <c r="W744" s="224"/>
      <c r="X744" s="224"/>
      <c r="Y744" s="224"/>
    </row>
    <row r="745" spans="1:25" ht="15.75" hidden="1" customHeight="1" x14ac:dyDescent="0.2">
      <c r="A745" s="224"/>
      <c r="B745" s="217"/>
      <c r="C745" s="218"/>
      <c r="D745" s="218"/>
      <c r="E745" s="218"/>
      <c r="F745" s="170"/>
      <c r="G745" s="170"/>
      <c r="H745" s="170"/>
      <c r="I745" s="170"/>
      <c r="J745" s="216"/>
      <c r="K745" s="224"/>
      <c r="L745" s="224"/>
      <c r="M745" s="224"/>
      <c r="N745" s="224"/>
      <c r="O745" s="224"/>
      <c r="P745" s="224"/>
      <c r="Q745" s="224"/>
      <c r="R745" s="224"/>
      <c r="S745" s="224"/>
      <c r="T745" s="224"/>
      <c r="U745" s="224"/>
      <c r="V745" s="224"/>
      <c r="W745" s="224"/>
      <c r="X745" s="224"/>
      <c r="Y745" s="224"/>
    </row>
    <row r="746" spans="1:25" ht="15.75" hidden="1" customHeight="1" x14ac:dyDescent="0.2">
      <c r="A746" s="224"/>
      <c r="B746" s="217"/>
      <c r="C746" s="218"/>
      <c r="D746" s="218"/>
      <c r="E746" s="218"/>
      <c r="F746" s="170"/>
      <c r="G746" s="170"/>
      <c r="H746" s="170"/>
      <c r="I746" s="170"/>
      <c r="J746" s="216"/>
      <c r="K746" s="224"/>
      <c r="L746" s="224"/>
      <c r="M746" s="224"/>
      <c r="N746" s="224"/>
      <c r="O746" s="224"/>
      <c r="P746" s="224"/>
      <c r="Q746" s="224"/>
      <c r="R746" s="224"/>
      <c r="S746" s="224"/>
      <c r="T746" s="224"/>
      <c r="U746" s="224"/>
      <c r="V746" s="224"/>
      <c r="W746" s="224"/>
      <c r="X746" s="224"/>
      <c r="Y746" s="224"/>
    </row>
    <row r="747" spans="1:25" ht="15.75" hidden="1" customHeight="1" x14ac:dyDescent="0.2">
      <c r="A747" s="224"/>
      <c r="B747" s="217"/>
      <c r="C747" s="218"/>
      <c r="D747" s="218"/>
      <c r="E747" s="218"/>
      <c r="F747" s="170"/>
      <c r="G747" s="170"/>
      <c r="H747" s="170"/>
      <c r="I747" s="170"/>
      <c r="J747" s="216"/>
      <c r="K747" s="224"/>
      <c r="L747" s="224"/>
      <c r="M747" s="224"/>
      <c r="N747" s="224"/>
      <c r="O747" s="224"/>
      <c r="P747" s="224"/>
      <c r="Q747" s="224"/>
      <c r="R747" s="224"/>
      <c r="S747" s="224"/>
      <c r="T747" s="224"/>
      <c r="U747" s="224"/>
      <c r="V747" s="224"/>
      <c r="W747" s="224"/>
      <c r="X747" s="224"/>
      <c r="Y747" s="224"/>
    </row>
    <row r="748" spans="1:25" ht="15.75" hidden="1" customHeight="1" x14ac:dyDescent="0.2">
      <c r="A748" s="224"/>
      <c r="B748" s="217"/>
      <c r="C748" s="218"/>
      <c r="D748" s="218"/>
      <c r="E748" s="218"/>
      <c r="F748" s="170"/>
      <c r="G748" s="170"/>
      <c r="H748" s="170"/>
      <c r="I748" s="170"/>
      <c r="J748" s="216"/>
      <c r="K748" s="224"/>
      <c r="L748" s="224"/>
      <c r="M748" s="224"/>
      <c r="N748" s="224"/>
      <c r="O748" s="224"/>
      <c r="P748" s="224"/>
      <c r="Q748" s="224"/>
      <c r="R748" s="224"/>
      <c r="S748" s="224"/>
      <c r="T748" s="224"/>
      <c r="U748" s="224"/>
      <c r="V748" s="224"/>
      <c r="W748" s="224"/>
      <c r="X748" s="224"/>
      <c r="Y748" s="224"/>
    </row>
    <row r="749" spans="1:25" ht="15.75" hidden="1" customHeight="1" x14ac:dyDescent="0.2">
      <c r="A749" s="224"/>
      <c r="B749" s="217"/>
      <c r="C749" s="218"/>
      <c r="D749" s="218"/>
      <c r="E749" s="218"/>
      <c r="F749" s="170"/>
      <c r="G749" s="170"/>
      <c r="H749" s="170"/>
      <c r="I749" s="170"/>
      <c r="J749" s="216"/>
      <c r="K749" s="224"/>
      <c r="L749" s="224"/>
      <c r="M749" s="224"/>
      <c r="N749" s="224"/>
      <c r="O749" s="224"/>
      <c r="P749" s="224"/>
      <c r="Q749" s="224"/>
      <c r="R749" s="224"/>
      <c r="S749" s="224"/>
      <c r="T749" s="224"/>
      <c r="U749" s="224"/>
      <c r="V749" s="224"/>
      <c r="W749" s="224"/>
      <c r="X749" s="224"/>
      <c r="Y749" s="224"/>
    </row>
    <row r="750" spans="1:25" ht="15.75" hidden="1" customHeight="1" x14ac:dyDescent="0.2">
      <c r="A750" s="224"/>
      <c r="B750" s="217"/>
      <c r="C750" s="218"/>
      <c r="D750" s="218"/>
      <c r="E750" s="218"/>
      <c r="F750" s="170"/>
      <c r="G750" s="170"/>
      <c r="H750" s="170"/>
      <c r="I750" s="170"/>
      <c r="J750" s="216"/>
      <c r="K750" s="224"/>
      <c r="L750" s="224"/>
      <c r="M750" s="224"/>
      <c r="N750" s="224"/>
      <c r="O750" s="224"/>
      <c r="P750" s="224"/>
      <c r="Q750" s="224"/>
      <c r="R750" s="224"/>
      <c r="S750" s="224"/>
      <c r="T750" s="224"/>
      <c r="U750" s="224"/>
      <c r="V750" s="224"/>
      <c r="W750" s="224"/>
      <c r="X750" s="224"/>
      <c r="Y750" s="224"/>
    </row>
    <row r="751" spans="1:25" ht="15.75" hidden="1" customHeight="1" x14ac:dyDescent="0.2">
      <c r="A751" s="224"/>
      <c r="B751" s="217"/>
      <c r="C751" s="218"/>
      <c r="D751" s="218"/>
      <c r="E751" s="218"/>
      <c r="F751" s="170"/>
      <c r="G751" s="170"/>
      <c r="H751" s="170"/>
      <c r="I751" s="170"/>
      <c r="J751" s="216"/>
      <c r="K751" s="224"/>
      <c r="L751" s="224"/>
      <c r="M751" s="224"/>
      <c r="N751" s="224"/>
      <c r="O751" s="224"/>
      <c r="P751" s="224"/>
      <c r="Q751" s="224"/>
      <c r="R751" s="224"/>
      <c r="S751" s="224"/>
      <c r="T751" s="224"/>
      <c r="U751" s="224"/>
      <c r="V751" s="224"/>
      <c r="W751" s="224"/>
      <c r="X751" s="224"/>
      <c r="Y751" s="224"/>
    </row>
    <row r="752" spans="1:25" ht="15.75" hidden="1" customHeight="1" x14ac:dyDescent="0.2">
      <c r="A752" s="224"/>
      <c r="B752" s="217"/>
      <c r="C752" s="218"/>
      <c r="D752" s="218"/>
      <c r="E752" s="218"/>
      <c r="F752" s="170"/>
      <c r="G752" s="170"/>
      <c r="H752" s="170"/>
      <c r="I752" s="170"/>
      <c r="J752" s="216"/>
      <c r="K752" s="224"/>
      <c r="L752" s="224"/>
      <c r="M752" s="224"/>
      <c r="N752" s="224"/>
      <c r="O752" s="224"/>
      <c r="P752" s="224"/>
      <c r="Q752" s="224"/>
      <c r="R752" s="224"/>
      <c r="S752" s="224"/>
      <c r="T752" s="224"/>
      <c r="U752" s="224"/>
      <c r="V752" s="224"/>
      <c r="W752" s="224"/>
      <c r="X752" s="224"/>
      <c r="Y752" s="224"/>
    </row>
    <row r="753" spans="1:25" ht="15.75" hidden="1" customHeight="1" x14ac:dyDescent="0.2">
      <c r="A753" s="224"/>
      <c r="B753" s="217"/>
      <c r="C753" s="218"/>
      <c r="D753" s="218"/>
      <c r="E753" s="218"/>
      <c r="F753" s="170"/>
      <c r="G753" s="170"/>
      <c r="H753" s="170"/>
      <c r="I753" s="170"/>
      <c r="J753" s="216"/>
      <c r="K753" s="224"/>
      <c r="L753" s="224"/>
      <c r="M753" s="224"/>
      <c r="N753" s="224"/>
      <c r="O753" s="224"/>
      <c r="P753" s="224"/>
      <c r="Q753" s="224"/>
      <c r="R753" s="224"/>
      <c r="S753" s="224"/>
      <c r="T753" s="224"/>
      <c r="U753" s="224"/>
      <c r="V753" s="224"/>
      <c r="W753" s="224"/>
      <c r="X753" s="224"/>
      <c r="Y753" s="224"/>
    </row>
    <row r="754" spans="1:25" ht="15.75" hidden="1" customHeight="1" x14ac:dyDescent="0.2">
      <c r="A754" s="224"/>
      <c r="B754" s="217"/>
      <c r="C754" s="218"/>
      <c r="D754" s="218"/>
      <c r="E754" s="218"/>
      <c r="F754" s="170"/>
      <c r="G754" s="170"/>
      <c r="H754" s="170"/>
      <c r="I754" s="170"/>
      <c r="J754" s="216"/>
      <c r="K754" s="224"/>
      <c r="L754" s="224"/>
      <c r="M754" s="224"/>
      <c r="N754" s="224"/>
      <c r="O754" s="224"/>
      <c r="P754" s="224"/>
      <c r="Q754" s="224"/>
      <c r="R754" s="224"/>
      <c r="S754" s="224"/>
      <c r="T754" s="224"/>
      <c r="U754" s="224"/>
      <c r="V754" s="224"/>
      <c r="W754" s="224"/>
      <c r="X754" s="224"/>
      <c r="Y754" s="224"/>
    </row>
    <row r="755" spans="1:25" ht="15.75" hidden="1" customHeight="1" x14ac:dyDescent="0.2">
      <c r="A755" s="224"/>
      <c r="B755" s="217"/>
      <c r="C755" s="218"/>
      <c r="D755" s="218"/>
      <c r="E755" s="218"/>
      <c r="F755" s="170"/>
      <c r="G755" s="170"/>
      <c r="H755" s="170"/>
      <c r="I755" s="170"/>
      <c r="J755" s="216"/>
      <c r="K755" s="224"/>
      <c r="L755" s="224"/>
      <c r="M755" s="224"/>
      <c r="N755" s="224"/>
      <c r="O755" s="224"/>
      <c r="P755" s="224"/>
      <c r="Q755" s="224"/>
      <c r="R755" s="224"/>
      <c r="S755" s="224"/>
      <c r="T755" s="224"/>
      <c r="U755" s="224"/>
      <c r="V755" s="224"/>
      <c r="W755" s="224"/>
      <c r="X755" s="224"/>
      <c r="Y755" s="224"/>
    </row>
    <row r="756" spans="1:25" ht="15.75" hidden="1" customHeight="1" x14ac:dyDescent="0.2">
      <c r="A756" s="224"/>
      <c r="B756" s="217"/>
      <c r="C756" s="218"/>
      <c r="D756" s="218"/>
      <c r="E756" s="218"/>
      <c r="F756" s="170"/>
      <c r="G756" s="170"/>
      <c r="H756" s="170"/>
      <c r="I756" s="170"/>
      <c r="J756" s="216"/>
      <c r="K756" s="224"/>
      <c r="L756" s="224"/>
      <c r="M756" s="224"/>
      <c r="N756" s="224"/>
      <c r="O756" s="224"/>
      <c r="P756" s="224"/>
      <c r="Q756" s="224"/>
      <c r="R756" s="224"/>
      <c r="S756" s="224"/>
      <c r="T756" s="224"/>
      <c r="U756" s="224"/>
      <c r="V756" s="224"/>
      <c r="W756" s="224"/>
      <c r="X756" s="224"/>
      <c r="Y756" s="224"/>
    </row>
    <row r="757" spans="1:25" ht="15.75" hidden="1" customHeight="1" x14ac:dyDescent="0.2">
      <c r="A757" s="224"/>
      <c r="B757" s="217"/>
      <c r="C757" s="218"/>
      <c r="D757" s="218"/>
      <c r="E757" s="218"/>
      <c r="F757" s="170"/>
      <c r="G757" s="170"/>
      <c r="H757" s="170"/>
      <c r="I757" s="170"/>
      <c r="J757" s="216"/>
      <c r="K757" s="224"/>
      <c r="L757" s="224"/>
      <c r="M757" s="224"/>
      <c r="N757" s="224"/>
      <c r="O757" s="224"/>
      <c r="P757" s="224"/>
      <c r="Q757" s="224"/>
      <c r="R757" s="224"/>
      <c r="S757" s="224"/>
      <c r="T757" s="224"/>
      <c r="U757" s="224"/>
      <c r="V757" s="224"/>
      <c r="W757" s="224"/>
      <c r="X757" s="224"/>
      <c r="Y757" s="224"/>
    </row>
    <row r="758" spans="1:25" ht="15.75" hidden="1" customHeight="1" x14ac:dyDescent="0.2">
      <c r="A758" s="224"/>
      <c r="B758" s="217"/>
      <c r="C758" s="218"/>
      <c r="D758" s="218"/>
      <c r="E758" s="218"/>
      <c r="F758" s="170"/>
      <c r="G758" s="170"/>
      <c r="H758" s="170"/>
      <c r="I758" s="170"/>
      <c r="J758" s="216"/>
      <c r="K758" s="224"/>
      <c r="L758" s="224"/>
      <c r="M758" s="224"/>
      <c r="N758" s="224"/>
      <c r="O758" s="224"/>
      <c r="P758" s="224"/>
      <c r="Q758" s="224"/>
      <c r="R758" s="224"/>
      <c r="S758" s="224"/>
      <c r="T758" s="224"/>
      <c r="U758" s="224"/>
      <c r="V758" s="224"/>
      <c r="W758" s="224"/>
      <c r="X758" s="224"/>
      <c r="Y758" s="224"/>
    </row>
    <row r="759" spans="1:25" ht="15.75" hidden="1" customHeight="1" x14ac:dyDescent="0.2">
      <c r="A759" s="224"/>
      <c r="B759" s="217"/>
      <c r="C759" s="218"/>
      <c r="D759" s="218"/>
      <c r="E759" s="218"/>
      <c r="F759" s="170"/>
      <c r="G759" s="170"/>
      <c r="H759" s="170"/>
      <c r="I759" s="170"/>
      <c r="J759" s="216"/>
      <c r="K759" s="224"/>
      <c r="L759" s="224"/>
      <c r="M759" s="224"/>
      <c r="N759" s="224"/>
      <c r="O759" s="224"/>
      <c r="P759" s="224"/>
      <c r="Q759" s="224"/>
      <c r="R759" s="224"/>
      <c r="S759" s="224"/>
      <c r="T759" s="224"/>
      <c r="U759" s="224"/>
      <c r="V759" s="224"/>
      <c r="W759" s="224"/>
      <c r="X759" s="224"/>
      <c r="Y759" s="224"/>
    </row>
    <row r="760" spans="1:25" ht="15.75" hidden="1" customHeight="1" x14ac:dyDescent="0.2">
      <c r="A760" s="224"/>
      <c r="B760" s="217"/>
      <c r="C760" s="218"/>
      <c r="D760" s="218"/>
      <c r="E760" s="218"/>
      <c r="F760" s="170"/>
      <c r="G760" s="170"/>
      <c r="H760" s="170"/>
      <c r="I760" s="170"/>
      <c r="J760" s="216"/>
      <c r="K760" s="224"/>
      <c r="L760" s="224"/>
      <c r="M760" s="224"/>
      <c r="N760" s="224"/>
      <c r="O760" s="224"/>
      <c r="P760" s="224"/>
      <c r="Q760" s="224"/>
      <c r="R760" s="224"/>
      <c r="S760" s="224"/>
      <c r="T760" s="224"/>
      <c r="U760" s="224"/>
      <c r="V760" s="224"/>
      <c r="W760" s="224"/>
      <c r="X760" s="224"/>
      <c r="Y760" s="224"/>
    </row>
    <row r="761" spans="1:25" ht="15.75" hidden="1" customHeight="1" x14ac:dyDescent="0.2">
      <c r="A761" s="224"/>
      <c r="B761" s="217"/>
      <c r="C761" s="218"/>
      <c r="D761" s="218"/>
      <c r="E761" s="218"/>
      <c r="F761" s="170"/>
      <c r="G761" s="170"/>
      <c r="H761" s="170"/>
      <c r="I761" s="170"/>
      <c r="J761" s="216"/>
      <c r="K761" s="224"/>
      <c r="L761" s="224"/>
      <c r="M761" s="224"/>
      <c r="N761" s="224"/>
      <c r="O761" s="224"/>
      <c r="P761" s="224"/>
      <c r="Q761" s="224"/>
      <c r="R761" s="224"/>
      <c r="S761" s="224"/>
      <c r="T761" s="224"/>
      <c r="U761" s="224"/>
      <c r="V761" s="224"/>
      <c r="W761" s="224"/>
      <c r="X761" s="224"/>
      <c r="Y761" s="224"/>
    </row>
    <row r="762" spans="1:25" ht="15.75" hidden="1" customHeight="1" x14ac:dyDescent="0.2">
      <c r="A762" s="224"/>
      <c r="B762" s="217"/>
      <c r="C762" s="218"/>
      <c r="D762" s="218"/>
      <c r="E762" s="218"/>
      <c r="F762" s="170"/>
      <c r="G762" s="170"/>
      <c r="H762" s="170"/>
      <c r="I762" s="170"/>
      <c r="J762" s="216"/>
      <c r="K762" s="224"/>
      <c r="L762" s="224"/>
      <c r="M762" s="224"/>
      <c r="N762" s="224"/>
      <c r="O762" s="224"/>
      <c r="P762" s="224"/>
      <c r="Q762" s="224"/>
      <c r="R762" s="224"/>
      <c r="S762" s="224"/>
      <c r="T762" s="224"/>
      <c r="U762" s="224"/>
      <c r="V762" s="224"/>
      <c r="W762" s="224"/>
      <c r="X762" s="224"/>
      <c r="Y762" s="224"/>
    </row>
    <row r="763" spans="1:25" ht="15.75" hidden="1" customHeight="1" x14ac:dyDescent="0.2">
      <c r="A763" s="224"/>
      <c r="B763" s="217"/>
      <c r="C763" s="218"/>
      <c r="D763" s="218"/>
      <c r="E763" s="218"/>
      <c r="F763" s="170"/>
      <c r="G763" s="170"/>
      <c r="H763" s="170"/>
      <c r="I763" s="170"/>
      <c r="J763" s="216"/>
      <c r="K763" s="224"/>
      <c r="L763" s="224"/>
      <c r="M763" s="224"/>
      <c r="N763" s="224"/>
      <c r="O763" s="224"/>
      <c r="P763" s="224"/>
      <c r="Q763" s="224"/>
      <c r="R763" s="224"/>
      <c r="S763" s="224"/>
      <c r="T763" s="224"/>
      <c r="U763" s="224"/>
      <c r="V763" s="224"/>
      <c r="W763" s="224"/>
      <c r="X763" s="224"/>
      <c r="Y763" s="224"/>
    </row>
    <row r="764" spans="1:25" ht="15.75" hidden="1" customHeight="1" x14ac:dyDescent="0.2">
      <c r="A764" s="224"/>
      <c r="B764" s="217"/>
      <c r="C764" s="218"/>
      <c r="D764" s="218"/>
      <c r="E764" s="218"/>
      <c r="F764" s="170"/>
      <c r="G764" s="170"/>
      <c r="H764" s="170"/>
      <c r="I764" s="170"/>
      <c r="J764" s="216"/>
      <c r="K764" s="224"/>
      <c r="L764" s="224"/>
      <c r="M764" s="224"/>
      <c r="N764" s="224"/>
      <c r="O764" s="224"/>
      <c r="P764" s="224"/>
      <c r="Q764" s="224"/>
      <c r="R764" s="224"/>
      <c r="S764" s="224"/>
      <c r="T764" s="224"/>
      <c r="U764" s="224"/>
      <c r="V764" s="224"/>
      <c r="W764" s="224"/>
      <c r="X764" s="224"/>
      <c r="Y764" s="224"/>
    </row>
    <row r="765" spans="1:25" ht="15.75" hidden="1" customHeight="1" x14ac:dyDescent="0.2">
      <c r="A765" s="224"/>
      <c r="B765" s="217"/>
      <c r="C765" s="218"/>
      <c r="D765" s="218"/>
      <c r="E765" s="218"/>
      <c r="F765" s="170"/>
      <c r="G765" s="170"/>
      <c r="H765" s="170"/>
      <c r="I765" s="170"/>
      <c r="J765" s="216"/>
      <c r="K765" s="224"/>
      <c r="L765" s="224"/>
      <c r="M765" s="224"/>
      <c r="N765" s="224"/>
      <c r="O765" s="224"/>
      <c r="P765" s="224"/>
      <c r="Q765" s="224"/>
      <c r="R765" s="224"/>
      <c r="S765" s="224"/>
      <c r="T765" s="224"/>
      <c r="U765" s="224"/>
      <c r="V765" s="224"/>
      <c r="W765" s="224"/>
      <c r="X765" s="224"/>
      <c r="Y765" s="224"/>
    </row>
    <row r="766" spans="1:25" ht="15.75" hidden="1" customHeight="1" x14ac:dyDescent="0.2">
      <c r="A766" s="224"/>
      <c r="B766" s="217"/>
      <c r="C766" s="218"/>
      <c r="D766" s="218"/>
      <c r="E766" s="218"/>
      <c r="F766" s="170"/>
      <c r="G766" s="170"/>
      <c r="H766" s="170"/>
      <c r="I766" s="170"/>
      <c r="J766" s="216"/>
      <c r="K766" s="224"/>
      <c r="L766" s="224"/>
      <c r="M766" s="224"/>
      <c r="N766" s="224"/>
      <c r="O766" s="224"/>
      <c r="P766" s="224"/>
      <c r="Q766" s="224"/>
      <c r="R766" s="224"/>
      <c r="S766" s="224"/>
      <c r="T766" s="224"/>
      <c r="U766" s="224"/>
      <c r="V766" s="224"/>
      <c r="W766" s="224"/>
      <c r="X766" s="224"/>
      <c r="Y766" s="224"/>
    </row>
    <row r="767" spans="1:25" ht="15.75" hidden="1" customHeight="1" x14ac:dyDescent="0.2">
      <c r="A767" s="224"/>
      <c r="B767" s="217"/>
      <c r="C767" s="218"/>
      <c r="D767" s="218"/>
      <c r="E767" s="218"/>
      <c r="F767" s="170"/>
      <c r="G767" s="170"/>
      <c r="H767" s="170"/>
      <c r="I767" s="170"/>
      <c r="J767" s="216"/>
      <c r="K767" s="224"/>
      <c r="L767" s="224"/>
      <c r="M767" s="224"/>
      <c r="N767" s="224"/>
      <c r="O767" s="224"/>
      <c r="P767" s="224"/>
      <c r="Q767" s="224"/>
      <c r="R767" s="224"/>
      <c r="S767" s="224"/>
      <c r="T767" s="224"/>
      <c r="U767" s="224"/>
      <c r="V767" s="224"/>
      <c r="W767" s="224"/>
      <c r="X767" s="224"/>
      <c r="Y767" s="224"/>
    </row>
    <row r="768" spans="1:25" ht="15.75" hidden="1" customHeight="1" x14ac:dyDescent="0.2">
      <c r="A768" s="224"/>
      <c r="B768" s="217"/>
      <c r="C768" s="218"/>
      <c r="D768" s="218"/>
      <c r="E768" s="218"/>
      <c r="F768" s="170"/>
      <c r="G768" s="170"/>
      <c r="H768" s="170"/>
      <c r="I768" s="170"/>
      <c r="J768" s="216"/>
      <c r="K768" s="224"/>
      <c r="L768" s="224"/>
      <c r="M768" s="224"/>
      <c r="N768" s="224"/>
      <c r="O768" s="224"/>
      <c r="P768" s="224"/>
      <c r="Q768" s="224"/>
      <c r="R768" s="224"/>
      <c r="S768" s="224"/>
      <c r="T768" s="224"/>
      <c r="U768" s="224"/>
      <c r="V768" s="224"/>
      <c r="W768" s="224"/>
      <c r="X768" s="224"/>
      <c r="Y768" s="224"/>
    </row>
    <row r="769" spans="1:25" ht="15.75" hidden="1" customHeight="1" x14ac:dyDescent="0.2">
      <c r="A769" s="224"/>
      <c r="B769" s="217"/>
      <c r="C769" s="218"/>
      <c r="D769" s="218"/>
      <c r="E769" s="218"/>
      <c r="F769" s="170"/>
      <c r="G769" s="170"/>
      <c r="H769" s="170"/>
      <c r="I769" s="170"/>
      <c r="J769" s="216"/>
      <c r="K769" s="224"/>
      <c r="L769" s="224"/>
      <c r="M769" s="224"/>
      <c r="N769" s="224"/>
      <c r="O769" s="224"/>
      <c r="P769" s="224"/>
      <c r="Q769" s="224"/>
      <c r="R769" s="224"/>
      <c r="S769" s="224"/>
      <c r="T769" s="224"/>
      <c r="U769" s="224"/>
      <c r="V769" s="224"/>
      <c r="W769" s="224"/>
      <c r="X769" s="224"/>
      <c r="Y769" s="224"/>
    </row>
    <row r="770" spans="1:25" ht="15.75" hidden="1" customHeight="1" x14ac:dyDescent="0.2">
      <c r="A770" s="224"/>
      <c r="B770" s="217"/>
      <c r="C770" s="218"/>
      <c r="D770" s="218"/>
      <c r="E770" s="218"/>
      <c r="F770" s="170"/>
      <c r="G770" s="170"/>
      <c r="H770" s="170"/>
      <c r="I770" s="170"/>
      <c r="J770" s="216"/>
      <c r="K770" s="224"/>
      <c r="L770" s="224"/>
      <c r="M770" s="224"/>
      <c r="N770" s="224"/>
      <c r="O770" s="224"/>
      <c r="P770" s="224"/>
      <c r="Q770" s="224"/>
      <c r="R770" s="224"/>
      <c r="S770" s="224"/>
      <c r="T770" s="224"/>
      <c r="U770" s="224"/>
      <c r="V770" s="224"/>
      <c r="W770" s="224"/>
      <c r="X770" s="224"/>
      <c r="Y770" s="224"/>
    </row>
    <row r="771" spans="1:25" ht="15.75" hidden="1" customHeight="1" x14ac:dyDescent="0.2">
      <c r="A771" s="224"/>
      <c r="B771" s="217"/>
      <c r="C771" s="218"/>
      <c r="D771" s="218"/>
      <c r="E771" s="218"/>
      <c r="F771" s="170"/>
      <c r="G771" s="170"/>
      <c r="H771" s="170"/>
      <c r="I771" s="170"/>
      <c r="J771" s="216"/>
      <c r="K771" s="224"/>
      <c r="L771" s="224"/>
      <c r="M771" s="224"/>
      <c r="N771" s="224"/>
      <c r="O771" s="224"/>
      <c r="P771" s="224"/>
      <c r="Q771" s="224"/>
      <c r="R771" s="224"/>
      <c r="S771" s="224"/>
      <c r="T771" s="224"/>
      <c r="U771" s="224"/>
      <c r="V771" s="224"/>
      <c r="W771" s="224"/>
      <c r="X771" s="224"/>
      <c r="Y771" s="224"/>
    </row>
    <row r="772" spans="1:25" ht="15.75" hidden="1" customHeight="1" x14ac:dyDescent="0.2">
      <c r="A772" s="224"/>
      <c r="B772" s="217"/>
      <c r="C772" s="218"/>
      <c r="D772" s="218"/>
      <c r="E772" s="218"/>
      <c r="F772" s="170"/>
      <c r="G772" s="170"/>
      <c r="H772" s="170"/>
      <c r="I772" s="170"/>
      <c r="J772" s="216"/>
      <c r="K772" s="224"/>
      <c r="L772" s="224"/>
      <c r="M772" s="224"/>
      <c r="N772" s="224"/>
      <c r="O772" s="224"/>
      <c r="P772" s="224"/>
      <c r="Q772" s="224"/>
      <c r="R772" s="224"/>
      <c r="S772" s="224"/>
      <c r="T772" s="224"/>
      <c r="U772" s="224"/>
      <c r="V772" s="224"/>
      <c r="W772" s="224"/>
      <c r="X772" s="224"/>
      <c r="Y772" s="224"/>
    </row>
    <row r="773" spans="1:25" ht="15.75" hidden="1" customHeight="1" x14ac:dyDescent="0.2">
      <c r="A773" s="224"/>
      <c r="B773" s="217"/>
      <c r="C773" s="218"/>
      <c r="D773" s="218"/>
      <c r="E773" s="218"/>
      <c r="F773" s="170"/>
      <c r="G773" s="170"/>
      <c r="H773" s="170"/>
      <c r="I773" s="170"/>
      <c r="J773" s="216"/>
      <c r="K773" s="224"/>
      <c r="L773" s="224"/>
      <c r="M773" s="224"/>
      <c r="N773" s="224"/>
      <c r="O773" s="224"/>
      <c r="P773" s="224"/>
      <c r="Q773" s="224"/>
      <c r="R773" s="224"/>
      <c r="S773" s="224"/>
      <c r="T773" s="224"/>
      <c r="U773" s="224"/>
      <c r="V773" s="224"/>
      <c r="W773" s="224"/>
      <c r="X773" s="224"/>
      <c r="Y773" s="224"/>
    </row>
    <row r="774" spans="1:25" ht="15.75" hidden="1" customHeight="1" x14ac:dyDescent="0.2">
      <c r="A774" s="224"/>
      <c r="B774" s="217"/>
      <c r="C774" s="218"/>
      <c r="D774" s="218"/>
      <c r="E774" s="218"/>
      <c r="F774" s="170"/>
      <c r="G774" s="170"/>
      <c r="H774" s="170"/>
      <c r="I774" s="170"/>
      <c r="J774" s="216"/>
      <c r="K774" s="224"/>
      <c r="L774" s="224"/>
      <c r="M774" s="224"/>
      <c r="N774" s="224"/>
      <c r="O774" s="224"/>
      <c r="P774" s="224"/>
      <c r="Q774" s="224"/>
      <c r="R774" s="224"/>
      <c r="S774" s="224"/>
      <c r="T774" s="224"/>
      <c r="U774" s="224"/>
      <c r="V774" s="224"/>
      <c r="W774" s="224"/>
      <c r="X774" s="224"/>
      <c r="Y774" s="224"/>
    </row>
    <row r="775" spans="1:25" ht="15.75" hidden="1" customHeight="1" x14ac:dyDescent="0.2">
      <c r="A775" s="224"/>
      <c r="B775" s="217"/>
      <c r="C775" s="218"/>
      <c r="D775" s="218"/>
      <c r="E775" s="218"/>
      <c r="F775" s="170"/>
      <c r="G775" s="170"/>
      <c r="H775" s="170"/>
      <c r="I775" s="170"/>
      <c r="J775" s="216"/>
      <c r="K775" s="224"/>
      <c r="L775" s="224"/>
      <c r="M775" s="224"/>
      <c r="N775" s="224"/>
      <c r="O775" s="224"/>
      <c r="P775" s="224"/>
      <c r="Q775" s="224"/>
      <c r="R775" s="224"/>
      <c r="S775" s="224"/>
      <c r="T775" s="224"/>
      <c r="U775" s="224"/>
      <c r="V775" s="224"/>
      <c r="W775" s="224"/>
      <c r="X775" s="224"/>
      <c r="Y775" s="224"/>
    </row>
    <row r="776" spans="1:25" ht="15.75" hidden="1" customHeight="1" x14ac:dyDescent="0.2">
      <c r="A776" s="224"/>
      <c r="B776" s="217"/>
      <c r="C776" s="218"/>
      <c r="D776" s="218"/>
      <c r="E776" s="218"/>
      <c r="F776" s="170"/>
      <c r="G776" s="170"/>
      <c r="H776" s="170"/>
      <c r="I776" s="170"/>
      <c r="J776" s="216"/>
      <c r="K776" s="224"/>
      <c r="L776" s="224"/>
      <c r="M776" s="224"/>
      <c r="N776" s="224"/>
      <c r="O776" s="224"/>
      <c r="P776" s="224"/>
      <c r="Q776" s="224"/>
      <c r="R776" s="224"/>
      <c r="S776" s="224"/>
      <c r="T776" s="224"/>
      <c r="U776" s="224"/>
      <c r="V776" s="224"/>
      <c r="W776" s="224"/>
      <c r="X776" s="224"/>
      <c r="Y776" s="224"/>
    </row>
    <row r="777" spans="1:25" ht="15.75" hidden="1" customHeight="1" x14ac:dyDescent="0.2">
      <c r="A777" s="224"/>
      <c r="B777" s="217"/>
      <c r="C777" s="218"/>
      <c r="D777" s="218"/>
      <c r="E777" s="218"/>
      <c r="F777" s="170"/>
      <c r="G777" s="170"/>
      <c r="H777" s="170"/>
      <c r="I777" s="170"/>
      <c r="J777" s="216"/>
      <c r="K777" s="224"/>
      <c r="L777" s="224"/>
      <c r="M777" s="224"/>
      <c r="N777" s="224"/>
      <c r="O777" s="224"/>
      <c r="P777" s="224"/>
      <c r="Q777" s="224"/>
      <c r="R777" s="224"/>
      <c r="S777" s="224"/>
      <c r="T777" s="224"/>
      <c r="U777" s="224"/>
      <c r="V777" s="224"/>
      <c r="W777" s="224"/>
      <c r="X777" s="224"/>
      <c r="Y777" s="224"/>
    </row>
    <row r="778" spans="1:25" ht="15.75" hidden="1" customHeight="1" x14ac:dyDescent="0.2">
      <c r="A778" s="224"/>
      <c r="B778" s="217"/>
      <c r="C778" s="218"/>
      <c r="D778" s="218"/>
      <c r="E778" s="218"/>
      <c r="F778" s="170"/>
      <c r="G778" s="170"/>
      <c r="H778" s="170"/>
      <c r="I778" s="170"/>
      <c r="J778" s="216"/>
      <c r="K778" s="224"/>
      <c r="L778" s="224"/>
      <c r="M778" s="224"/>
      <c r="N778" s="224"/>
      <c r="O778" s="224"/>
      <c r="P778" s="224"/>
      <c r="Q778" s="224"/>
      <c r="R778" s="224"/>
      <c r="S778" s="224"/>
      <c r="T778" s="224"/>
      <c r="U778" s="224"/>
      <c r="V778" s="224"/>
      <c r="W778" s="224"/>
      <c r="X778" s="224"/>
      <c r="Y778" s="224"/>
    </row>
    <row r="779" spans="1:25" ht="15.75" hidden="1" customHeight="1" x14ac:dyDescent="0.2">
      <c r="A779" s="224"/>
      <c r="B779" s="217"/>
      <c r="C779" s="218"/>
      <c r="D779" s="218"/>
      <c r="E779" s="218"/>
      <c r="F779" s="170"/>
      <c r="G779" s="170"/>
      <c r="H779" s="170"/>
      <c r="I779" s="170"/>
      <c r="J779" s="216"/>
      <c r="K779" s="224"/>
      <c r="L779" s="224"/>
      <c r="M779" s="224"/>
      <c r="N779" s="224"/>
      <c r="O779" s="224"/>
      <c r="P779" s="224"/>
      <c r="Q779" s="224"/>
      <c r="R779" s="224"/>
      <c r="S779" s="224"/>
      <c r="T779" s="224"/>
      <c r="U779" s="224"/>
      <c r="V779" s="224"/>
      <c r="W779" s="224"/>
      <c r="X779" s="224"/>
      <c r="Y779" s="224"/>
    </row>
    <row r="780" spans="1:25" ht="15.75" hidden="1" customHeight="1" x14ac:dyDescent="0.2">
      <c r="A780" s="224"/>
      <c r="B780" s="217"/>
      <c r="C780" s="218"/>
      <c r="D780" s="218"/>
      <c r="E780" s="218"/>
      <c r="F780" s="170"/>
      <c r="G780" s="170"/>
      <c r="H780" s="170"/>
      <c r="I780" s="170"/>
      <c r="J780" s="216"/>
      <c r="K780" s="224"/>
      <c r="L780" s="224"/>
      <c r="M780" s="224"/>
      <c r="N780" s="224"/>
      <c r="O780" s="224"/>
      <c r="P780" s="224"/>
      <c r="Q780" s="224"/>
      <c r="R780" s="224"/>
      <c r="S780" s="224"/>
      <c r="T780" s="224"/>
      <c r="U780" s="224"/>
      <c r="V780" s="224"/>
      <c r="W780" s="224"/>
      <c r="X780" s="224"/>
      <c r="Y780" s="224"/>
    </row>
    <row r="781" spans="1:25" ht="15.75" hidden="1" customHeight="1" x14ac:dyDescent="0.2">
      <c r="A781" s="224"/>
      <c r="B781" s="217"/>
      <c r="C781" s="218"/>
      <c r="D781" s="218"/>
      <c r="E781" s="218"/>
      <c r="F781" s="170"/>
      <c r="G781" s="170"/>
      <c r="H781" s="170"/>
      <c r="I781" s="170"/>
      <c r="J781" s="216"/>
      <c r="K781" s="224"/>
      <c r="L781" s="224"/>
      <c r="M781" s="224"/>
      <c r="N781" s="224"/>
      <c r="O781" s="224"/>
      <c r="P781" s="224"/>
      <c r="Q781" s="224"/>
      <c r="R781" s="224"/>
      <c r="S781" s="224"/>
      <c r="T781" s="224"/>
      <c r="U781" s="224"/>
      <c r="V781" s="224"/>
      <c r="W781" s="224"/>
      <c r="X781" s="224"/>
      <c r="Y781" s="224"/>
    </row>
    <row r="782" spans="1:25" ht="15.75" hidden="1" customHeight="1" x14ac:dyDescent="0.2">
      <c r="A782" s="224"/>
      <c r="B782" s="217"/>
      <c r="C782" s="218"/>
      <c r="D782" s="218"/>
      <c r="E782" s="218"/>
      <c r="F782" s="170"/>
      <c r="G782" s="170"/>
      <c r="H782" s="170"/>
      <c r="I782" s="170"/>
      <c r="J782" s="216"/>
      <c r="K782" s="224"/>
      <c r="L782" s="224"/>
      <c r="M782" s="224"/>
      <c r="N782" s="224"/>
      <c r="O782" s="224"/>
      <c r="P782" s="224"/>
      <c r="Q782" s="224"/>
      <c r="R782" s="224"/>
      <c r="S782" s="224"/>
      <c r="T782" s="224"/>
      <c r="U782" s="224"/>
      <c r="V782" s="224"/>
      <c r="W782" s="224"/>
      <c r="X782" s="224"/>
      <c r="Y782" s="224"/>
    </row>
    <row r="783" spans="1:25" ht="15.75" hidden="1" customHeight="1" x14ac:dyDescent="0.2">
      <c r="A783" s="224"/>
      <c r="B783" s="217"/>
      <c r="C783" s="218"/>
      <c r="D783" s="218"/>
      <c r="E783" s="218"/>
      <c r="F783" s="170"/>
      <c r="G783" s="170"/>
      <c r="H783" s="170"/>
      <c r="I783" s="170"/>
      <c r="J783" s="216"/>
      <c r="K783" s="224"/>
      <c r="L783" s="224"/>
      <c r="M783" s="224"/>
      <c r="N783" s="224"/>
      <c r="O783" s="224"/>
      <c r="P783" s="224"/>
      <c r="Q783" s="224"/>
      <c r="R783" s="224"/>
      <c r="S783" s="224"/>
      <c r="T783" s="224"/>
      <c r="U783" s="224"/>
      <c r="V783" s="224"/>
      <c r="W783" s="224"/>
      <c r="X783" s="224"/>
      <c r="Y783" s="224"/>
    </row>
    <row r="784" spans="1:25" ht="15.75" hidden="1" customHeight="1" x14ac:dyDescent="0.2">
      <c r="A784" s="224"/>
      <c r="B784" s="217"/>
      <c r="C784" s="218"/>
      <c r="D784" s="218"/>
      <c r="E784" s="218"/>
      <c r="F784" s="170"/>
      <c r="G784" s="170"/>
      <c r="H784" s="170"/>
      <c r="I784" s="170"/>
      <c r="J784" s="216"/>
      <c r="K784" s="224"/>
      <c r="L784" s="224"/>
      <c r="M784" s="224"/>
      <c r="N784" s="224"/>
      <c r="O784" s="224"/>
      <c r="P784" s="224"/>
      <c r="Q784" s="224"/>
      <c r="R784" s="224"/>
      <c r="S784" s="224"/>
      <c r="T784" s="224"/>
      <c r="U784" s="224"/>
      <c r="V784" s="224"/>
      <c r="W784" s="224"/>
      <c r="X784" s="224"/>
      <c r="Y784" s="224"/>
    </row>
    <row r="785" spans="1:25" ht="15.75" hidden="1" customHeight="1" x14ac:dyDescent="0.2">
      <c r="A785" s="224"/>
      <c r="B785" s="217"/>
      <c r="C785" s="218"/>
      <c r="D785" s="218"/>
      <c r="E785" s="218"/>
      <c r="F785" s="170"/>
      <c r="G785" s="170"/>
      <c r="H785" s="170"/>
      <c r="I785" s="170"/>
      <c r="J785" s="216"/>
      <c r="K785" s="224"/>
      <c r="L785" s="224"/>
      <c r="M785" s="224"/>
      <c r="N785" s="224"/>
      <c r="O785" s="224"/>
      <c r="P785" s="224"/>
      <c r="Q785" s="224"/>
      <c r="R785" s="224"/>
      <c r="S785" s="224"/>
      <c r="T785" s="224"/>
      <c r="U785" s="224"/>
      <c r="V785" s="224"/>
      <c r="W785" s="224"/>
      <c r="X785" s="224"/>
      <c r="Y785" s="224"/>
    </row>
    <row r="786" spans="1:25" ht="15.75" hidden="1" customHeight="1" x14ac:dyDescent="0.2">
      <c r="A786" s="224"/>
      <c r="B786" s="217"/>
      <c r="C786" s="218"/>
      <c r="D786" s="218"/>
      <c r="E786" s="218"/>
      <c r="F786" s="170"/>
      <c r="G786" s="170"/>
      <c r="H786" s="170"/>
      <c r="I786" s="170"/>
      <c r="J786" s="216"/>
      <c r="K786" s="224"/>
      <c r="L786" s="224"/>
      <c r="M786" s="224"/>
      <c r="N786" s="224"/>
      <c r="O786" s="224"/>
      <c r="P786" s="224"/>
      <c r="Q786" s="224"/>
      <c r="R786" s="224"/>
      <c r="S786" s="224"/>
      <c r="T786" s="224"/>
      <c r="U786" s="224"/>
      <c r="V786" s="224"/>
      <c r="W786" s="224"/>
      <c r="X786" s="224"/>
      <c r="Y786" s="224"/>
    </row>
    <row r="787" spans="1:25" ht="15.75" hidden="1" customHeight="1" x14ac:dyDescent="0.2">
      <c r="A787" s="224"/>
      <c r="B787" s="217"/>
      <c r="C787" s="218"/>
      <c r="D787" s="218"/>
      <c r="E787" s="218"/>
      <c r="F787" s="170"/>
      <c r="G787" s="170"/>
      <c r="H787" s="170"/>
      <c r="I787" s="170"/>
      <c r="J787" s="216"/>
      <c r="K787" s="224"/>
      <c r="L787" s="224"/>
      <c r="M787" s="224"/>
      <c r="N787" s="224"/>
      <c r="O787" s="224"/>
      <c r="P787" s="224"/>
      <c r="Q787" s="224"/>
      <c r="R787" s="224"/>
      <c r="S787" s="224"/>
      <c r="T787" s="224"/>
      <c r="U787" s="224"/>
      <c r="V787" s="224"/>
      <c r="W787" s="224"/>
      <c r="X787" s="224"/>
      <c r="Y787" s="224"/>
    </row>
    <row r="788" spans="1:25" ht="15.75" hidden="1" customHeight="1" x14ac:dyDescent="0.2">
      <c r="A788" s="224"/>
      <c r="B788" s="217"/>
      <c r="C788" s="218"/>
      <c r="D788" s="218"/>
      <c r="E788" s="218"/>
      <c r="F788" s="170"/>
      <c r="G788" s="170"/>
      <c r="H788" s="170"/>
      <c r="I788" s="170"/>
      <c r="J788" s="216"/>
      <c r="K788" s="224"/>
      <c r="L788" s="224"/>
      <c r="M788" s="224"/>
      <c r="N788" s="224"/>
      <c r="O788" s="224"/>
      <c r="P788" s="224"/>
      <c r="Q788" s="224"/>
      <c r="R788" s="224"/>
      <c r="S788" s="224"/>
      <c r="T788" s="224"/>
      <c r="U788" s="224"/>
      <c r="V788" s="224"/>
      <c r="W788" s="224"/>
      <c r="X788" s="224"/>
      <c r="Y788" s="224"/>
    </row>
    <row r="789" spans="1:25" ht="15.75" hidden="1" customHeight="1" x14ac:dyDescent="0.2">
      <c r="A789" s="224"/>
      <c r="B789" s="217"/>
      <c r="C789" s="218"/>
      <c r="D789" s="218"/>
      <c r="E789" s="218"/>
      <c r="F789" s="170"/>
      <c r="G789" s="170"/>
      <c r="H789" s="170"/>
      <c r="I789" s="170"/>
      <c r="J789" s="216"/>
      <c r="K789" s="224"/>
      <c r="L789" s="224"/>
      <c r="M789" s="224"/>
      <c r="N789" s="224"/>
      <c r="O789" s="224"/>
      <c r="P789" s="224"/>
      <c r="Q789" s="224"/>
      <c r="R789" s="224"/>
      <c r="S789" s="224"/>
      <c r="T789" s="224"/>
      <c r="U789" s="224"/>
      <c r="V789" s="224"/>
      <c r="W789" s="224"/>
      <c r="X789" s="224"/>
      <c r="Y789" s="224"/>
    </row>
    <row r="790" spans="1:25" ht="15.75" hidden="1" customHeight="1" x14ac:dyDescent="0.2">
      <c r="A790" s="224"/>
      <c r="B790" s="217"/>
      <c r="C790" s="218"/>
      <c r="D790" s="218"/>
      <c r="E790" s="218"/>
      <c r="F790" s="170"/>
      <c r="G790" s="170"/>
      <c r="H790" s="170"/>
      <c r="I790" s="170"/>
      <c r="J790" s="216"/>
      <c r="K790" s="224"/>
      <c r="L790" s="224"/>
      <c r="M790" s="224"/>
      <c r="N790" s="224"/>
      <c r="O790" s="224"/>
      <c r="P790" s="224"/>
      <c r="Q790" s="224"/>
      <c r="R790" s="224"/>
      <c r="S790" s="224"/>
      <c r="T790" s="224"/>
      <c r="U790" s="224"/>
      <c r="V790" s="224"/>
      <c r="W790" s="224"/>
      <c r="X790" s="224"/>
      <c r="Y790" s="224"/>
    </row>
    <row r="791" spans="1:25" ht="15.75" hidden="1" customHeight="1" x14ac:dyDescent="0.2">
      <c r="A791" s="224"/>
      <c r="B791" s="217"/>
      <c r="C791" s="218"/>
      <c r="D791" s="218"/>
      <c r="E791" s="218"/>
      <c r="F791" s="170"/>
      <c r="G791" s="170"/>
      <c r="H791" s="170"/>
      <c r="I791" s="170"/>
      <c r="J791" s="216"/>
      <c r="K791" s="224"/>
      <c r="L791" s="224"/>
      <c r="M791" s="224"/>
      <c r="N791" s="224"/>
      <c r="O791" s="224"/>
      <c r="P791" s="224"/>
      <c r="Q791" s="224"/>
      <c r="R791" s="224"/>
      <c r="S791" s="224"/>
      <c r="T791" s="224"/>
      <c r="U791" s="224"/>
      <c r="V791" s="224"/>
      <c r="W791" s="224"/>
      <c r="X791" s="224"/>
      <c r="Y791" s="224"/>
    </row>
    <row r="792" spans="1:25" ht="15.75" hidden="1" customHeight="1" x14ac:dyDescent="0.2">
      <c r="A792" s="224"/>
      <c r="B792" s="217"/>
      <c r="C792" s="218"/>
      <c r="D792" s="218"/>
      <c r="E792" s="218"/>
      <c r="F792" s="170"/>
      <c r="G792" s="170"/>
      <c r="H792" s="170"/>
      <c r="I792" s="170"/>
      <c r="J792" s="216"/>
      <c r="K792" s="224"/>
      <c r="L792" s="224"/>
      <c r="M792" s="224"/>
      <c r="N792" s="224"/>
      <c r="O792" s="224"/>
      <c r="P792" s="224"/>
      <c r="Q792" s="224"/>
      <c r="R792" s="224"/>
      <c r="S792" s="224"/>
      <c r="T792" s="224"/>
      <c r="U792" s="224"/>
      <c r="V792" s="224"/>
      <c r="W792" s="224"/>
      <c r="X792" s="224"/>
      <c r="Y792" s="224"/>
    </row>
    <row r="793" spans="1:25" ht="15.75" hidden="1" customHeight="1" x14ac:dyDescent="0.2">
      <c r="A793" s="224"/>
      <c r="B793" s="217"/>
      <c r="C793" s="218"/>
      <c r="D793" s="218"/>
      <c r="E793" s="218"/>
      <c r="F793" s="170"/>
      <c r="G793" s="170"/>
      <c r="H793" s="170"/>
      <c r="I793" s="170"/>
      <c r="J793" s="216"/>
      <c r="K793" s="224"/>
      <c r="L793" s="224"/>
      <c r="M793" s="224"/>
      <c r="N793" s="224"/>
      <c r="O793" s="224"/>
      <c r="P793" s="224"/>
      <c r="Q793" s="224"/>
      <c r="R793" s="224"/>
      <c r="S793" s="224"/>
      <c r="T793" s="224"/>
      <c r="U793" s="224"/>
      <c r="V793" s="224"/>
      <c r="W793" s="224"/>
      <c r="X793" s="224"/>
      <c r="Y793" s="224"/>
    </row>
    <row r="794" spans="1:25" ht="15.75" hidden="1" customHeight="1" x14ac:dyDescent="0.2">
      <c r="A794" s="224"/>
      <c r="B794" s="217"/>
      <c r="C794" s="218"/>
      <c r="D794" s="218"/>
      <c r="E794" s="218"/>
      <c r="F794" s="170"/>
      <c r="G794" s="170"/>
      <c r="H794" s="170"/>
      <c r="I794" s="170"/>
      <c r="J794" s="216"/>
      <c r="K794" s="224"/>
      <c r="L794" s="224"/>
      <c r="M794" s="224"/>
      <c r="N794" s="224"/>
      <c r="O794" s="224"/>
      <c r="P794" s="224"/>
      <c r="Q794" s="224"/>
      <c r="R794" s="224"/>
      <c r="S794" s="224"/>
      <c r="T794" s="224"/>
      <c r="U794" s="224"/>
      <c r="V794" s="224"/>
      <c r="W794" s="224"/>
      <c r="X794" s="224"/>
      <c r="Y794" s="224"/>
    </row>
    <row r="795" spans="1:25" ht="15.75" hidden="1" customHeight="1" x14ac:dyDescent="0.2">
      <c r="A795" s="224"/>
      <c r="B795" s="217"/>
      <c r="C795" s="218"/>
      <c r="D795" s="218"/>
      <c r="E795" s="218"/>
      <c r="F795" s="170"/>
      <c r="G795" s="170"/>
      <c r="H795" s="170"/>
      <c r="I795" s="170"/>
      <c r="J795" s="216"/>
      <c r="K795" s="224"/>
      <c r="L795" s="224"/>
      <c r="M795" s="224"/>
      <c r="N795" s="224"/>
      <c r="O795" s="224"/>
      <c r="P795" s="224"/>
      <c r="Q795" s="224"/>
      <c r="R795" s="224"/>
      <c r="S795" s="224"/>
      <c r="T795" s="224"/>
      <c r="U795" s="224"/>
      <c r="V795" s="224"/>
      <c r="W795" s="224"/>
      <c r="X795" s="224"/>
      <c r="Y795" s="224"/>
    </row>
    <row r="796" spans="1:25" ht="15.75" hidden="1" customHeight="1" x14ac:dyDescent="0.2">
      <c r="A796" s="224"/>
      <c r="B796" s="217"/>
      <c r="C796" s="218"/>
      <c r="D796" s="218"/>
      <c r="E796" s="218"/>
      <c r="F796" s="170"/>
      <c r="G796" s="170"/>
      <c r="H796" s="170"/>
      <c r="I796" s="170"/>
      <c r="J796" s="216"/>
      <c r="K796" s="224"/>
      <c r="L796" s="224"/>
      <c r="M796" s="224"/>
      <c r="N796" s="224"/>
      <c r="O796" s="224"/>
      <c r="P796" s="224"/>
      <c r="Q796" s="224"/>
      <c r="R796" s="224"/>
      <c r="S796" s="224"/>
      <c r="T796" s="224"/>
      <c r="U796" s="224"/>
      <c r="V796" s="224"/>
      <c r="W796" s="224"/>
      <c r="X796" s="224"/>
      <c r="Y796" s="224"/>
    </row>
    <row r="797" spans="1:25" ht="15.75" hidden="1" customHeight="1" x14ac:dyDescent="0.2">
      <c r="A797" s="224"/>
      <c r="B797" s="217"/>
      <c r="C797" s="218"/>
      <c r="D797" s="218"/>
      <c r="E797" s="218"/>
      <c r="F797" s="170"/>
      <c r="G797" s="170"/>
      <c r="H797" s="170"/>
      <c r="I797" s="170"/>
      <c r="J797" s="216"/>
      <c r="K797" s="224"/>
      <c r="L797" s="224"/>
      <c r="M797" s="224"/>
      <c r="N797" s="224"/>
      <c r="O797" s="224"/>
      <c r="P797" s="224"/>
      <c r="Q797" s="224"/>
      <c r="R797" s="224"/>
      <c r="S797" s="224"/>
      <c r="T797" s="224"/>
      <c r="U797" s="224"/>
      <c r="V797" s="224"/>
      <c r="W797" s="224"/>
      <c r="X797" s="224"/>
      <c r="Y797" s="224"/>
    </row>
    <row r="798" spans="1:25" ht="15.75" hidden="1" customHeight="1" x14ac:dyDescent="0.2">
      <c r="A798" s="224"/>
      <c r="B798" s="217"/>
      <c r="C798" s="218"/>
      <c r="D798" s="218"/>
      <c r="E798" s="218"/>
      <c r="F798" s="170"/>
      <c r="G798" s="170"/>
      <c r="H798" s="170"/>
      <c r="I798" s="170"/>
      <c r="J798" s="216"/>
      <c r="K798" s="224"/>
      <c r="L798" s="224"/>
      <c r="M798" s="224"/>
      <c r="N798" s="224"/>
      <c r="O798" s="224"/>
      <c r="P798" s="224"/>
      <c r="Q798" s="224"/>
      <c r="R798" s="224"/>
      <c r="S798" s="224"/>
      <c r="T798" s="224"/>
      <c r="U798" s="224"/>
      <c r="V798" s="224"/>
      <c r="W798" s="224"/>
      <c r="X798" s="224"/>
      <c r="Y798" s="224"/>
    </row>
    <row r="799" spans="1:25" ht="15.75" hidden="1" customHeight="1" x14ac:dyDescent="0.2">
      <c r="A799" s="224"/>
      <c r="B799" s="217"/>
      <c r="C799" s="218"/>
      <c r="D799" s="218"/>
      <c r="E799" s="218"/>
      <c r="F799" s="170"/>
      <c r="G799" s="170"/>
      <c r="H799" s="170"/>
      <c r="I799" s="170"/>
      <c r="J799" s="216"/>
      <c r="K799" s="224"/>
      <c r="L799" s="224"/>
      <c r="M799" s="224"/>
      <c r="N799" s="224"/>
      <c r="O799" s="224"/>
      <c r="P799" s="224"/>
      <c r="Q799" s="224"/>
      <c r="R799" s="224"/>
      <c r="S799" s="224"/>
      <c r="T799" s="224"/>
      <c r="U799" s="224"/>
      <c r="V799" s="224"/>
      <c r="W799" s="224"/>
      <c r="X799" s="224"/>
      <c r="Y799" s="224"/>
    </row>
    <row r="800" spans="1:25" ht="15.75" hidden="1" customHeight="1" x14ac:dyDescent="0.2">
      <c r="A800" s="224"/>
      <c r="B800" s="217"/>
      <c r="C800" s="218"/>
      <c r="D800" s="218"/>
      <c r="E800" s="218"/>
      <c r="F800" s="170"/>
      <c r="G800" s="170"/>
      <c r="H800" s="170"/>
      <c r="I800" s="170"/>
      <c r="J800" s="216"/>
      <c r="K800" s="224"/>
      <c r="L800" s="224"/>
      <c r="M800" s="224"/>
      <c r="N800" s="224"/>
      <c r="O800" s="224"/>
      <c r="P800" s="224"/>
      <c r="Q800" s="224"/>
      <c r="R800" s="224"/>
      <c r="S800" s="224"/>
      <c r="T800" s="224"/>
      <c r="U800" s="224"/>
      <c r="V800" s="224"/>
      <c r="W800" s="224"/>
      <c r="X800" s="224"/>
      <c r="Y800" s="224"/>
    </row>
    <row r="801" spans="1:25" ht="15.75" hidden="1" customHeight="1" x14ac:dyDescent="0.2">
      <c r="A801" s="224"/>
      <c r="B801" s="217"/>
      <c r="C801" s="218"/>
      <c r="D801" s="218"/>
      <c r="E801" s="218"/>
      <c r="F801" s="170"/>
      <c r="G801" s="170"/>
      <c r="H801" s="170"/>
      <c r="I801" s="170"/>
      <c r="J801" s="216"/>
      <c r="K801" s="224"/>
      <c r="L801" s="224"/>
      <c r="M801" s="224"/>
      <c r="N801" s="224"/>
      <c r="O801" s="224"/>
      <c r="P801" s="224"/>
      <c r="Q801" s="224"/>
      <c r="R801" s="224"/>
      <c r="S801" s="224"/>
      <c r="T801" s="224"/>
      <c r="U801" s="224"/>
      <c r="V801" s="224"/>
      <c r="W801" s="224"/>
      <c r="X801" s="224"/>
      <c r="Y801" s="224"/>
    </row>
    <row r="802" spans="1:25" ht="15.75" hidden="1" customHeight="1" x14ac:dyDescent="0.2">
      <c r="A802" s="224"/>
      <c r="B802" s="217"/>
      <c r="C802" s="218"/>
      <c r="D802" s="218"/>
      <c r="E802" s="218"/>
      <c r="F802" s="170"/>
      <c r="G802" s="170"/>
      <c r="H802" s="170"/>
      <c r="I802" s="170"/>
      <c r="J802" s="216"/>
      <c r="K802" s="224"/>
      <c r="L802" s="224"/>
      <c r="M802" s="224"/>
      <c r="N802" s="224"/>
      <c r="O802" s="224"/>
      <c r="P802" s="224"/>
      <c r="Q802" s="224"/>
      <c r="R802" s="224"/>
      <c r="S802" s="224"/>
      <c r="T802" s="224"/>
      <c r="U802" s="224"/>
      <c r="V802" s="224"/>
      <c r="W802" s="224"/>
      <c r="X802" s="224"/>
      <c r="Y802" s="224"/>
    </row>
    <row r="803" spans="1:25" ht="15.75" hidden="1" customHeight="1" x14ac:dyDescent="0.2">
      <c r="A803" s="224"/>
      <c r="B803" s="217"/>
      <c r="C803" s="218"/>
      <c r="D803" s="218"/>
      <c r="E803" s="218"/>
      <c r="F803" s="170"/>
      <c r="G803" s="170"/>
      <c r="H803" s="170"/>
      <c r="I803" s="170"/>
      <c r="J803" s="216"/>
      <c r="K803" s="224"/>
      <c r="L803" s="224"/>
      <c r="M803" s="224"/>
      <c r="N803" s="224"/>
      <c r="O803" s="224"/>
      <c r="P803" s="224"/>
      <c r="Q803" s="224"/>
      <c r="R803" s="224"/>
      <c r="S803" s="224"/>
      <c r="T803" s="224"/>
      <c r="U803" s="224"/>
      <c r="V803" s="224"/>
      <c r="W803" s="224"/>
      <c r="X803" s="224"/>
      <c r="Y803" s="224"/>
    </row>
    <row r="804" spans="1:25" ht="15.75" hidden="1" customHeight="1" x14ac:dyDescent="0.2">
      <c r="A804" s="224"/>
      <c r="B804" s="217"/>
      <c r="C804" s="218"/>
      <c r="D804" s="218"/>
      <c r="E804" s="218"/>
      <c r="F804" s="170"/>
      <c r="G804" s="170"/>
      <c r="H804" s="170"/>
      <c r="I804" s="170"/>
      <c r="J804" s="216"/>
      <c r="K804" s="224"/>
      <c r="L804" s="224"/>
      <c r="M804" s="224"/>
      <c r="N804" s="224"/>
      <c r="O804" s="224"/>
      <c r="P804" s="224"/>
      <c r="Q804" s="224"/>
      <c r="R804" s="224"/>
      <c r="S804" s="224"/>
      <c r="T804" s="224"/>
      <c r="U804" s="224"/>
      <c r="V804" s="224"/>
      <c r="W804" s="224"/>
      <c r="X804" s="224"/>
      <c r="Y804" s="224"/>
    </row>
    <row r="805" spans="1:25" ht="15.75" hidden="1" customHeight="1" x14ac:dyDescent="0.2">
      <c r="A805" s="224"/>
      <c r="B805" s="217"/>
      <c r="C805" s="218"/>
      <c r="D805" s="218"/>
      <c r="E805" s="218"/>
      <c r="F805" s="170"/>
      <c r="G805" s="170"/>
      <c r="H805" s="170"/>
      <c r="I805" s="170"/>
      <c r="J805" s="216"/>
      <c r="K805" s="224"/>
      <c r="L805" s="224"/>
      <c r="M805" s="224"/>
      <c r="N805" s="224"/>
      <c r="O805" s="224"/>
      <c r="P805" s="224"/>
      <c r="Q805" s="224"/>
      <c r="R805" s="224"/>
      <c r="S805" s="224"/>
      <c r="T805" s="224"/>
      <c r="U805" s="224"/>
      <c r="V805" s="224"/>
      <c r="W805" s="224"/>
      <c r="X805" s="224"/>
      <c r="Y805" s="224"/>
    </row>
    <row r="806" spans="1:25" ht="15.75" hidden="1" customHeight="1" x14ac:dyDescent="0.2">
      <c r="A806" s="224"/>
      <c r="B806" s="217"/>
      <c r="C806" s="218"/>
      <c r="D806" s="218"/>
      <c r="E806" s="218"/>
      <c r="F806" s="170"/>
      <c r="G806" s="170"/>
      <c r="H806" s="170"/>
      <c r="I806" s="170"/>
      <c r="J806" s="216"/>
      <c r="K806" s="224"/>
      <c r="L806" s="224"/>
      <c r="M806" s="224"/>
      <c r="N806" s="224"/>
      <c r="O806" s="224"/>
      <c r="P806" s="224"/>
      <c r="Q806" s="224"/>
      <c r="R806" s="224"/>
      <c r="S806" s="224"/>
      <c r="T806" s="224"/>
      <c r="U806" s="224"/>
      <c r="V806" s="224"/>
      <c r="W806" s="224"/>
      <c r="X806" s="224"/>
      <c r="Y806" s="224"/>
    </row>
    <row r="807" spans="1:25" ht="15.75" hidden="1" customHeight="1" x14ac:dyDescent="0.2">
      <c r="A807" s="224"/>
      <c r="B807" s="217"/>
      <c r="C807" s="218"/>
      <c r="D807" s="218"/>
      <c r="E807" s="218"/>
      <c r="F807" s="170"/>
      <c r="G807" s="170"/>
      <c r="H807" s="170"/>
      <c r="I807" s="170"/>
      <c r="J807" s="216"/>
      <c r="K807" s="224"/>
      <c r="L807" s="224"/>
      <c r="M807" s="224"/>
      <c r="N807" s="224"/>
      <c r="O807" s="224"/>
      <c r="P807" s="224"/>
      <c r="Q807" s="224"/>
      <c r="R807" s="224"/>
      <c r="S807" s="224"/>
      <c r="T807" s="224"/>
      <c r="U807" s="224"/>
      <c r="V807" s="224"/>
      <c r="W807" s="224"/>
      <c r="X807" s="224"/>
      <c r="Y807" s="224"/>
    </row>
    <row r="808" spans="1:25" ht="15.75" hidden="1" customHeight="1" x14ac:dyDescent="0.2">
      <c r="A808" s="224"/>
      <c r="B808" s="217"/>
      <c r="C808" s="218"/>
      <c r="D808" s="218"/>
      <c r="E808" s="218"/>
      <c r="F808" s="170"/>
      <c r="G808" s="170"/>
      <c r="H808" s="170"/>
      <c r="I808" s="170"/>
      <c r="J808" s="216"/>
      <c r="K808" s="224"/>
      <c r="L808" s="224"/>
      <c r="M808" s="224"/>
      <c r="N808" s="224"/>
      <c r="O808" s="224"/>
      <c r="P808" s="224"/>
      <c r="Q808" s="224"/>
      <c r="R808" s="224"/>
      <c r="S808" s="224"/>
      <c r="T808" s="224"/>
      <c r="U808" s="224"/>
      <c r="V808" s="224"/>
      <c r="W808" s="224"/>
      <c r="X808" s="224"/>
      <c r="Y808" s="224"/>
    </row>
    <row r="809" spans="1:25" ht="15.75" hidden="1" customHeight="1" x14ac:dyDescent="0.2">
      <c r="A809" s="224"/>
      <c r="B809" s="217"/>
      <c r="C809" s="218"/>
      <c r="D809" s="218"/>
      <c r="E809" s="218"/>
      <c r="F809" s="170"/>
      <c r="G809" s="170"/>
      <c r="H809" s="170"/>
      <c r="I809" s="170"/>
      <c r="J809" s="216"/>
      <c r="K809" s="224"/>
      <c r="L809" s="224"/>
      <c r="M809" s="224"/>
      <c r="N809" s="224"/>
      <c r="O809" s="224"/>
      <c r="P809" s="224"/>
      <c r="Q809" s="224"/>
      <c r="R809" s="224"/>
      <c r="S809" s="224"/>
      <c r="T809" s="224"/>
      <c r="U809" s="224"/>
      <c r="V809" s="224"/>
      <c r="W809" s="224"/>
      <c r="X809" s="224"/>
      <c r="Y809" s="224"/>
    </row>
    <row r="810" spans="1:25" ht="15.75" hidden="1" customHeight="1" x14ac:dyDescent="0.2">
      <c r="A810" s="224"/>
      <c r="B810" s="217"/>
      <c r="C810" s="218"/>
      <c r="D810" s="218"/>
      <c r="E810" s="218"/>
      <c r="F810" s="170"/>
      <c r="G810" s="170"/>
      <c r="H810" s="170"/>
      <c r="I810" s="170"/>
      <c r="J810" s="216"/>
      <c r="K810" s="224"/>
      <c r="L810" s="224"/>
      <c r="M810" s="224"/>
      <c r="N810" s="224"/>
      <c r="O810" s="224"/>
      <c r="P810" s="224"/>
      <c r="Q810" s="224"/>
      <c r="R810" s="224"/>
      <c r="S810" s="224"/>
      <c r="T810" s="224"/>
      <c r="U810" s="224"/>
      <c r="V810" s="224"/>
      <c r="W810" s="224"/>
      <c r="X810" s="224"/>
      <c r="Y810" s="224"/>
    </row>
    <row r="811" spans="1:25" ht="15.75" hidden="1" customHeight="1" x14ac:dyDescent="0.2">
      <c r="A811" s="224"/>
      <c r="B811" s="217"/>
      <c r="C811" s="218"/>
      <c r="D811" s="218"/>
      <c r="E811" s="218"/>
      <c r="F811" s="170"/>
      <c r="G811" s="170"/>
      <c r="H811" s="170"/>
      <c r="I811" s="170"/>
      <c r="J811" s="216"/>
      <c r="K811" s="224"/>
      <c r="L811" s="224"/>
      <c r="M811" s="224"/>
      <c r="N811" s="224"/>
      <c r="O811" s="224"/>
      <c r="P811" s="224"/>
      <c r="Q811" s="224"/>
      <c r="R811" s="224"/>
      <c r="S811" s="224"/>
      <c r="T811" s="224"/>
      <c r="U811" s="224"/>
      <c r="V811" s="224"/>
      <c r="W811" s="224"/>
      <c r="X811" s="224"/>
      <c r="Y811" s="224"/>
    </row>
    <row r="812" spans="1:25" ht="15.75" hidden="1" customHeight="1" x14ac:dyDescent="0.2">
      <c r="A812" s="224"/>
      <c r="B812" s="217"/>
      <c r="C812" s="218"/>
      <c r="D812" s="218"/>
      <c r="E812" s="218"/>
      <c r="F812" s="170"/>
      <c r="G812" s="170"/>
      <c r="H812" s="170"/>
      <c r="I812" s="170"/>
      <c r="J812" s="216"/>
      <c r="K812" s="224"/>
      <c r="L812" s="224"/>
      <c r="M812" s="224"/>
      <c r="N812" s="224"/>
      <c r="O812" s="224"/>
      <c r="P812" s="224"/>
      <c r="Q812" s="224"/>
      <c r="R812" s="224"/>
      <c r="S812" s="224"/>
      <c r="T812" s="224"/>
      <c r="U812" s="224"/>
      <c r="V812" s="224"/>
      <c r="W812" s="224"/>
      <c r="X812" s="224"/>
      <c r="Y812" s="224"/>
    </row>
    <row r="813" spans="1:25" ht="15.75" hidden="1" customHeight="1" x14ac:dyDescent="0.2">
      <c r="A813" s="224"/>
      <c r="B813" s="217"/>
      <c r="C813" s="218"/>
      <c r="D813" s="218"/>
      <c r="E813" s="218"/>
      <c r="F813" s="170"/>
      <c r="G813" s="170"/>
      <c r="H813" s="170"/>
      <c r="I813" s="170"/>
      <c r="J813" s="216"/>
      <c r="K813" s="224"/>
      <c r="L813" s="224"/>
      <c r="M813" s="224"/>
      <c r="N813" s="224"/>
      <c r="O813" s="224"/>
      <c r="P813" s="224"/>
      <c r="Q813" s="224"/>
      <c r="R813" s="224"/>
      <c r="S813" s="224"/>
      <c r="T813" s="224"/>
      <c r="U813" s="224"/>
      <c r="V813" s="224"/>
      <c r="W813" s="224"/>
      <c r="X813" s="224"/>
      <c r="Y813" s="224"/>
    </row>
    <row r="814" spans="1:25" ht="15.75" hidden="1" customHeight="1" x14ac:dyDescent="0.2">
      <c r="A814" s="224"/>
      <c r="B814" s="217"/>
      <c r="C814" s="218"/>
      <c r="D814" s="218"/>
      <c r="E814" s="218"/>
      <c r="F814" s="170"/>
      <c r="G814" s="170"/>
      <c r="H814" s="170"/>
      <c r="I814" s="170"/>
      <c r="J814" s="216"/>
      <c r="K814" s="224"/>
      <c r="L814" s="224"/>
      <c r="M814" s="224"/>
      <c r="N814" s="224"/>
      <c r="O814" s="224"/>
      <c r="P814" s="224"/>
      <c r="Q814" s="224"/>
      <c r="R814" s="224"/>
      <c r="S814" s="224"/>
      <c r="T814" s="224"/>
      <c r="U814" s="224"/>
      <c r="V814" s="224"/>
      <c r="W814" s="224"/>
      <c r="X814" s="224"/>
      <c r="Y814" s="224"/>
    </row>
    <row r="815" spans="1:25" ht="15.75" hidden="1" customHeight="1" x14ac:dyDescent="0.2">
      <c r="A815" s="224"/>
      <c r="B815" s="217"/>
      <c r="C815" s="218"/>
      <c r="D815" s="218"/>
      <c r="E815" s="218"/>
      <c r="F815" s="170"/>
      <c r="G815" s="170"/>
      <c r="H815" s="170"/>
      <c r="I815" s="170"/>
      <c r="J815" s="216"/>
      <c r="K815" s="224"/>
      <c r="L815" s="224"/>
      <c r="M815" s="224"/>
      <c r="N815" s="224"/>
      <c r="O815" s="224"/>
      <c r="P815" s="224"/>
      <c r="Q815" s="224"/>
      <c r="R815" s="224"/>
      <c r="S815" s="224"/>
      <c r="T815" s="224"/>
      <c r="U815" s="224"/>
      <c r="V815" s="224"/>
      <c r="W815" s="224"/>
      <c r="X815" s="224"/>
      <c r="Y815" s="224"/>
    </row>
    <row r="816" spans="1:25" ht="15.75" hidden="1" customHeight="1" x14ac:dyDescent="0.2">
      <c r="A816" s="224"/>
      <c r="B816" s="217"/>
      <c r="C816" s="218"/>
      <c r="D816" s="218"/>
      <c r="E816" s="218"/>
      <c r="F816" s="170"/>
      <c r="G816" s="170"/>
      <c r="H816" s="170"/>
      <c r="I816" s="170"/>
      <c r="J816" s="216"/>
      <c r="K816" s="224"/>
      <c r="L816" s="224"/>
      <c r="M816" s="224"/>
      <c r="N816" s="224"/>
      <c r="O816" s="224"/>
      <c r="P816" s="224"/>
      <c r="Q816" s="224"/>
      <c r="R816" s="224"/>
      <c r="S816" s="224"/>
      <c r="T816" s="224"/>
      <c r="U816" s="224"/>
      <c r="V816" s="224"/>
      <c r="W816" s="224"/>
      <c r="X816" s="224"/>
      <c r="Y816" s="224"/>
    </row>
    <row r="817" spans="1:25" ht="15.75" hidden="1" customHeight="1" x14ac:dyDescent="0.2">
      <c r="A817" s="224"/>
      <c r="B817" s="217"/>
      <c r="C817" s="218"/>
      <c r="D817" s="218"/>
      <c r="E817" s="218"/>
      <c r="F817" s="170"/>
      <c r="G817" s="170"/>
      <c r="H817" s="170"/>
      <c r="I817" s="170"/>
      <c r="J817" s="216"/>
      <c r="K817" s="224"/>
      <c r="L817" s="224"/>
      <c r="M817" s="224"/>
      <c r="N817" s="224"/>
      <c r="O817" s="224"/>
      <c r="P817" s="224"/>
      <c r="Q817" s="224"/>
      <c r="R817" s="224"/>
      <c r="S817" s="224"/>
      <c r="T817" s="224"/>
      <c r="U817" s="224"/>
      <c r="V817" s="224"/>
      <c r="W817" s="224"/>
      <c r="X817" s="224"/>
      <c r="Y817" s="224"/>
    </row>
    <row r="818" spans="1:25" ht="15.75" hidden="1" customHeight="1" x14ac:dyDescent="0.2">
      <c r="A818" s="224"/>
      <c r="B818" s="217"/>
      <c r="C818" s="218"/>
      <c r="D818" s="218"/>
      <c r="E818" s="218"/>
      <c r="F818" s="170"/>
      <c r="G818" s="170"/>
      <c r="H818" s="170"/>
      <c r="I818" s="170"/>
      <c r="J818" s="216"/>
      <c r="K818" s="224"/>
      <c r="L818" s="224"/>
      <c r="M818" s="224"/>
      <c r="N818" s="224"/>
      <c r="O818" s="224"/>
      <c r="P818" s="224"/>
      <c r="Q818" s="224"/>
      <c r="R818" s="224"/>
      <c r="S818" s="224"/>
      <c r="T818" s="224"/>
      <c r="U818" s="224"/>
      <c r="V818" s="224"/>
      <c r="W818" s="224"/>
      <c r="X818" s="224"/>
      <c r="Y818" s="224"/>
    </row>
    <row r="819" spans="1:25" ht="15.75" hidden="1" customHeight="1" x14ac:dyDescent="0.2">
      <c r="A819" s="224"/>
      <c r="B819" s="217"/>
      <c r="C819" s="218"/>
      <c r="D819" s="218"/>
      <c r="E819" s="218"/>
      <c r="F819" s="170"/>
      <c r="G819" s="170"/>
      <c r="H819" s="170"/>
      <c r="I819" s="170"/>
      <c r="J819" s="216"/>
      <c r="K819" s="224"/>
      <c r="L819" s="224"/>
      <c r="M819" s="224"/>
      <c r="N819" s="224"/>
      <c r="O819" s="224"/>
      <c r="P819" s="224"/>
      <c r="Q819" s="224"/>
      <c r="R819" s="224"/>
      <c r="S819" s="224"/>
      <c r="T819" s="224"/>
      <c r="U819" s="224"/>
      <c r="V819" s="224"/>
      <c r="W819" s="224"/>
      <c r="X819" s="224"/>
      <c r="Y819" s="224"/>
    </row>
    <row r="820" spans="1:25" ht="15.75" hidden="1" customHeight="1" x14ac:dyDescent="0.2">
      <c r="A820" s="224"/>
      <c r="B820" s="217"/>
      <c r="C820" s="218"/>
      <c r="D820" s="218"/>
      <c r="E820" s="218"/>
      <c r="F820" s="170"/>
      <c r="G820" s="170"/>
      <c r="H820" s="170"/>
      <c r="I820" s="170"/>
      <c r="J820" s="216"/>
      <c r="K820" s="224"/>
      <c r="L820" s="224"/>
      <c r="M820" s="224"/>
      <c r="N820" s="224"/>
      <c r="O820" s="224"/>
      <c r="P820" s="224"/>
      <c r="Q820" s="224"/>
      <c r="R820" s="224"/>
      <c r="S820" s="224"/>
      <c r="T820" s="224"/>
      <c r="U820" s="224"/>
      <c r="V820" s="224"/>
      <c r="W820" s="224"/>
      <c r="X820" s="224"/>
      <c r="Y820" s="224"/>
    </row>
    <row r="821" spans="1:25" ht="15.75" hidden="1" customHeight="1" x14ac:dyDescent="0.2">
      <c r="A821" s="224"/>
      <c r="B821" s="217"/>
      <c r="C821" s="218"/>
      <c r="D821" s="218"/>
      <c r="E821" s="218"/>
      <c r="F821" s="170"/>
      <c r="G821" s="170"/>
      <c r="H821" s="170"/>
      <c r="I821" s="170"/>
      <c r="J821" s="216"/>
      <c r="K821" s="224"/>
      <c r="L821" s="224"/>
      <c r="M821" s="224"/>
      <c r="N821" s="224"/>
      <c r="O821" s="224"/>
      <c r="P821" s="224"/>
      <c r="Q821" s="224"/>
      <c r="R821" s="224"/>
      <c r="S821" s="224"/>
      <c r="T821" s="224"/>
      <c r="U821" s="224"/>
      <c r="V821" s="224"/>
      <c r="W821" s="224"/>
      <c r="X821" s="224"/>
      <c r="Y821" s="224"/>
    </row>
    <row r="822" spans="1:25" ht="15.75" hidden="1" customHeight="1" x14ac:dyDescent="0.2">
      <c r="A822" s="224"/>
      <c r="B822" s="217"/>
      <c r="C822" s="218"/>
      <c r="D822" s="218"/>
      <c r="E822" s="218"/>
      <c r="F822" s="170"/>
      <c r="G822" s="170"/>
      <c r="H822" s="170"/>
      <c r="I822" s="170"/>
      <c r="J822" s="216"/>
      <c r="K822" s="224"/>
      <c r="L822" s="224"/>
      <c r="M822" s="224"/>
      <c r="N822" s="224"/>
      <c r="O822" s="224"/>
      <c r="P822" s="224"/>
      <c r="Q822" s="224"/>
      <c r="R822" s="224"/>
      <c r="S822" s="224"/>
      <c r="T822" s="224"/>
      <c r="U822" s="224"/>
      <c r="V822" s="224"/>
      <c r="W822" s="224"/>
      <c r="X822" s="224"/>
      <c r="Y822" s="224"/>
    </row>
    <row r="823" spans="1:25" ht="15.75" hidden="1" customHeight="1" x14ac:dyDescent="0.2">
      <c r="A823" s="224"/>
      <c r="B823" s="217"/>
      <c r="C823" s="218"/>
      <c r="D823" s="218"/>
      <c r="E823" s="218"/>
      <c r="F823" s="170"/>
      <c r="G823" s="170"/>
      <c r="H823" s="170"/>
      <c r="I823" s="170"/>
      <c r="J823" s="216"/>
      <c r="K823" s="224"/>
      <c r="L823" s="224"/>
      <c r="M823" s="224"/>
      <c r="N823" s="224"/>
      <c r="O823" s="224"/>
      <c r="P823" s="224"/>
      <c r="Q823" s="224"/>
      <c r="R823" s="224"/>
      <c r="S823" s="224"/>
      <c r="T823" s="224"/>
      <c r="U823" s="224"/>
      <c r="V823" s="224"/>
      <c r="W823" s="224"/>
      <c r="X823" s="224"/>
      <c r="Y823" s="224"/>
    </row>
    <row r="824" spans="1:25" ht="15.75" hidden="1" customHeight="1" x14ac:dyDescent="0.2">
      <c r="A824" s="224"/>
      <c r="B824" s="217"/>
      <c r="C824" s="218"/>
      <c r="D824" s="218"/>
      <c r="E824" s="218"/>
      <c r="F824" s="170"/>
      <c r="G824" s="170"/>
      <c r="H824" s="170"/>
      <c r="I824" s="170"/>
      <c r="J824" s="216"/>
      <c r="K824" s="224"/>
      <c r="L824" s="224"/>
      <c r="M824" s="224"/>
      <c r="N824" s="224"/>
      <c r="O824" s="224"/>
      <c r="P824" s="224"/>
      <c r="Q824" s="224"/>
      <c r="R824" s="224"/>
      <c r="S824" s="224"/>
      <c r="T824" s="224"/>
      <c r="U824" s="224"/>
      <c r="V824" s="224"/>
      <c r="W824" s="224"/>
      <c r="X824" s="224"/>
      <c r="Y824" s="224"/>
    </row>
    <row r="825" spans="1:25" ht="15.75" hidden="1" customHeight="1" x14ac:dyDescent="0.2">
      <c r="A825" s="224"/>
      <c r="B825" s="217"/>
      <c r="C825" s="218"/>
      <c r="D825" s="218"/>
      <c r="E825" s="218"/>
      <c r="F825" s="170"/>
      <c r="G825" s="170"/>
      <c r="H825" s="170"/>
      <c r="I825" s="170"/>
      <c r="J825" s="216"/>
      <c r="K825" s="224"/>
      <c r="L825" s="224"/>
      <c r="M825" s="224"/>
      <c r="N825" s="224"/>
      <c r="O825" s="224"/>
      <c r="P825" s="224"/>
      <c r="Q825" s="224"/>
      <c r="R825" s="224"/>
      <c r="S825" s="224"/>
      <c r="T825" s="224"/>
      <c r="U825" s="224"/>
      <c r="V825" s="224"/>
      <c r="W825" s="224"/>
      <c r="X825" s="224"/>
      <c r="Y825" s="224"/>
    </row>
    <row r="826" spans="1:25" ht="15.75" hidden="1" customHeight="1" x14ac:dyDescent="0.2">
      <c r="A826" s="224"/>
      <c r="B826" s="217"/>
      <c r="C826" s="218"/>
      <c r="D826" s="218"/>
      <c r="E826" s="218"/>
      <c r="F826" s="170"/>
      <c r="G826" s="170"/>
      <c r="H826" s="170"/>
      <c r="I826" s="170"/>
      <c r="J826" s="216"/>
      <c r="K826" s="224"/>
      <c r="L826" s="224"/>
      <c r="M826" s="224"/>
      <c r="N826" s="224"/>
      <c r="O826" s="224"/>
      <c r="P826" s="224"/>
      <c r="Q826" s="224"/>
      <c r="R826" s="224"/>
      <c r="S826" s="224"/>
      <c r="T826" s="224"/>
      <c r="U826" s="224"/>
      <c r="V826" s="224"/>
      <c r="W826" s="224"/>
      <c r="X826" s="224"/>
      <c r="Y826" s="224"/>
    </row>
    <row r="827" spans="1:25" ht="15.75" hidden="1" customHeight="1" x14ac:dyDescent="0.2">
      <c r="A827" s="224"/>
      <c r="B827" s="217"/>
      <c r="C827" s="218"/>
      <c r="D827" s="218"/>
      <c r="E827" s="218"/>
      <c r="F827" s="170"/>
      <c r="G827" s="170"/>
      <c r="H827" s="170"/>
      <c r="I827" s="170"/>
      <c r="J827" s="216"/>
      <c r="K827" s="224"/>
      <c r="L827" s="224"/>
      <c r="M827" s="224"/>
      <c r="N827" s="224"/>
      <c r="O827" s="224"/>
      <c r="P827" s="224"/>
      <c r="Q827" s="224"/>
      <c r="R827" s="224"/>
      <c r="S827" s="224"/>
      <c r="T827" s="224"/>
      <c r="U827" s="224"/>
      <c r="V827" s="224"/>
      <c r="W827" s="224"/>
      <c r="X827" s="224"/>
      <c r="Y827" s="224"/>
    </row>
    <row r="828" spans="1:25" ht="15.75" hidden="1" customHeight="1" x14ac:dyDescent="0.2">
      <c r="A828" s="224"/>
      <c r="B828" s="217"/>
      <c r="C828" s="218"/>
      <c r="D828" s="218"/>
      <c r="E828" s="218"/>
      <c r="F828" s="170"/>
      <c r="G828" s="170"/>
      <c r="H828" s="170"/>
      <c r="I828" s="170"/>
      <c r="J828" s="216"/>
      <c r="K828" s="224"/>
      <c r="L828" s="224"/>
      <c r="M828" s="224"/>
      <c r="N828" s="224"/>
      <c r="O828" s="224"/>
      <c r="P828" s="224"/>
      <c r="Q828" s="224"/>
      <c r="R828" s="224"/>
      <c r="S828" s="224"/>
      <c r="T828" s="224"/>
      <c r="U828" s="224"/>
      <c r="V828" s="224"/>
      <c r="W828" s="224"/>
      <c r="X828" s="224"/>
      <c r="Y828" s="224"/>
    </row>
    <row r="829" spans="1:25" ht="15.75" hidden="1" customHeight="1" x14ac:dyDescent="0.2">
      <c r="A829" s="224"/>
      <c r="B829" s="217"/>
      <c r="C829" s="218"/>
      <c r="D829" s="218"/>
      <c r="E829" s="218"/>
      <c r="F829" s="170"/>
      <c r="G829" s="170"/>
      <c r="H829" s="170"/>
      <c r="I829" s="170"/>
      <c r="J829" s="216"/>
      <c r="K829" s="224"/>
      <c r="L829" s="224"/>
      <c r="M829" s="224"/>
      <c r="N829" s="224"/>
      <c r="O829" s="224"/>
      <c r="P829" s="224"/>
      <c r="Q829" s="224"/>
      <c r="R829" s="224"/>
      <c r="S829" s="224"/>
      <c r="T829" s="224"/>
      <c r="U829" s="224"/>
      <c r="V829" s="224"/>
      <c r="W829" s="224"/>
      <c r="X829" s="224"/>
      <c r="Y829" s="224"/>
    </row>
    <row r="830" spans="1:25" ht="15.75" hidden="1" customHeight="1" x14ac:dyDescent="0.2">
      <c r="A830" s="224"/>
      <c r="B830" s="217"/>
      <c r="C830" s="218"/>
      <c r="D830" s="218"/>
      <c r="E830" s="218"/>
      <c r="F830" s="170"/>
      <c r="G830" s="170"/>
      <c r="H830" s="170"/>
      <c r="I830" s="170"/>
      <c r="J830" s="216"/>
      <c r="K830" s="224"/>
      <c r="L830" s="224"/>
      <c r="M830" s="224"/>
      <c r="N830" s="224"/>
      <c r="O830" s="224"/>
      <c r="P830" s="224"/>
      <c r="Q830" s="224"/>
      <c r="R830" s="224"/>
      <c r="S830" s="224"/>
      <c r="T830" s="224"/>
      <c r="U830" s="224"/>
      <c r="V830" s="224"/>
      <c r="W830" s="224"/>
      <c r="X830" s="224"/>
      <c r="Y830" s="224"/>
    </row>
    <row r="831" spans="1:25" ht="15.75" hidden="1" customHeight="1" x14ac:dyDescent="0.2">
      <c r="A831" s="224"/>
      <c r="B831" s="217"/>
      <c r="C831" s="218"/>
      <c r="D831" s="218"/>
      <c r="E831" s="218"/>
      <c r="F831" s="170"/>
      <c r="G831" s="170"/>
      <c r="H831" s="170"/>
      <c r="I831" s="170"/>
      <c r="J831" s="216"/>
      <c r="K831" s="224"/>
      <c r="L831" s="224"/>
      <c r="M831" s="224"/>
      <c r="N831" s="224"/>
      <c r="O831" s="224"/>
      <c r="P831" s="224"/>
      <c r="Q831" s="224"/>
      <c r="R831" s="224"/>
      <c r="S831" s="224"/>
      <c r="T831" s="224"/>
      <c r="U831" s="224"/>
      <c r="V831" s="224"/>
      <c r="W831" s="224"/>
      <c r="X831" s="224"/>
      <c r="Y831" s="224"/>
    </row>
    <row r="832" spans="1:25" ht="15.75" hidden="1" customHeight="1" x14ac:dyDescent="0.2">
      <c r="A832" s="224"/>
      <c r="B832" s="217"/>
      <c r="C832" s="218"/>
      <c r="D832" s="218"/>
      <c r="E832" s="218"/>
      <c r="F832" s="170"/>
      <c r="G832" s="170"/>
      <c r="H832" s="170"/>
      <c r="I832" s="170"/>
      <c r="J832" s="216"/>
      <c r="K832" s="224"/>
      <c r="L832" s="224"/>
      <c r="M832" s="224"/>
      <c r="N832" s="224"/>
      <c r="O832" s="224"/>
      <c r="P832" s="224"/>
      <c r="Q832" s="224"/>
      <c r="R832" s="224"/>
      <c r="S832" s="224"/>
      <c r="T832" s="224"/>
      <c r="U832" s="224"/>
      <c r="V832" s="224"/>
      <c r="W832" s="224"/>
      <c r="X832" s="224"/>
      <c r="Y832" s="224"/>
    </row>
    <row r="833" spans="1:25" ht="15.75" hidden="1" customHeight="1" x14ac:dyDescent="0.2">
      <c r="A833" s="224"/>
      <c r="B833" s="217"/>
      <c r="C833" s="218"/>
      <c r="D833" s="218"/>
      <c r="E833" s="218"/>
      <c r="F833" s="170"/>
      <c r="G833" s="170"/>
      <c r="H833" s="170"/>
      <c r="I833" s="170"/>
      <c r="J833" s="216"/>
      <c r="K833" s="224"/>
      <c r="L833" s="224"/>
      <c r="M833" s="224"/>
      <c r="N833" s="224"/>
      <c r="O833" s="224"/>
      <c r="P833" s="224"/>
      <c r="Q833" s="224"/>
      <c r="R833" s="224"/>
      <c r="S833" s="224"/>
      <c r="T833" s="224"/>
      <c r="U833" s="224"/>
      <c r="V833" s="224"/>
      <c r="W833" s="224"/>
      <c r="X833" s="224"/>
      <c r="Y833" s="224"/>
    </row>
    <row r="834" spans="1:25" ht="15.75" hidden="1" customHeight="1" x14ac:dyDescent="0.2">
      <c r="A834" s="224"/>
      <c r="B834" s="217"/>
      <c r="C834" s="218"/>
      <c r="D834" s="218"/>
      <c r="E834" s="218"/>
      <c r="F834" s="170"/>
      <c r="G834" s="170"/>
      <c r="H834" s="170"/>
      <c r="I834" s="170"/>
      <c r="J834" s="216"/>
      <c r="K834" s="224"/>
      <c r="L834" s="224"/>
      <c r="M834" s="224"/>
      <c r="N834" s="224"/>
      <c r="O834" s="224"/>
      <c r="P834" s="224"/>
      <c r="Q834" s="224"/>
      <c r="R834" s="224"/>
      <c r="S834" s="224"/>
      <c r="T834" s="224"/>
      <c r="U834" s="224"/>
      <c r="V834" s="224"/>
      <c r="W834" s="224"/>
      <c r="X834" s="224"/>
      <c r="Y834" s="224"/>
    </row>
    <row r="835" spans="1:25" ht="15.75" hidden="1" customHeight="1" x14ac:dyDescent="0.2">
      <c r="A835" s="224"/>
      <c r="B835" s="217"/>
      <c r="C835" s="218"/>
      <c r="D835" s="218"/>
      <c r="E835" s="218"/>
      <c r="F835" s="170"/>
      <c r="G835" s="170"/>
      <c r="H835" s="170"/>
      <c r="I835" s="170"/>
      <c r="J835" s="216"/>
      <c r="K835" s="224"/>
      <c r="L835" s="224"/>
      <c r="M835" s="224"/>
      <c r="N835" s="224"/>
      <c r="O835" s="224"/>
      <c r="P835" s="224"/>
      <c r="Q835" s="224"/>
      <c r="R835" s="224"/>
      <c r="S835" s="224"/>
      <c r="T835" s="224"/>
      <c r="U835" s="224"/>
      <c r="V835" s="224"/>
      <c r="W835" s="224"/>
      <c r="X835" s="224"/>
      <c r="Y835" s="224"/>
    </row>
    <row r="836" spans="1:25" ht="15.75" hidden="1" customHeight="1" x14ac:dyDescent="0.2">
      <c r="A836" s="224"/>
      <c r="B836" s="217"/>
      <c r="C836" s="218"/>
      <c r="D836" s="218"/>
      <c r="E836" s="218"/>
      <c r="F836" s="170"/>
      <c r="G836" s="170"/>
      <c r="H836" s="170"/>
      <c r="I836" s="170"/>
      <c r="J836" s="216"/>
      <c r="K836" s="224"/>
      <c r="L836" s="224"/>
      <c r="M836" s="224"/>
      <c r="N836" s="224"/>
      <c r="O836" s="224"/>
      <c r="P836" s="224"/>
      <c r="Q836" s="224"/>
      <c r="R836" s="224"/>
      <c r="S836" s="224"/>
      <c r="T836" s="224"/>
      <c r="U836" s="224"/>
      <c r="V836" s="224"/>
      <c r="W836" s="224"/>
      <c r="X836" s="224"/>
      <c r="Y836" s="224"/>
    </row>
    <row r="837" spans="1:25" ht="15.75" hidden="1" customHeight="1" x14ac:dyDescent="0.2">
      <c r="A837" s="224"/>
      <c r="B837" s="217"/>
      <c r="C837" s="218"/>
      <c r="D837" s="218"/>
      <c r="E837" s="218"/>
      <c r="F837" s="170"/>
      <c r="G837" s="170"/>
      <c r="H837" s="170"/>
      <c r="I837" s="170"/>
      <c r="J837" s="216"/>
      <c r="K837" s="224"/>
      <c r="L837" s="224"/>
      <c r="M837" s="224"/>
      <c r="N837" s="224"/>
      <c r="O837" s="224"/>
      <c r="P837" s="224"/>
      <c r="Q837" s="224"/>
      <c r="R837" s="224"/>
      <c r="S837" s="224"/>
      <c r="T837" s="224"/>
      <c r="U837" s="224"/>
      <c r="V837" s="224"/>
      <c r="W837" s="224"/>
      <c r="X837" s="224"/>
      <c r="Y837" s="224"/>
    </row>
    <row r="838" spans="1:25" ht="15.75" hidden="1" customHeight="1" x14ac:dyDescent="0.2">
      <c r="A838" s="224"/>
      <c r="B838" s="217"/>
      <c r="C838" s="218"/>
      <c r="D838" s="218"/>
      <c r="E838" s="218"/>
      <c r="F838" s="170"/>
      <c r="G838" s="170"/>
      <c r="H838" s="170"/>
      <c r="I838" s="170"/>
      <c r="J838" s="216"/>
      <c r="K838" s="224"/>
      <c r="L838" s="224"/>
      <c r="M838" s="224"/>
      <c r="N838" s="224"/>
      <c r="O838" s="224"/>
      <c r="P838" s="224"/>
      <c r="Q838" s="224"/>
      <c r="R838" s="224"/>
      <c r="S838" s="224"/>
      <c r="T838" s="224"/>
      <c r="U838" s="224"/>
      <c r="V838" s="224"/>
      <c r="W838" s="224"/>
      <c r="X838" s="224"/>
      <c r="Y838" s="224"/>
    </row>
    <row r="839" spans="1:25" ht="15.75" hidden="1" customHeight="1" x14ac:dyDescent="0.2">
      <c r="A839" s="224"/>
      <c r="B839" s="217"/>
      <c r="C839" s="218"/>
      <c r="D839" s="218"/>
      <c r="E839" s="218"/>
      <c r="F839" s="170"/>
      <c r="G839" s="170"/>
      <c r="H839" s="170"/>
      <c r="I839" s="170"/>
      <c r="J839" s="216"/>
      <c r="K839" s="224"/>
      <c r="L839" s="224"/>
      <c r="M839" s="224"/>
      <c r="N839" s="224"/>
      <c r="O839" s="224"/>
      <c r="P839" s="224"/>
      <c r="Q839" s="224"/>
      <c r="R839" s="224"/>
      <c r="S839" s="224"/>
      <c r="T839" s="224"/>
      <c r="U839" s="224"/>
      <c r="V839" s="224"/>
      <c r="W839" s="224"/>
      <c r="X839" s="224"/>
      <c r="Y839" s="224"/>
    </row>
    <row r="840" spans="1:25" ht="15.75" hidden="1" customHeight="1" x14ac:dyDescent="0.2">
      <c r="A840" s="224"/>
      <c r="B840" s="217"/>
      <c r="C840" s="218"/>
      <c r="D840" s="218"/>
      <c r="E840" s="218"/>
      <c r="F840" s="170"/>
      <c r="G840" s="170"/>
      <c r="H840" s="170"/>
      <c r="I840" s="170"/>
      <c r="J840" s="216"/>
      <c r="K840" s="224"/>
      <c r="L840" s="224"/>
      <c r="M840" s="224"/>
      <c r="N840" s="224"/>
      <c r="O840" s="224"/>
      <c r="P840" s="224"/>
      <c r="Q840" s="224"/>
      <c r="R840" s="224"/>
      <c r="S840" s="224"/>
      <c r="T840" s="224"/>
      <c r="U840" s="224"/>
      <c r="V840" s="224"/>
      <c r="W840" s="224"/>
      <c r="X840" s="224"/>
      <c r="Y840" s="224"/>
    </row>
    <row r="841" spans="1:25" ht="15.75" hidden="1" customHeight="1" x14ac:dyDescent="0.2">
      <c r="A841" s="224"/>
      <c r="B841" s="217"/>
      <c r="C841" s="218"/>
      <c r="D841" s="218"/>
      <c r="E841" s="218"/>
      <c r="F841" s="170"/>
      <c r="G841" s="170"/>
      <c r="H841" s="170"/>
      <c r="I841" s="170"/>
      <c r="J841" s="216"/>
      <c r="K841" s="224"/>
      <c r="L841" s="224"/>
      <c r="M841" s="224"/>
      <c r="N841" s="224"/>
      <c r="O841" s="224"/>
      <c r="P841" s="224"/>
      <c r="Q841" s="224"/>
      <c r="R841" s="224"/>
      <c r="S841" s="224"/>
      <c r="T841" s="224"/>
      <c r="U841" s="224"/>
      <c r="V841" s="224"/>
      <c r="W841" s="224"/>
      <c r="X841" s="224"/>
      <c r="Y841" s="224"/>
    </row>
    <row r="842" spans="1:25" ht="15.75" hidden="1" customHeight="1" x14ac:dyDescent="0.2">
      <c r="A842" s="224"/>
      <c r="B842" s="217"/>
      <c r="C842" s="218"/>
      <c r="D842" s="218"/>
      <c r="E842" s="218"/>
      <c r="F842" s="170"/>
      <c r="G842" s="170"/>
      <c r="H842" s="170"/>
      <c r="I842" s="170"/>
      <c r="J842" s="216"/>
      <c r="K842" s="224"/>
      <c r="L842" s="224"/>
      <c r="M842" s="224"/>
      <c r="N842" s="224"/>
      <c r="O842" s="224"/>
      <c r="P842" s="224"/>
      <c r="Q842" s="224"/>
      <c r="R842" s="224"/>
      <c r="S842" s="224"/>
      <c r="T842" s="224"/>
      <c r="U842" s="224"/>
      <c r="V842" s="224"/>
      <c r="W842" s="224"/>
      <c r="X842" s="224"/>
      <c r="Y842" s="224"/>
    </row>
    <row r="843" spans="1:25" ht="15.75" hidden="1" customHeight="1" x14ac:dyDescent="0.2">
      <c r="A843" s="224"/>
      <c r="B843" s="217"/>
      <c r="C843" s="218"/>
      <c r="D843" s="218"/>
      <c r="E843" s="218"/>
      <c r="F843" s="170"/>
      <c r="G843" s="170"/>
      <c r="H843" s="170"/>
      <c r="I843" s="170"/>
      <c r="J843" s="216"/>
      <c r="K843" s="224"/>
      <c r="L843" s="224"/>
      <c r="M843" s="224"/>
      <c r="N843" s="224"/>
      <c r="O843" s="224"/>
      <c r="P843" s="224"/>
      <c r="Q843" s="224"/>
      <c r="R843" s="224"/>
      <c r="S843" s="224"/>
      <c r="T843" s="224"/>
      <c r="U843" s="224"/>
      <c r="V843" s="224"/>
      <c r="W843" s="224"/>
      <c r="X843" s="224"/>
      <c r="Y843" s="224"/>
    </row>
    <row r="844" spans="1:25" ht="15.75" hidden="1" customHeight="1" x14ac:dyDescent="0.2">
      <c r="A844" s="224"/>
      <c r="B844" s="217"/>
      <c r="C844" s="218"/>
      <c r="D844" s="218"/>
      <c r="E844" s="218"/>
      <c r="F844" s="170"/>
      <c r="G844" s="170"/>
      <c r="H844" s="170"/>
      <c r="I844" s="170"/>
      <c r="J844" s="216"/>
      <c r="K844" s="224"/>
      <c r="L844" s="224"/>
      <c r="M844" s="224"/>
      <c r="N844" s="224"/>
      <c r="O844" s="224"/>
      <c r="P844" s="224"/>
      <c r="Q844" s="224"/>
      <c r="R844" s="224"/>
      <c r="S844" s="224"/>
      <c r="T844" s="224"/>
      <c r="U844" s="224"/>
      <c r="V844" s="224"/>
      <c r="W844" s="224"/>
      <c r="X844" s="224"/>
      <c r="Y844" s="224"/>
    </row>
    <row r="845" spans="1:25" ht="15.75" hidden="1" customHeight="1" x14ac:dyDescent="0.2">
      <c r="A845" s="224"/>
      <c r="B845" s="217"/>
      <c r="C845" s="218"/>
      <c r="D845" s="218"/>
      <c r="E845" s="218"/>
      <c r="F845" s="170"/>
      <c r="G845" s="170"/>
      <c r="H845" s="170"/>
      <c r="I845" s="170"/>
      <c r="J845" s="216"/>
      <c r="K845" s="224"/>
      <c r="L845" s="224"/>
      <c r="M845" s="224"/>
      <c r="N845" s="224"/>
      <c r="O845" s="224"/>
      <c r="P845" s="224"/>
      <c r="Q845" s="224"/>
      <c r="R845" s="224"/>
      <c r="S845" s="224"/>
      <c r="T845" s="224"/>
      <c r="U845" s="224"/>
      <c r="V845" s="224"/>
      <c r="W845" s="224"/>
      <c r="X845" s="224"/>
      <c r="Y845" s="224"/>
    </row>
    <row r="846" spans="1:25" ht="15.75" hidden="1" customHeight="1" x14ac:dyDescent="0.2">
      <c r="A846" s="224"/>
      <c r="B846" s="217"/>
      <c r="C846" s="218"/>
      <c r="D846" s="218"/>
      <c r="E846" s="218"/>
      <c r="F846" s="170"/>
      <c r="G846" s="170"/>
      <c r="H846" s="170"/>
      <c r="I846" s="170"/>
      <c r="J846" s="216"/>
      <c r="K846" s="224"/>
      <c r="L846" s="224"/>
      <c r="M846" s="224"/>
      <c r="N846" s="224"/>
      <c r="O846" s="224"/>
      <c r="P846" s="224"/>
      <c r="Q846" s="224"/>
      <c r="R846" s="224"/>
      <c r="S846" s="224"/>
      <c r="T846" s="224"/>
      <c r="U846" s="224"/>
      <c r="V846" s="224"/>
      <c r="W846" s="224"/>
      <c r="X846" s="224"/>
      <c r="Y846" s="224"/>
    </row>
    <row r="847" spans="1:25" ht="15.75" hidden="1" customHeight="1" x14ac:dyDescent="0.2">
      <c r="A847" s="224"/>
      <c r="B847" s="217"/>
      <c r="C847" s="218"/>
      <c r="D847" s="218"/>
      <c r="E847" s="218"/>
      <c r="F847" s="170"/>
      <c r="G847" s="170"/>
      <c r="H847" s="170"/>
      <c r="I847" s="170"/>
      <c r="J847" s="216"/>
      <c r="K847" s="224"/>
      <c r="L847" s="224"/>
      <c r="M847" s="224"/>
      <c r="N847" s="224"/>
      <c r="O847" s="224"/>
      <c r="P847" s="224"/>
      <c r="Q847" s="224"/>
      <c r="R847" s="224"/>
      <c r="S847" s="224"/>
      <c r="T847" s="224"/>
      <c r="U847" s="224"/>
      <c r="V847" s="224"/>
      <c r="W847" s="224"/>
      <c r="X847" s="224"/>
      <c r="Y847" s="224"/>
    </row>
    <row r="848" spans="1:25" ht="15.75" hidden="1" customHeight="1" x14ac:dyDescent="0.2">
      <c r="A848" s="224"/>
      <c r="B848" s="217"/>
      <c r="C848" s="218"/>
      <c r="D848" s="218"/>
      <c r="E848" s="218"/>
      <c r="F848" s="170"/>
      <c r="G848" s="170"/>
      <c r="H848" s="170"/>
      <c r="I848" s="170"/>
      <c r="J848" s="216"/>
      <c r="K848" s="224"/>
      <c r="L848" s="224"/>
      <c r="M848" s="224"/>
      <c r="N848" s="224"/>
      <c r="O848" s="224"/>
      <c r="P848" s="224"/>
      <c r="Q848" s="224"/>
      <c r="R848" s="224"/>
      <c r="S848" s="224"/>
      <c r="T848" s="224"/>
      <c r="U848" s="224"/>
      <c r="V848" s="224"/>
      <c r="W848" s="224"/>
      <c r="X848" s="224"/>
      <c r="Y848" s="224"/>
    </row>
    <row r="849" spans="1:25" ht="15.75" hidden="1" customHeight="1" x14ac:dyDescent="0.2">
      <c r="A849" s="224"/>
      <c r="B849" s="217"/>
      <c r="C849" s="218"/>
      <c r="D849" s="218"/>
      <c r="E849" s="218"/>
      <c r="F849" s="170"/>
      <c r="G849" s="170"/>
      <c r="H849" s="170"/>
      <c r="I849" s="170"/>
      <c r="J849" s="216"/>
      <c r="K849" s="224"/>
      <c r="L849" s="224"/>
      <c r="M849" s="224"/>
      <c r="N849" s="224"/>
      <c r="O849" s="224"/>
      <c r="P849" s="224"/>
      <c r="Q849" s="224"/>
      <c r="R849" s="224"/>
      <c r="S849" s="224"/>
      <c r="T849" s="224"/>
      <c r="U849" s="224"/>
      <c r="V849" s="224"/>
      <c r="W849" s="224"/>
      <c r="X849" s="224"/>
      <c r="Y849" s="224"/>
    </row>
    <row r="850" spans="1:25" ht="15.75" hidden="1" customHeight="1" x14ac:dyDescent="0.2">
      <c r="A850" s="224"/>
      <c r="B850" s="217"/>
      <c r="C850" s="218"/>
      <c r="D850" s="218"/>
      <c r="E850" s="218"/>
      <c r="F850" s="170"/>
      <c r="G850" s="170"/>
      <c r="H850" s="170"/>
      <c r="I850" s="170"/>
      <c r="J850" s="216"/>
      <c r="K850" s="224"/>
      <c r="L850" s="224"/>
      <c r="M850" s="224"/>
      <c r="N850" s="224"/>
      <c r="O850" s="224"/>
      <c r="P850" s="224"/>
      <c r="Q850" s="224"/>
      <c r="R850" s="224"/>
      <c r="S850" s="224"/>
      <c r="T850" s="224"/>
      <c r="U850" s="224"/>
      <c r="V850" s="224"/>
      <c r="W850" s="224"/>
      <c r="X850" s="224"/>
      <c r="Y850" s="224"/>
    </row>
    <row r="851" spans="1:25" ht="15.75" hidden="1" customHeight="1" x14ac:dyDescent="0.2">
      <c r="A851" s="224"/>
      <c r="B851" s="217"/>
      <c r="C851" s="218"/>
      <c r="D851" s="218"/>
      <c r="E851" s="218"/>
      <c r="F851" s="170"/>
      <c r="G851" s="170"/>
      <c r="H851" s="170"/>
      <c r="I851" s="170"/>
      <c r="J851" s="216"/>
      <c r="K851" s="224"/>
      <c r="L851" s="224"/>
      <c r="M851" s="224"/>
      <c r="N851" s="224"/>
      <c r="O851" s="224"/>
      <c r="P851" s="224"/>
      <c r="Q851" s="224"/>
      <c r="R851" s="224"/>
      <c r="S851" s="224"/>
      <c r="T851" s="224"/>
      <c r="U851" s="224"/>
      <c r="V851" s="224"/>
      <c r="W851" s="224"/>
      <c r="X851" s="224"/>
      <c r="Y851" s="224"/>
    </row>
    <row r="852" spans="1:25" ht="15.75" hidden="1" customHeight="1" x14ac:dyDescent="0.2">
      <c r="A852" s="224"/>
      <c r="B852" s="217"/>
      <c r="C852" s="218"/>
      <c r="D852" s="218"/>
      <c r="E852" s="218"/>
      <c r="F852" s="170"/>
      <c r="G852" s="170"/>
      <c r="H852" s="170"/>
      <c r="I852" s="170"/>
      <c r="J852" s="216"/>
      <c r="K852" s="224"/>
      <c r="L852" s="224"/>
      <c r="M852" s="224"/>
      <c r="N852" s="224"/>
      <c r="O852" s="224"/>
      <c r="P852" s="224"/>
      <c r="Q852" s="224"/>
      <c r="R852" s="224"/>
      <c r="S852" s="224"/>
      <c r="T852" s="224"/>
      <c r="U852" s="224"/>
      <c r="V852" s="224"/>
      <c r="W852" s="224"/>
      <c r="X852" s="224"/>
      <c r="Y852" s="224"/>
    </row>
    <row r="853" spans="1:25" ht="15.75" hidden="1" customHeight="1" x14ac:dyDescent="0.2">
      <c r="A853" s="224"/>
      <c r="B853" s="217"/>
      <c r="C853" s="218"/>
      <c r="D853" s="218"/>
      <c r="E853" s="218"/>
      <c r="F853" s="170"/>
      <c r="G853" s="170"/>
      <c r="H853" s="170"/>
      <c r="I853" s="170"/>
      <c r="J853" s="216"/>
      <c r="K853" s="224"/>
      <c r="L853" s="224"/>
      <c r="M853" s="224"/>
      <c r="N853" s="224"/>
      <c r="O853" s="224"/>
      <c r="P853" s="224"/>
      <c r="Q853" s="224"/>
      <c r="R853" s="224"/>
      <c r="S853" s="224"/>
      <c r="T853" s="224"/>
      <c r="U853" s="224"/>
      <c r="V853" s="224"/>
      <c r="W853" s="224"/>
      <c r="X853" s="224"/>
      <c r="Y853" s="224"/>
    </row>
    <row r="854" spans="1:25" ht="15.75" hidden="1" customHeight="1" x14ac:dyDescent="0.2">
      <c r="A854" s="224"/>
      <c r="B854" s="217"/>
      <c r="C854" s="218"/>
      <c r="D854" s="218"/>
      <c r="E854" s="218"/>
      <c r="F854" s="170"/>
      <c r="G854" s="170"/>
      <c r="H854" s="170"/>
      <c r="I854" s="170"/>
      <c r="J854" s="216"/>
      <c r="K854" s="224"/>
      <c r="L854" s="224"/>
      <c r="M854" s="224"/>
      <c r="N854" s="224"/>
      <c r="O854" s="224"/>
      <c r="P854" s="224"/>
      <c r="Q854" s="224"/>
      <c r="R854" s="224"/>
      <c r="S854" s="224"/>
      <c r="T854" s="224"/>
      <c r="U854" s="224"/>
      <c r="V854" s="224"/>
      <c r="W854" s="224"/>
      <c r="X854" s="224"/>
      <c r="Y854" s="224"/>
    </row>
    <row r="855" spans="1:25" ht="15.75" hidden="1" customHeight="1" x14ac:dyDescent="0.2">
      <c r="A855" s="224"/>
      <c r="B855" s="217"/>
      <c r="C855" s="218"/>
      <c r="D855" s="218"/>
      <c r="E855" s="218"/>
      <c r="F855" s="170"/>
      <c r="G855" s="170"/>
      <c r="H855" s="170"/>
      <c r="I855" s="170"/>
      <c r="J855" s="216"/>
      <c r="K855" s="224"/>
      <c r="L855" s="224"/>
      <c r="M855" s="224"/>
      <c r="N855" s="224"/>
      <c r="O855" s="224"/>
      <c r="P855" s="224"/>
      <c r="Q855" s="224"/>
      <c r="R855" s="224"/>
      <c r="S855" s="224"/>
      <c r="T855" s="224"/>
      <c r="U855" s="224"/>
      <c r="V855" s="224"/>
      <c r="W855" s="224"/>
      <c r="X855" s="224"/>
      <c r="Y855" s="224"/>
    </row>
    <row r="856" spans="1:25" ht="15.75" hidden="1" customHeight="1" x14ac:dyDescent="0.2">
      <c r="A856" s="224"/>
      <c r="B856" s="217"/>
      <c r="C856" s="218"/>
      <c r="D856" s="218"/>
      <c r="E856" s="218"/>
      <c r="F856" s="170"/>
      <c r="G856" s="170"/>
      <c r="H856" s="170"/>
      <c r="I856" s="170"/>
      <c r="J856" s="216"/>
      <c r="K856" s="224"/>
      <c r="L856" s="224"/>
      <c r="M856" s="224"/>
      <c r="N856" s="224"/>
      <c r="O856" s="224"/>
      <c r="P856" s="224"/>
      <c r="Q856" s="224"/>
      <c r="R856" s="224"/>
      <c r="S856" s="224"/>
      <c r="T856" s="224"/>
      <c r="U856" s="224"/>
      <c r="V856" s="224"/>
      <c r="W856" s="224"/>
      <c r="X856" s="224"/>
      <c r="Y856" s="224"/>
    </row>
    <row r="857" spans="1:25" ht="15.75" hidden="1" customHeight="1" x14ac:dyDescent="0.2">
      <c r="A857" s="224"/>
      <c r="B857" s="217"/>
      <c r="C857" s="218"/>
      <c r="D857" s="218"/>
      <c r="E857" s="218"/>
      <c r="F857" s="170"/>
      <c r="G857" s="170"/>
      <c r="H857" s="170"/>
      <c r="I857" s="170"/>
      <c r="J857" s="216"/>
      <c r="K857" s="224"/>
      <c r="L857" s="224"/>
      <c r="M857" s="224"/>
      <c r="N857" s="224"/>
      <c r="O857" s="224"/>
      <c r="P857" s="224"/>
      <c r="Q857" s="224"/>
      <c r="R857" s="224"/>
      <c r="S857" s="224"/>
      <c r="T857" s="224"/>
      <c r="U857" s="224"/>
      <c r="V857" s="224"/>
      <c r="W857" s="224"/>
      <c r="X857" s="224"/>
      <c r="Y857" s="224"/>
    </row>
    <row r="858" spans="1:25" ht="15.75" hidden="1" customHeight="1" x14ac:dyDescent="0.2">
      <c r="A858" s="224"/>
      <c r="B858" s="217"/>
      <c r="C858" s="218"/>
      <c r="D858" s="218"/>
      <c r="E858" s="218"/>
      <c r="F858" s="170"/>
      <c r="G858" s="170"/>
      <c r="H858" s="170"/>
      <c r="I858" s="170"/>
      <c r="J858" s="216"/>
      <c r="K858" s="224"/>
      <c r="L858" s="224"/>
      <c r="M858" s="224"/>
      <c r="N858" s="224"/>
      <c r="O858" s="224"/>
      <c r="P858" s="224"/>
      <c r="Q858" s="224"/>
      <c r="R858" s="224"/>
      <c r="S858" s="224"/>
      <c r="T858" s="224"/>
      <c r="U858" s="224"/>
      <c r="V858" s="224"/>
      <c r="W858" s="224"/>
      <c r="X858" s="224"/>
      <c r="Y858" s="224"/>
    </row>
    <row r="859" spans="1:25" ht="15.75" hidden="1" customHeight="1" x14ac:dyDescent="0.2">
      <c r="A859" s="224"/>
      <c r="B859" s="217"/>
      <c r="C859" s="218"/>
      <c r="D859" s="218"/>
      <c r="E859" s="218"/>
      <c r="F859" s="170"/>
      <c r="G859" s="170"/>
      <c r="H859" s="170"/>
      <c r="I859" s="170"/>
      <c r="J859" s="216"/>
      <c r="K859" s="224"/>
      <c r="L859" s="224"/>
      <c r="M859" s="224"/>
      <c r="N859" s="224"/>
      <c r="O859" s="224"/>
      <c r="P859" s="224"/>
      <c r="Q859" s="224"/>
      <c r="R859" s="224"/>
      <c r="S859" s="224"/>
      <c r="T859" s="224"/>
      <c r="U859" s="224"/>
      <c r="V859" s="224"/>
      <c r="W859" s="224"/>
      <c r="X859" s="224"/>
      <c r="Y859" s="224"/>
    </row>
    <row r="860" spans="1:25" ht="15.75" hidden="1" customHeight="1" x14ac:dyDescent="0.2">
      <c r="A860" s="224"/>
      <c r="B860" s="217"/>
      <c r="C860" s="218"/>
      <c r="D860" s="218"/>
      <c r="E860" s="218"/>
      <c r="F860" s="170"/>
      <c r="G860" s="170"/>
      <c r="H860" s="170"/>
      <c r="I860" s="170"/>
      <c r="J860" s="216"/>
      <c r="K860" s="224"/>
      <c r="L860" s="224"/>
      <c r="M860" s="224"/>
      <c r="N860" s="224"/>
      <c r="O860" s="224"/>
      <c r="P860" s="224"/>
      <c r="Q860" s="224"/>
      <c r="R860" s="224"/>
      <c r="S860" s="224"/>
      <c r="T860" s="224"/>
      <c r="U860" s="224"/>
      <c r="V860" s="224"/>
      <c r="W860" s="224"/>
      <c r="X860" s="224"/>
      <c r="Y860" s="224"/>
    </row>
    <row r="861" spans="1:25" ht="15.75" hidden="1" customHeight="1" x14ac:dyDescent="0.2">
      <c r="A861" s="224"/>
      <c r="B861" s="217"/>
      <c r="C861" s="218"/>
      <c r="D861" s="218"/>
      <c r="E861" s="218"/>
      <c r="F861" s="170"/>
      <c r="G861" s="170"/>
      <c r="H861" s="170"/>
      <c r="I861" s="170"/>
      <c r="J861" s="216"/>
      <c r="K861" s="224"/>
      <c r="L861" s="224"/>
      <c r="M861" s="224"/>
      <c r="N861" s="224"/>
      <c r="O861" s="224"/>
      <c r="P861" s="224"/>
      <c r="Q861" s="224"/>
      <c r="R861" s="224"/>
      <c r="S861" s="224"/>
      <c r="T861" s="224"/>
      <c r="U861" s="224"/>
      <c r="V861" s="224"/>
      <c r="W861" s="224"/>
      <c r="X861" s="224"/>
      <c r="Y861" s="224"/>
    </row>
    <row r="862" spans="1:25" ht="15.75" hidden="1" customHeight="1" x14ac:dyDescent="0.2">
      <c r="A862" s="224"/>
      <c r="B862" s="217"/>
      <c r="C862" s="218"/>
      <c r="D862" s="218"/>
      <c r="E862" s="218"/>
      <c r="F862" s="170"/>
      <c r="G862" s="170"/>
      <c r="H862" s="170"/>
      <c r="I862" s="170"/>
      <c r="J862" s="216"/>
      <c r="K862" s="224"/>
      <c r="L862" s="224"/>
      <c r="M862" s="224"/>
      <c r="N862" s="224"/>
      <c r="O862" s="224"/>
      <c r="P862" s="224"/>
      <c r="Q862" s="224"/>
      <c r="R862" s="224"/>
      <c r="S862" s="224"/>
      <c r="T862" s="224"/>
      <c r="U862" s="224"/>
      <c r="V862" s="224"/>
      <c r="W862" s="224"/>
      <c r="X862" s="224"/>
      <c r="Y862" s="224"/>
    </row>
    <row r="863" spans="1:25" ht="15.75" hidden="1" customHeight="1" x14ac:dyDescent="0.2">
      <c r="A863" s="224"/>
      <c r="B863" s="217"/>
      <c r="C863" s="218"/>
      <c r="D863" s="218"/>
      <c r="E863" s="218"/>
      <c r="F863" s="170"/>
      <c r="G863" s="170"/>
      <c r="H863" s="170"/>
      <c r="I863" s="170"/>
      <c r="J863" s="216"/>
      <c r="K863" s="224"/>
      <c r="L863" s="224"/>
      <c r="M863" s="224"/>
      <c r="N863" s="224"/>
      <c r="O863" s="224"/>
      <c r="P863" s="224"/>
      <c r="Q863" s="224"/>
      <c r="R863" s="224"/>
      <c r="S863" s="224"/>
      <c r="T863" s="224"/>
      <c r="U863" s="224"/>
      <c r="V863" s="224"/>
      <c r="W863" s="224"/>
      <c r="X863" s="224"/>
      <c r="Y863" s="224"/>
    </row>
    <row r="864" spans="1:25" ht="15.75" hidden="1" customHeight="1" x14ac:dyDescent="0.2">
      <c r="A864" s="224"/>
      <c r="B864" s="217"/>
      <c r="C864" s="218"/>
      <c r="D864" s="218"/>
      <c r="E864" s="218"/>
      <c r="F864" s="170"/>
      <c r="G864" s="170"/>
      <c r="H864" s="170"/>
      <c r="I864" s="170"/>
      <c r="J864" s="216"/>
      <c r="K864" s="224"/>
      <c r="L864" s="224"/>
      <c r="M864" s="224"/>
      <c r="N864" s="224"/>
      <c r="O864" s="224"/>
      <c r="P864" s="224"/>
      <c r="Q864" s="224"/>
      <c r="R864" s="224"/>
      <c r="S864" s="224"/>
      <c r="T864" s="224"/>
      <c r="U864" s="224"/>
      <c r="V864" s="224"/>
      <c r="W864" s="224"/>
      <c r="X864" s="224"/>
      <c r="Y864" s="224"/>
    </row>
    <row r="865" spans="1:25" ht="15.75" hidden="1" customHeight="1" x14ac:dyDescent="0.2">
      <c r="A865" s="224"/>
      <c r="B865" s="217"/>
      <c r="C865" s="218"/>
      <c r="D865" s="218"/>
      <c r="E865" s="218"/>
      <c r="F865" s="170"/>
      <c r="G865" s="170"/>
      <c r="H865" s="170"/>
      <c r="I865" s="170"/>
      <c r="J865" s="216"/>
      <c r="K865" s="224"/>
      <c r="L865" s="224"/>
      <c r="M865" s="224"/>
      <c r="N865" s="224"/>
      <c r="O865" s="224"/>
      <c r="P865" s="224"/>
      <c r="Q865" s="224"/>
      <c r="R865" s="224"/>
      <c r="S865" s="224"/>
      <c r="T865" s="224"/>
      <c r="U865" s="224"/>
      <c r="V865" s="224"/>
      <c r="W865" s="224"/>
      <c r="X865" s="224"/>
      <c r="Y865" s="224"/>
    </row>
    <row r="866" spans="1:25" ht="15.75" hidden="1" customHeight="1" x14ac:dyDescent="0.2">
      <c r="A866" s="224"/>
      <c r="B866" s="217"/>
      <c r="C866" s="218"/>
      <c r="D866" s="218"/>
      <c r="E866" s="218"/>
      <c r="F866" s="170"/>
      <c r="G866" s="170"/>
      <c r="H866" s="170"/>
      <c r="I866" s="170"/>
      <c r="J866" s="216"/>
      <c r="K866" s="224"/>
      <c r="L866" s="224"/>
      <c r="M866" s="224"/>
      <c r="N866" s="224"/>
      <c r="O866" s="224"/>
      <c r="P866" s="224"/>
      <c r="Q866" s="224"/>
      <c r="R866" s="224"/>
      <c r="S866" s="224"/>
      <c r="T866" s="224"/>
      <c r="U866" s="224"/>
      <c r="V866" s="224"/>
      <c r="W866" s="224"/>
      <c r="X866" s="224"/>
      <c r="Y866" s="224"/>
    </row>
    <row r="867" spans="1:25" ht="15.75" hidden="1" customHeight="1" x14ac:dyDescent="0.2">
      <c r="A867" s="224"/>
      <c r="B867" s="217"/>
      <c r="C867" s="218"/>
      <c r="D867" s="218"/>
      <c r="E867" s="218"/>
      <c r="F867" s="170"/>
      <c r="G867" s="170"/>
      <c r="H867" s="170"/>
      <c r="I867" s="170"/>
      <c r="J867" s="216"/>
      <c r="K867" s="224"/>
      <c r="L867" s="224"/>
      <c r="M867" s="224"/>
      <c r="N867" s="224"/>
      <c r="O867" s="224"/>
      <c r="P867" s="224"/>
      <c r="Q867" s="224"/>
      <c r="R867" s="224"/>
      <c r="S867" s="224"/>
      <c r="T867" s="224"/>
      <c r="U867" s="224"/>
      <c r="V867" s="224"/>
      <c r="W867" s="224"/>
      <c r="X867" s="224"/>
      <c r="Y867" s="224"/>
    </row>
    <row r="868" spans="1:25" ht="15.75" hidden="1" customHeight="1" x14ac:dyDescent="0.2">
      <c r="A868" s="224"/>
      <c r="B868" s="217"/>
      <c r="C868" s="218"/>
      <c r="D868" s="218"/>
      <c r="E868" s="218"/>
      <c r="F868" s="170"/>
      <c r="G868" s="170"/>
      <c r="H868" s="170"/>
      <c r="I868" s="170"/>
      <c r="J868" s="216"/>
      <c r="K868" s="224"/>
      <c r="L868" s="224"/>
      <c r="M868" s="224"/>
      <c r="N868" s="224"/>
      <c r="O868" s="224"/>
      <c r="P868" s="224"/>
      <c r="Q868" s="224"/>
      <c r="R868" s="224"/>
      <c r="S868" s="224"/>
      <c r="T868" s="224"/>
      <c r="U868" s="224"/>
      <c r="V868" s="224"/>
      <c r="W868" s="224"/>
      <c r="X868" s="224"/>
      <c r="Y868" s="224"/>
    </row>
    <row r="869" spans="1:25" ht="15.75" hidden="1" customHeight="1" x14ac:dyDescent="0.2">
      <c r="A869" s="224"/>
      <c r="B869" s="217"/>
      <c r="C869" s="218"/>
      <c r="D869" s="218"/>
      <c r="E869" s="218"/>
      <c r="F869" s="170"/>
      <c r="G869" s="170"/>
      <c r="H869" s="170"/>
      <c r="I869" s="170"/>
      <c r="J869" s="216"/>
      <c r="K869" s="224"/>
      <c r="L869" s="224"/>
      <c r="M869" s="224"/>
      <c r="N869" s="224"/>
      <c r="O869" s="224"/>
      <c r="P869" s="224"/>
      <c r="Q869" s="224"/>
      <c r="R869" s="224"/>
      <c r="S869" s="224"/>
      <c r="T869" s="224"/>
      <c r="U869" s="224"/>
      <c r="V869" s="224"/>
      <c r="W869" s="224"/>
      <c r="X869" s="224"/>
      <c r="Y869" s="224"/>
    </row>
    <row r="870" spans="1:25" ht="15.75" hidden="1" customHeight="1" x14ac:dyDescent="0.2">
      <c r="A870" s="224"/>
      <c r="B870" s="217"/>
      <c r="C870" s="218"/>
      <c r="D870" s="218"/>
      <c r="E870" s="218"/>
      <c r="F870" s="170"/>
      <c r="G870" s="170"/>
      <c r="H870" s="170"/>
      <c r="I870" s="170"/>
      <c r="J870" s="216"/>
      <c r="K870" s="224"/>
      <c r="L870" s="224"/>
      <c r="M870" s="224"/>
      <c r="N870" s="224"/>
      <c r="O870" s="224"/>
      <c r="P870" s="224"/>
      <c r="Q870" s="224"/>
      <c r="R870" s="224"/>
      <c r="S870" s="224"/>
      <c r="T870" s="224"/>
      <c r="U870" s="224"/>
      <c r="V870" s="224"/>
      <c r="W870" s="224"/>
      <c r="X870" s="224"/>
      <c r="Y870" s="224"/>
    </row>
    <row r="871" spans="1:25" ht="15.75" hidden="1" customHeight="1" x14ac:dyDescent="0.2">
      <c r="A871" s="224"/>
      <c r="B871" s="217"/>
      <c r="C871" s="218"/>
      <c r="D871" s="218"/>
      <c r="E871" s="218"/>
      <c r="F871" s="170"/>
      <c r="G871" s="170"/>
      <c r="H871" s="170"/>
      <c r="I871" s="170"/>
      <c r="J871" s="216"/>
      <c r="K871" s="224"/>
      <c r="L871" s="224"/>
      <c r="M871" s="224"/>
      <c r="N871" s="224"/>
      <c r="O871" s="224"/>
      <c r="P871" s="224"/>
      <c r="Q871" s="224"/>
      <c r="R871" s="224"/>
      <c r="S871" s="224"/>
      <c r="T871" s="224"/>
      <c r="U871" s="224"/>
      <c r="V871" s="224"/>
      <c r="W871" s="224"/>
      <c r="X871" s="224"/>
      <c r="Y871" s="224"/>
    </row>
    <row r="872" spans="1:25" ht="15.75" hidden="1" customHeight="1" x14ac:dyDescent="0.2">
      <c r="A872" s="224"/>
      <c r="B872" s="217"/>
      <c r="C872" s="218"/>
      <c r="D872" s="218"/>
      <c r="E872" s="218"/>
      <c r="F872" s="170"/>
      <c r="G872" s="170"/>
      <c r="H872" s="170"/>
      <c r="I872" s="170"/>
      <c r="J872" s="216"/>
      <c r="K872" s="224"/>
      <c r="L872" s="224"/>
      <c r="M872" s="224"/>
      <c r="N872" s="224"/>
      <c r="O872" s="224"/>
      <c r="P872" s="224"/>
      <c r="Q872" s="224"/>
      <c r="R872" s="224"/>
      <c r="S872" s="224"/>
      <c r="T872" s="224"/>
      <c r="U872" s="224"/>
      <c r="V872" s="224"/>
      <c r="W872" s="224"/>
      <c r="X872" s="224"/>
      <c r="Y872" s="224"/>
    </row>
    <row r="873" spans="1:25" ht="15.75" hidden="1" customHeight="1" x14ac:dyDescent="0.2">
      <c r="A873" s="224"/>
      <c r="B873" s="217"/>
      <c r="C873" s="218"/>
      <c r="D873" s="218"/>
      <c r="E873" s="218"/>
      <c r="F873" s="170"/>
      <c r="G873" s="170"/>
      <c r="H873" s="170"/>
      <c r="I873" s="170"/>
      <c r="J873" s="216"/>
      <c r="K873" s="224"/>
      <c r="L873" s="224"/>
      <c r="M873" s="224"/>
      <c r="N873" s="224"/>
      <c r="O873" s="224"/>
      <c r="P873" s="224"/>
      <c r="Q873" s="224"/>
      <c r="R873" s="224"/>
      <c r="S873" s="224"/>
      <c r="T873" s="224"/>
      <c r="U873" s="224"/>
      <c r="V873" s="224"/>
      <c r="W873" s="224"/>
      <c r="X873" s="224"/>
      <c r="Y873" s="224"/>
    </row>
    <row r="874" spans="1:25" ht="15.75" hidden="1" customHeight="1" x14ac:dyDescent="0.2">
      <c r="A874" s="224"/>
      <c r="B874" s="217"/>
      <c r="C874" s="218"/>
      <c r="D874" s="218"/>
      <c r="E874" s="218"/>
      <c r="F874" s="170"/>
      <c r="G874" s="170"/>
      <c r="H874" s="170"/>
      <c r="I874" s="170"/>
      <c r="J874" s="216"/>
      <c r="K874" s="224"/>
      <c r="L874" s="224"/>
      <c r="M874" s="224"/>
      <c r="N874" s="224"/>
      <c r="O874" s="224"/>
      <c r="P874" s="224"/>
      <c r="Q874" s="224"/>
      <c r="R874" s="224"/>
      <c r="S874" s="224"/>
      <c r="T874" s="224"/>
      <c r="U874" s="224"/>
      <c r="V874" s="224"/>
      <c r="W874" s="224"/>
      <c r="X874" s="224"/>
      <c r="Y874" s="224"/>
    </row>
    <row r="875" spans="1:25" ht="15.75" hidden="1" customHeight="1" x14ac:dyDescent="0.2">
      <c r="A875" s="224"/>
      <c r="B875" s="217"/>
      <c r="C875" s="218"/>
      <c r="D875" s="218"/>
      <c r="E875" s="218"/>
      <c r="F875" s="170"/>
      <c r="G875" s="170"/>
      <c r="H875" s="170"/>
      <c r="I875" s="170"/>
      <c r="J875" s="216"/>
      <c r="K875" s="224"/>
      <c r="L875" s="224"/>
      <c r="M875" s="224"/>
      <c r="N875" s="224"/>
      <c r="O875" s="224"/>
      <c r="P875" s="224"/>
      <c r="Q875" s="224"/>
      <c r="R875" s="224"/>
      <c r="S875" s="224"/>
      <c r="T875" s="224"/>
      <c r="U875" s="224"/>
      <c r="V875" s="224"/>
      <c r="W875" s="224"/>
      <c r="X875" s="224"/>
      <c r="Y875" s="224"/>
    </row>
    <row r="876" spans="1:25" ht="15.75" hidden="1" customHeight="1" x14ac:dyDescent="0.2">
      <c r="A876" s="224"/>
      <c r="B876" s="217"/>
      <c r="C876" s="218"/>
      <c r="D876" s="218"/>
      <c r="E876" s="218"/>
      <c r="F876" s="170"/>
      <c r="G876" s="170"/>
      <c r="H876" s="170"/>
      <c r="I876" s="170"/>
      <c r="J876" s="216"/>
      <c r="K876" s="224"/>
      <c r="L876" s="224"/>
      <c r="M876" s="224"/>
      <c r="N876" s="224"/>
      <c r="O876" s="224"/>
      <c r="P876" s="224"/>
      <c r="Q876" s="224"/>
      <c r="R876" s="224"/>
      <c r="S876" s="224"/>
      <c r="T876" s="224"/>
      <c r="U876" s="224"/>
      <c r="V876" s="224"/>
      <c r="W876" s="224"/>
      <c r="X876" s="224"/>
      <c r="Y876" s="224"/>
    </row>
    <row r="877" spans="1:25" ht="15.75" hidden="1" customHeight="1" x14ac:dyDescent="0.2">
      <c r="A877" s="224"/>
      <c r="B877" s="217"/>
      <c r="C877" s="218"/>
      <c r="D877" s="218"/>
      <c r="E877" s="218"/>
      <c r="F877" s="170"/>
      <c r="G877" s="170"/>
      <c r="H877" s="170"/>
      <c r="I877" s="170"/>
      <c r="J877" s="216"/>
      <c r="K877" s="224"/>
      <c r="L877" s="224"/>
      <c r="M877" s="224"/>
      <c r="N877" s="224"/>
      <c r="O877" s="224"/>
      <c r="P877" s="224"/>
      <c r="Q877" s="224"/>
      <c r="R877" s="224"/>
      <c r="S877" s="224"/>
      <c r="T877" s="224"/>
      <c r="U877" s="224"/>
      <c r="V877" s="224"/>
      <c r="W877" s="224"/>
      <c r="X877" s="224"/>
      <c r="Y877" s="224"/>
    </row>
    <row r="878" spans="1:25" ht="15.75" hidden="1" customHeight="1" x14ac:dyDescent="0.2">
      <c r="A878" s="224"/>
      <c r="B878" s="217"/>
      <c r="C878" s="218"/>
      <c r="D878" s="218"/>
      <c r="E878" s="218"/>
      <c r="F878" s="170"/>
      <c r="G878" s="170"/>
      <c r="H878" s="170"/>
      <c r="I878" s="170"/>
      <c r="J878" s="216"/>
      <c r="K878" s="224"/>
      <c r="L878" s="224"/>
      <c r="M878" s="224"/>
      <c r="N878" s="224"/>
      <c r="O878" s="224"/>
      <c r="P878" s="224"/>
      <c r="Q878" s="224"/>
      <c r="R878" s="224"/>
      <c r="S878" s="224"/>
      <c r="T878" s="224"/>
      <c r="U878" s="224"/>
      <c r="V878" s="224"/>
      <c r="W878" s="224"/>
      <c r="X878" s="224"/>
      <c r="Y878" s="224"/>
    </row>
    <row r="879" spans="1:25" ht="15.75" hidden="1" customHeight="1" x14ac:dyDescent="0.2">
      <c r="A879" s="224"/>
      <c r="B879" s="217"/>
      <c r="C879" s="218"/>
      <c r="D879" s="218"/>
      <c r="E879" s="218"/>
      <c r="F879" s="170"/>
      <c r="G879" s="170"/>
      <c r="H879" s="170"/>
      <c r="I879" s="170"/>
      <c r="J879" s="216"/>
      <c r="K879" s="224"/>
      <c r="L879" s="224"/>
      <c r="M879" s="224"/>
      <c r="N879" s="224"/>
      <c r="O879" s="224"/>
      <c r="P879" s="224"/>
      <c r="Q879" s="224"/>
      <c r="R879" s="224"/>
      <c r="S879" s="224"/>
      <c r="T879" s="224"/>
      <c r="U879" s="224"/>
      <c r="V879" s="224"/>
      <c r="W879" s="224"/>
      <c r="X879" s="224"/>
      <c r="Y879" s="224"/>
    </row>
    <row r="880" spans="1:25" ht="15.75" hidden="1" customHeight="1" x14ac:dyDescent="0.2">
      <c r="A880" s="224"/>
      <c r="B880" s="217"/>
      <c r="C880" s="218"/>
      <c r="D880" s="218"/>
      <c r="E880" s="218"/>
      <c r="F880" s="170"/>
      <c r="G880" s="170"/>
      <c r="H880" s="170"/>
      <c r="I880" s="170"/>
      <c r="J880" s="216"/>
      <c r="K880" s="224"/>
      <c r="L880" s="224"/>
      <c r="M880" s="224"/>
      <c r="N880" s="224"/>
      <c r="O880" s="224"/>
      <c r="P880" s="224"/>
      <c r="Q880" s="224"/>
      <c r="R880" s="224"/>
      <c r="S880" s="224"/>
      <c r="T880" s="224"/>
      <c r="U880" s="224"/>
      <c r="V880" s="224"/>
      <c r="W880" s="224"/>
      <c r="X880" s="224"/>
      <c r="Y880" s="224"/>
    </row>
    <row r="881" spans="1:25" ht="15.75" hidden="1" customHeight="1" x14ac:dyDescent="0.2">
      <c r="A881" s="224"/>
      <c r="B881" s="217"/>
      <c r="C881" s="218"/>
      <c r="D881" s="218"/>
      <c r="E881" s="218"/>
      <c r="F881" s="170"/>
      <c r="G881" s="170"/>
      <c r="H881" s="170"/>
      <c r="I881" s="170"/>
      <c r="J881" s="216"/>
      <c r="K881" s="224"/>
      <c r="L881" s="224"/>
      <c r="M881" s="224"/>
      <c r="N881" s="224"/>
      <c r="O881" s="224"/>
      <c r="P881" s="224"/>
      <c r="Q881" s="224"/>
      <c r="R881" s="224"/>
      <c r="S881" s="224"/>
      <c r="T881" s="224"/>
      <c r="U881" s="224"/>
      <c r="V881" s="224"/>
      <c r="W881" s="224"/>
      <c r="X881" s="224"/>
      <c r="Y881" s="224"/>
    </row>
    <row r="882" spans="1:25" ht="15.75" hidden="1" customHeight="1" x14ac:dyDescent="0.2">
      <c r="A882" s="224"/>
      <c r="B882" s="217"/>
      <c r="C882" s="218"/>
      <c r="D882" s="218"/>
      <c r="E882" s="218"/>
      <c r="F882" s="170"/>
      <c r="G882" s="170"/>
      <c r="H882" s="170"/>
      <c r="I882" s="170"/>
      <c r="J882" s="216"/>
      <c r="K882" s="224"/>
      <c r="L882" s="224"/>
      <c r="M882" s="224"/>
      <c r="N882" s="224"/>
      <c r="O882" s="224"/>
      <c r="P882" s="224"/>
      <c r="Q882" s="224"/>
      <c r="R882" s="224"/>
      <c r="S882" s="224"/>
      <c r="T882" s="224"/>
      <c r="U882" s="224"/>
      <c r="V882" s="224"/>
      <c r="W882" s="224"/>
      <c r="X882" s="224"/>
      <c r="Y882" s="224"/>
    </row>
    <row r="883" spans="1:25" ht="15.75" hidden="1" customHeight="1" x14ac:dyDescent="0.2">
      <c r="A883" s="224"/>
      <c r="B883" s="217"/>
      <c r="C883" s="218"/>
      <c r="D883" s="218"/>
      <c r="E883" s="218"/>
      <c r="F883" s="170"/>
      <c r="G883" s="170"/>
      <c r="H883" s="170"/>
      <c r="I883" s="170"/>
      <c r="J883" s="216"/>
      <c r="K883" s="224"/>
      <c r="L883" s="224"/>
      <c r="M883" s="224"/>
      <c r="N883" s="224"/>
      <c r="O883" s="224"/>
      <c r="P883" s="224"/>
      <c r="Q883" s="224"/>
      <c r="R883" s="224"/>
      <c r="S883" s="224"/>
      <c r="T883" s="224"/>
      <c r="U883" s="224"/>
      <c r="V883" s="224"/>
      <c r="W883" s="224"/>
      <c r="X883" s="224"/>
      <c r="Y883" s="224"/>
    </row>
    <row r="884" spans="1:25" ht="15.75" hidden="1" customHeight="1" x14ac:dyDescent="0.2">
      <c r="A884" s="224"/>
      <c r="B884" s="217"/>
      <c r="C884" s="218"/>
      <c r="D884" s="218"/>
      <c r="E884" s="218"/>
      <c r="F884" s="170"/>
      <c r="G884" s="170"/>
      <c r="H884" s="170"/>
      <c r="I884" s="170"/>
      <c r="J884" s="216"/>
      <c r="K884" s="224"/>
      <c r="L884" s="224"/>
      <c r="M884" s="224"/>
      <c r="N884" s="224"/>
      <c r="O884" s="224"/>
      <c r="P884" s="224"/>
      <c r="Q884" s="224"/>
      <c r="R884" s="224"/>
      <c r="S884" s="224"/>
      <c r="T884" s="224"/>
      <c r="U884" s="224"/>
      <c r="V884" s="224"/>
      <c r="W884" s="224"/>
      <c r="X884" s="224"/>
      <c r="Y884" s="224"/>
    </row>
    <row r="885" spans="1:25" ht="15.75" hidden="1" customHeight="1" x14ac:dyDescent="0.2">
      <c r="A885" s="224"/>
      <c r="B885" s="217"/>
      <c r="C885" s="218"/>
      <c r="D885" s="218"/>
      <c r="E885" s="218"/>
      <c r="F885" s="170"/>
      <c r="G885" s="170"/>
      <c r="H885" s="170"/>
      <c r="I885" s="170"/>
      <c r="J885" s="216"/>
      <c r="K885" s="224"/>
      <c r="L885" s="224"/>
      <c r="M885" s="224"/>
      <c r="N885" s="224"/>
      <c r="O885" s="224"/>
      <c r="P885" s="224"/>
      <c r="Q885" s="224"/>
      <c r="R885" s="224"/>
      <c r="S885" s="224"/>
      <c r="T885" s="224"/>
      <c r="U885" s="224"/>
      <c r="V885" s="224"/>
      <c r="W885" s="224"/>
      <c r="X885" s="224"/>
      <c r="Y885" s="224"/>
    </row>
    <row r="886" spans="1:25" ht="15.75" hidden="1" customHeight="1" x14ac:dyDescent="0.2">
      <c r="A886" s="224"/>
      <c r="B886" s="217"/>
      <c r="C886" s="218"/>
      <c r="D886" s="218"/>
      <c r="E886" s="218"/>
      <c r="F886" s="170"/>
      <c r="G886" s="170"/>
      <c r="H886" s="170"/>
      <c r="I886" s="170"/>
      <c r="J886" s="216"/>
      <c r="K886" s="224"/>
      <c r="L886" s="224"/>
      <c r="M886" s="224"/>
      <c r="N886" s="224"/>
      <c r="O886" s="224"/>
      <c r="P886" s="224"/>
      <c r="Q886" s="224"/>
      <c r="R886" s="224"/>
      <c r="S886" s="224"/>
      <c r="T886" s="224"/>
      <c r="U886" s="224"/>
      <c r="V886" s="224"/>
      <c r="W886" s="224"/>
      <c r="X886" s="224"/>
      <c r="Y886" s="224"/>
    </row>
    <row r="887" spans="1:25" ht="15.75" hidden="1" customHeight="1" x14ac:dyDescent="0.2">
      <c r="A887" s="224"/>
      <c r="B887" s="217"/>
      <c r="C887" s="218"/>
      <c r="D887" s="218"/>
      <c r="E887" s="218"/>
      <c r="F887" s="170"/>
      <c r="G887" s="170"/>
      <c r="H887" s="170"/>
      <c r="I887" s="170"/>
      <c r="J887" s="216"/>
      <c r="K887" s="224"/>
      <c r="L887" s="224"/>
      <c r="M887" s="224"/>
      <c r="N887" s="224"/>
      <c r="O887" s="224"/>
      <c r="P887" s="224"/>
      <c r="Q887" s="224"/>
      <c r="R887" s="224"/>
      <c r="S887" s="224"/>
      <c r="T887" s="224"/>
      <c r="U887" s="224"/>
      <c r="V887" s="224"/>
      <c r="W887" s="224"/>
      <c r="X887" s="224"/>
      <c r="Y887" s="224"/>
    </row>
    <row r="888" spans="1:25" ht="15.75" hidden="1" customHeight="1" x14ac:dyDescent="0.2">
      <c r="A888" s="224"/>
      <c r="B888" s="217"/>
      <c r="C888" s="218"/>
      <c r="D888" s="218"/>
      <c r="E888" s="218"/>
      <c r="F888" s="170"/>
      <c r="G888" s="170"/>
      <c r="H888" s="170"/>
      <c r="I888" s="170"/>
      <c r="J888" s="216"/>
      <c r="K888" s="224"/>
      <c r="L888" s="224"/>
      <c r="M888" s="224"/>
      <c r="N888" s="224"/>
      <c r="O888" s="224"/>
      <c r="P888" s="224"/>
      <c r="Q888" s="224"/>
      <c r="R888" s="224"/>
      <c r="S888" s="224"/>
      <c r="T888" s="224"/>
      <c r="U888" s="224"/>
      <c r="V888" s="224"/>
      <c r="W888" s="224"/>
      <c r="X888" s="224"/>
      <c r="Y888" s="224"/>
    </row>
    <row r="889" spans="1:25" ht="15.75" hidden="1" customHeight="1" x14ac:dyDescent="0.2">
      <c r="A889" s="224"/>
      <c r="B889" s="217"/>
      <c r="C889" s="218"/>
      <c r="D889" s="218"/>
      <c r="E889" s="218"/>
      <c r="F889" s="170"/>
      <c r="G889" s="170"/>
      <c r="H889" s="170"/>
      <c r="I889" s="170"/>
      <c r="J889" s="216"/>
      <c r="K889" s="224"/>
      <c r="L889" s="224"/>
      <c r="M889" s="224"/>
      <c r="N889" s="224"/>
      <c r="O889" s="224"/>
      <c r="P889" s="224"/>
      <c r="Q889" s="224"/>
      <c r="R889" s="224"/>
      <c r="S889" s="224"/>
      <c r="T889" s="224"/>
      <c r="U889" s="224"/>
      <c r="V889" s="224"/>
      <c r="W889" s="224"/>
      <c r="X889" s="224"/>
      <c r="Y889" s="224"/>
    </row>
    <row r="890" spans="1:25" ht="15.75" hidden="1" customHeight="1" x14ac:dyDescent="0.2">
      <c r="A890" s="224"/>
      <c r="B890" s="217"/>
      <c r="C890" s="218"/>
      <c r="D890" s="218"/>
      <c r="E890" s="218"/>
      <c r="F890" s="170"/>
      <c r="G890" s="170"/>
      <c r="H890" s="170"/>
      <c r="I890" s="170"/>
      <c r="J890" s="216"/>
      <c r="K890" s="224"/>
      <c r="L890" s="224"/>
      <c r="M890" s="224"/>
      <c r="N890" s="224"/>
      <c r="O890" s="224"/>
      <c r="P890" s="224"/>
      <c r="Q890" s="224"/>
      <c r="R890" s="224"/>
      <c r="S890" s="224"/>
      <c r="T890" s="224"/>
      <c r="U890" s="224"/>
      <c r="V890" s="224"/>
      <c r="W890" s="224"/>
      <c r="X890" s="224"/>
      <c r="Y890" s="224"/>
    </row>
    <row r="891" spans="1:25" ht="15.75" hidden="1" customHeight="1" x14ac:dyDescent="0.2">
      <c r="A891" s="224"/>
      <c r="B891" s="217"/>
      <c r="C891" s="218"/>
      <c r="D891" s="218"/>
      <c r="E891" s="218"/>
      <c r="F891" s="170"/>
      <c r="G891" s="170"/>
      <c r="H891" s="170"/>
      <c r="I891" s="170"/>
      <c r="J891" s="216"/>
      <c r="K891" s="224"/>
      <c r="L891" s="224"/>
      <c r="M891" s="224"/>
      <c r="N891" s="224"/>
      <c r="O891" s="224"/>
      <c r="P891" s="224"/>
      <c r="Q891" s="224"/>
      <c r="R891" s="224"/>
      <c r="S891" s="224"/>
      <c r="T891" s="224"/>
      <c r="U891" s="224"/>
      <c r="V891" s="224"/>
      <c r="W891" s="224"/>
      <c r="X891" s="224"/>
      <c r="Y891" s="224"/>
    </row>
    <row r="892" spans="1:25" ht="15.75" hidden="1" customHeight="1" x14ac:dyDescent="0.2">
      <c r="A892" s="224"/>
      <c r="B892" s="217"/>
      <c r="C892" s="218"/>
      <c r="D892" s="218"/>
      <c r="E892" s="218"/>
      <c r="F892" s="170"/>
      <c r="G892" s="170"/>
      <c r="H892" s="170"/>
      <c r="I892" s="170"/>
      <c r="J892" s="216"/>
      <c r="K892" s="224"/>
      <c r="L892" s="224"/>
      <c r="M892" s="224"/>
      <c r="N892" s="224"/>
      <c r="O892" s="224"/>
      <c r="P892" s="224"/>
      <c r="Q892" s="224"/>
      <c r="R892" s="224"/>
      <c r="S892" s="224"/>
      <c r="T892" s="224"/>
      <c r="U892" s="224"/>
      <c r="V892" s="224"/>
      <c r="W892" s="224"/>
      <c r="X892" s="224"/>
      <c r="Y892" s="224"/>
    </row>
    <row r="893" spans="1:25" ht="15.75" hidden="1" customHeight="1" x14ac:dyDescent="0.2">
      <c r="A893" s="224"/>
      <c r="B893" s="217"/>
      <c r="C893" s="218"/>
      <c r="D893" s="218"/>
      <c r="E893" s="218"/>
      <c r="F893" s="170"/>
      <c r="G893" s="170"/>
      <c r="H893" s="170"/>
      <c r="I893" s="170"/>
      <c r="J893" s="216"/>
      <c r="K893" s="224"/>
      <c r="L893" s="224"/>
      <c r="M893" s="224"/>
      <c r="N893" s="224"/>
      <c r="O893" s="224"/>
      <c r="P893" s="224"/>
      <c r="Q893" s="224"/>
      <c r="R893" s="224"/>
      <c r="S893" s="224"/>
      <c r="T893" s="224"/>
      <c r="U893" s="224"/>
      <c r="V893" s="224"/>
      <c r="W893" s="224"/>
      <c r="X893" s="224"/>
      <c r="Y893" s="224"/>
    </row>
    <row r="894" spans="1:25" ht="15.75" hidden="1" customHeight="1" x14ac:dyDescent="0.2">
      <c r="A894" s="224"/>
      <c r="B894" s="217"/>
      <c r="C894" s="218"/>
      <c r="D894" s="218"/>
      <c r="E894" s="218"/>
      <c r="F894" s="170"/>
      <c r="G894" s="170"/>
      <c r="H894" s="170"/>
      <c r="I894" s="170"/>
      <c r="J894" s="216"/>
      <c r="K894" s="224"/>
      <c r="L894" s="224"/>
      <c r="M894" s="224"/>
      <c r="N894" s="224"/>
      <c r="O894" s="224"/>
      <c r="P894" s="224"/>
      <c r="Q894" s="224"/>
      <c r="R894" s="224"/>
      <c r="S894" s="224"/>
      <c r="T894" s="224"/>
      <c r="U894" s="224"/>
      <c r="V894" s="224"/>
      <c r="W894" s="224"/>
      <c r="X894" s="224"/>
      <c r="Y894" s="224"/>
    </row>
    <row r="895" spans="1:25" ht="15.75" hidden="1" customHeight="1" x14ac:dyDescent="0.2">
      <c r="A895" s="224"/>
      <c r="B895" s="217"/>
      <c r="C895" s="218"/>
      <c r="D895" s="218"/>
      <c r="E895" s="218"/>
      <c r="F895" s="170"/>
      <c r="G895" s="170"/>
      <c r="H895" s="170"/>
      <c r="I895" s="170"/>
      <c r="J895" s="216"/>
      <c r="K895" s="224"/>
      <c r="L895" s="224"/>
      <c r="M895" s="224"/>
      <c r="N895" s="224"/>
      <c r="O895" s="224"/>
      <c r="P895" s="224"/>
      <c r="Q895" s="224"/>
      <c r="R895" s="224"/>
      <c r="S895" s="224"/>
      <c r="T895" s="224"/>
      <c r="U895" s="224"/>
      <c r="V895" s="224"/>
      <c r="W895" s="224"/>
      <c r="X895" s="224"/>
      <c r="Y895" s="224"/>
    </row>
    <row r="896" spans="1:25" ht="15.75" hidden="1" customHeight="1" x14ac:dyDescent="0.2">
      <c r="A896" s="224"/>
      <c r="B896" s="217"/>
      <c r="C896" s="218"/>
      <c r="D896" s="218"/>
      <c r="E896" s="218"/>
      <c r="F896" s="170"/>
      <c r="G896" s="170"/>
      <c r="H896" s="170"/>
      <c r="I896" s="170"/>
      <c r="J896" s="216"/>
      <c r="K896" s="224"/>
      <c r="L896" s="224"/>
      <c r="M896" s="224"/>
      <c r="N896" s="224"/>
      <c r="O896" s="224"/>
      <c r="P896" s="224"/>
      <c r="Q896" s="224"/>
      <c r="R896" s="224"/>
      <c r="S896" s="224"/>
      <c r="T896" s="224"/>
      <c r="U896" s="224"/>
      <c r="V896" s="224"/>
      <c r="W896" s="224"/>
      <c r="X896" s="224"/>
      <c r="Y896" s="224"/>
    </row>
    <row r="897" spans="1:25" ht="15.75" hidden="1" customHeight="1" x14ac:dyDescent="0.2">
      <c r="A897" s="224"/>
      <c r="B897" s="217"/>
      <c r="C897" s="218"/>
      <c r="D897" s="218"/>
      <c r="E897" s="218"/>
      <c r="F897" s="170"/>
      <c r="G897" s="170"/>
      <c r="H897" s="170"/>
      <c r="I897" s="170"/>
      <c r="J897" s="216"/>
      <c r="K897" s="224"/>
      <c r="L897" s="224"/>
      <c r="M897" s="224"/>
      <c r="N897" s="224"/>
      <c r="O897" s="224"/>
      <c r="P897" s="224"/>
      <c r="Q897" s="224"/>
      <c r="R897" s="224"/>
      <c r="S897" s="224"/>
      <c r="T897" s="224"/>
      <c r="U897" s="224"/>
      <c r="V897" s="224"/>
      <c r="W897" s="224"/>
      <c r="X897" s="224"/>
      <c r="Y897" s="224"/>
    </row>
    <row r="898" spans="1:25" ht="15.75" hidden="1" customHeight="1" x14ac:dyDescent="0.2">
      <c r="A898" s="224"/>
      <c r="B898" s="217"/>
      <c r="C898" s="218"/>
      <c r="D898" s="218"/>
      <c r="E898" s="218"/>
      <c r="F898" s="170"/>
      <c r="G898" s="170"/>
      <c r="H898" s="170"/>
      <c r="I898" s="170"/>
      <c r="J898" s="216"/>
      <c r="K898" s="224"/>
      <c r="L898" s="224"/>
      <c r="M898" s="224"/>
      <c r="N898" s="224"/>
      <c r="O898" s="224"/>
      <c r="P898" s="224"/>
      <c r="Q898" s="224"/>
      <c r="R898" s="224"/>
      <c r="S898" s="224"/>
      <c r="T898" s="224"/>
      <c r="U898" s="224"/>
      <c r="V898" s="224"/>
      <c r="W898" s="224"/>
      <c r="X898" s="224"/>
      <c r="Y898" s="224"/>
    </row>
    <row r="899" spans="1:25" ht="15.75" hidden="1" customHeight="1" x14ac:dyDescent="0.2">
      <c r="A899" s="224"/>
      <c r="B899" s="217"/>
      <c r="C899" s="218"/>
      <c r="D899" s="218"/>
      <c r="E899" s="218"/>
      <c r="F899" s="170"/>
      <c r="G899" s="170"/>
      <c r="H899" s="170"/>
      <c r="I899" s="170"/>
      <c r="J899" s="216"/>
      <c r="K899" s="224"/>
      <c r="L899" s="224"/>
      <c r="M899" s="224"/>
      <c r="N899" s="224"/>
      <c r="O899" s="224"/>
      <c r="P899" s="224"/>
      <c r="Q899" s="224"/>
      <c r="R899" s="224"/>
      <c r="S899" s="224"/>
      <c r="T899" s="224"/>
      <c r="U899" s="224"/>
      <c r="V899" s="224"/>
      <c r="W899" s="224"/>
      <c r="X899" s="224"/>
      <c r="Y899" s="224"/>
    </row>
    <row r="900" spans="1:25" ht="15.75" hidden="1" customHeight="1" x14ac:dyDescent="0.2">
      <c r="A900" s="224"/>
      <c r="B900" s="217"/>
      <c r="C900" s="218"/>
      <c r="D900" s="218"/>
      <c r="E900" s="218"/>
      <c r="F900" s="170"/>
      <c r="G900" s="170"/>
      <c r="H900" s="170"/>
      <c r="I900" s="170"/>
      <c r="J900" s="216"/>
      <c r="K900" s="224"/>
      <c r="L900" s="224"/>
      <c r="M900" s="224"/>
      <c r="N900" s="224"/>
      <c r="O900" s="224"/>
      <c r="P900" s="224"/>
      <c r="Q900" s="224"/>
      <c r="R900" s="224"/>
      <c r="S900" s="224"/>
      <c r="T900" s="224"/>
      <c r="U900" s="224"/>
      <c r="V900" s="224"/>
      <c r="W900" s="224"/>
      <c r="X900" s="224"/>
      <c r="Y900" s="224"/>
    </row>
    <row r="901" spans="1:25" ht="15.75" hidden="1" customHeight="1" x14ac:dyDescent="0.2">
      <c r="A901" s="224"/>
      <c r="B901" s="217"/>
      <c r="C901" s="218"/>
      <c r="D901" s="218"/>
      <c r="E901" s="218"/>
      <c r="F901" s="170"/>
      <c r="G901" s="170"/>
      <c r="H901" s="170"/>
      <c r="I901" s="170"/>
      <c r="J901" s="216"/>
      <c r="K901" s="224"/>
      <c r="L901" s="224"/>
      <c r="M901" s="224"/>
      <c r="N901" s="224"/>
      <c r="O901" s="224"/>
      <c r="P901" s="224"/>
      <c r="Q901" s="224"/>
      <c r="R901" s="224"/>
      <c r="S901" s="224"/>
      <c r="T901" s="224"/>
      <c r="U901" s="224"/>
      <c r="V901" s="224"/>
      <c r="W901" s="224"/>
      <c r="X901" s="224"/>
      <c r="Y901" s="224"/>
    </row>
    <row r="902" spans="1:25" ht="15.75" hidden="1" customHeight="1" x14ac:dyDescent="0.2">
      <c r="A902" s="224"/>
      <c r="B902" s="217"/>
      <c r="C902" s="218"/>
      <c r="D902" s="218"/>
      <c r="E902" s="218"/>
      <c r="F902" s="170"/>
      <c r="G902" s="170"/>
      <c r="H902" s="170"/>
      <c r="I902" s="170"/>
      <c r="J902" s="216"/>
      <c r="K902" s="224"/>
      <c r="L902" s="224"/>
      <c r="M902" s="224"/>
      <c r="N902" s="224"/>
      <c r="O902" s="224"/>
      <c r="P902" s="224"/>
      <c r="Q902" s="224"/>
      <c r="R902" s="224"/>
      <c r="S902" s="224"/>
      <c r="T902" s="224"/>
      <c r="U902" s="224"/>
      <c r="V902" s="224"/>
      <c r="W902" s="224"/>
      <c r="X902" s="224"/>
      <c r="Y902" s="224"/>
    </row>
    <row r="903" spans="1:25" ht="15.75" hidden="1" customHeight="1" x14ac:dyDescent="0.2">
      <c r="A903" s="224"/>
      <c r="B903" s="217"/>
      <c r="C903" s="218"/>
      <c r="D903" s="218"/>
      <c r="E903" s="218"/>
      <c r="F903" s="170"/>
      <c r="G903" s="170"/>
      <c r="H903" s="170"/>
      <c r="I903" s="170"/>
      <c r="J903" s="216"/>
      <c r="K903" s="224"/>
      <c r="L903" s="224"/>
      <c r="M903" s="224"/>
      <c r="N903" s="224"/>
      <c r="O903" s="224"/>
      <c r="P903" s="224"/>
      <c r="Q903" s="224"/>
      <c r="R903" s="224"/>
      <c r="S903" s="224"/>
      <c r="T903" s="224"/>
      <c r="U903" s="224"/>
      <c r="V903" s="224"/>
      <c r="W903" s="224"/>
      <c r="X903" s="224"/>
      <c r="Y903" s="224"/>
    </row>
    <row r="904" spans="1:25" ht="15.75" hidden="1" customHeight="1" x14ac:dyDescent="0.2">
      <c r="A904" s="224"/>
      <c r="B904" s="217"/>
      <c r="C904" s="218"/>
      <c r="D904" s="218"/>
      <c r="E904" s="218"/>
      <c r="F904" s="170"/>
      <c r="G904" s="170"/>
      <c r="H904" s="170"/>
      <c r="I904" s="170"/>
      <c r="J904" s="216"/>
      <c r="K904" s="224"/>
      <c r="L904" s="224"/>
      <c r="M904" s="224"/>
      <c r="N904" s="224"/>
      <c r="O904" s="224"/>
      <c r="P904" s="224"/>
      <c r="Q904" s="224"/>
      <c r="R904" s="224"/>
      <c r="S904" s="224"/>
      <c r="T904" s="224"/>
      <c r="U904" s="224"/>
      <c r="V904" s="224"/>
      <c r="W904" s="224"/>
      <c r="X904" s="224"/>
      <c r="Y904" s="224"/>
    </row>
    <row r="905" spans="1:25" ht="15.75" hidden="1" customHeight="1" x14ac:dyDescent="0.2">
      <c r="A905" s="224"/>
      <c r="B905" s="217"/>
      <c r="C905" s="218"/>
      <c r="D905" s="218"/>
      <c r="E905" s="218"/>
      <c r="F905" s="170"/>
      <c r="G905" s="170"/>
      <c r="H905" s="170"/>
      <c r="I905" s="170"/>
      <c r="J905" s="216"/>
      <c r="K905" s="224"/>
      <c r="L905" s="224"/>
      <c r="M905" s="224"/>
      <c r="N905" s="224"/>
      <c r="O905" s="224"/>
      <c r="P905" s="224"/>
      <c r="Q905" s="224"/>
      <c r="R905" s="224"/>
      <c r="S905" s="224"/>
      <c r="T905" s="224"/>
      <c r="U905" s="224"/>
      <c r="V905" s="224"/>
      <c r="W905" s="224"/>
      <c r="X905" s="224"/>
      <c r="Y905" s="224"/>
    </row>
    <row r="906" spans="1:25" ht="15.75" hidden="1" customHeight="1" x14ac:dyDescent="0.2">
      <c r="A906" s="224"/>
      <c r="B906" s="217"/>
      <c r="C906" s="218"/>
      <c r="D906" s="218"/>
      <c r="E906" s="218"/>
      <c r="F906" s="170"/>
      <c r="G906" s="170"/>
      <c r="H906" s="170"/>
      <c r="I906" s="170"/>
      <c r="J906" s="216"/>
      <c r="K906" s="224"/>
      <c r="L906" s="224"/>
      <c r="M906" s="224"/>
      <c r="N906" s="224"/>
      <c r="O906" s="224"/>
      <c r="P906" s="224"/>
      <c r="Q906" s="224"/>
      <c r="R906" s="224"/>
      <c r="S906" s="224"/>
      <c r="T906" s="224"/>
      <c r="U906" s="224"/>
      <c r="V906" s="224"/>
      <c r="W906" s="224"/>
      <c r="X906" s="224"/>
      <c r="Y906" s="224"/>
    </row>
    <row r="907" spans="1:25" ht="15.75" hidden="1" customHeight="1" x14ac:dyDescent="0.2">
      <c r="A907" s="224"/>
      <c r="B907" s="217"/>
      <c r="C907" s="218"/>
      <c r="D907" s="218"/>
      <c r="E907" s="218"/>
      <c r="F907" s="170"/>
      <c r="G907" s="170"/>
      <c r="H907" s="170"/>
      <c r="I907" s="170"/>
      <c r="J907" s="216"/>
      <c r="K907" s="224"/>
      <c r="L907" s="224"/>
      <c r="M907" s="224"/>
      <c r="N907" s="224"/>
      <c r="O907" s="224"/>
      <c r="P907" s="224"/>
      <c r="Q907" s="224"/>
      <c r="R907" s="224"/>
      <c r="S907" s="224"/>
      <c r="T907" s="224"/>
      <c r="U907" s="224"/>
      <c r="V907" s="224"/>
      <c r="W907" s="224"/>
      <c r="X907" s="224"/>
      <c r="Y907" s="224"/>
    </row>
    <row r="908" spans="1:25" ht="15.75" hidden="1" customHeight="1" x14ac:dyDescent="0.2">
      <c r="A908" s="224"/>
      <c r="B908" s="217"/>
      <c r="C908" s="218"/>
      <c r="D908" s="218"/>
      <c r="E908" s="218"/>
      <c r="F908" s="170"/>
      <c r="G908" s="170"/>
      <c r="H908" s="170"/>
      <c r="I908" s="170"/>
      <c r="J908" s="216"/>
      <c r="K908" s="224"/>
      <c r="L908" s="224"/>
      <c r="M908" s="224"/>
      <c r="N908" s="224"/>
      <c r="O908" s="224"/>
      <c r="P908" s="224"/>
      <c r="Q908" s="224"/>
      <c r="R908" s="224"/>
      <c r="S908" s="224"/>
      <c r="T908" s="224"/>
      <c r="U908" s="224"/>
      <c r="V908" s="224"/>
      <c r="W908" s="224"/>
      <c r="X908" s="224"/>
      <c r="Y908" s="224"/>
    </row>
    <row r="909" spans="1:25" ht="15.75" hidden="1" customHeight="1" x14ac:dyDescent="0.2">
      <c r="A909" s="224"/>
      <c r="B909" s="217"/>
      <c r="C909" s="218"/>
      <c r="D909" s="218"/>
      <c r="E909" s="218"/>
      <c r="F909" s="170"/>
      <c r="G909" s="170"/>
      <c r="H909" s="170"/>
      <c r="I909" s="170"/>
      <c r="J909" s="216"/>
      <c r="K909" s="224"/>
      <c r="L909" s="224"/>
      <c r="M909" s="224"/>
      <c r="N909" s="224"/>
      <c r="O909" s="224"/>
      <c r="P909" s="224"/>
      <c r="Q909" s="224"/>
      <c r="R909" s="224"/>
      <c r="S909" s="224"/>
      <c r="T909" s="224"/>
      <c r="U909" s="224"/>
      <c r="V909" s="224"/>
      <c r="W909" s="224"/>
      <c r="X909" s="224"/>
      <c r="Y909" s="224"/>
    </row>
    <row r="910" spans="1:25" ht="15.75" hidden="1" customHeight="1" x14ac:dyDescent="0.2">
      <c r="A910" s="224"/>
      <c r="B910" s="217"/>
      <c r="C910" s="218"/>
      <c r="D910" s="218"/>
      <c r="E910" s="218"/>
      <c r="F910" s="170"/>
      <c r="G910" s="170"/>
      <c r="H910" s="170"/>
      <c r="I910" s="170"/>
      <c r="J910" s="216"/>
      <c r="K910" s="224"/>
      <c r="L910" s="224"/>
      <c r="M910" s="224"/>
      <c r="N910" s="224"/>
      <c r="O910" s="224"/>
      <c r="P910" s="224"/>
      <c r="Q910" s="224"/>
      <c r="R910" s="224"/>
      <c r="S910" s="224"/>
      <c r="T910" s="224"/>
      <c r="U910" s="224"/>
      <c r="V910" s="224"/>
      <c r="W910" s="224"/>
      <c r="X910" s="224"/>
      <c r="Y910" s="224"/>
    </row>
    <row r="911" spans="1:25" ht="15.75" hidden="1" customHeight="1" x14ac:dyDescent="0.2">
      <c r="A911" s="224"/>
      <c r="B911" s="217"/>
      <c r="C911" s="218"/>
      <c r="D911" s="218"/>
      <c r="E911" s="218"/>
      <c r="F911" s="170"/>
      <c r="G911" s="170"/>
      <c r="H911" s="170"/>
      <c r="I911" s="170"/>
      <c r="J911" s="216"/>
      <c r="K911" s="224"/>
      <c r="L911" s="224"/>
      <c r="M911" s="224"/>
      <c r="N911" s="224"/>
      <c r="O911" s="224"/>
      <c r="P911" s="224"/>
      <c r="Q911" s="224"/>
      <c r="R911" s="224"/>
      <c r="S911" s="224"/>
      <c r="T911" s="224"/>
      <c r="U911" s="224"/>
      <c r="V911" s="224"/>
      <c r="W911" s="224"/>
      <c r="X911" s="224"/>
      <c r="Y911" s="224"/>
    </row>
    <row r="912" spans="1:25" ht="15.75" hidden="1" customHeight="1" x14ac:dyDescent="0.2">
      <c r="A912" s="224"/>
      <c r="B912" s="217"/>
      <c r="C912" s="218"/>
      <c r="D912" s="218"/>
      <c r="E912" s="218"/>
      <c r="F912" s="170"/>
      <c r="G912" s="170"/>
      <c r="H912" s="170"/>
      <c r="I912" s="170"/>
      <c r="J912" s="216"/>
      <c r="K912" s="224"/>
      <c r="L912" s="224"/>
      <c r="M912" s="224"/>
      <c r="N912" s="224"/>
      <c r="O912" s="224"/>
      <c r="P912" s="224"/>
      <c r="Q912" s="224"/>
      <c r="R912" s="224"/>
      <c r="S912" s="224"/>
      <c r="T912" s="224"/>
      <c r="U912" s="224"/>
      <c r="V912" s="224"/>
      <c r="W912" s="224"/>
      <c r="X912" s="224"/>
      <c r="Y912" s="224"/>
    </row>
    <row r="913" spans="1:25" ht="15.75" hidden="1" customHeight="1" x14ac:dyDescent="0.2">
      <c r="A913" s="224"/>
      <c r="B913" s="217"/>
      <c r="C913" s="218"/>
      <c r="D913" s="218"/>
      <c r="E913" s="218"/>
      <c r="F913" s="170"/>
      <c r="G913" s="170"/>
      <c r="H913" s="170"/>
      <c r="I913" s="170"/>
      <c r="J913" s="216"/>
      <c r="K913" s="224"/>
      <c r="L913" s="224"/>
      <c r="M913" s="224"/>
      <c r="N913" s="224"/>
      <c r="O913" s="224"/>
      <c r="P913" s="224"/>
      <c r="Q913" s="224"/>
      <c r="R913" s="224"/>
      <c r="S913" s="224"/>
      <c r="T913" s="224"/>
      <c r="U913" s="224"/>
      <c r="V913" s="224"/>
      <c r="W913" s="224"/>
      <c r="X913" s="224"/>
      <c r="Y913" s="224"/>
    </row>
    <row r="914" spans="1:25" ht="15.75" hidden="1" customHeight="1" x14ac:dyDescent="0.2">
      <c r="A914" s="224"/>
      <c r="B914" s="217"/>
      <c r="C914" s="218"/>
      <c r="D914" s="218"/>
      <c r="E914" s="218"/>
      <c r="F914" s="170"/>
      <c r="G914" s="170"/>
      <c r="H914" s="170"/>
      <c r="I914" s="170"/>
      <c r="J914" s="216"/>
      <c r="K914" s="224"/>
      <c r="L914" s="224"/>
      <c r="M914" s="224"/>
      <c r="N914" s="224"/>
      <c r="O914" s="224"/>
      <c r="P914" s="224"/>
      <c r="Q914" s="224"/>
      <c r="R914" s="224"/>
      <c r="S914" s="224"/>
      <c r="T914" s="224"/>
      <c r="U914" s="224"/>
      <c r="V914" s="224"/>
      <c r="W914" s="224"/>
      <c r="X914" s="224"/>
      <c r="Y914" s="224"/>
    </row>
    <row r="915" spans="1:25" ht="15.75" hidden="1" customHeight="1" x14ac:dyDescent="0.2">
      <c r="A915" s="224"/>
      <c r="B915" s="217"/>
      <c r="C915" s="218"/>
      <c r="D915" s="218"/>
      <c r="E915" s="218"/>
      <c r="F915" s="170"/>
      <c r="G915" s="170"/>
      <c r="H915" s="170"/>
      <c r="I915" s="170"/>
      <c r="J915" s="216"/>
      <c r="K915" s="224"/>
      <c r="L915" s="224"/>
      <c r="M915" s="224"/>
      <c r="N915" s="224"/>
      <c r="O915" s="224"/>
      <c r="P915" s="224"/>
      <c r="Q915" s="224"/>
      <c r="R915" s="224"/>
      <c r="S915" s="224"/>
      <c r="T915" s="224"/>
      <c r="U915" s="224"/>
      <c r="V915" s="224"/>
      <c r="W915" s="224"/>
      <c r="X915" s="224"/>
      <c r="Y915" s="224"/>
    </row>
    <row r="916" spans="1:25" ht="15.75" hidden="1" customHeight="1" x14ac:dyDescent="0.2">
      <c r="A916" s="224"/>
      <c r="B916" s="217"/>
      <c r="C916" s="218"/>
      <c r="D916" s="218"/>
      <c r="E916" s="218"/>
      <c r="F916" s="170"/>
      <c r="G916" s="170"/>
      <c r="H916" s="170"/>
      <c r="I916" s="170"/>
      <c r="J916" s="216"/>
      <c r="K916" s="224"/>
      <c r="L916" s="224"/>
      <c r="M916" s="224"/>
      <c r="N916" s="224"/>
      <c r="O916" s="224"/>
      <c r="P916" s="224"/>
      <c r="Q916" s="224"/>
      <c r="R916" s="224"/>
      <c r="S916" s="224"/>
      <c r="T916" s="224"/>
      <c r="U916" s="224"/>
      <c r="V916" s="224"/>
      <c r="W916" s="224"/>
      <c r="X916" s="224"/>
      <c r="Y916" s="224"/>
    </row>
    <row r="917" spans="1:25" ht="15.75" hidden="1" customHeight="1" x14ac:dyDescent="0.2">
      <c r="A917" s="224"/>
      <c r="B917" s="217"/>
      <c r="C917" s="218"/>
      <c r="D917" s="218"/>
      <c r="E917" s="218"/>
      <c r="F917" s="170"/>
      <c r="G917" s="170"/>
      <c r="H917" s="170"/>
      <c r="I917" s="170"/>
      <c r="J917" s="216"/>
      <c r="K917" s="224"/>
      <c r="L917" s="224"/>
      <c r="M917" s="224"/>
      <c r="N917" s="224"/>
      <c r="O917" s="224"/>
      <c r="P917" s="224"/>
      <c r="Q917" s="224"/>
      <c r="R917" s="224"/>
      <c r="S917" s="224"/>
      <c r="T917" s="224"/>
      <c r="U917" s="224"/>
      <c r="V917" s="224"/>
      <c r="W917" s="224"/>
      <c r="X917" s="224"/>
      <c r="Y917" s="224"/>
    </row>
    <row r="918" spans="1:25" ht="15.75" hidden="1" customHeight="1" x14ac:dyDescent="0.2">
      <c r="A918" s="224"/>
      <c r="B918" s="217"/>
      <c r="C918" s="218"/>
      <c r="D918" s="218"/>
      <c r="E918" s="218"/>
      <c r="F918" s="170"/>
      <c r="G918" s="170"/>
      <c r="H918" s="170"/>
      <c r="I918" s="170"/>
      <c r="J918" s="216"/>
      <c r="K918" s="224"/>
      <c r="L918" s="224"/>
      <c r="M918" s="224"/>
      <c r="N918" s="224"/>
      <c r="O918" s="224"/>
      <c r="P918" s="224"/>
      <c r="Q918" s="224"/>
      <c r="R918" s="224"/>
      <c r="S918" s="224"/>
      <c r="T918" s="224"/>
      <c r="U918" s="224"/>
      <c r="V918" s="224"/>
      <c r="W918" s="224"/>
      <c r="X918" s="224"/>
      <c r="Y918" s="224"/>
    </row>
    <row r="919" spans="1:25" ht="15.75" hidden="1" customHeight="1" x14ac:dyDescent="0.2">
      <c r="A919" s="224"/>
      <c r="B919" s="217"/>
      <c r="C919" s="218"/>
      <c r="D919" s="218"/>
      <c r="E919" s="218"/>
      <c r="F919" s="170"/>
      <c r="G919" s="170"/>
      <c r="H919" s="170"/>
      <c r="I919" s="170"/>
      <c r="J919" s="216"/>
      <c r="K919" s="224"/>
      <c r="L919" s="224"/>
      <c r="M919" s="224"/>
      <c r="N919" s="224"/>
      <c r="O919" s="224"/>
      <c r="P919" s="224"/>
      <c r="Q919" s="224"/>
      <c r="R919" s="224"/>
      <c r="S919" s="224"/>
      <c r="T919" s="224"/>
      <c r="U919" s="224"/>
      <c r="V919" s="224"/>
      <c r="W919" s="224"/>
      <c r="X919" s="224"/>
      <c r="Y919" s="224"/>
    </row>
    <row r="920" spans="1:25" ht="15.75" hidden="1" customHeight="1" x14ac:dyDescent="0.2">
      <c r="A920" s="224"/>
      <c r="B920" s="217"/>
      <c r="C920" s="218"/>
      <c r="D920" s="218"/>
      <c r="E920" s="218"/>
      <c r="F920" s="170"/>
      <c r="G920" s="170"/>
      <c r="H920" s="170"/>
      <c r="I920" s="170"/>
      <c r="J920" s="216"/>
      <c r="K920" s="224"/>
      <c r="L920" s="224"/>
      <c r="M920" s="224"/>
      <c r="N920" s="224"/>
      <c r="O920" s="224"/>
      <c r="P920" s="224"/>
      <c r="Q920" s="224"/>
      <c r="R920" s="224"/>
      <c r="S920" s="224"/>
      <c r="T920" s="224"/>
      <c r="U920" s="224"/>
      <c r="V920" s="224"/>
      <c r="W920" s="224"/>
      <c r="X920" s="224"/>
      <c r="Y920" s="224"/>
    </row>
    <row r="921" spans="1:25" ht="15.75" hidden="1" customHeight="1" x14ac:dyDescent="0.2">
      <c r="A921" s="224"/>
      <c r="B921" s="217"/>
      <c r="C921" s="218"/>
      <c r="D921" s="218"/>
      <c r="E921" s="218"/>
      <c r="F921" s="170"/>
      <c r="G921" s="170"/>
      <c r="H921" s="170"/>
      <c r="I921" s="170"/>
      <c r="J921" s="216"/>
      <c r="K921" s="224"/>
      <c r="L921" s="224"/>
      <c r="M921" s="224"/>
      <c r="N921" s="224"/>
      <c r="O921" s="224"/>
      <c r="P921" s="224"/>
      <c r="Q921" s="224"/>
      <c r="R921" s="224"/>
      <c r="S921" s="224"/>
      <c r="T921" s="224"/>
      <c r="U921" s="224"/>
      <c r="V921" s="224"/>
      <c r="W921" s="224"/>
      <c r="X921" s="224"/>
      <c r="Y921" s="224"/>
    </row>
    <row r="922" spans="1:25" ht="15.75" hidden="1" customHeight="1" x14ac:dyDescent="0.2">
      <c r="A922" s="224"/>
      <c r="B922" s="217"/>
      <c r="C922" s="218"/>
      <c r="D922" s="218"/>
      <c r="E922" s="218"/>
      <c r="F922" s="170"/>
      <c r="G922" s="170"/>
      <c r="H922" s="170"/>
      <c r="I922" s="170"/>
      <c r="J922" s="216"/>
      <c r="K922" s="224"/>
      <c r="L922" s="224"/>
      <c r="M922" s="224"/>
      <c r="N922" s="224"/>
      <c r="O922" s="224"/>
      <c r="P922" s="224"/>
      <c r="Q922" s="224"/>
      <c r="R922" s="224"/>
      <c r="S922" s="224"/>
      <c r="T922" s="224"/>
      <c r="U922" s="224"/>
      <c r="V922" s="224"/>
      <c r="W922" s="224"/>
      <c r="X922" s="224"/>
      <c r="Y922" s="224"/>
    </row>
    <row r="923" spans="1:25" ht="15.75" hidden="1" customHeight="1" x14ac:dyDescent="0.2">
      <c r="A923" s="224"/>
      <c r="B923" s="217"/>
      <c r="C923" s="218"/>
      <c r="D923" s="218"/>
      <c r="E923" s="218"/>
      <c r="F923" s="170"/>
      <c r="G923" s="170"/>
      <c r="H923" s="170"/>
      <c r="I923" s="170"/>
      <c r="J923" s="216"/>
      <c r="K923" s="224"/>
      <c r="L923" s="224"/>
      <c r="M923" s="224"/>
      <c r="N923" s="224"/>
      <c r="O923" s="224"/>
      <c r="P923" s="224"/>
      <c r="Q923" s="224"/>
      <c r="R923" s="224"/>
      <c r="S923" s="224"/>
      <c r="T923" s="224"/>
      <c r="U923" s="224"/>
      <c r="V923" s="224"/>
      <c r="W923" s="224"/>
      <c r="X923" s="224"/>
      <c r="Y923" s="224"/>
    </row>
    <row r="924" spans="1:25" ht="15.75" hidden="1" customHeight="1" x14ac:dyDescent="0.2">
      <c r="A924" s="224"/>
      <c r="B924" s="217"/>
      <c r="C924" s="218"/>
      <c r="D924" s="218"/>
      <c r="E924" s="218"/>
      <c r="F924" s="170"/>
      <c r="G924" s="170"/>
      <c r="H924" s="170"/>
      <c r="I924" s="170"/>
      <c r="J924" s="216"/>
      <c r="K924" s="224"/>
      <c r="L924" s="224"/>
      <c r="M924" s="224"/>
      <c r="N924" s="224"/>
      <c r="O924" s="224"/>
      <c r="P924" s="224"/>
      <c r="Q924" s="224"/>
      <c r="R924" s="224"/>
      <c r="S924" s="224"/>
      <c r="T924" s="224"/>
      <c r="U924" s="224"/>
      <c r="V924" s="224"/>
      <c r="W924" s="224"/>
      <c r="X924" s="224"/>
      <c r="Y924" s="224"/>
    </row>
    <row r="925" spans="1:25" ht="15.75" hidden="1" customHeight="1" x14ac:dyDescent="0.2">
      <c r="A925" s="224"/>
      <c r="B925" s="217"/>
      <c r="C925" s="218"/>
      <c r="D925" s="218"/>
      <c r="E925" s="218"/>
      <c r="F925" s="170"/>
      <c r="G925" s="170"/>
      <c r="H925" s="170"/>
      <c r="I925" s="170"/>
      <c r="J925" s="216"/>
      <c r="K925" s="224"/>
      <c r="L925" s="224"/>
      <c r="M925" s="224"/>
      <c r="N925" s="224"/>
      <c r="O925" s="224"/>
      <c r="P925" s="224"/>
      <c r="Q925" s="224"/>
      <c r="R925" s="224"/>
      <c r="S925" s="224"/>
      <c r="T925" s="224"/>
      <c r="U925" s="224"/>
      <c r="V925" s="224"/>
      <c r="W925" s="224"/>
      <c r="X925" s="224"/>
      <c r="Y925" s="224"/>
    </row>
    <row r="926" spans="1:25" ht="15.75" hidden="1" customHeight="1" x14ac:dyDescent="0.2">
      <c r="A926" s="224"/>
      <c r="B926" s="217"/>
      <c r="C926" s="218"/>
      <c r="D926" s="218"/>
      <c r="E926" s="218"/>
      <c r="F926" s="170"/>
      <c r="G926" s="170"/>
      <c r="H926" s="170"/>
      <c r="I926" s="170"/>
      <c r="J926" s="216"/>
      <c r="K926" s="224"/>
      <c r="L926" s="224"/>
      <c r="M926" s="224"/>
      <c r="N926" s="224"/>
      <c r="O926" s="224"/>
      <c r="P926" s="224"/>
      <c r="Q926" s="224"/>
      <c r="R926" s="224"/>
      <c r="S926" s="224"/>
      <c r="T926" s="224"/>
      <c r="U926" s="224"/>
      <c r="V926" s="224"/>
      <c r="W926" s="224"/>
      <c r="X926" s="224"/>
      <c r="Y926" s="224"/>
    </row>
    <row r="927" spans="1:25" ht="15.75" hidden="1" customHeight="1" x14ac:dyDescent="0.2">
      <c r="A927" s="224"/>
      <c r="B927" s="217"/>
      <c r="C927" s="218"/>
      <c r="D927" s="218"/>
      <c r="E927" s="218"/>
      <c r="F927" s="170"/>
      <c r="G927" s="170"/>
      <c r="H927" s="170"/>
      <c r="I927" s="170"/>
      <c r="J927" s="216"/>
      <c r="K927" s="224"/>
      <c r="L927" s="224"/>
      <c r="M927" s="224"/>
      <c r="N927" s="224"/>
      <c r="O927" s="224"/>
      <c r="P927" s="224"/>
      <c r="Q927" s="224"/>
      <c r="R927" s="224"/>
      <c r="S927" s="224"/>
      <c r="T927" s="224"/>
      <c r="U927" s="224"/>
      <c r="V927" s="224"/>
      <c r="W927" s="224"/>
      <c r="X927" s="224"/>
      <c r="Y927" s="224"/>
    </row>
    <row r="928" spans="1:25" ht="15.75" hidden="1" customHeight="1" x14ac:dyDescent="0.2">
      <c r="A928" s="224"/>
      <c r="B928" s="217"/>
      <c r="C928" s="218"/>
      <c r="D928" s="218"/>
      <c r="E928" s="218"/>
      <c r="F928" s="170"/>
      <c r="G928" s="170"/>
      <c r="H928" s="170"/>
      <c r="I928" s="170"/>
      <c r="J928" s="216"/>
      <c r="K928" s="224"/>
      <c r="L928" s="224"/>
      <c r="M928" s="224"/>
      <c r="N928" s="224"/>
      <c r="O928" s="224"/>
      <c r="P928" s="224"/>
      <c r="Q928" s="224"/>
      <c r="R928" s="224"/>
      <c r="S928" s="224"/>
      <c r="T928" s="224"/>
      <c r="U928" s="224"/>
      <c r="V928" s="224"/>
      <c r="W928" s="224"/>
      <c r="X928" s="224"/>
      <c r="Y928" s="224"/>
    </row>
    <row r="929" spans="1:25" ht="15.75" hidden="1" customHeight="1" x14ac:dyDescent="0.2">
      <c r="A929" s="224"/>
      <c r="B929" s="217"/>
      <c r="C929" s="218"/>
      <c r="D929" s="218"/>
      <c r="E929" s="218"/>
      <c r="F929" s="170"/>
      <c r="G929" s="170"/>
      <c r="H929" s="170"/>
      <c r="I929" s="170"/>
      <c r="J929" s="216"/>
      <c r="K929" s="224"/>
      <c r="L929" s="224"/>
      <c r="M929" s="224"/>
      <c r="N929" s="224"/>
      <c r="O929" s="224"/>
      <c r="P929" s="224"/>
      <c r="Q929" s="224"/>
      <c r="R929" s="224"/>
      <c r="S929" s="224"/>
      <c r="T929" s="224"/>
      <c r="U929" s="224"/>
      <c r="V929" s="224"/>
      <c r="W929" s="224"/>
      <c r="X929" s="224"/>
      <c r="Y929" s="224"/>
    </row>
    <row r="930" spans="1:25" ht="15.75" hidden="1" customHeight="1" x14ac:dyDescent="0.2">
      <c r="A930" s="224"/>
      <c r="B930" s="217"/>
      <c r="C930" s="218"/>
      <c r="D930" s="218"/>
      <c r="E930" s="218"/>
      <c r="F930" s="170"/>
      <c r="G930" s="170"/>
      <c r="H930" s="170"/>
      <c r="I930" s="170"/>
      <c r="J930" s="216"/>
      <c r="K930" s="224"/>
      <c r="L930" s="224"/>
      <c r="M930" s="224"/>
      <c r="N930" s="224"/>
      <c r="O930" s="224"/>
      <c r="P930" s="224"/>
      <c r="Q930" s="224"/>
      <c r="R930" s="224"/>
      <c r="S930" s="224"/>
      <c r="T930" s="224"/>
      <c r="U930" s="224"/>
      <c r="V930" s="224"/>
      <c r="W930" s="224"/>
      <c r="X930" s="224"/>
      <c r="Y930" s="224"/>
    </row>
    <row r="931" spans="1:25" ht="15.75" hidden="1" customHeight="1" x14ac:dyDescent="0.2">
      <c r="A931" s="224"/>
      <c r="B931" s="217"/>
      <c r="C931" s="218"/>
      <c r="D931" s="218"/>
      <c r="E931" s="218"/>
      <c r="F931" s="170"/>
      <c r="G931" s="170"/>
      <c r="H931" s="170"/>
      <c r="I931" s="170"/>
      <c r="J931" s="216"/>
      <c r="K931" s="224"/>
      <c r="L931" s="224"/>
      <c r="M931" s="224"/>
      <c r="N931" s="224"/>
      <c r="O931" s="224"/>
      <c r="P931" s="224"/>
      <c r="Q931" s="224"/>
      <c r="R931" s="224"/>
      <c r="S931" s="224"/>
      <c r="T931" s="224"/>
      <c r="U931" s="224"/>
      <c r="V931" s="224"/>
      <c r="W931" s="224"/>
      <c r="X931" s="224"/>
      <c r="Y931" s="224"/>
    </row>
    <row r="932" spans="1:25" ht="15.75" hidden="1" customHeight="1" x14ac:dyDescent="0.2">
      <c r="A932" s="224"/>
      <c r="B932" s="217"/>
      <c r="C932" s="218"/>
      <c r="D932" s="218"/>
      <c r="E932" s="218"/>
      <c r="F932" s="170"/>
      <c r="G932" s="170"/>
      <c r="H932" s="170"/>
      <c r="I932" s="170"/>
      <c r="J932" s="216"/>
      <c r="K932" s="224"/>
      <c r="L932" s="224"/>
      <c r="M932" s="224"/>
      <c r="N932" s="224"/>
      <c r="O932" s="224"/>
      <c r="P932" s="224"/>
      <c r="Q932" s="224"/>
      <c r="R932" s="224"/>
      <c r="S932" s="224"/>
      <c r="T932" s="224"/>
      <c r="U932" s="224"/>
      <c r="V932" s="224"/>
      <c r="W932" s="224"/>
      <c r="X932" s="224"/>
      <c r="Y932" s="224"/>
    </row>
    <row r="933" spans="1:25" ht="15.75" hidden="1" customHeight="1" x14ac:dyDescent="0.2">
      <c r="A933" s="224"/>
      <c r="B933" s="217"/>
      <c r="C933" s="218"/>
      <c r="D933" s="218"/>
      <c r="E933" s="218"/>
      <c r="F933" s="170"/>
      <c r="G933" s="170"/>
      <c r="H933" s="170"/>
      <c r="I933" s="170"/>
      <c r="J933" s="216"/>
      <c r="K933" s="224"/>
      <c r="L933" s="224"/>
      <c r="M933" s="224"/>
      <c r="N933" s="224"/>
      <c r="O933" s="224"/>
      <c r="P933" s="224"/>
      <c r="Q933" s="224"/>
      <c r="R933" s="224"/>
      <c r="S933" s="224"/>
      <c r="T933" s="224"/>
      <c r="U933" s="224"/>
      <c r="V933" s="224"/>
      <c r="W933" s="224"/>
      <c r="X933" s="224"/>
      <c r="Y933" s="224"/>
    </row>
    <row r="934" spans="1:25" ht="15.75" hidden="1" customHeight="1" x14ac:dyDescent="0.2">
      <c r="A934" s="224"/>
      <c r="B934" s="217"/>
      <c r="C934" s="218"/>
      <c r="D934" s="218"/>
      <c r="E934" s="218"/>
      <c r="F934" s="170"/>
      <c r="G934" s="170"/>
      <c r="H934" s="170"/>
      <c r="I934" s="170"/>
      <c r="J934" s="216"/>
      <c r="K934" s="224"/>
      <c r="L934" s="224"/>
      <c r="M934" s="224"/>
      <c r="N934" s="224"/>
      <c r="O934" s="224"/>
      <c r="P934" s="224"/>
      <c r="Q934" s="224"/>
      <c r="R934" s="224"/>
      <c r="S934" s="224"/>
      <c r="T934" s="224"/>
      <c r="U934" s="224"/>
      <c r="V934" s="224"/>
      <c r="W934" s="224"/>
      <c r="X934" s="224"/>
      <c r="Y934" s="224"/>
    </row>
    <row r="935" spans="1:25" ht="15.75" hidden="1" customHeight="1" x14ac:dyDescent="0.2">
      <c r="A935" s="224"/>
      <c r="B935" s="217"/>
      <c r="C935" s="218"/>
      <c r="D935" s="218"/>
      <c r="E935" s="218"/>
      <c r="F935" s="170"/>
      <c r="G935" s="170"/>
      <c r="H935" s="170"/>
      <c r="I935" s="170"/>
      <c r="J935" s="216"/>
      <c r="K935" s="224"/>
      <c r="L935" s="224"/>
      <c r="M935" s="224"/>
      <c r="N935" s="224"/>
      <c r="O935" s="224"/>
      <c r="P935" s="224"/>
      <c r="Q935" s="224"/>
      <c r="R935" s="224"/>
      <c r="S935" s="224"/>
      <c r="T935" s="224"/>
      <c r="U935" s="224"/>
      <c r="V935" s="224"/>
      <c r="W935" s="224"/>
      <c r="X935" s="224"/>
      <c r="Y935" s="224"/>
    </row>
    <row r="936" spans="1:25" ht="15.75" hidden="1" customHeight="1" x14ac:dyDescent="0.2">
      <c r="A936" s="224"/>
      <c r="B936" s="217"/>
      <c r="C936" s="218"/>
      <c r="D936" s="218"/>
      <c r="E936" s="218"/>
      <c r="F936" s="170"/>
      <c r="G936" s="170"/>
      <c r="H936" s="170"/>
      <c r="I936" s="170"/>
      <c r="J936" s="216"/>
      <c r="K936" s="224"/>
      <c r="L936" s="224"/>
      <c r="M936" s="224"/>
      <c r="N936" s="224"/>
      <c r="O936" s="224"/>
      <c r="P936" s="224"/>
      <c r="Q936" s="224"/>
      <c r="R936" s="224"/>
      <c r="S936" s="224"/>
      <c r="T936" s="224"/>
      <c r="U936" s="224"/>
      <c r="V936" s="224"/>
      <c r="W936" s="224"/>
      <c r="X936" s="224"/>
      <c r="Y936" s="224"/>
    </row>
    <row r="937" spans="1:25" ht="15.75" hidden="1" customHeight="1" x14ac:dyDescent="0.2">
      <c r="A937" s="224"/>
      <c r="B937" s="217"/>
      <c r="C937" s="218"/>
      <c r="D937" s="218"/>
      <c r="E937" s="218"/>
      <c r="F937" s="170"/>
      <c r="G937" s="170"/>
      <c r="H937" s="170"/>
      <c r="I937" s="170"/>
      <c r="J937" s="216"/>
      <c r="K937" s="224"/>
      <c r="L937" s="224"/>
      <c r="M937" s="224"/>
      <c r="N937" s="224"/>
      <c r="O937" s="224"/>
      <c r="P937" s="224"/>
      <c r="Q937" s="224"/>
      <c r="R937" s="224"/>
      <c r="S937" s="224"/>
      <c r="T937" s="224"/>
      <c r="U937" s="224"/>
      <c r="V937" s="224"/>
      <c r="W937" s="224"/>
      <c r="X937" s="224"/>
      <c r="Y937" s="224"/>
    </row>
    <row r="938" spans="1:25" ht="15.75" hidden="1" customHeight="1" x14ac:dyDescent="0.2">
      <c r="A938" s="224"/>
      <c r="B938" s="217"/>
      <c r="C938" s="218"/>
      <c r="D938" s="218"/>
      <c r="E938" s="218"/>
      <c r="F938" s="170"/>
      <c r="G938" s="170"/>
      <c r="H938" s="170"/>
      <c r="I938" s="170"/>
      <c r="J938" s="216"/>
      <c r="K938" s="224"/>
      <c r="L938" s="224"/>
      <c r="M938" s="224"/>
      <c r="N938" s="224"/>
      <c r="O938" s="224"/>
      <c r="P938" s="224"/>
      <c r="Q938" s="224"/>
      <c r="R938" s="224"/>
      <c r="S938" s="224"/>
      <c r="T938" s="224"/>
      <c r="U938" s="224"/>
      <c r="V938" s="224"/>
      <c r="W938" s="224"/>
      <c r="X938" s="224"/>
      <c r="Y938" s="224"/>
    </row>
    <row r="939" spans="1:25" ht="15.75" hidden="1" customHeight="1" x14ac:dyDescent="0.2">
      <c r="A939" s="224"/>
      <c r="B939" s="217"/>
      <c r="C939" s="218"/>
      <c r="D939" s="218"/>
      <c r="E939" s="218"/>
      <c r="F939" s="170"/>
      <c r="G939" s="170"/>
      <c r="H939" s="170"/>
      <c r="I939" s="170"/>
      <c r="J939" s="216"/>
      <c r="K939" s="224"/>
      <c r="L939" s="224"/>
      <c r="M939" s="224"/>
      <c r="N939" s="224"/>
      <c r="O939" s="224"/>
      <c r="P939" s="224"/>
      <c r="Q939" s="224"/>
      <c r="R939" s="224"/>
      <c r="S939" s="224"/>
      <c r="T939" s="224"/>
      <c r="U939" s="224"/>
      <c r="V939" s="224"/>
      <c r="W939" s="224"/>
      <c r="X939" s="224"/>
      <c r="Y939" s="224"/>
    </row>
    <row r="940" spans="1:25" ht="15.75" hidden="1" customHeight="1" x14ac:dyDescent="0.2">
      <c r="A940" s="224"/>
      <c r="B940" s="217"/>
      <c r="C940" s="218"/>
      <c r="D940" s="218"/>
      <c r="E940" s="218"/>
      <c r="F940" s="170"/>
      <c r="G940" s="170"/>
      <c r="H940" s="170"/>
      <c r="I940" s="170"/>
      <c r="J940" s="216"/>
      <c r="K940" s="224"/>
      <c r="L940" s="224"/>
      <c r="M940" s="224"/>
      <c r="N940" s="224"/>
      <c r="O940" s="224"/>
      <c r="P940" s="224"/>
      <c r="Q940" s="224"/>
      <c r="R940" s="224"/>
      <c r="S940" s="224"/>
      <c r="T940" s="224"/>
      <c r="U940" s="224"/>
      <c r="V940" s="224"/>
      <c r="W940" s="224"/>
      <c r="X940" s="224"/>
      <c r="Y940" s="224"/>
    </row>
    <row r="941" spans="1:25" ht="15.75" hidden="1" customHeight="1" x14ac:dyDescent="0.2">
      <c r="A941" s="224"/>
      <c r="B941" s="217"/>
      <c r="C941" s="218"/>
      <c r="D941" s="218"/>
      <c r="E941" s="218"/>
      <c r="F941" s="170"/>
      <c r="G941" s="170"/>
      <c r="H941" s="170"/>
      <c r="I941" s="170"/>
      <c r="J941" s="216"/>
      <c r="K941" s="224"/>
      <c r="L941" s="224"/>
      <c r="M941" s="224"/>
      <c r="N941" s="224"/>
      <c r="O941" s="224"/>
      <c r="P941" s="224"/>
      <c r="Q941" s="224"/>
      <c r="R941" s="224"/>
      <c r="S941" s="224"/>
      <c r="T941" s="224"/>
      <c r="U941" s="224"/>
      <c r="V941" s="224"/>
      <c r="W941" s="224"/>
      <c r="X941" s="224"/>
      <c r="Y941" s="224"/>
    </row>
    <row r="942" spans="1:25" ht="15.75" hidden="1" customHeight="1" x14ac:dyDescent="0.2">
      <c r="A942" s="224"/>
      <c r="B942" s="217"/>
      <c r="C942" s="218"/>
      <c r="D942" s="218"/>
      <c r="E942" s="218"/>
      <c r="F942" s="170"/>
      <c r="G942" s="170"/>
      <c r="H942" s="170"/>
      <c r="I942" s="170"/>
      <c r="J942" s="216"/>
      <c r="K942" s="224"/>
      <c r="L942" s="224"/>
      <c r="M942" s="224"/>
      <c r="N942" s="224"/>
      <c r="O942" s="224"/>
      <c r="P942" s="224"/>
      <c r="Q942" s="224"/>
      <c r="R942" s="224"/>
      <c r="S942" s="224"/>
      <c r="T942" s="224"/>
      <c r="U942" s="224"/>
      <c r="V942" s="224"/>
      <c r="W942" s="224"/>
      <c r="X942" s="224"/>
      <c r="Y942" s="224"/>
    </row>
    <row r="943" spans="1:25" ht="15.75" hidden="1" customHeight="1" x14ac:dyDescent="0.2">
      <c r="A943" s="224"/>
      <c r="B943" s="217"/>
      <c r="C943" s="218"/>
      <c r="D943" s="218"/>
      <c r="E943" s="218"/>
      <c r="F943" s="170"/>
      <c r="G943" s="170"/>
      <c r="H943" s="170"/>
      <c r="I943" s="170"/>
      <c r="J943" s="216"/>
      <c r="K943" s="224"/>
      <c r="L943" s="224"/>
      <c r="M943" s="224"/>
      <c r="N943" s="224"/>
      <c r="O943" s="224"/>
      <c r="P943" s="224"/>
      <c r="Q943" s="224"/>
      <c r="R943" s="224"/>
      <c r="S943" s="224"/>
      <c r="T943" s="224"/>
      <c r="U943" s="224"/>
      <c r="V943" s="224"/>
      <c r="W943" s="224"/>
      <c r="X943" s="224"/>
      <c r="Y943" s="224"/>
    </row>
    <row r="944" spans="1:25" ht="15.75" hidden="1" customHeight="1" x14ac:dyDescent="0.2">
      <c r="A944" s="224"/>
      <c r="B944" s="217"/>
      <c r="C944" s="218"/>
      <c r="D944" s="218"/>
      <c r="E944" s="218"/>
      <c r="F944" s="170"/>
      <c r="G944" s="170"/>
      <c r="H944" s="170"/>
      <c r="I944" s="170"/>
      <c r="J944" s="216"/>
      <c r="K944" s="224"/>
      <c r="L944" s="224"/>
      <c r="M944" s="224"/>
      <c r="N944" s="224"/>
      <c r="O944" s="224"/>
      <c r="P944" s="224"/>
      <c r="Q944" s="224"/>
      <c r="R944" s="224"/>
      <c r="S944" s="224"/>
      <c r="T944" s="224"/>
      <c r="U944" s="224"/>
      <c r="V944" s="224"/>
      <c r="W944" s="224"/>
      <c r="X944" s="224"/>
      <c r="Y944" s="224"/>
    </row>
    <row r="945" spans="1:25" ht="15.75" hidden="1" customHeight="1" x14ac:dyDescent="0.2">
      <c r="A945" s="224"/>
      <c r="B945" s="217"/>
      <c r="C945" s="218"/>
      <c r="D945" s="218"/>
      <c r="E945" s="218"/>
      <c r="F945" s="170"/>
      <c r="G945" s="170"/>
      <c r="H945" s="170"/>
      <c r="I945" s="170"/>
      <c r="J945" s="216"/>
      <c r="K945" s="224"/>
      <c r="L945" s="224"/>
      <c r="M945" s="224"/>
      <c r="N945" s="224"/>
      <c r="O945" s="224"/>
      <c r="P945" s="224"/>
      <c r="Q945" s="224"/>
      <c r="R945" s="224"/>
      <c r="S945" s="224"/>
      <c r="T945" s="224"/>
      <c r="U945" s="224"/>
      <c r="V945" s="224"/>
      <c r="W945" s="224"/>
      <c r="X945" s="224"/>
      <c r="Y945" s="224"/>
    </row>
    <row r="946" spans="1:25" ht="15.75" hidden="1" customHeight="1" x14ac:dyDescent="0.2">
      <c r="A946" s="224"/>
      <c r="B946" s="217"/>
      <c r="C946" s="218"/>
      <c r="D946" s="218"/>
      <c r="E946" s="218"/>
      <c r="F946" s="170"/>
      <c r="G946" s="170"/>
      <c r="H946" s="170"/>
      <c r="I946" s="170"/>
      <c r="J946" s="216"/>
      <c r="K946" s="224"/>
      <c r="L946" s="224"/>
      <c r="M946" s="224"/>
      <c r="N946" s="224"/>
      <c r="O946" s="224"/>
      <c r="P946" s="224"/>
      <c r="Q946" s="224"/>
      <c r="R946" s="224"/>
      <c r="S946" s="224"/>
      <c r="T946" s="224"/>
      <c r="U946" s="224"/>
      <c r="V946" s="224"/>
      <c r="W946" s="224"/>
      <c r="X946" s="224"/>
      <c r="Y946" s="224"/>
    </row>
    <row r="947" spans="1:25" ht="15.75" hidden="1" customHeight="1" x14ac:dyDescent="0.2">
      <c r="A947" s="224"/>
      <c r="B947" s="217"/>
      <c r="C947" s="218"/>
      <c r="D947" s="218"/>
      <c r="E947" s="218"/>
      <c r="F947" s="170"/>
      <c r="G947" s="170"/>
      <c r="H947" s="170"/>
      <c r="I947" s="170"/>
      <c r="J947" s="216"/>
      <c r="K947" s="224"/>
      <c r="L947" s="224"/>
      <c r="M947" s="224"/>
      <c r="N947" s="224"/>
      <c r="O947" s="224"/>
      <c r="P947" s="224"/>
      <c r="Q947" s="224"/>
      <c r="R947" s="224"/>
      <c r="S947" s="224"/>
      <c r="T947" s="224"/>
      <c r="U947" s="224"/>
      <c r="V947" s="224"/>
      <c r="W947" s="224"/>
      <c r="X947" s="224"/>
      <c r="Y947" s="224"/>
    </row>
    <row r="948" spans="1:25" ht="15.75" hidden="1" customHeight="1" x14ac:dyDescent="0.2">
      <c r="A948" s="224"/>
      <c r="B948" s="217"/>
      <c r="C948" s="218"/>
      <c r="D948" s="218"/>
      <c r="E948" s="218"/>
      <c r="F948" s="170"/>
      <c r="G948" s="170"/>
      <c r="H948" s="170"/>
      <c r="I948" s="170"/>
      <c r="J948" s="216"/>
      <c r="K948" s="224"/>
      <c r="L948" s="224"/>
      <c r="M948" s="224"/>
      <c r="N948" s="224"/>
      <c r="O948" s="224"/>
      <c r="P948" s="224"/>
      <c r="Q948" s="224"/>
      <c r="R948" s="224"/>
      <c r="S948" s="224"/>
      <c r="T948" s="224"/>
      <c r="U948" s="224"/>
      <c r="V948" s="224"/>
      <c r="W948" s="224"/>
      <c r="X948" s="224"/>
      <c r="Y948" s="224"/>
    </row>
    <row r="949" spans="1:25" ht="15.75" hidden="1" customHeight="1" x14ac:dyDescent="0.2">
      <c r="A949" s="224"/>
      <c r="B949" s="217"/>
      <c r="C949" s="218"/>
      <c r="D949" s="218"/>
      <c r="E949" s="218"/>
      <c r="F949" s="170"/>
      <c r="G949" s="170"/>
      <c r="H949" s="170"/>
      <c r="I949" s="170"/>
      <c r="J949" s="216"/>
      <c r="K949" s="224"/>
      <c r="L949" s="224"/>
      <c r="M949" s="224"/>
      <c r="N949" s="224"/>
      <c r="O949" s="224"/>
      <c r="P949" s="224"/>
      <c r="Q949" s="224"/>
      <c r="R949" s="224"/>
      <c r="S949" s="224"/>
      <c r="T949" s="224"/>
      <c r="U949" s="224"/>
      <c r="V949" s="224"/>
      <c r="W949" s="224"/>
      <c r="X949" s="224"/>
      <c r="Y949" s="224"/>
    </row>
    <row r="950" spans="1:25" ht="15.75" hidden="1" customHeight="1" x14ac:dyDescent="0.2">
      <c r="A950" s="224"/>
      <c r="B950" s="217"/>
      <c r="C950" s="218"/>
      <c r="D950" s="218"/>
      <c r="E950" s="218"/>
      <c r="F950" s="170"/>
      <c r="G950" s="170"/>
      <c r="H950" s="170"/>
      <c r="I950" s="170"/>
      <c r="J950" s="216"/>
      <c r="K950" s="224"/>
      <c r="L950" s="224"/>
      <c r="M950" s="224"/>
      <c r="N950" s="224"/>
      <c r="O950" s="224"/>
      <c r="P950" s="224"/>
      <c r="Q950" s="224"/>
      <c r="R950" s="224"/>
      <c r="S950" s="224"/>
      <c r="T950" s="224"/>
      <c r="U950" s="224"/>
      <c r="V950" s="224"/>
      <c r="W950" s="224"/>
      <c r="X950" s="224"/>
      <c r="Y950" s="224"/>
    </row>
    <row r="951" spans="1:25" ht="15.75" hidden="1" customHeight="1" x14ac:dyDescent="0.2">
      <c r="A951" s="224"/>
      <c r="B951" s="217"/>
      <c r="C951" s="218"/>
      <c r="D951" s="218"/>
      <c r="E951" s="218"/>
      <c r="F951" s="170"/>
      <c r="G951" s="170"/>
      <c r="H951" s="170"/>
      <c r="I951" s="170"/>
      <c r="J951" s="216"/>
      <c r="K951" s="224"/>
      <c r="L951" s="224"/>
      <c r="M951" s="224"/>
      <c r="N951" s="224"/>
      <c r="O951" s="224"/>
      <c r="P951" s="224"/>
      <c r="Q951" s="224"/>
      <c r="R951" s="224"/>
      <c r="S951" s="224"/>
      <c r="T951" s="224"/>
      <c r="U951" s="224"/>
      <c r="V951" s="224"/>
      <c r="W951" s="224"/>
      <c r="X951" s="224"/>
      <c r="Y951" s="224"/>
    </row>
    <row r="952" spans="1:25" ht="15.75" hidden="1" customHeight="1" x14ac:dyDescent="0.2">
      <c r="A952" s="224"/>
      <c r="B952" s="217"/>
      <c r="C952" s="218"/>
      <c r="D952" s="218"/>
      <c r="E952" s="218"/>
      <c r="F952" s="170"/>
      <c r="G952" s="170"/>
      <c r="H952" s="170"/>
      <c r="I952" s="170"/>
      <c r="J952" s="216"/>
      <c r="K952" s="224"/>
      <c r="L952" s="224"/>
      <c r="M952" s="224"/>
      <c r="N952" s="224"/>
      <c r="O952" s="224"/>
      <c r="P952" s="224"/>
      <c r="Q952" s="224"/>
      <c r="R952" s="224"/>
      <c r="S952" s="224"/>
      <c r="T952" s="224"/>
      <c r="U952" s="224"/>
      <c r="V952" s="224"/>
      <c r="W952" s="224"/>
      <c r="X952" s="224"/>
      <c r="Y952" s="224"/>
    </row>
    <row r="953" spans="1:25" ht="15.75" hidden="1" customHeight="1" x14ac:dyDescent="0.2">
      <c r="A953" s="224"/>
      <c r="B953" s="217"/>
      <c r="C953" s="218"/>
      <c r="D953" s="218"/>
      <c r="E953" s="218"/>
      <c r="F953" s="170"/>
      <c r="G953" s="170"/>
      <c r="H953" s="170"/>
      <c r="I953" s="170"/>
      <c r="J953" s="216"/>
      <c r="K953" s="224"/>
      <c r="L953" s="224"/>
      <c r="M953" s="224"/>
      <c r="N953" s="224"/>
      <c r="O953" s="224"/>
      <c r="P953" s="224"/>
      <c r="Q953" s="224"/>
      <c r="R953" s="224"/>
      <c r="S953" s="224"/>
      <c r="T953" s="224"/>
      <c r="U953" s="224"/>
      <c r="V953" s="224"/>
      <c r="W953" s="224"/>
      <c r="X953" s="224"/>
      <c r="Y953" s="224"/>
    </row>
    <row r="954" spans="1:25" ht="15.75" hidden="1" customHeight="1" x14ac:dyDescent="0.2">
      <c r="A954" s="224"/>
      <c r="B954" s="217"/>
      <c r="C954" s="218"/>
      <c r="D954" s="218"/>
      <c r="E954" s="218"/>
      <c r="F954" s="170"/>
      <c r="G954" s="170"/>
      <c r="H954" s="170"/>
      <c r="I954" s="170"/>
      <c r="J954" s="216"/>
      <c r="K954" s="224"/>
      <c r="L954" s="224"/>
      <c r="M954" s="224"/>
      <c r="N954" s="224"/>
      <c r="O954" s="224"/>
      <c r="P954" s="224"/>
      <c r="Q954" s="224"/>
      <c r="R954" s="224"/>
      <c r="S954" s="224"/>
      <c r="T954" s="224"/>
      <c r="U954" s="224"/>
      <c r="V954" s="224"/>
      <c r="W954" s="224"/>
      <c r="X954" s="224"/>
      <c r="Y954" s="224"/>
    </row>
    <row r="955" spans="1:25" ht="15.75" hidden="1" customHeight="1" x14ac:dyDescent="0.2">
      <c r="A955" s="224"/>
      <c r="B955" s="217"/>
      <c r="C955" s="218"/>
      <c r="D955" s="218"/>
      <c r="E955" s="218"/>
      <c r="F955" s="170"/>
      <c r="G955" s="170"/>
      <c r="H955" s="170"/>
      <c r="I955" s="170"/>
      <c r="J955" s="216"/>
      <c r="K955" s="224"/>
      <c r="L955" s="224"/>
      <c r="M955" s="224"/>
      <c r="N955" s="224"/>
      <c r="O955" s="224"/>
      <c r="P955" s="224"/>
      <c r="Q955" s="224"/>
      <c r="R955" s="224"/>
      <c r="S955" s="224"/>
      <c r="T955" s="224"/>
      <c r="U955" s="224"/>
      <c r="V955" s="224"/>
      <c r="W955" s="224"/>
      <c r="X955" s="224"/>
      <c r="Y955" s="224"/>
    </row>
    <row r="956" spans="1:25" ht="15.75" hidden="1" customHeight="1" x14ac:dyDescent="0.2">
      <c r="A956" s="224"/>
      <c r="B956" s="217"/>
      <c r="C956" s="218"/>
      <c r="D956" s="218"/>
      <c r="E956" s="218"/>
      <c r="F956" s="170"/>
      <c r="G956" s="170"/>
      <c r="H956" s="170"/>
      <c r="I956" s="170"/>
      <c r="J956" s="216"/>
      <c r="K956" s="224"/>
      <c r="L956" s="224"/>
      <c r="M956" s="224"/>
      <c r="N956" s="224"/>
      <c r="O956" s="224"/>
      <c r="P956" s="224"/>
      <c r="Q956" s="224"/>
      <c r="R956" s="224"/>
      <c r="S956" s="224"/>
      <c r="T956" s="224"/>
      <c r="U956" s="224"/>
      <c r="V956" s="224"/>
      <c r="W956" s="224"/>
      <c r="X956" s="224"/>
      <c r="Y956" s="224"/>
    </row>
    <row r="957" spans="1:25" ht="15.75" hidden="1" customHeight="1" x14ac:dyDescent="0.2">
      <c r="A957" s="224"/>
      <c r="B957" s="217"/>
      <c r="C957" s="218"/>
      <c r="D957" s="218"/>
      <c r="E957" s="218"/>
      <c r="F957" s="170"/>
      <c r="G957" s="170"/>
      <c r="H957" s="170"/>
      <c r="I957" s="170"/>
      <c r="J957" s="216"/>
      <c r="K957" s="224"/>
      <c r="L957" s="224"/>
      <c r="M957" s="224"/>
      <c r="N957" s="224"/>
      <c r="O957" s="224"/>
      <c r="P957" s="224"/>
      <c r="Q957" s="224"/>
      <c r="R957" s="224"/>
      <c r="S957" s="224"/>
      <c r="T957" s="224"/>
      <c r="U957" s="224"/>
      <c r="V957" s="224"/>
      <c r="W957" s="224"/>
      <c r="X957" s="224"/>
      <c r="Y957" s="224"/>
    </row>
    <row r="958" spans="1:25" ht="15.75" hidden="1" customHeight="1" x14ac:dyDescent="0.2">
      <c r="A958" s="224"/>
      <c r="B958" s="217"/>
      <c r="C958" s="218"/>
      <c r="D958" s="218"/>
      <c r="E958" s="218"/>
      <c r="F958" s="170"/>
      <c r="G958" s="170"/>
      <c r="H958" s="170"/>
      <c r="I958" s="170"/>
      <c r="J958" s="216"/>
      <c r="K958" s="224"/>
      <c r="L958" s="224"/>
      <c r="M958" s="224"/>
      <c r="N958" s="224"/>
      <c r="O958" s="224"/>
      <c r="P958" s="224"/>
      <c r="Q958" s="224"/>
      <c r="R958" s="224"/>
      <c r="S958" s="224"/>
      <c r="T958" s="224"/>
      <c r="U958" s="224"/>
      <c r="V958" s="224"/>
      <c r="W958" s="224"/>
      <c r="X958" s="224"/>
      <c r="Y958" s="224"/>
    </row>
    <row r="959" spans="1:25" ht="15.75" hidden="1" customHeight="1" x14ac:dyDescent="0.2">
      <c r="A959" s="224"/>
      <c r="B959" s="217"/>
      <c r="C959" s="218"/>
      <c r="D959" s="218"/>
      <c r="E959" s="218"/>
      <c r="F959" s="170"/>
      <c r="G959" s="170"/>
      <c r="H959" s="170"/>
      <c r="I959" s="170"/>
      <c r="J959" s="216"/>
      <c r="K959" s="224"/>
      <c r="L959" s="224"/>
      <c r="M959" s="224"/>
      <c r="N959" s="224"/>
      <c r="O959" s="224"/>
      <c r="P959" s="224"/>
      <c r="Q959" s="224"/>
      <c r="R959" s="224"/>
      <c r="S959" s="224"/>
      <c r="T959" s="224"/>
      <c r="U959" s="224"/>
      <c r="V959" s="224"/>
      <c r="W959" s="224"/>
      <c r="X959" s="224"/>
      <c r="Y959" s="224"/>
    </row>
    <row r="960" spans="1:25" ht="15.75" hidden="1" customHeight="1" x14ac:dyDescent="0.2">
      <c r="A960" s="224"/>
      <c r="B960" s="217"/>
      <c r="C960" s="218"/>
      <c r="D960" s="218"/>
      <c r="E960" s="218"/>
      <c r="F960" s="170"/>
      <c r="G960" s="170"/>
      <c r="H960" s="170"/>
      <c r="I960" s="170"/>
      <c r="J960" s="216"/>
      <c r="K960" s="224"/>
      <c r="L960" s="224"/>
      <c r="M960" s="224"/>
      <c r="N960" s="224"/>
      <c r="O960" s="224"/>
      <c r="P960" s="224"/>
      <c r="Q960" s="224"/>
      <c r="R960" s="224"/>
      <c r="S960" s="224"/>
      <c r="T960" s="224"/>
      <c r="U960" s="224"/>
      <c r="V960" s="224"/>
      <c r="W960" s="224"/>
      <c r="X960" s="224"/>
      <c r="Y960" s="224"/>
    </row>
    <row r="961" spans="1:25" ht="15.75" hidden="1" customHeight="1" x14ac:dyDescent="0.2">
      <c r="A961" s="224"/>
      <c r="B961" s="217"/>
      <c r="C961" s="218"/>
      <c r="D961" s="218"/>
      <c r="E961" s="218"/>
      <c r="F961" s="170"/>
      <c r="G961" s="170"/>
      <c r="H961" s="170"/>
      <c r="I961" s="170"/>
      <c r="J961" s="216"/>
      <c r="K961" s="224"/>
      <c r="L961" s="224"/>
      <c r="M961" s="224"/>
      <c r="N961" s="224"/>
      <c r="O961" s="224"/>
      <c r="P961" s="224"/>
      <c r="Q961" s="224"/>
      <c r="R961" s="224"/>
      <c r="S961" s="224"/>
      <c r="T961" s="224"/>
      <c r="U961" s="224"/>
      <c r="V961" s="224"/>
      <c r="W961" s="224"/>
      <c r="X961" s="224"/>
      <c r="Y961" s="224"/>
    </row>
    <row r="962" spans="1:25" ht="15.75" hidden="1" customHeight="1" x14ac:dyDescent="0.2">
      <c r="A962" s="224"/>
      <c r="B962" s="217"/>
      <c r="C962" s="218"/>
      <c r="D962" s="218"/>
      <c r="E962" s="218"/>
      <c r="F962" s="170"/>
      <c r="G962" s="170"/>
      <c r="H962" s="170"/>
      <c r="I962" s="170"/>
      <c r="J962" s="216"/>
      <c r="K962" s="224"/>
      <c r="L962" s="224"/>
      <c r="M962" s="224"/>
      <c r="N962" s="224"/>
      <c r="O962" s="224"/>
      <c r="P962" s="224"/>
      <c r="Q962" s="224"/>
      <c r="R962" s="224"/>
      <c r="S962" s="224"/>
      <c r="T962" s="224"/>
      <c r="U962" s="224"/>
      <c r="V962" s="224"/>
      <c r="W962" s="224"/>
      <c r="X962" s="224"/>
      <c r="Y962" s="224"/>
    </row>
    <row r="963" spans="1:25" ht="15.75" hidden="1" customHeight="1" x14ac:dyDescent="0.2">
      <c r="A963" s="224"/>
      <c r="B963" s="217"/>
      <c r="C963" s="218"/>
      <c r="D963" s="218"/>
      <c r="E963" s="218"/>
      <c r="F963" s="170"/>
      <c r="G963" s="170"/>
      <c r="H963" s="170"/>
      <c r="I963" s="170"/>
      <c r="J963" s="216"/>
      <c r="K963" s="224"/>
      <c r="L963" s="224"/>
      <c r="M963" s="224"/>
      <c r="N963" s="224"/>
      <c r="O963" s="224"/>
      <c r="P963" s="224"/>
      <c r="Q963" s="224"/>
      <c r="R963" s="224"/>
      <c r="S963" s="224"/>
      <c r="T963" s="224"/>
      <c r="U963" s="224"/>
      <c r="V963" s="224"/>
      <c r="W963" s="224"/>
      <c r="X963" s="224"/>
      <c r="Y963" s="224"/>
    </row>
    <row r="964" spans="1:25" ht="15.75" hidden="1" customHeight="1" x14ac:dyDescent="0.2">
      <c r="A964" s="224"/>
      <c r="B964" s="217"/>
      <c r="C964" s="218"/>
      <c r="D964" s="218"/>
      <c r="E964" s="218"/>
      <c r="F964" s="170"/>
      <c r="G964" s="170"/>
      <c r="H964" s="170"/>
      <c r="I964" s="170"/>
      <c r="J964" s="216"/>
      <c r="K964" s="224"/>
      <c r="L964" s="224"/>
      <c r="M964" s="224"/>
      <c r="N964" s="224"/>
      <c r="O964" s="224"/>
      <c r="P964" s="224"/>
      <c r="Q964" s="224"/>
      <c r="R964" s="224"/>
      <c r="S964" s="224"/>
      <c r="T964" s="224"/>
      <c r="U964" s="224"/>
      <c r="V964" s="224"/>
      <c r="W964" s="224"/>
      <c r="X964" s="224"/>
      <c r="Y964" s="224"/>
    </row>
    <row r="965" spans="1:25" ht="15.75" hidden="1" customHeight="1" x14ac:dyDescent="0.2">
      <c r="A965" s="224"/>
      <c r="B965" s="217"/>
      <c r="C965" s="218"/>
      <c r="D965" s="218"/>
      <c r="E965" s="218"/>
      <c r="F965" s="170"/>
      <c r="G965" s="170"/>
      <c r="H965" s="170"/>
      <c r="I965" s="170"/>
      <c r="J965" s="216"/>
      <c r="K965" s="224"/>
      <c r="L965" s="224"/>
      <c r="M965" s="224"/>
      <c r="N965" s="224"/>
      <c r="O965" s="224"/>
      <c r="P965" s="224"/>
      <c r="Q965" s="224"/>
      <c r="R965" s="224"/>
      <c r="S965" s="224"/>
      <c r="T965" s="224"/>
      <c r="U965" s="224"/>
      <c r="V965" s="224"/>
      <c r="W965" s="224"/>
      <c r="X965" s="224"/>
      <c r="Y965" s="224"/>
    </row>
    <row r="966" spans="1:25" ht="15.75" hidden="1" customHeight="1" x14ac:dyDescent="0.2">
      <c r="A966" s="224"/>
      <c r="B966" s="217"/>
      <c r="C966" s="218"/>
      <c r="D966" s="218"/>
      <c r="E966" s="218"/>
      <c r="F966" s="170"/>
      <c r="G966" s="170"/>
      <c r="H966" s="170"/>
      <c r="I966" s="170"/>
      <c r="J966" s="216"/>
      <c r="K966" s="224"/>
      <c r="L966" s="224"/>
      <c r="M966" s="224"/>
      <c r="N966" s="224"/>
      <c r="O966" s="224"/>
      <c r="P966" s="224"/>
      <c r="Q966" s="224"/>
      <c r="R966" s="224"/>
      <c r="S966" s="224"/>
      <c r="T966" s="224"/>
      <c r="U966" s="224"/>
      <c r="V966" s="224"/>
      <c r="W966" s="224"/>
      <c r="X966" s="224"/>
      <c r="Y966" s="224"/>
    </row>
    <row r="967" spans="1:25" ht="15.75" hidden="1" customHeight="1" x14ac:dyDescent="0.2">
      <c r="A967" s="224"/>
      <c r="B967" s="217"/>
      <c r="C967" s="218"/>
      <c r="D967" s="218"/>
      <c r="E967" s="218"/>
      <c r="F967" s="170"/>
      <c r="G967" s="170"/>
      <c r="H967" s="170"/>
      <c r="I967" s="170"/>
      <c r="J967" s="216"/>
      <c r="K967" s="224"/>
      <c r="L967" s="224"/>
      <c r="M967" s="224"/>
      <c r="N967" s="224"/>
      <c r="O967" s="224"/>
      <c r="P967" s="224"/>
      <c r="Q967" s="224"/>
      <c r="R967" s="224"/>
      <c r="S967" s="224"/>
      <c r="T967" s="224"/>
      <c r="U967" s="224"/>
      <c r="V967" s="224"/>
      <c r="W967" s="224"/>
      <c r="X967" s="224"/>
      <c r="Y967" s="224"/>
    </row>
    <row r="968" spans="1:25" ht="15.75" hidden="1" customHeight="1" x14ac:dyDescent="0.2">
      <c r="A968" s="224"/>
      <c r="B968" s="217"/>
      <c r="C968" s="218"/>
      <c r="D968" s="218"/>
      <c r="E968" s="218"/>
      <c r="F968" s="170"/>
      <c r="G968" s="170"/>
      <c r="H968" s="170"/>
      <c r="I968" s="170"/>
      <c r="J968" s="216"/>
      <c r="K968" s="224"/>
      <c r="L968" s="224"/>
      <c r="M968" s="224"/>
      <c r="N968" s="224"/>
      <c r="O968" s="224"/>
      <c r="P968" s="224"/>
      <c r="Q968" s="224"/>
      <c r="R968" s="224"/>
      <c r="S968" s="224"/>
      <c r="T968" s="224"/>
      <c r="U968" s="224"/>
      <c r="V968" s="224"/>
      <c r="W968" s="224"/>
      <c r="X968" s="224"/>
      <c r="Y968" s="224"/>
    </row>
    <row r="969" spans="1:25" ht="15.75" hidden="1" customHeight="1" x14ac:dyDescent="0.2">
      <c r="A969" s="224"/>
      <c r="B969" s="217"/>
      <c r="C969" s="218"/>
      <c r="D969" s="218"/>
      <c r="E969" s="218"/>
      <c r="F969" s="170"/>
      <c r="G969" s="170"/>
      <c r="H969" s="170"/>
      <c r="I969" s="170"/>
      <c r="J969" s="216"/>
      <c r="K969" s="224"/>
      <c r="L969" s="224"/>
      <c r="M969" s="224"/>
      <c r="N969" s="224"/>
      <c r="O969" s="224"/>
      <c r="P969" s="224"/>
      <c r="Q969" s="224"/>
      <c r="R969" s="224"/>
      <c r="S969" s="224"/>
      <c r="T969" s="224"/>
      <c r="U969" s="224"/>
      <c r="V969" s="224"/>
      <c r="W969" s="224"/>
      <c r="X969" s="224"/>
      <c r="Y969" s="224"/>
    </row>
    <row r="970" spans="1:25" ht="15.75" hidden="1" customHeight="1" x14ac:dyDescent="0.2">
      <c r="A970" s="224"/>
      <c r="B970" s="217"/>
      <c r="C970" s="218"/>
      <c r="D970" s="218"/>
      <c r="E970" s="218"/>
      <c r="F970" s="170"/>
      <c r="G970" s="170"/>
      <c r="H970" s="170"/>
      <c r="I970" s="170"/>
      <c r="J970" s="216"/>
      <c r="K970" s="224"/>
      <c r="L970" s="224"/>
      <c r="M970" s="224"/>
      <c r="N970" s="224"/>
      <c r="O970" s="224"/>
      <c r="P970" s="224"/>
      <c r="Q970" s="224"/>
      <c r="R970" s="224"/>
      <c r="S970" s="224"/>
      <c r="T970" s="224"/>
      <c r="U970" s="224"/>
      <c r="V970" s="224"/>
      <c r="W970" s="224"/>
      <c r="X970" s="224"/>
      <c r="Y970" s="224"/>
    </row>
    <row r="971" spans="1:25" ht="15.75" hidden="1" customHeight="1" x14ac:dyDescent="0.2">
      <c r="A971" s="224"/>
      <c r="B971" s="217"/>
      <c r="C971" s="218"/>
      <c r="D971" s="218"/>
      <c r="E971" s="218"/>
      <c r="F971" s="170"/>
      <c r="G971" s="170"/>
      <c r="H971" s="170"/>
      <c r="I971" s="170"/>
      <c r="J971" s="216"/>
      <c r="K971" s="224"/>
      <c r="L971" s="224"/>
      <c r="M971" s="224"/>
      <c r="N971" s="224"/>
      <c r="O971" s="224"/>
      <c r="P971" s="224"/>
      <c r="Q971" s="224"/>
      <c r="R971" s="224"/>
      <c r="S971" s="224"/>
      <c r="T971" s="224"/>
      <c r="U971" s="224"/>
      <c r="V971" s="224"/>
      <c r="W971" s="224"/>
      <c r="X971" s="224"/>
      <c r="Y971" s="224"/>
    </row>
    <row r="972" spans="1:25" ht="15.75" hidden="1" customHeight="1" x14ac:dyDescent="0.2">
      <c r="A972" s="224"/>
      <c r="B972" s="217"/>
      <c r="C972" s="218"/>
      <c r="D972" s="218"/>
      <c r="E972" s="218"/>
      <c r="F972" s="170"/>
      <c r="G972" s="170"/>
      <c r="H972" s="170"/>
      <c r="I972" s="170"/>
      <c r="J972" s="216"/>
      <c r="K972" s="224"/>
      <c r="L972" s="224"/>
      <c r="M972" s="224"/>
      <c r="N972" s="224"/>
      <c r="O972" s="224"/>
      <c r="P972" s="224"/>
      <c r="Q972" s="224"/>
      <c r="R972" s="224"/>
      <c r="S972" s="224"/>
      <c r="T972" s="224"/>
      <c r="U972" s="224"/>
      <c r="V972" s="224"/>
      <c r="W972" s="224"/>
      <c r="X972" s="224"/>
      <c r="Y972" s="224"/>
    </row>
    <row r="973" spans="1:25" ht="15.75" hidden="1" customHeight="1" x14ac:dyDescent="0.2">
      <c r="A973" s="224"/>
      <c r="B973" s="217"/>
      <c r="C973" s="218"/>
      <c r="D973" s="218"/>
      <c r="E973" s="218"/>
      <c r="F973" s="170"/>
      <c r="G973" s="170"/>
      <c r="H973" s="170"/>
      <c r="I973" s="170"/>
      <c r="J973" s="216"/>
      <c r="K973" s="224"/>
      <c r="L973" s="224"/>
      <c r="M973" s="224"/>
      <c r="N973" s="224"/>
      <c r="O973" s="224"/>
      <c r="P973" s="224"/>
      <c r="Q973" s="224"/>
      <c r="R973" s="224"/>
      <c r="S973" s="224"/>
      <c r="T973" s="224"/>
      <c r="U973" s="224"/>
      <c r="V973" s="224"/>
      <c r="W973" s="224"/>
      <c r="X973" s="224"/>
      <c r="Y973" s="224"/>
    </row>
    <row r="974" spans="1:25" ht="15.75" hidden="1" customHeight="1" x14ac:dyDescent="0.2">
      <c r="A974" s="224"/>
      <c r="B974" s="217"/>
      <c r="C974" s="218"/>
      <c r="D974" s="218"/>
      <c r="E974" s="218"/>
      <c r="F974" s="170"/>
      <c r="G974" s="170"/>
      <c r="H974" s="170"/>
      <c r="I974" s="170"/>
      <c r="J974" s="216"/>
      <c r="K974" s="224"/>
      <c r="L974" s="224"/>
      <c r="M974" s="224"/>
      <c r="N974" s="224"/>
      <c r="O974" s="224"/>
      <c r="P974" s="224"/>
      <c r="Q974" s="224"/>
      <c r="R974" s="224"/>
      <c r="S974" s="224"/>
      <c r="T974" s="224"/>
      <c r="U974" s="224"/>
      <c r="V974" s="224"/>
      <c r="W974" s="224"/>
      <c r="X974" s="224"/>
      <c r="Y974" s="224"/>
    </row>
    <row r="975" spans="1:25" ht="15.75" hidden="1" customHeight="1" x14ac:dyDescent="0.2">
      <c r="A975" s="224"/>
      <c r="B975" s="217"/>
      <c r="C975" s="218"/>
      <c r="D975" s="218"/>
      <c r="E975" s="218"/>
      <c r="F975" s="170"/>
      <c r="G975" s="170"/>
      <c r="H975" s="170"/>
      <c r="I975" s="170"/>
      <c r="J975" s="216"/>
      <c r="K975" s="224"/>
      <c r="L975" s="224"/>
      <c r="M975" s="224"/>
      <c r="N975" s="224"/>
      <c r="O975" s="224"/>
      <c r="P975" s="224"/>
      <c r="Q975" s="224"/>
      <c r="R975" s="224"/>
      <c r="S975" s="224"/>
      <c r="T975" s="224"/>
      <c r="U975" s="224"/>
      <c r="V975" s="224"/>
      <c r="W975" s="224"/>
      <c r="X975" s="224"/>
      <c r="Y975" s="224"/>
    </row>
    <row r="976" spans="1:25" ht="15.75" hidden="1" customHeight="1" x14ac:dyDescent="0.2">
      <c r="A976" s="224"/>
      <c r="B976" s="217"/>
      <c r="C976" s="218"/>
      <c r="D976" s="218"/>
      <c r="E976" s="218"/>
      <c r="F976" s="170"/>
      <c r="G976" s="170"/>
      <c r="H976" s="170"/>
      <c r="I976" s="170"/>
      <c r="J976" s="216"/>
      <c r="K976" s="224"/>
      <c r="L976" s="224"/>
      <c r="M976" s="224"/>
      <c r="N976" s="224"/>
      <c r="O976" s="224"/>
      <c r="P976" s="224"/>
      <c r="Q976" s="224"/>
      <c r="R976" s="224"/>
      <c r="S976" s="224"/>
      <c r="T976" s="224"/>
      <c r="U976" s="224"/>
      <c r="V976" s="224"/>
      <c r="W976" s="224"/>
      <c r="X976" s="224"/>
      <c r="Y976" s="224"/>
    </row>
    <row r="977" spans="1:25" ht="15.75" hidden="1" customHeight="1" x14ac:dyDescent="0.2">
      <c r="A977" s="224"/>
      <c r="B977" s="217"/>
      <c r="C977" s="218"/>
      <c r="D977" s="218"/>
      <c r="E977" s="218"/>
      <c r="F977" s="170"/>
      <c r="G977" s="170"/>
      <c r="H977" s="170"/>
      <c r="I977" s="170"/>
      <c r="J977" s="216"/>
      <c r="K977" s="224"/>
      <c r="L977" s="224"/>
      <c r="M977" s="224"/>
      <c r="N977" s="224"/>
      <c r="O977" s="224"/>
      <c r="P977" s="224"/>
      <c r="Q977" s="224"/>
      <c r="R977" s="224"/>
      <c r="S977" s="224"/>
      <c r="T977" s="224"/>
      <c r="U977" s="224"/>
      <c r="V977" s="224"/>
      <c r="W977" s="224"/>
      <c r="X977" s="224"/>
      <c r="Y977" s="224"/>
    </row>
    <row r="978" spans="1:25" ht="15.75" hidden="1" customHeight="1" x14ac:dyDescent="0.2"/>
    <row r="979" spans="1:25" ht="15.75" hidden="1" customHeight="1" x14ac:dyDescent="0.2"/>
    <row r="980" spans="1:25" ht="15.75" hidden="1" customHeight="1" x14ac:dyDescent="0.2"/>
    <row r="981" spans="1:25" ht="15.75" hidden="1" customHeight="1" x14ac:dyDescent="0.2"/>
  </sheetData>
  <mergeCells count="16">
    <mergeCell ref="D20:E20"/>
    <mergeCell ref="C2:J2"/>
    <mergeCell ref="D4:J4"/>
    <mergeCell ref="D6:H6"/>
    <mergeCell ref="D8:H8"/>
    <mergeCell ref="B10:J10"/>
    <mergeCell ref="B11:B12"/>
    <mergeCell ref="C11:C12"/>
    <mergeCell ref="D11:D12"/>
    <mergeCell ref="E11:E12"/>
    <mergeCell ref="F11:F12"/>
    <mergeCell ref="G11:H11"/>
    <mergeCell ref="J11:J12"/>
    <mergeCell ref="B17:J17"/>
    <mergeCell ref="C18:F18"/>
    <mergeCell ref="D19:E19"/>
  </mergeCells>
  <pageMargins left="0.7" right="0.7" top="0.75" bottom="0.75" header="0.3" footer="0.3"/>
  <drawing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C23"/>
  <sheetViews>
    <sheetView workbookViewId="0">
      <pane ySplit="6" topLeftCell="A7" activePane="bottomLeft" state="frozen"/>
      <selection activeCell="B6" sqref="B6:B7"/>
      <selection pane="bottomLeft" activeCell="B6" sqref="B6:B7"/>
    </sheetView>
  </sheetViews>
  <sheetFormatPr baseColWidth="10" defaultRowHeight="15" x14ac:dyDescent="0.25"/>
  <cols>
    <col min="1" max="1" width="8.28515625" customWidth="1"/>
    <col min="2" max="2" width="51.42578125" customWidth="1"/>
    <col min="3" max="3" width="104.7109375" customWidth="1"/>
  </cols>
  <sheetData>
    <row r="2" spans="1:3" x14ac:dyDescent="0.25">
      <c r="A2" s="32" t="s">
        <v>537</v>
      </c>
      <c r="B2" t="s">
        <v>538</v>
      </c>
    </row>
    <row r="3" spans="1:3" x14ac:dyDescent="0.25">
      <c r="B3" s="33" t="s">
        <v>539</v>
      </c>
    </row>
    <row r="4" spans="1:3" x14ac:dyDescent="0.25">
      <c r="B4" s="33" t="s">
        <v>540</v>
      </c>
    </row>
    <row r="5" spans="1:3" ht="15.75" thickBot="1" x14ac:dyDescent="0.3"/>
    <row r="6" spans="1:3" ht="21.75" customHeight="1" thickBot="1" x14ac:dyDescent="0.3">
      <c r="B6" s="34" t="s">
        <v>541</v>
      </c>
      <c r="C6" s="35" t="s">
        <v>542</v>
      </c>
    </row>
    <row r="7" spans="1:3" ht="60" x14ac:dyDescent="0.25">
      <c r="A7" s="36"/>
      <c r="B7" s="37" t="s">
        <v>543</v>
      </c>
      <c r="C7" s="38" t="s">
        <v>544</v>
      </c>
    </row>
    <row r="8" spans="1:3" ht="60" x14ac:dyDescent="0.25">
      <c r="A8" s="36"/>
      <c r="B8" s="39" t="s">
        <v>545</v>
      </c>
      <c r="C8" s="40" t="s">
        <v>546</v>
      </c>
    </row>
    <row r="9" spans="1:3" ht="60" x14ac:dyDescent="0.25">
      <c r="A9" s="36"/>
      <c r="B9" s="39" t="s">
        <v>547</v>
      </c>
      <c r="C9" s="40" t="s">
        <v>548</v>
      </c>
    </row>
    <row r="10" spans="1:3" ht="45" x14ac:dyDescent="0.25">
      <c r="A10" s="36"/>
      <c r="B10" s="39" t="s">
        <v>549</v>
      </c>
      <c r="C10" s="40" t="s">
        <v>550</v>
      </c>
    </row>
    <row r="11" spans="1:3" ht="60" x14ac:dyDescent="0.25">
      <c r="A11" s="36"/>
      <c r="B11" s="39" t="s">
        <v>551</v>
      </c>
      <c r="C11" s="40" t="s">
        <v>552</v>
      </c>
    </row>
    <row r="12" spans="1:3" ht="60" x14ac:dyDescent="0.25">
      <c r="A12" s="36"/>
      <c r="B12" s="39" t="s">
        <v>553</v>
      </c>
      <c r="C12" s="40" t="s">
        <v>554</v>
      </c>
    </row>
    <row r="13" spans="1:3" ht="60" x14ac:dyDescent="0.25">
      <c r="A13" s="36"/>
      <c r="B13" s="39" t="s">
        <v>555</v>
      </c>
      <c r="C13" s="40" t="s">
        <v>556</v>
      </c>
    </row>
    <row r="14" spans="1:3" ht="60" x14ac:dyDescent="0.25">
      <c r="A14" s="36"/>
      <c r="B14" s="39" t="s">
        <v>557</v>
      </c>
      <c r="C14" s="40" t="s">
        <v>558</v>
      </c>
    </row>
    <row r="15" spans="1:3" ht="60" x14ac:dyDescent="0.25">
      <c r="A15" s="36"/>
      <c r="B15" s="39" t="s">
        <v>559</v>
      </c>
      <c r="C15" s="40" t="s">
        <v>560</v>
      </c>
    </row>
    <row r="16" spans="1:3" ht="60" x14ac:dyDescent="0.25">
      <c r="A16" s="36"/>
      <c r="B16" s="39" t="s">
        <v>561</v>
      </c>
      <c r="C16" s="40" t="s">
        <v>562</v>
      </c>
    </row>
    <row r="17" spans="1:3" ht="60" x14ac:dyDescent="0.25">
      <c r="A17" s="36"/>
      <c r="B17" s="39" t="s">
        <v>563</v>
      </c>
      <c r="C17" s="40" t="s">
        <v>564</v>
      </c>
    </row>
    <row r="18" spans="1:3" ht="45" x14ac:dyDescent="0.25">
      <c r="A18" s="36"/>
      <c r="B18" s="39" t="s">
        <v>565</v>
      </c>
      <c r="C18" s="40" t="s">
        <v>566</v>
      </c>
    </row>
    <row r="19" spans="1:3" ht="60" x14ac:dyDescent="0.25">
      <c r="A19" s="36"/>
      <c r="B19" s="39" t="s">
        <v>567</v>
      </c>
      <c r="C19" s="40" t="s">
        <v>568</v>
      </c>
    </row>
    <row r="20" spans="1:3" ht="60" x14ac:dyDescent="0.25">
      <c r="A20" s="36"/>
      <c r="B20" s="39" t="s">
        <v>569</v>
      </c>
      <c r="C20" s="40" t="s">
        <v>570</v>
      </c>
    </row>
    <row r="21" spans="1:3" ht="75" x14ac:dyDescent="0.25">
      <c r="A21" s="36"/>
      <c r="B21" s="39" t="s">
        <v>571</v>
      </c>
      <c r="C21" s="40" t="s">
        <v>572</v>
      </c>
    </row>
    <row r="22" spans="1:3" ht="69" customHeight="1" x14ac:dyDescent="0.25">
      <c r="A22" s="36"/>
      <c r="B22" s="39" t="s">
        <v>573</v>
      </c>
      <c r="C22" s="40" t="s">
        <v>574</v>
      </c>
    </row>
    <row r="23" spans="1:3" ht="120.75" thickBot="1" x14ac:dyDescent="0.3">
      <c r="A23" s="36"/>
      <c r="B23" s="41" t="s">
        <v>575</v>
      </c>
      <c r="C23" s="42" t="s">
        <v>576</v>
      </c>
    </row>
  </sheetData>
  <hyperlinks>
    <hyperlink ref="B3" r:id="rId1" xr:uid="{00000000-0004-0000-0E00-000000000000}"/>
    <hyperlink ref="B4" r:id="rId2" xr:uid="{00000000-0004-0000-0E00-000001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filterMode="1"/>
  <dimension ref="A1:C38"/>
  <sheetViews>
    <sheetView workbookViewId="0">
      <selection activeCell="B6" sqref="B6:B7"/>
    </sheetView>
  </sheetViews>
  <sheetFormatPr baseColWidth="10" defaultRowHeight="15" x14ac:dyDescent="0.25"/>
  <cols>
    <col min="2" max="2" width="115.28515625" customWidth="1"/>
    <col min="3" max="3" width="8.28515625" style="43" customWidth="1"/>
  </cols>
  <sheetData>
    <row r="1" spans="1:3" x14ac:dyDescent="0.25">
      <c r="A1" t="s">
        <v>577</v>
      </c>
      <c r="B1" t="s">
        <v>578</v>
      </c>
    </row>
    <row r="2" spans="1:3" x14ac:dyDescent="0.25">
      <c r="B2" s="33" t="s">
        <v>579</v>
      </c>
    </row>
    <row r="3" spans="1:3" x14ac:dyDescent="0.25">
      <c r="C3" s="44" t="s">
        <v>580</v>
      </c>
    </row>
    <row r="4" spans="1:3" x14ac:dyDescent="0.25">
      <c r="A4" s="45" t="s">
        <v>581</v>
      </c>
      <c r="B4" s="46" t="s">
        <v>582</v>
      </c>
      <c r="C4" s="44" t="s">
        <v>583</v>
      </c>
    </row>
    <row r="5" spans="1:3" ht="30" hidden="1" x14ac:dyDescent="0.25">
      <c r="A5" s="1017" t="s">
        <v>584</v>
      </c>
      <c r="B5" s="47" t="s">
        <v>585</v>
      </c>
      <c r="C5" s="44" t="s">
        <v>586</v>
      </c>
    </row>
    <row r="6" spans="1:3" hidden="1" x14ac:dyDescent="0.25">
      <c r="A6" s="1017"/>
      <c r="B6" s="47" t="s">
        <v>587</v>
      </c>
      <c r="C6" s="44" t="s">
        <v>586</v>
      </c>
    </row>
    <row r="7" spans="1:3" ht="45" x14ac:dyDescent="0.25">
      <c r="A7" s="1017"/>
      <c r="B7" s="47" t="s">
        <v>588</v>
      </c>
      <c r="C7" s="44" t="s">
        <v>583</v>
      </c>
    </row>
    <row r="8" spans="1:3" ht="30" hidden="1" x14ac:dyDescent="0.25">
      <c r="A8" s="1017"/>
      <c r="B8" s="47" t="s">
        <v>589</v>
      </c>
      <c r="C8" s="44" t="s">
        <v>586</v>
      </c>
    </row>
    <row r="9" spans="1:3" ht="30" x14ac:dyDescent="0.25">
      <c r="A9" s="1017"/>
      <c r="B9" s="47" t="s">
        <v>590</v>
      </c>
      <c r="C9" s="44" t="s">
        <v>583</v>
      </c>
    </row>
    <row r="10" spans="1:3" hidden="1" x14ac:dyDescent="0.25">
      <c r="A10" s="1017"/>
      <c r="B10" s="47" t="s">
        <v>591</v>
      </c>
      <c r="C10" s="44" t="s">
        <v>586</v>
      </c>
    </row>
    <row r="11" spans="1:3" ht="30" hidden="1" x14ac:dyDescent="0.25">
      <c r="A11" s="1017"/>
      <c r="B11" s="47" t="s">
        <v>592</v>
      </c>
      <c r="C11" s="44" t="s">
        <v>586</v>
      </c>
    </row>
    <row r="12" spans="1:3" hidden="1" x14ac:dyDescent="0.25">
      <c r="A12" s="1017"/>
      <c r="B12" s="47" t="s">
        <v>593</v>
      </c>
      <c r="C12" s="44" t="s">
        <v>586</v>
      </c>
    </row>
    <row r="13" spans="1:3" ht="30" x14ac:dyDescent="0.25">
      <c r="A13" s="1017"/>
      <c r="B13" s="47" t="s">
        <v>594</v>
      </c>
      <c r="C13" s="44" t="s">
        <v>583</v>
      </c>
    </row>
    <row r="14" spans="1:3" x14ac:dyDescent="0.25">
      <c r="A14" s="1017"/>
      <c r="B14" s="47" t="s">
        <v>595</v>
      </c>
      <c r="C14" s="44" t="s">
        <v>583</v>
      </c>
    </row>
    <row r="15" spans="1:3" hidden="1" x14ac:dyDescent="0.25">
      <c r="A15" s="1017"/>
      <c r="B15" s="47" t="s">
        <v>596</v>
      </c>
      <c r="C15" s="44" t="s">
        <v>586</v>
      </c>
    </row>
    <row r="16" spans="1:3" ht="30" hidden="1" x14ac:dyDescent="0.25">
      <c r="A16" s="1017"/>
      <c r="B16" s="47" t="s">
        <v>597</v>
      </c>
      <c r="C16" s="44" t="s">
        <v>586</v>
      </c>
    </row>
    <row r="17" spans="1:3" x14ac:dyDescent="0.25">
      <c r="A17" s="48" t="s">
        <v>598</v>
      </c>
      <c r="B17" s="46" t="s">
        <v>599</v>
      </c>
      <c r="C17" s="44" t="s">
        <v>583</v>
      </c>
    </row>
    <row r="18" spans="1:3" ht="30" hidden="1" x14ac:dyDescent="0.25">
      <c r="A18" s="1017" t="s">
        <v>584</v>
      </c>
      <c r="B18" s="47" t="s">
        <v>600</v>
      </c>
      <c r="C18" s="44" t="s">
        <v>586</v>
      </c>
    </row>
    <row r="19" spans="1:3" ht="30" x14ac:dyDescent="0.25">
      <c r="A19" s="1017"/>
      <c r="B19" s="47" t="s">
        <v>601</v>
      </c>
      <c r="C19" s="44" t="s">
        <v>583</v>
      </c>
    </row>
    <row r="20" spans="1:3" ht="30" hidden="1" x14ac:dyDescent="0.25">
      <c r="A20" s="1017"/>
      <c r="B20" s="47" t="s">
        <v>602</v>
      </c>
      <c r="C20" s="44" t="s">
        <v>586</v>
      </c>
    </row>
    <row r="21" spans="1:3" ht="30" hidden="1" x14ac:dyDescent="0.25">
      <c r="A21" s="1017"/>
      <c r="B21" s="47" t="s">
        <v>603</v>
      </c>
      <c r="C21" s="44" t="s">
        <v>586</v>
      </c>
    </row>
    <row r="22" spans="1:3" hidden="1" x14ac:dyDescent="0.25">
      <c r="A22" s="1017"/>
      <c r="B22" s="47" t="s">
        <v>604</v>
      </c>
      <c r="C22" s="44" t="s">
        <v>586</v>
      </c>
    </row>
    <row r="23" spans="1:3" ht="30" x14ac:dyDescent="0.25">
      <c r="A23" s="1017"/>
      <c r="B23" s="49" t="s">
        <v>605</v>
      </c>
      <c r="C23" s="44" t="s">
        <v>583</v>
      </c>
    </row>
    <row r="24" spans="1:3" ht="30" hidden="1" x14ac:dyDescent="0.25">
      <c r="A24" s="1017"/>
      <c r="B24" s="47" t="s">
        <v>606</v>
      </c>
      <c r="C24" s="44" t="s">
        <v>586</v>
      </c>
    </row>
    <row r="25" spans="1:3" x14ac:dyDescent="0.25">
      <c r="A25" s="1017"/>
      <c r="B25" s="47" t="s">
        <v>607</v>
      </c>
      <c r="C25" s="44" t="s">
        <v>583</v>
      </c>
    </row>
    <row r="26" spans="1:3" x14ac:dyDescent="0.25">
      <c r="A26" s="48" t="s">
        <v>608</v>
      </c>
      <c r="B26" s="46" t="s">
        <v>609</v>
      </c>
      <c r="C26" s="44" t="s">
        <v>583</v>
      </c>
    </row>
    <row r="27" spans="1:3" ht="30" hidden="1" x14ac:dyDescent="0.25">
      <c r="A27" s="1017" t="s">
        <v>584</v>
      </c>
      <c r="B27" s="47" t="s">
        <v>610</v>
      </c>
      <c r="C27" s="44" t="s">
        <v>586</v>
      </c>
    </row>
    <row r="28" spans="1:3" ht="30" x14ac:dyDescent="0.25">
      <c r="A28" s="1017"/>
      <c r="B28" s="47" t="s">
        <v>611</v>
      </c>
      <c r="C28" s="44" t="s">
        <v>583</v>
      </c>
    </row>
    <row r="29" spans="1:3" ht="30" x14ac:dyDescent="0.25">
      <c r="A29" s="1017"/>
      <c r="B29" s="47" t="s">
        <v>612</v>
      </c>
      <c r="C29" s="44" t="s">
        <v>583</v>
      </c>
    </row>
    <row r="30" spans="1:3" ht="30" hidden="1" x14ac:dyDescent="0.25">
      <c r="A30" s="1017"/>
      <c r="B30" s="47" t="s">
        <v>613</v>
      </c>
      <c r="C30" s="44" t="s">
        <v>586</v>
      </c>
    </row>
    <row r="31" spans="1:3" ht="30" hidden="1" x14ac:dyDescent="0.25">
      <c r="A31" s="1017"/>
      <c r="B31" s="47" t="s">
        <v>614</v>
      </c>
      <c r="C31" s="44" t="s">
        <v>586</v>
      </c>
    </row>
    <row r="32" spans="1:3" hidden="1" x14ac:dyDescent="0.25">
      <c r="A32" s="48" t="s">
        <v>615</v>
      </c>
      <c r="B32" s="46" t="s">
        <v>616</v>
      </c>
      <c r="C32" s="44" t="s">
        <v>586</v>
      </c>
    </row>
    <row r="33" spans="1:3" ht="45" hidden="1" x14ac:dyDescent="0.25">
      <c r="A33" s="50" t="s">
        <v>584</v>
      </c>
      <c r="B33" s="47" t="s">
        <v>617</v>
      </c>
      <c r="C33" s="44" t="s">
        <v>586</v>
      </c>
    </row>
    <row r="34" spans="1:3" x14ac:dyDescent="0.25">
      <c r="A34" s="48" t="s">
        <v>618</v>
      </c>
      <c r="B34" s="46" t="s">
        <v>619</v>
      </c>
      <c r="C34" s="44" t="s">
        <v>583</v>
      </c>
    </row>
    <row r="35" spans="1:3" ht="30" x14ac:dyDescent="0.25">
      <c r="A35" s="1017" t="s">
        <v>584</v>
      </c>
      <c r="B35" s="49" t="s">
        <v>620</v>
      </c>
      <c r="C35" s="44" t="s">
        <v>583</v>
      </c>
    </row>
    <row r="36" spans="1:3" ht="30" hidden="1" x14ac:dyDescent="0.25">
      <c r="A36" s="1017"/>
      <c r="B36" s="49" t="s">
        <v>621</v>
      </c>
      <c r="C36" s="44" t="s">
        <v>586</v>
      </c>
    </row>
    <row r="37" spans="1:3" x14ac:dyDescent="0.25">
      <c r="A37" s="1017"/>
      <c r="B37" s="49" t="s">
        <v>622</v>
      </c>
      <c r="C37" s="44" t="s">
        <v>583</v>
      </c>
    </row>
    <row r="38" spans="1:3" x14ac:dyDescent="0.25">
      <c r="A38" s="1017"/>
      <c r="B38" s="49" t="s">
        <v>623</v>
      </c>
      <c r="C38" s="44" t="s">
        <v>583</v>
      </c>
    </row>
  </sheetData>
  <autoFilter ref="A3:C38" xr:uid="{00000000-0009-0000-0000-00000F000000}">
    <filterColumn colId="2">
      <filters>
        <filter val="Si"/>
      </filters>
    </filterColumn>
  </autoFilter>
  <mergeCells count="4">
    <mergeCell ref="A5:A16"/>
    <mergeCell ref="A18:A25"/>
    <mergeCell ref="A27:A31"/>
    <mergeCell ref="A35:A38"/>
  </mergeCells>
  <hyperlinks>
    <hyperlink ref="B2" r:id="rId1" xr:uid="{00000000-0004-0000-0F00-000000000000}"/>
  </hyperlinks>
  <pageMargins left="0.7" right="0.7" top="0.75" bottom="0.75" header="0.3" footer="0.3"/>
  <pageSetup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1"/>
  <sheetViews>
    <sheetView workbookViewId="0">
      <selection activeCell="B6" sqref="B6:B7"/>
    </sheetView>
  </sheetViews>
  <sheetFormatPr baseColWidth="10" defaultRowHeight="15" x14ac:dyDescent="0.25"/>
  <cols>
    <col min="1" max="1" width="9.28515625" customWidth="1"/>
    <col min="2" max="3" width="37.85546875" style="51" customWidth="1"/>
  </cols>
  <sheetData>
    <row r="1" spans="1:3" ht="38.25" customHeight="1" x14ac:dyDescent="0.25">
      <c r="A1" s="43" t="s">
        <v>577</v>
      </c>
      <c r="B1" s="1018" t="s">
        <v>624</v>
      </c>
      <c r="C1" s="1018"/>
    </row>
    <row r="2" spans="1:3" ht="15.75" thickBot="1" x14ac:dyDescent="0.3"/>
    <row r="3" spans="1:3" ht="21.75" customHeight="1" thickBot="1" x14ac:dyDescent="0.3">
      <c r="B3" s="52" t="s">
        <v>625</v>
      </c>
      <c r="C3" s="53" t="s">
        <v>626</v>
      </c>
    </row>
    <row r="4" spans="1:3" x14ac:dyDescent="0.25">
      <c r="B4" s="1019" t="s">
        <v>627</v>
      </c>
      <c r="C4" s="54" t="s">
        <v>628</v>
      </c>
    </row>
    <row r="5" spans="1:3" x14ac:dyDescent="0.25">
      <c r="B5" s="1020"/>
      <c r="C5" s="55" t="s">
        <v>629</v>
      </c>
    </row>
    <row r="6" spans="1:3" ht="21" customHeight="1" x14ac:dyDescent="0.25">
      <c r="B6" s="1020" t="s">
        <v>630</v>
      </c>
      <c r="C6" s="55" t="s">
        <v>631</v>
      </c>
    </row>
    <row r="7" spans="1:3" ht="30" x14ac:dyDescent="0.25">
      <c r="B7" s="1020"/>
      <c r="C7" s="55" t="s">
        <v>632</v>
      </c>
    </row>
    <row r="8" spans="1:3" ht="30" x14ac:dyDescent="0.25">
      <c r="B8" s="1020" t="s">
        <v>633</v>
      </c>
      <c r="C8" s="55" t="s">
        <v>634</v>
      </c>
    </row>
    <row r="9" spans="1:3" x14ac:dyDescent="0.25">
      <c r="B9" s="1020"/>
      <c r="C9" s="55" t="s">
        <v>635</v>
      </c>
    </row>
    <row r="10" spans="1:3" x14ac:dyDescent="0.25">
      <c r="B10" s="1020"/>
      <c r="C10" s="55" t="s">
        <v>636</v>
      </c>
    </row>
    <row r="11" spans="1:3" x14ac:dyDescent="0.25">
      <c r="B11" s="1020"/>
      <c r="C11" s="55" t="s">
        <v>637</v>
      </c>
    </row>
    <row r="12" spans="1:3" x14ac:dyDescent="0.25">
      <c r="B12" s="1020"/>
      <c r="C12" s="55" t="s">
        <v>638</v>
      </c>
    </row>
    <row r="13" spans="1:3" x14ac:dyDescent="0.25">
      <c r="B13" s="1020"/>
      <c r="C13" s="55" t="s">
        <v>639</v>
      </c>
    </row>
    <row r="14" spans="1:3" x14ac:dyDescent="0.25">
      <c r="B14" s="1020"/>
      <c r="C14" s="55" t="s">
        <v>640</v>
      </c>
    </row>
    <row r="15" spans="1:3" ht="30" x14ac:dyDescent="0.25">
      <c r="B15" s="1020"/>
      <c r="C15" s="55" t="s">
        <v>641</v>
      </c>
    </row>
    <row r="16" spans="1:3" ht="30" x14ac:dyDescent="0.25">
      <c r="B16" s="56" t="s">
        <v>642</v>
      </c>
      <c r="C16" s="55" t="s">
        <v>643</v>
      </c>
    </row>
    <row r="17" spans="2:3" x14ac:dyDescent="0.25">
      <c r="B17" s="1020" t="s">
        <v>644</v>
      </c>
      <c r="C17" s="55" t="s">
        <v>645</v>
      </c>
    </row>
    <row r="18" spans="2:3" ht="30" x14ac:dyDescent="0.25">
      <c r="B18" s="1020"/>
      <c r="C18" s="55" t="s">
        <v>646</v>
      </c>
    </row>
    <row r="19" spans="2:3" x14ac:dyDescent="0.25">
      <c r="B19" s="1020"/>
      <c r="C19" s="55" t="s">
        <v>647</v>
      </c>
    </row>
    <row r="20" spans="2:3" ht="30" x14ac:dyDescent="0.25">
      <c r="B20" s="56" t="s">
        <v>648</v>
      </c>
      <c r="C20" s="55" t="s">
        <v>648</v>
      </c>
    </row>
    <row r="21" spans="2:3" ht="15.75" thickBot="1" x14ac:dyDescent="0.3">
      <c r="B21" s="57" t="s">
        <v>649</v>
      </c>
      <c r="C21" s="58" t="s">
        <v>649</v>
      </c>
    </row>
  </sheetData>
  <mergeCells count="5">
    <mergeCell ref="B1:C1"/>
    <mergeCell ref="B4:B5"/>
    <mergeCell ref="B6:B7"/>
    <mergeCell ref="B8:B15"/>
    <mergeCell ref="B17:B19"/>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23"/>
  <sheetViews>
    <sheetView workbookViewId="0">
      <selection activeCell="A19" sqref="A19"/>
    </sheetView>
  </sheetViews>
  <sheetFormatPr baseColWidth="10" defaultRowHeight="12" x14ac:dyDescent="0.2"/>
  <cols>
    <col min="1" max="1" width="59.140625" style="5" customWidth="1"/>
    <col min="2" max="2" width="2.5703125" style="5" customWidth="1"/>
    <col min="3" max="3" width="125.7109375" style="5" customWidth="1"/>
    <col min="4" max="4" width="5.140625" style="5" customWidth="1"/>
    <col min="5" max="7" width="4.5703125" style="5" customWidth="1"/>
    <col min="8" max="8" width="5.140625" style="5" customWidth="1"/>
    <col min="9" max="16384" width="11.42578125" style="5"/>
  </cols>
  <sheetData>
    <row r="1" spans="1:8" x14ac:dyDescent="0.2">
      <c r="D1" s="10" t="s">
        <v>65</v>
      </c>
      <c r="E1" s="10" t="s">
        <v>66</v>
      </c>
      <c r="F1" s="10" t="s">
        <v>67</v>
      </c>
      <c r="G1" s="10" t="s">
        <v>68</v>
      </c>
      <c r="H1" s="10" t="s">
        <v>69</v>
      </c>
    </row>
    <row r="2" spans="1:8" x14ac:dyDescent="0.2">
      <c r="A2" s="7" t="s">
        <v>42</v>
      </c>
      <c r="C2" s="7" t="s">
        <v>56</v>
      </c>
      <c r="D2" s="11" t="str">
        <f>+C3</f>
        <v>1. Consolidar una oferta de contenidos de interés ciudadano en diferentes formatos y plataformas que promuevan la participación de la ciudadanía.</v>
      </c>
      <c r="E2" s="11" t="str">
        <f>+C4</f>
        <v>2. Implementar prácticas de innovación en diseño, gestión, producción y circulación de contenidos para el posicionamiento del Sistema de Comunicación Pública en la Bogotá Región y la generación de múltiples audiencias ciudadanas.</v>
      </c>
      <c r="F2" s="11" t="str">
        <f>+C5</f>
        <v xml:space="preserve">3. Generar una cultura digital y de gestión del conocimiento para la optimización de los procesos internos y externos.  </v>
      </c>
      <c r="G2" s="11" t="str">
        <f>+C6</f>
        <v xml:space="preserve">4. Consolidar a Capital como una empresa que desarrolla nuevas estrategias de negocios de comunicación pública. </v>
      </c>
      <c r="H2" s="11" t="str">
        <f>+C7</f>
        <v xml:space="preserve">5. Fortalecer la capacidad organizacional de Capital para ser una empresa transparente, eficiente y sostenible. </v>
      </c>
    </row>
    <row r="3" spans="1:8" x14ac:dyDescent="0.2">
      <c r="A3" s="6" t="s">
        <v>45</v>
      </c>
      <c r="C3" s="6" t="s">
        <v>37</v>
      </c>
      <c r="D3" s="6" t="str">
        <f>+C10</f>
        <v>1. Diseñar y desarrollar actividades de cocreación con las audiencias y el sector para ser una marca querida por la ciudadanía, reconocida por la industria y creadora de contenidos innovadores y de calidad.</v>
      </c>
      <c r="E3" s="6" t="str">
        <f>+C10</f>
        <v>1. Diseñar y desarrollar actividades de cocreación con las audiencias y el sector para ser una marca querida por la ciudadanía, reconocida por la industria y creadora de contenidos innovadores y de calidad.</v>
      </c>
      <c r="F3" s="6" t="str">
        <f>+C14</f>
        <v>5. Realizar el diagnóstico, diseño e implementación de una estructura administrativa acorde a las necesidades de Capital.</v>
      </c>
      <c r="G3" s="6" t="str">
        <f>+C12</f>
        <v>3. Realizar el diseño, desarrollo, producción y programación en diferentes plataformas para audiencias por nichos.</v>
      </c>
      <c r="H3" s="6" t="str">
        <f>+C14</f>
        <v>5. Realizar el diagnóstico, diseño e implementación de una estructura administrativa acorde a las necesidades de Capital.</v>
      </c>
    </row>
    <row r="4" spans="1:8" x14ac:dyDescent="0.2">
      <c r="A4" s="6" t="s">
        <v>46</v>
      </c>
      <c r="C4" s="6" t="s">
        <v>38</v>
      </c>
      <c r="D4" s="6" t="str">
        <f>+C11</f>
        <v>2. Conocer audiencias potenciales de Bogotá-Región en las distintas plataformas. (Identificar, caracterizar y perfilar).</v>
      </c>
      <c r="E4" s="6" t="str">
        <f>+C13</f>
        <v>4. Diseñar y desarrollar mecanismos de apropiación de la marca Capital por parte de la ciudadanía.</v>
      </c>
      <c r="F4" s="6" t="str">
        <f>+C15</f>
        <v>6. Articular los procesos y flujos de trabajo a la estructura de Capital.</v>
      </c>
      <c r="G4" s="6" t="str">
        <f>+C13</f>
        <v>4. Diseñar y desarrollar mecanismos de apropiación de la marca Capital por parte de la ciudadanía.</v>
      </c>
      <c r="H4" s="6" t="str">
        <f>+C15</f>
        <v>6. Articular los procesos y flujos de trabajo a la estructura de Capital.</v>
      </c>
    </row>
    <row r="5" spans="1:8" x14ac:dyDescent="0.2">
      <c r="A5" s="6" t="s">
        <v>47</v>
      </c>
      <c r="C5" s="6" t="s">
        <v>39</v>
      </c>
      <c r="D5" s="6" t="str">
        <f>+C12</f>
        <v>3. Realizar el diseño, desarrollo, producción y programación en diferentes plataformas para audiencias por nichos.</v>
      </c>
      <c r="E5" s="6" t="str">
        <f>+C14</f>
        <v>5. Realizar el diagnóstico, diseño e implementación de una estructura administrativa acorde a las necesidades de Capital.</v>
      </c>
      <c r="F5" s="6" t="str">
        <f>+C16</f>
        <v>7. Adelantar fases de diagnóstico, actualización e implementación de una cultura digital y de gestión del conocimiento.</v>
      </c>
      <c r="G5" s="6" t="str">
        <f>+C17</f>
        <v>8. Lograr una articulación estratégica con aliados públicos y privados, gracias a la gestión de un modelo de industria eficiente, productiva y sostenible.</v>
      </c>
      <c r="H5" s="6" t="str">
        <f>+C16</f>
        <v>7. Adelantar fases de diagnóstico, actualización e implementación de una cultura digital y de gestión del conocimiento.</v>
      </c>
    </row>
    <row r="6" spans="1:8" x14ac:dyDescent="0.2">
      <c r="C6" s="6" t="s">
        <v>40</v>
      </c>
      <c r="D6" s="6" t="str">
        <f>+C13</f>
        <v>4. Diseñar y desarrollar mecanismos de apropiación de la marca Capital por parte de la ciudadanía.</v>
      </c>
      <c r="E6" s="6" t="str">
        <f>+C18</f>
        <v>9. Promover el relacionamiento con la ciudadanía y grupos poblacionales, a través de diferentes mecanismos, plataformas y herramientas.</v>
      </c>
      <c r="F6" s="6"/>
      <c r="G6" s="6" t="str">
        <f>+C18</f>
        <v>9. Promover el relacionamiento con la ciudadanía y grupos poblacionales, a través de diferentes mecanismos, plataformas y herramientas.</v>
      </c>
      <c r="H6" s="6"/>
    </row>
    <row r="7" spans="1:8" x14ac:dyDescent="0.2">
      <c r="A7" s="7" t="s">
        <v>44</v>
      </c>
      <c r="C7" s="6" t="s">
        <v>41</v>
      </c>
      <c r="D7" s="6" t="str">
        <f>+C18</f>
        <v>9. Promover el relacionamiento con la ciudadanía y grupos poblacionales, a través de diferentes mecanismos, plataformas y herramientas.</v>
      </c>
    </row>
    <row r="8" spans="1:8" x14ac:dyDescent="0.2">
      <c r="A8" s="6" t="s">
        <v>48</v>
      </c>
    </row>
    <row r="9" spans="1:8" x14ac:dyDescent="0.2">
      <c r="A9" s="6" t="s">
        <v>49</v>
      </c>
      <c r="C9" s="7" t="s">
        <v>57</v>
      </c>
    </row>
    <row r="10" spans="1:8" x14ac:dyDescent="0.2">
      <c r="A10" s="6" t="s">
        <v>50</v>
      </c>
      <c r="C10" s="6" t="s">
        <v>58</v>
      </c>
    </row>
    <row r="11" spans="1:8" x14ac:dyDescent="0.2">
      <c r="C11" s="6" t="s">
        <v>59</v>
      </c>
    </row>
    <row r="12" spans="1:8" x14ac:dyDescent="0.2">
      <c r="A12" s="7" t="s">
        <v>55</v>
      </c>
      <c r="C12" s="6" t="s">
        <v>62</v>
      </c>
    </row>
    <row r="13" spans="1:8" x14ac:dyDescent="0.2">
      <c r="A13" s="8" t="s">
        <v>51</v>
      </c>
      <c r="C13" s="6" t="s">
        <v>61</v>
      </c>
    </row>
    <row r="14" spans="1:8" x14ac:dyDescent="0.2">
      <c r="A14" s="8" t="s">
        <v>52</v>
      </c>
      <c r="C14" s="6" t="s">
        <v>87</v>
      </c>
    </row>
    <row r="15" spans="1:8" x14ac:dyDescent="0.2">
      <c r="A15" s="8" t="s">
        <v>53</v>
      </c>
      <c r="C15" s="6" t="s">
        <v>60</v>
      </c>
    </row>
    <row r="16" spans="1:8" x14ac:dyDescent="0.2">
      <c r="A16" s="8" t="s">
        <v>54</v>
      </c>
      <c r="C16" s="6" t="s">
        <v>64</v>
      </c>
    </row>
    <row r="17" spans="1:3" x14ac:dyDescent="0.2">
      <c r="C17" s="6" t="s">
        <v>63</v>
      </c>
    </row>
    <row r="18" spans="1:3" x14ac:dyDescent="0.2">
      <c r="A18" s="7" t="s">
        <v>1032</v>
      </c>
      <c r="C18" s="6" t="s">
        <v>804</v>
      </c>
    </row>
    <row r="19" spans="1:3" x14ac:dyDescent="0.2">
      <c r="A19" s="8" t="s">
        <v>1067</v>
      </c>
    </row>
    <row r="20" spans="1:3" x14ac:dyDescent="0.2">
      <c r="A20" s="8" t="s">
        <v>22</v>
      </c>
    </row>
    <row r="21" spans="1:3" x14ac:dyDescent="0.2">
      <c r="A21" s="8" t="s">
        <v>23</v>
      </c>
    </row>
    <row r="22" spans="1:3" x14ac:dyDescent="0.2">
      <c r="A22" s="8" t="s">
        <v>24</v>
      </c>
    </row>
    <row r="23" spans="1:3" x14ac:dyDescent="0.2">
      <c r="A23" s="8" t="s">
        <v>25</v>
      </c>
    </row>
  </sheetData>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3ECE6-7082-40B5-AAE1-328270687835}">
  <dimension ref="A1:AW127"/>
  <sheetViews>
    <sheetView showGridLines="0" tabSelected="1" zoomScale="70" zoomScaleNormal="70" workbookViewId="0">
      <pane ySplit="5" topLeftCell="A6" activePane="bottomLeft" state="frozen"/>
      <selection pane="bottomLeft" sqref="A1:AQ1"/>
    </sheetView>
  </sheetViews>
  <sheetFormatPr baseColWidth="10" defaultColWidth="0" defaultRowHeight="0" customHeight="1" zeroHeight="1" x14ac:dyDescent="0.2"/>
  <cols>
    <col min="1" max="1" width="9" style="1" customWidth="1"/>
    <col min="2" max="4" width="26.42578125" style="1" hidden="1" customWidth="1"/>
    <col min="5" max="5" width="7.42578125" style="1" hidden="1" customWidth="1"/>
    <col min="6" max="7" width="25.5703125" style="1" hidden="1" customWidth="1"/>
    <col min="8" max="8" width="18.85546875" style="1" hidden="1" customWidth="1"/>
    <col min="9" max="9" width="16" style="1" customWidth="1"/>
    <col min="10" max="10" width="17.42578125" style="1" customWidth="1"/>
    <col min="11" max="11" width="57.140625" style="1" hidden="1" customWidth="1"/>
    <col min="12" max="12" width="24.42578125" style="1" customWidth="1"/>
    <col min="13" max="13" width="19.42578125" style="1" hidden="1" customWidth="1"/>
    <col min="14" max="14" width="58.85546875" style="1" hidden="1" customWidth="1"/>
    <col min="15" max="16" width="18.5703125" style="1" customWidth="1"/>
    <col min="17" max="19" width="24.42578125" style="1" hidden="1" customWidth="1"/>
    <col min="20" max="20" width="20.140625" style="1" hidden="1" customWidth="1"/>
    <col min="21" max="21" width="13.42578125" style="1" customWidth="1"/>
    <col min="22" max="22" width="42.42578125" style="1" customWidth="1"/>
    <col min="23" max="23" width="20.42578125" style="1" hidden="1" customWidth="1"/>
    <col min="24" max="25" width="28" style="1" hidden="1" customWidth="1"/>
    <col min="26" max="26" width="20.42578125" style="1" hidden="1" customWidth="1"/>
    <col min="27" max="27" width="75.140625" style="1" hidden="1" customWidth="1"/>
    <col min="28" max="28" width="22.85546875" style="1" hidden="1" customWidth="1"/>
    <col min="29" max="29" width="68.28515625" style="1" hidden="1" customWidth="1"/>
    <col min="30" max="30" width="13.5703125" style="1" customWidth="1"/>
    <col min="31" max="31" width="19.42578125" style="1" hidden="1" customWidth="1"/>
    <col min="32" max="43" width="9.5703125" style="1" customWidth="1"/>
    <col min="44" max="44" width="7.5703125" style="1" customWidth="1"/>
    <col min="45" max="45" width="133.140625" style="1" customWidth="1"/>
    <col min="46" max="46" width="129.7109375" style="1" customWidth="1"/>
    <col min="47" max="47" width="15.28515625" style="1" customWidth="1"/>
    <col min="48" max="49" width="1.140625" style="1" customWidth="1"/>
    <col min="50" max="16384" width="11.42578125" style="1" hidden="1"/>
  </cols>
  <sheetData>
    <row r="1" spans="1:47" ht="67.5" customHeight="1" thickBot="1" x14ac:dyDescent="0.25">
      <c r="A1" s="710" t="s">
        <v>1622</v>
      </c>
      <c r="B1" s="711"/>
      <c r="C1" s="711"/>
      <c r="D1" s="711"/>
      <c r="E1" s="711"/>
      <c r="F1" s="711"/>
      <c r="G1" s="711"/>
      <c r="H1" s="711"/>
      <c r="I1" s="711"/>
      <c r="J1" s="711"/>
      <c r="K1" s="711"/>
      <c r="L1" s="711"/>
      <c r="M1" s="711"/>
      <c r="N1" s="711"/>
      <c r="O1" s="711"/>
      <c r="P1" s="711"/>
      <c r="Q1" s="711"/>
      <c r="R1" s="711"/>
      <c r="S1" s="711"/>
      <c r="T1" s="711"/>
      <c r="U1" s="711"/>
      <c r="V1" s="711"/>
      <c r="W1" s="711"/>
      <c r="X1" s="711"/>
      <c r="Y1" s="711"/>
      <c r="Z1" s="711"/>
      <c r="AA1" s="711"/>
      <c r="AB1" s="711"/>
      <c r="AC1" s="711"/>
      <c r="AD1" s="711"/>
      <c r="AE1" s="711"/>
      <c r="AF1" s="711"/>
      <c r="AG1" s="711"/>
      <c r="AH1" s="711"/>
      <c r="AI1" s="711"/>
      <c r="AJ1" s="711"/>
      <c r="AK1" s="711"/>
      <c r="AL1" s="711"/>
      <c r="AM1" s="711"/>
      <c r="AN1" s="711"/>
      <c r="AO1" s="711"/>
      <c r="AP1" s="711"/>
      <c r="AQ1" s="712"/>
      <c r="AR1" s="710" t="s">
        <v>1622</v>
      </c>
      <c r="AS1" s="711"/>
      <c r="AT1" s="711"/>
      <c r="AU1" s="712"/>
    </row>
    <row r="2" spans="1:47" ht="6.75" customHeight="1" x14ac:dyDescent="0.2">
      <c r="B2" s="713"/>
      <c r="C2" s="713"/>
      <c r="D2" s="713"/>
      <c r="E2" s="713"/>
      <c r="F2" s="713"/>
      <c r="G2" s="713"/>
      <c r="H2" s="713"/>
      <c r="I2" s="713"/>
      <c r="J2" s="713"/>
      <c r="K2" s="713"/>
      <c r="L2" s="713"/>
      <c r="M2" s="713"/>
      <c r="N2" s="713"/>
      <c r="O2" s="713"/>
      <c r="P2" s="713"/>
      <c r="Q2" s="713"/>
      <c r="R2" s="713"/>
      <c r="S2" s="713"/>
      <c r="T2" s="713"/>
      <c r="U2" s="713"/>
      <c r="V2" s="713"/>
      <c r="W2" s="713"/>
      <c r="X2" s="713"/>
      <c r="Y2" s="713"/>
      <c r="Z2" s="713"/>
      <c r="AA2" s="713"/>
      <c r="AB2" s="713"/>
      <c r="AC2" s="713"/>
      <c r="AD2" s="713"/>
      <c r="AE2" s="714"/>
    </row>
    <row r="3" spans="1:47" ht="6.75" customHeight="1" thickBot="1" x14ac:dyDescent="0.25">
      <c r="B3" s="563"/>
      <c r="C3" s="563"/>
      <c r="D3" s="563"/>
      <c r="E3" s="563"/>
      <c r="F3" s="563"/>
      <c r="G3" s="563"/>
      <c r="H3" s="563"/>
      <c r="I3" s="563"/>
      <c r="J3" s="563"/>
      <c r="K3" s="563"/>
      <c r="L3" s="563"/>
      <c r="M3" s="563"/>
      <c r="N3" s="563"/>
      <c r="O3" s="563"/>
      <c r="P3" s="563"/>
      <c r="Q3" s="563"/>
      <c r="R3" s="563"/>
      <c r="S3" s="563"/>
      <c r="T3" s="563"/>
      <c r="U3" s="563"/>
      <c r="V3" s="563"/>
      <c r="W3" s="563"/>
      <c r="X3" s="563"/>
      <c r="Y3" s="563"/>
      <c r="Z3" s="563"/>
      <c r="AA3" s="563"/>
      <c r="AB3" s="563"/>
      <c r="AC3" s="563"/>
      <c r="AD3" s="563"/>
      <c r="AE3" s="564"/>
    </row>
    <row r="4" spans="1:47" ht="15" customHeight="1" x14ac:dyDescent="0.2">
      <c r="A4" s="743" t="s">
        <v>1159</v>
      </c>
      <c r="B4" s="745" t="s">
        <v>14</v>
      </c>
      <c r="C4" s="730" t="s">
        <v>15</v>
      </c>
      <c r="D4" s="730" t="s">
        <v>16</v>
      </c>
      <c r="E4" s="732" t="s">
        <v>1</v>
      </c>
      <c r="F4" s="733"/>
      <c r="G4" s="730" t="s">
        <v>774</v>
      </c>
      <c r="H4" s="730" t="s">
        <v>43</v>
      </c>
      <c r="I4" s="730" t="s">
        <v>1116</v>
      </c>
      <c r="J4" s="730" t="s">
        <v>2</v>
      </c>
      <c r="K4" s="730" t="s">
        <v>20</v>
      </c>
      <c r="L4" s="730" t="s">
        <v>19</v>
      </c>
      <c r="M4" s="730" t="s">
        <v>21</v>
      </c>
      <c r="N4" s="730" t="s">
        <v>3</v>
      </c>
      <c r="O4" s="732" t="s">
        <v>4</v>
      </c>
      <c r="P4" s="733"/>
      <c r="Q4" s="730" t="s">
        <v>6</v>
      </c>
      <c r="R4" s="730" t="s">
        <v>29</v>
      </c>
      <c r="S4" s="730" t="s">
        <v>1160</v>
      </c>
      <c r="T4" s="730" t="s">
        <v>8</v>
      </c>
      <c r="U4" s="732" t="s">
        <v>1161</v>
      </c>
      <c r="V4" s="733"/>
      <c r="W4" s="732" t="s">
        <v>26</v>
      </c>
      <c r="X4" s="750"/>
      <c r="Y4" s="750"/>
      <c r="Z4" s="733"/>
      <c r="AA4" s="730" t="s">
        <v>5</v>
      </c>
      <c r="AB4" s="730" t="s">
        <v>7</v>
      </c>
      <c r="AC4" s="730" t="s">
        <v>9</v>
      </c>
      <c r="AD4" s="730" t="s">
        <v>1089</v>
      </c>
      <c r="AE4" s="732" t="s">
        <v>1162</v>
      </c>
      <c r="AF4" s="734" t="s">
        <v>1163</v>
      </c>
      <c r="AG4" s="735"/>
      <c r="AH4" s="735"/>
      <c r="AI4" s="735"/>
      <c r="AJ4" s="735"/>
      <c r="AK4" s="735"/>
      <c r="AL4" s="735"/>
      <c r="AM4" s="735"/>
      <c r="AN4" s="735"/>
      <c r="AO4" s="735"/>
      <c r="AP4" s="735"/>
      <c r="AQ4" s="736"/>
      <c r="AR4" s="737" t="s">
        <v>1159</v>
      </c>
      <c r="AS4" s="739" t="s">
        <v>1164</v>
      </c>
      <c r="AT4" s="739" t="s">
        <v>1165</v>
      </c>
      <c r="AU4" s="741" t="s">
        <v>1031</v>
      </c>
    </row>
    <row r="5" spans="1:47" ht="15.75" customHeight="1" thickBot="1" x14ac:dyDescent="0.25">
      <c r="A5" s="744"/>
      <c r="B5" s="746"/>
      <c r="C5" s="731"/>
      <c r="D5" s="731"/>
      <c r="E5" s="747"/>
      <c r="F5" s="748"/>
      <c r="G5" s="731"/>
      <c r="H5" s="749"/>
      <c r="I5" s="731"/>
      <c r="J5" s="731"/>
      <c r="K5" s="731"/>
      <c r="L5" s="731"/>
      <c r="M5" s="731"/>
      <c r="N5" s="731"/>
      <c r="O5" s="570" t="s">
        <v>27</v>
      </c>
      <c r="P5" s="570" t="s">
        <v>28</v>
      </c>
      <c r="Q5" s="731"/>
      <c r="R5" s="731"/>
      <c r="S5" s="731"/>
      <c r="T5" s="731"/>
      <c r="U5" s="570" t="s">
        <v>31</v>
      </c>
      <c r="V5" s="570" t="s">
        <v>0</v>
      </c>
      <c r="W5" s="570" t="s">
        <v>22</v>
      </c>
      <c r="X5" s="570" t="s">
        <v>23</v>
      </c>
      <c r="Y5" s="570" t="s">
        <v>24</v>
      </c>
      <c r="Z5" s="570" t="s">
        <v>25</v>
      </c>
      <c r="AA5" s="731"/>
      <c r="AB5" s="731"/>
      <c r="AC5" s="731"/>
      <c r="AD5" s="731"/>
      <c r="AE5" s="751"/>
      <c r="AF5" s="571" t="s">
        <v>1166</v>
      </c>
      <c r="AG5" s="572" t="s">
        <v>1167</v>
      </c>
      <c r="AH5" s="572" t="s">
        <v>1021</v>
      </c>
      <c r="AI5" s="572" t="s">
        <v>1022</v>
      </c>
      <c r="AJ5" s="572" t="s">
        <v>1023</v>
      </c>
      <c r="AK5" s="572" t="s">
        <v>1024</v>
      </c>
      <c r="AL5" s="572" t="s">
        <v>1025</v>
      </c>
      <c r="AM5" s="572" t="s">
        <v>1026</v>
      </c>
      <c r="AN5" s="572" t="s">
        <v>1027</v>
      </c>
      <c r="AO5" s="572" t="s">
        <v>1028</v>
      </c>
      <c r="AP5" s="572" t="s">
        <v>1029</v>
      </c>
      <c r="AQ5" s="573" t="s">
        <v>1030</v>
      </c>
      <c r="AR5" s="738"/>
      <c r="AS5" s="740"/>
      <c r="AT5" s="740"/>
      <c r="AU5" s="742"/>
    </row>
    <row r="6" spans="1:47" ht="155.25" customHeight="1" x14ac:dyDescent="0.2">
      <c r="A6" s="459" t="s">
        <v>807</v>
      </c>
      <c r="B6" s="561" t="s">
        <v>806</v>
      </c>
      <c r="C6" s="561" t="s">
        <v>107</v>
      </c>
      <c r="D6" s="561" t="s">
        <v>108</v>
      </c>
      <c r="E6" s="561" t="s">
        <v>65</v>
      </c>
      <c r="F6" s="561" t="s">
        <v>37</v>
      </c>
      <c r="G6" s="561" t="s">
        <v>804</v>
      </c>
      <c r="H6" s="561" t="s">
        <v>807</v>
      </c>
      <c r="I6" s="561" t="s">
        <v>1118</v>
      </c>
      <c r="J6" s="561" t="s">
        <v>808</v>
      </c>
      <c r="K6" s="561" t="s">
        <v>1207</v>
      </c>
      <c r="L6" s="561" t="s">
        <v>1208</v>
      </c>
      <c r="M6" s="561" t="s">
        <v>73</v>
      </c>
      <c r="N6" s="561" t="s">
        <v>1209</v>
      </c>
      <c r="O6" s="561" t="s">
        <v>1210</v>
      </c>
      <c r="P6" s="561" t="s">
        <v>1211</v>
      </c>
      <c r="Q6" s="561" t="s">
        <v>114</v>
      </c>
      <c r="R6" s="561" t="s">
        <v>78</v>
      </c>
      <c r="S6" s="561" t="s">
        <v>1212</v>
      </c>
      <c r="T6" s="561">
        <v>0.95</v>
      </c>
      <c r="U6" s="574">
        <v>1</v>
      </c>
      <c r="V6" s="561" t="s">
        <v>1213</v>
      </c>
      <c r="W6" s="574">
        <v>0.7</v>
      </c>
      <c r="X6" s="574">
        <v>0.85</v>
      </c>
      <c r="Y6" s="574">
        <v>0.95</v>
      </c>
      <c r="Z6" s="574">
        <v>1</v>
      </c>
      <c r="AA6" s="561" t="s">
        <v>1214</v>
      </c>
      <c r="AB6" s="561" t="s">
        <v>53</v>
      </c>
      <c r="AC6" s="561" t="s">
        <v>819</v>
      </c>
      <c r="AD6" s="575" t="s">
        <v>1088</v>
      </c>
      <c r="AE6" s="576" t="s">
        <v>1215</v>
      </c>
      <c r="AF6" s="727">
        <v>1</v>
      </c>
      <c r="AG6" s="728"/>
      <c r="AH6" s="728"/>
      <c r="AI6" s="728">
        <v>1</v>
      </c>
      <c r="AJ6" s="728"/>
      <c r="AK6" s="728"/>
      <c r="AL6" s="728">
        <v>1</v>
      </c>
      <c r="AM6" s="728"/>
      <c r="AN6" s="728"/>
      <c r="AO6" s="728">
        <v>1</v>
      </c>
      <c r="AP6" s="728"/>
      <c r="AQ6" s="729"/>
      <c r="AR6" s="577" t="s">
        <v>807</v>
      </c>
      <c r="AS6" s="578" t="s">
        <v>1713</v>
      </c>
      <c r="AT6" s="579" t="s">
        <v>1714</v>
      </c>
      <c r="AU6" s="599" t="s">
        <v>25</v>
      </c>
    </row>
    <row r="7" spans="1:47" ht="171.75" customHeight="1" x14ac:dyDescent="0.2">
      <c r="A7" s="569" t="s">
        <v>369</v>
      </c>
      <c r="B7" s="558" t="s">
        <v>80</v>
      </c>
      <c r="C7" s="558" t="s">
        <v>81</v>
      </c>
      <c r="D7" s="558" t="s">
        <v>82</v>
      </c>
      <c r="E7" s="558" t="s">
        <v>69</v>
      </c>
      <c r="F7" s="558" t="s">
        <v>41</v>
      </c>
      <c r="G7" s="558" t="s">
        <v>64</v>
      </c>
      <c r="H7" s="558" t="s">
        <v>369</v>
      </c>
      <c r="I7" s="558" t="s">
        <v>1118</v>
      </c>
      <c r="J7" s="558" t="s">
        <v>70</v>
      </c>
      <c r="K7" s="558" t="s">
        <v>71</v>
      </c>
      <c r="L7" s="558" t="s">
        <v>1216</v>
      </c>
      <c r="M7" s="558" t="s">
        <v>73</v>
      </c>
      <c r="N7" s="558" t="s">
        <v>1217</v>
      </c>
      <c r="O7" s="558" t="s">
        <v>1218</v>
      </c>
      <c r="P7" s="558" t="s">
        <v>76</v>
      </c>
      <c r="Q7" s="558" t="s">
        <v>77</v>
      </c>
      <c r="R7" s="558" t="s">
        <v>78</v>
      </c>
      <c r="S7" s="558" t="s">
        <v>1219</v>
      </c>
      <c r="T7" s="558">
        <v>7</v>
      </c>
      <c r="U7" s="580">
        <v>2</v>
      </c>
      <c r="V7" s="558" t="s">
        <v>1220</v>
      </c>
      <c r="W7" s="514">
        <v>0.3</v>
      </c>
      <c r="X7" s="514">
        <v>0.6</v>
      </c>
      <c r="Y7" s="514">
        <v>0.9</v>
      </c>
      <c r="Z7" s="514">
        <v>1</v>
      </c>
      <c r="AA7" s="558" t="s">
        <v>79</v>
      </c>
      <c r="AB7" s="558" t="s">
        <v>53</v>
      </c>
      <c r="AC7" s="558" t="s">
        <v>219</v>
      </c>
      <c r="AD7" s="562" t="s">
        <v>1088</v>
      </c>
      <c r="AE7" s="567" t="s">
        <v>1221</v>
      </c>
      <c r="AF7" s="719">
        <v>0</v>
      </c>
      <c r="AG7" s="720"/>
      <c r="AH7" s="720"/>
      <c r="AI7" s="720">
        <v>0.1</v>
      </c>
      <c r="AJ7" s="720"/>
      <c r="AK7" s="720"/>
      <c r="AL7" s="720">
        <v>0.7</v>
      </c>
      <c r="AM7" s="720"/>
      <c r="AN7" s="720"/>
      <c r="AO7" s="720">
        <v>1</v>
      </c>
      <c r="AP7" s="720"/>
      <c r="AQ7" s="723"/>
      <c r="AR7" s="581" t="s">
        <v>369</v>
      </c>
      <c r="AS7" s="582" t="s">
        <v>1168</v>
      </c>
      <c r="AT7" s="565" t="s">
        <v>1715</v>
      </c>
      <c r="AU7" s="600" t="s">
        <v>25</v>
      </c>
    </row>
    <row r="8" spans="1:47" ht="176.25" customHeight="1" x14ac:dyDescent="0.2">
      <c r="A8" s="569" t="s">
        <v>370</v>
      </c>
      <c r="B8" s="558" t="s">
        <v>83</v>
      </c>
      <c r="C8" s="558" t="s">
        <v>84</v>
      </c>
      <c r="D8" s="558" t="s">
        <v>85</v>
      </c>
      <c r="E8" s="558" t="s">
        <v>69</v>
      </c>
      <c r="F8" s="558" t="s">
        <v>41</v>
      </c>
      <c r="G8" s="558" t="s">
        <v>60</v>
      </c>
      <c r="H8" s="558" t="s">
        <v>370</v>
      </c>
      <c r="I8" s="558" t="s">
        <v>1118</v>
      </c>
      <c r="J8" s="558" t="s">
        <v>763</v>
      </c>
      <c r="K8" s="558" t="s">
        <v>402</v>
      </c>
      <c r="L8" s="558" t="s">
        <v>1222</v>
      </c>
      <c r="M8" s="558" t="s">
        <v>89</v>
      </c>
      <c r="N8" s="558" t="s">
        <v>1223</v>
      </c>
      <c r="O8" s="558" t="s">
        <v>1224</v>
      </c>
      <c r="P8" s="558" t="s">
        <v>1225</v>
      </c>
      <c r="Q8" s="558" t="s">
        <v>77</v>
      </c>
      <c r="R8" s="558" t="s">
        <v>98</v>
      </c>
      <c r="S8" s="558" t="s">
        <v>1226</v>
      </c>
      <c r="T8" s="558">
        <v>0.98929999999999996</v>
      </c>
      <c r="U8" s="514">
        <v>0.9</v>
      </c>
      <c r="V8" s="558" t="s">
        <v>1227</v>
      </c>
      <c r="W8" s="514">
        <v>0.3</v>
      </c>
      <c r="X8" s="514">
        <v>0.6</v>
      </c>
      <c r="Y8" s="514">
        <v>0.9</v>
      </c>
      <c r="Z8" s="514">
        <v>0.9</v>
      </c>
      <c r="AA8" s="558" t="s">
        <v>1228</v>
      </c>
      <c r="AB8" s="558" t="s">
        <v>51</v>
      </c>
      <c r="AC8" s="558" t="s">
        <v>219</v>
      </c>
      <c r="AD8" s="562" t="s">
        <v>1088</v>
      </c>
      <c r="AE8" s="567" t="s">
        <v>1221</v>
      </c>
      <c r="AF8" s="584">
        <v>1</v>
      </c>
      <c r="AG8" s="585">
        <v>1</v>
      </c>
      <c r="AH8" s="585">
        <v>1</v>
      </c>
      <c r="AI8" s="585">
        <v>0.81873111782477337</v>
      </c>
      <c r="AJ8" s="585">
        <v>0.90441969098095587</v>
      </c>
      <c r="AK8" s="585">
        <v>0.90653040877367896</v>
      </c>
      <c r="AL8" s="585">
        <v>0.91768721140333265</v>
      </c>
      <c r="AM8" s="585">
        <v>0.9623339498907012</v>
      </c>
      <c r="AN8" s="585">
        <v>0.96152177057717347</v>
      </c>
      <c r="AO8" s="585">
        <v>0.97482837528604116</v>
      </c>
      <c r="AP8" s="585">
        <v>0.97420892934547032</v>
      </c>
      <c r="AQ8" s="586">
        <v>0.98609999999999998</v>
      </c>
      <c r="AR8" s="581" t="s">
        <v>370</v>
      </c>
      <c r="AS8" s="582" t="s">
        <v>1716</v>
      </c>
      <c r="AT8" s="565" t="s">
        <v>1717</v>
      </c>
      <c r="AU8" s="600" t="s">
        <v>25</v>
      </c>
    </row>
    <row r="9" spans="1:47" ht="177.75" customHeight="1" x14ac:dyDescent="0.2">
      <c r="A9" s="569" t="s">
        <v>371</v>
      </c>
      <c r="B9" s="558" t="s">
        <v>535</v>
      </c>
      <c r="C9" s="558" t="s">
        <v>107</v>
      </c>
      <c r="D9" s="558" t="s">
        <v>536</v>
      </c>
      <c r="E9" s="558" t="s">
        <v>69</v>
      </c>
      <c r="F9" s="558" t="s">
        <v>41</v>
      </c>
      <c r="G9" s="558" t="s">
        <v>87</v>
      </c>
      <c r="H9" s="558" t="s">
        <v>371</v>
      </c>
      <c r="I9" s="558" t="s">
        <v>1118</v>
      </c>
      <c r="J9" s="558" t="s">
        <v>434</v>
      </c>
      <c r="K9" s="558" t="s">
        <v>435</v>
      </c>
      <c r="L9" s="558" t="s">
        <v>1229</v>
      </c>
      <c r="M9" s="558" t="s">
        <v>73</v>
      </c>
      <c r="N9" s="558" t="s">
        <v>1230</v>
      </c>
      <c r="O9" s="558" t="s">
        <v>96</v>
      </c>
      <c r="P9" s="558" t="s">
        <v>97</v>
      </c>
      <c r="Q9" s="558" t="s">
        <v>77</v>
      </c>
      <c r="R9" s="558" t="s">
        <v>98</v>
      </c>
      <c r="S9" s="558" t="s">
        <v>1231</v>
      </c>
      <c r="T9" s="558">
        <v>1</v>
      </c>
      <c r="U9" s="514">
        <v>1</v>
      </c>
      <c r="V9" s="558" t="s">
        <v>1232</v>
      </c>
      <c r="W9" s="514">
        <v>0.3</v>
      </c>
      <c r="X9" s="514">
        <v>0.7</v>
      </c>
      <c r="Y9" s="514">
        <v>0.9</v>
      </c>
      <c r="Z9" s="514">
        <v>1</v>
      </c>
      <c r="AA9" s="558" t="s">
        <v>1233</v>
      </c>
      <c r="AB9" s="558" t="s">
        <v>53</v>
      </c>
      <c r="AC9" s="558" t="s">
        <v>219</v>
      </c>
      <c r="AD9" s="562" t="s">
        <v>1088</v>
      </c>
      <c r="AE9" s="567" t="s">
        <v>1221</v>
      </c>
      <c r="AF9" s="719">
        <v>1</v>
      </c>
      <c r="AG9" s="720"/>
      <c r="AH9" s="720"/>
      <c r="AI9" s="720">
        <v>1</v>
      </c>
      <c r="AJ9" s="720"/>
      <c r="AK9" s="720"/>
      <c r="AL9" s="720">
        <v>1</v>
      </c>
      <c r="AM9" s="720"/>
      <c r="AN9" s="720"/>
      <c r="AO9" s="720">
        <v>1</v>
      </c>
      <c r="AP9" s="720"/>
      <c r="AQ9" s="723"/>
      <c r="AR9" s="581" t="s">
        <v>371</v>
      </c>
      <c r="AS9" s="582" t="s">
        <v>1718</v>
      </c>
      <c r="AT9" s="565" t="s">
        <v>1169</v>
      </c>
      <c r="AU9" s="600" t="s">
        <v>25</v>
      </c>
    </row>
    <row r="10" spans="1:47" ht="187.5" customHeight="1" x14ac:dyDescent="0.2">
      <c r="A10" s="569" t="s">
        <v>372</v>
      </c>
      <c r="B10" s="558" t="s">
        <v>83</v>
      </c>
      <c r="C10" s="558" t="s">
        <v>84</v>
      </c>
      <c r="D10" s="558" t="s">
        <v>85</v>
      </c>
      <c r="E10" s="558" t="s">
        <v>69</v>
      </c>
      <c r="F10" s="558" t="s">
        <v>41</v>
      </c>
      <c r="G10" s="558" t="s">
        <v>87</v>
      </c>
      <c r="H10" s="558" t="s">
        <v>372</v>
      </c>
      <c r="I10" s="558" t="s">
        <v>1118</v>
      </c>
      <c r="J10" s="558" t="s">
        <v>86</v>
      </c>
      <c r="K10" s="558" t="s">
        <v>101</v>
      </c>
      <c r="L10" s="558" t="s">
        <v>1234</v>
      </c>
      <c r="M10" s="558" t="s">
        <v>89</v>
      </c>
      <c r="N10" s="558" t="s">
        <v>436</v>
      </c>
      <c r="O10" s="558" t="s">
        <v>1235</v>
      </c>
      <c r="P10" s="558" t="s">
        <v>1236</v>
      </c>
      <c r="Q10" s="558" t="s">
        <v>77</v>
      </c>
      <c r="R10" s="558" t="s">
        <v>78</v>
      </c>
      <c r="S10" s="558" t="s">
        <v>1237</v>
      </c>
      <c r="T10" s="558">
        <v>0.98029999999999995</v>
      </c>
      <c r="U10" s="514">
        <v>0.9</v>
      </c>
      <c r="V10" s="558" t="s">
        <v>109</v>
      </c>
      <c r="W10" s="514">
        <v>0.3</v>
      </c>
      <c r="X10" s="514">
        <v>0.6</v>
      </c>
      <c r="Y10" s="514">
        <v>0.9</v>
      </c>
      <c r="Z10" s="514">
        <v>1</v>
      </c>
      <c r="AA10" s="558" t="s">
        <v>1238</v>
      </c>
      <c r="AB10" s="558" t="s">
        <v>53</v>
      </c>
      <c r="AC10" s="558" t="s">
        <v>219</v>
      </c>
      <c r="AD10" s="562" t="s">
        <v>1088</v>
      </c>
      <c r="AE10" s="567" t="s">
        <v>1239</v>
      </c>
      <c r="AF10" s="719">
        <v>0.28381077838447843</v>
      </c>
      <c r="AG10" s="720"/>
      <c r="AH10" s="720"/>
      <c r="AI10" s="720">
        <v>0.65114111327906732</v>
      </c>
      <c r="AJ10" s="720"/>
      <c r="AK10" s="720"/>
      <c r="AL10" s="720">
        <v>0.93053444924277229</v>
      </c>
      <c r="AM10" s="720"/>
      <c r="AN10" s="720"/>
      <c r="AO10" s="720">
        <v>0.96945330993230683</v>
      </c>
      <c r="AP10" s="720"/>
      <c r="AQ10" s="723"/>
      <c r="AR10" s="581" t="s">
        <v>372</v>
      </c>
      <c r="AS10" s="582" t="s">
        <v>1170</v>
      </c>
      <c r="AT10" s="565" t="s">
        <v>1719</v>
      </c>
      <c r="AU10" s="600" t="s">
        <v>25</v>
      </c>
    </row>
    <row r="11" spans="1:47" ht="138" customHeight="1" x14ac:dyDescent="0.2">
      <c r="A11" s="569" t="s">
        <v>1240</v>
      </c>
      <c r="B11" s="558" t="s">
        <v>806</v>
      </c>
      <c r="C11" s="558" t="s">
        <v>107</v>
      </c>
      <c r="D11" s="558" t="s">
        <v>108</v>
      </c>
      <c r="E11" s="558" t="s">
        <v>65</v>
      </c>
      <c r="F11" s="558" t="s">
        <v>37</v>
      </c>
      <c r="G11" s="558" t="s">
        <v>804</v>
      </c>
      <c r="H11" s="558" t="s">
        <v>1240</v>
      </c>
      <c r="I11" s="558" t="s">
        <v>1118</v>
      </c>
      <c r="J11" s="558" t="s">
        <v>1241</v>
      </c>
      <c r="K11" s="558" t="s">
        <v>1242</v>
      </c>
      <c r="L11" s="558" t="s">
        <v>1243</v>
      </c>
      <c r="M11" s="558" t="s">
        <v>73</v>
      </c>
      <c r="N11" s="558" t="s">
        <v>1244</v>
      </c>
      <c r="O11" s="558" t="s">
        <v>1245</v>
      </c>
      <c r="P11" s="558" t="s">
        <v>1246</v>
      </c>
      <c r="Q11" s="558" t="s">
        <v>114</v>
      </c>
      <c r="R11" s="558" t="s">
        <v>78</v>
      </c>
      <c r="S11" s="558" t="s">
        <v>1247</v>
      </c>
      <c r="T11" s="558">
        <v>1</v>
      </c>
      <c r="U11" s="514">
        <v>1</v>
      </c>
      <c r="V11" s="558" t="s">
        <v>1248</v>
      </c>
      <c r="W11" s="514">
        <v>0.7</v>
      </c>
      <c r="X11" s="514">
        <v>0.8</v>
      </c>
      <c r="Y11" s="514">
        <v>0.9</v>
      </c>
      <c r="Z11" s="514">
        <v>1</v>
      </c>
      <c r="AA11" s="558" t="s">
        <v>1249</v>
      </c>
      <c r="AB11" s="558" t="s">
        <v>53</v>
      </c>
      <c r="AC11" s="558" t="s">
        <v>1250</v>
      </c>
      <c r="AD11" s="562" t="s">
        <v>1088</v>
      </c>
      <c r="AE11" s="567" t="s">
        <v>1221</v>
      </c>
      <c r="AF11" s="719">
        <v>1</v>
      </c>
      <c r="AG11" s="720"/>
      <c r="AH11" s="720"/>
      <c r="AI11" s="720">
        <v>1</v>
      </c>
      <c r="AJ11" s="720"/>
      <c r="AK11" s="720"/>
      <c r="AL11" s="720">
        <v>1</v>
      </c>
      <c r="AM11" s="720"/>
      <c r="AN11" s="720"/>
      <c r="AO11" s="720">
        <v>1</v>
      </c>
      <c r="AP11" s="720"/>
      <c r="AQ11" s="723"/>
      <c r="AR11" s="581" t="s">
        <v>1240</v>
      </c>
      <c r="AS11" s="582" t="s">
        <v>1171</v>
      </c>
      <c r="AT11" s="565" t="s">
        <v>1172</v>
      </c>
      <c r="AU11" s="600" t="s">
        <v>25</v>
      </c>
    </row>
    <row r="12" spans="1:47" ht="143.25" customHeight="1" x14ac:dyDescent="0.2">
      <c r="A12" s="569" t="s">
        <v>1251</v>
      </c>
      <c r="B12" s="558" t="s">
        <v>404</v>
      </c>
      <c r="C12" s="558" t="s">
        <v>405</v>
      </c>
      <c r="D12" s="558" t="s">
        <v>406</v>
      </c>
      <c r="E12" s="558" t="s">
        <v>66</v>
      </c>
      <c r="F12" s="558" t="s">
        <v>38</v>
      </c>
      <c r="G12" s="558" t="s">
        <v>61</v>
      </c>
      <c r="H12" s="558" t="s">
        <v>1251</v>
      </c>
      <c r="I12" s="558" t="s">
        <v>1252</v>
      </c>
      <c r="J12" s="558" t="s">
        <v>1253</v>
      </c>
      <c r="K12" s="558" t="s">
        <v>1254</v>
      </c>
      <c r="L12" s="558" t="s">
        <v>1255</v>
      </c>
      <c r="M12" s="558" t="s">
        <v>73</v>
      </c>
      <c r="N12" s="558" t="s">
        <v>1256</v>
      </c>
      <c r="O12" s="558" t="s">
        <v>120</v>
      </c>
      <c r="P12" s="558" t="s">
        <v>121</v>
      </c>
      <c r="Q12" s="558" t="s">
        <v>77</v>
      </c>
      <c r="R12" s="558" t="s">
        <v>78</v>
      </c>
      <c r="S12" s="558" t="s">
        <v>1257</v>
      </c>
      <c r="T12" s="558" t="s">
        <v>118</v>
      </c>
      <c r="U12" s="580">
        <v>360</v>
      </c>
      <c r="V12" s="558" t="s">
        <v>1258</v>
      </c>
      <c r="W12" s="514">
        <v>0.3</v>
      </c>
      <c r="X12" s="514">
        <v>0.6</v>
      </c>
      <c r="Y12" s="514">
        <v>0.9</v>
      </c>
      <c r="Z12" s="514">
        <v>0.91</v>
      </c>
      <c r="AA12" s="558" t="s">
        <v>1259</v>
      </c>
      <c r="AB12" s="558" t="s">
        <v>53</v>
      </c>
      <c r="AC12" s="558" t="s">
        <v>219</v>
      </c>
      <c r="AD12" s="562" t="s">
        <v>1088</v>
      </c>
      <c r="AE12" s="567" t="s">
        <v>1260</v>
      </c>
      <c r="AF12" s="719">
        <v>1.1777777777777778</v>
      </c>
      <c r="AG12" s="720"/>
      <c r="AH12" s="720"/>
      <c r="AI12" s="720">
        <v>1.0888888888888888</v>
      </c>
      <c r="AJ12" s="720"/>
      <c r="AK12" s="720"/>
      <c r="AL12" s="720">
        <v>0.93333333333333335</v>
      </c>
      <c r="AM12" s="720"/>
      <c r="AN12" s="720"/>
      <c r="AO12" s="720">
        <v>1.6555555555555554</v>
      </c>
      <c r="AP12" s="720"/>
      <c r="AQ12" s="723"/>
      <c r="AR12" s="581" t="s">
        <v>1251</v>
      </c>
      <c r="AS12" s="582" t="s">
        <v>1173</v>
      </c>
      <c r="AT12" s="565" t="s">
        <v>1720</v>
      </c>
      <c r="AU12" s="600" t="s">
        <v>25</v>
      </c>
    </row>
    <row r="13" spans="1:47" ht="141" customHeight="1" x14ac:dyDescent="0.2">
      <c r="A13" s="569" t="s">
        <v>1261</v>
      </c>
      <c r="B13" s="558" t="s">
        <v>404</v>
      </c>
      <c r="C13" s="558" t="s">
        <v>405</v>
      </c>
      <c r="D13" s="558" t="s">
        <v>411</v>
      </c>
      <c r="E13" s="558" t="s">
        <v>67</v>
      </c>
      <c r="F13" s="558" t="s">
        <v>39</v>
      </c>
      <c r="G13" s="558" t="s">
        <v>64</v>
      </c>
      <c r="H13" s="558" t="s">
        <v>1261</v>
      </c>
      <c r="I13" s="558" t="s">
        <v>1252</v>
      </c>
      <c r="J13" s="558" t="s">
        <v>1262</v>
      </c>
      <c r="K13" s="558" t="s">
        <v>1263</v>
      </c>
      <c r="L13" s="558" t="s">
        <v>1264</v>
      </c>
      <c r="M13" s="558" t="s">
        <v>123</v>
      </c>
      <c r="N13" s="558" t="s">
        <v>1265</v>
      </c>
      <c r="O13" s="558" t="s">
        <v>496</v>
      </c>
      <c r="P13" s="558" t="s">
        <v>1266</v>
      </c>
      <c r="Q13" s="558" t="s">
        <v>77</v>
      </c>
      <c r="R13" s="558" t="s">
        <v>98</v>
      </c>
      <c r="S13" s="558" t="s">
        <v>1267</v>
      </c>
      <c r="T13" s="558" t="s">
        <v>118</v>
      </c>
      <c r="U13" s="514">
        <v>0.9</v>
      </c>
      <c r="V13" s="558" t="s">
        <v>497</v>
      </c>
      <c r="W13" s="514">
        <v>0.3</v>
      </c>
      <c r="X13" s="514">
        <v>0.6</v>
      </c>
      <c r="Y13" s="514">
        <v>0.9</v>
      </c>
      <c r="Z13" s="514">
        <v>0.91</v>
      </c>
      <c r="AA13" s="558" t="s">
        <v>1268</v>
      </c>
      <c r="AB13" s="558" t="s">
        <v>53</v>
      </c>
      <c r="AC13" s="558" t="s">
        <v>219</v>
      </c>
      <c r="AD13" s="562" t="s">
        <v>1088</v>
      </c>
      <c r="AE13" s="567" t="s">
        <v>1260</v>
      </c>
      <c r="AF13" s="719">
        <v>0.97916666666666663</v>
      </c>
      <c r="AG13" s="720"/>
      <c r="AH13" s="720"/>
      <c r="AI13" s="720">
        <v>0.95348837209302328</v>
      </c>
      <c r="AJ13" s="720"/>
      <c r="AK13" s="720"/>
      <c r="AL13" s="720">
        <v>0.96551724137931039</v>
      </c>
      <c r="AM13" s="720"/>
      <c r="AN13" s="720"/>
      <c r="AO13" s="720">
        <v>0.92063492063492058</v>
      </c>
      <c r="AP13" s="720"/>
      <c r="AQ13" s="723"/>
      <c r="AR13" s="581" t="s">
        <v>1261</v>
      </c>
      <c r="AS13" s="582" t="s">
        <v>1721</v>
      </c>
      <c r="AT13" s="565" t="s">
        <v>1174</v>
      </c>
      <c r="AU13" s="600" t="s">
        <v>25</v>
      </c>
    </row>
    <row r="14" spans="1:47" ht="128.25" customHeight="1" x14ac:dyDescent="0.2">
      <c r="A14" s="569" t="s">
        <v>1269</v>
      </c>
      <c r="B14" s="558" t="s">
        <v>404</v>
      </c>
      <c r="C14" s="558" t="s">
        <v>405</v>
      </c>
      <c r="D14" s="558" t="s">
        <v>411</v>
      </c>
      <c r="E14" s="558" t="s">
        <v>69</v>
      </c>
      <c r="F14" s="558" t="s">
        <v>41</v>
      </c>
      <c r="G14" s="558" t="s">
        <v>64</v>
      </c>
      <c r="H14" s="558" t="s">
        <v>1269</v>
      </c>
      <c r="I14" s="558" t="s">
        <v>1252</v>
      </c>
      <c r="J14" s="558" t="s">
        <v>1270</v>
      </c>
      <c r="K14" s="558" t="s">
        <v>1271</v>
      </c>
      <c r="L14" s="558" t="s">
        <v>1272</v>
      </c>
      <c r="M14" s="558" t="s">
        <v>73</v>
      </c>
      <c r="N14" s="558" t="s">
        <v>124</v>
      </c>
      <c r="O14" s="558" t="s">
        <v>1273</v>
      </c>
      <c r="P14" s="558" t="s">
        <v>1274</v>
      </c>
      <c r="Q14" s="558" t="s">
        <v>77</v>
      </c>
      <c r="R14" s="558" t="s">
        <v>98</v>
      </c>
      <c r="S14" s="558" t="s">
        <v>1275</v>
      </c>
      <c r="T14" s="558">
        <v>1</v>
      </c>
      <c r="U14" s="514">
        <v>0.9</v>
      </c>
      <c r="V14" s="558" t="s">
        <v>1276</v>
      </c>
      <c r="W14" s="514">
        <v>0.3</v>
      </c>
      <c r="X14" s="514">
        <v>0.6</v>
      </c>
      <c r="Y14" s="514">
        <v>0.9</v>
      </c>
      <c r="Z14" s="514">
        <v>0.91</v>
      </c>
      <c r="AA14" s="558" t="s">
        <v>1277</v>
      </c>
      <c r="AB14" s="558" t="s">
        <v>53</v>
      </c>
      <c r="AC14" s="558" t="s">
        <v>219</v>
      </c>
      <c r="AD14" s="562" t="s">
        <v>1088</v>
      </c>
      <c r="AE14" s="567" t="s">
        <v>1260</v>
      </c>
      <c r="AF14" s="719">
        <v>0.91666666666666663</v>
      </c>
      <c r="AG14" s="720"/>
      <c r="AH14" s="720"/>
      <c r="AI14" s="720">
        <v>1</v>
      </c>
      <c r="AJ14" s="720"/>
      <c r="AK14" s="720"/>
      <c r="AL14" s="720">
        <v>1</v>
      </c>
      <c r="AM14" s="720"/>
      <c r="AN14" s="720"/>
      <c r="AO14" s="720">
        <v>1</v>
      </c>
      <c r="AP14" s="720"/>
      <c r="AQ14" s="723"/>
      <c r="AR14" s="581" t="s">
        <v>1269</v>
      </c>
      <c r="AS14" s="582" t="s">
        <v>1722</v>
      </c>
      <c r="AT14" s="565" t="s">
        <v>1723</v>
      </c>
      <c r="AU14" s="600" t="s">
        <v>25</v>
      </c>
    </row>
    <row r="15" spans="1:47" ht="156.75" customHeight="1" x14ac:dyDescent="0.2">
      <c r="A15" s="569" t="s">
        <v>1278</v>
      </c>
      <c r="B15" s="558" t="s">
        <v>502</v>
      </c>
      <c r="C15" s="558" t="s">
        <v>107</v>
      </c>
      <c r="D15" s="558" t="s">
        <v>108</v>
      </c>
      <c r="E15" s="558" t="s">
        <v>66</v>
      </c>
      <c r="F15" s="558" t="s">
        <v>38</v>
      </c>
      <c r="G15" s="558" t="s">
        <v>63</v>
      </c>
      <c r="H15" s="558" t="s">
        <v>1278</v>
      </c>
      <c r="I15" s="558" t="s">
        <v>1252</v>
      </c>
      <c r="J15" s="558" t="s">
        <v>1279</v>
      </c>
      <c r="K15" s="558" t="s">
        <v>1280</v>
      </c>
      <c r="L15" s="558" t="s">
        <v>1281</v>
      </c>
      <c r="M15" s="558" t="s">
        <v>73</v>
      </c>
      <c r="N15" s="558" t="s">
        <v>1282</v>
      </c>
      <c r="O15" s="558" t="s">
        <v>1283</v>
      </c>
      <c r="P15" s="558" t="s">
        <v>1284</v>
      </c>
      <c r="Q15" s="558" t="s">
        <v>77</v>
      </c>
      <c r="R15" s="558" t="s">
        <v>98</v>
      </c>
      <c r="S15" s="558" t="s">
        <v>1285</v>
      </c>
      <c r="T15" s="558" t="s">
        <v>118</v>
      </c>
      <c r="U15" s="514">
        <v>0.6</v>
      </c>
      <c r="V15" s="558" t="s">
        <v>1286</v>
      </c>
      <c r="W15" s="514" t="s">
        <v>164</v>
      </c>
      <c r="X15" s="514" t="s">
        <v>1287</v>
      </c>
      <c r="Y15" s="514" t="s">
        <v>1288</v>
      </c>
      <c r="Z15" s="514" t="s">
        <v>1289</v>
      </c>
      <c r="AA15" s="558" t="s">
        <v>1290</v>
      </c>
      <c r="AB15" s="558" t="s">
        <v>53</v>
      </c>
      <c r="AC15" s="558" t="s">
        <v>1291</v>
      </c>
      <c r="AD15" s="562" t="s">
        <v>1292</v>
      </c>
      <c r="AE15" s="567" t="s">
        <v>1293</v>
      </c>
      <c r="AF15" s="719">
        <v>1</v>
      </c>
      <c r="AG15" s="720"/>
      <c r="AH15" s="720"/>
      <c r="AI15" s="720">
        <v>1</v>
      </c>
      <c r="AJ15" s="720"/>
      <c r="AK15" s="720"/>
      <c r="AL15" s="720">
        <v>1</v>
      </c>
      <c r="AM15" s="720"/>
      <c r="AN15" s="720"/>
      <c r="AO15" s="720">
        <v>1</v>
      </c>
      <c r="AP15" s="720"/>
      <c r="AQ15" s="723"/>
      <c r="AR15" s="581" t="s">
        <v>1278</v>
      </c>
      <c r="AS15" s="582" t="s">
        <v>1175</v>
      </c>
      <c r="AT15" s="565" t="s">
        <v>1724</v>
      </c>
      <c r="AU15" s="600" t="s">
        <v>25</v>
      </c>
    </row>
    <row r="16" spans="1:47" ht="156.75" customHeight="1" x14ac:dyDescent="0.2">
      <c r="A16" s="569" t="s">
        <v>1294</v>
      </c>
      <c r="B16" s="558" t="s">
        <v>502</v>
      </c>
      <c r="C16" s="558" t="s">
        <v>107</v>
      </c>
      <c r="D16" s="558" t="s">
        <v>108</v>
      </c>
      <c r="E16" s="558" t="s">
        <v>66</v>
      </c>
      <c r="F16" s="558" t="s">
        <v>38</v>
      </c>
      <c r="G16" s="558" t="s">
        <v>61</v>
      </c>
      <c r="H16" s="558" t="s">
        <v>1294</v>
      </c>
      <c r="I16" s="558" t="s">
        <v>1252</v>
      </c>
      <c r="J16" s="558" t="s">
        <v>1295</v>
      </c>
      <c r="K16" s="558" t="s">
        <v>1296</v>
      </c>
      <c r="L16" s="558" t="s">
        <v>1297</v>
      </c>
      <c r="M16" s="558" t="s">
        <v>73</v>
      </c>
      <c r="N16" s="558" t="s">
        <v>1298</v>
      </c>
      <c r="O16" s="558" t="s">
        <v>1297</v>
      </c>
      <c r="P16" s="558" t="s">
        <v>1299</v>
      </c>
      <c r="Q16" s="558" t="s">
        <v>77</v>
      </c>
      <c r="R16" s="558" t="s">
        <v>78</v>
      </c>
      <c r="S16" s="558" t="s">
        <v>1300</v>
      </c>
      <c r="T16" s="558" t="s">
        <v>118</v>
      </c>
      <c r="U16" s="514">
        <v>0.5</v>
      </c>
      <c r="V16" s="558" t="s">
        <v>1301</v>
      </c>
      <c r="W16" s="514" t="s">
        <v>164</v>
      </c>
      <c r="X16" s="514">
        <v>0.4</v>
      </c>
      <c r="Y16" s="514" t="s">
        <v>1302</v>
      </c>
      <c r="Z16" s="514" t="s">
        <v>1289</v>
      </c>
      <c r="AA16" s="558" t="s">
        <v>1303</v>
      </c>
      <c r="AB16" s="558" t="s">
        <v>53</v>
      </c>
      <c r="AC16" s="558" t="s">
        <v>1304</v>
      </c>
      <c r="AD16" s="562" t="s">
        <v>1292</v>
      </c>
      <c r="AE16" s="567" t="s">
        <v>1293</v>
      </c>
      <c r="AF16" s="719">
        <v>0</v>
      </c>
      <c r="AG16" s="720"/>
      <c r="AH16" s="720"/>
      <c r="AI16" s="720">
        <v>0.45</v>
      </c>
      <c r="AJ16" s="720"/>
      <c r="AK16" s="720"/>
      <c r="AL16" s="720">
        <v>0.65</v>
      </c>
      <c r="AM16" s="720"/>
      <c r="AN16" s="720"/>
      <c r="AO16" s="720">
        <v>0.5</v>
      </c>
      <c r="AP16" s="720"/>
      <c r="AQ16" s="723"/>
      <c r="AR16" s="581" t="s">
        <v>1294</v>
      </c>
      <c r="AS16" s="582" t="s">
        <v>1725</v>
      </c>
      <c r="AT16" s="565" t="s">
        <v>1726</v>
      </c>
      <c r="AU16" s="601" t="s">
        <v>24</v>
      </c>
    </row>
    <row r="17" spans="1:47" ht="308.25" customHeight="1" x14ac:dyDescent="0.2">
      <c r="A17" s="569" t="s">
        <v>959</v>
      </c>
      <c r="B17" s="558" t="s">
        <v>502</v>
      </c>
      <c r="C17" s="558" t="s">
        <v>107</v>
      </c>
      <c r="D17" s="558" t="s">
        <v>108</v>
      </c>
      <c r="E17" s="558" t="s">
        <v>65</v>
      </c>
      <c r="F17" s="558" t="s">
        <v>37</v>
      </c>
      <c r="G17" s="558" t="s">
        <v>59</v>
      </c>
      <c r="H17" s="558" t="s">
        <v>959</v>
      </c>
      <c r="I17" s="558" t="s">
        <v>1252</v>
      </c>
      <c r="J17" s="558" t="s">
        <v>1305</v>
      </c>
      <c r="K17" s="558" t="s">
        <v>1306</v>
      </c>
      <c r="L17" s="558" t="s">
        <v>1307</v>
      </c>
      <c r="M17" s="558" t="s">
        <v>123</v>
      </c>
      <c r="N17" s="558" t="s">
        <v>1308</v>
      </c>
      <c r="O17" s="558" t="s">
        <v>825</v>
      </c>
      <c r="P17" s="558" t="s">
        <v>1309</v>
      </c>
      <c r="Q17" s="558" t="s">
        <v>77</v>
      </c>
      <c r="R17" s="558" t="s">
        <v>78</v>
      </c>
      <c r="S17" s="558" t="s">
        <v>1310</v>
      </c>
      <c r="T17" s="558" t="s">
        <v>118</v>
      </c>
      <c r="U17" s="514" t="s">
        <v>1311</v>
      </c>
      <c r="V17" s="558" t="s">
        <v>1312</v>
      </c>
      <c r="W17" s="514" t="s">
        <v>1313</v>
      </c>
      <c r="X17" s="514" t="s">
        <v>1314</v>
      </c>
      <c r="Y17" s="514" t="s">
        <v>1311</v>
      </c>
      <c r="Z17" s="514" t="s">
        <v>1315</v>
      </c>
      <c r="AA17" s="558" t="s">
        <v>1316</v>
      </c>
      <c r="AB17" s="558" t="s">
        <v>53</v>
      </c>
      <c r="AC17" s="558" t="s">
        <v>219</v>
      </c>
      <c r="AD17" s="562" t="s">
        <v>1292</v>
      </c>
      <c r="AE17" s="567" t="s">
        <v>1317</v>
      </c>
      <c r="AF17" s="719">
        <v>1.5483154765817285E-3</v>
      </c>
      <c r="AG17" s="720"/>
      <c r="AH17" s="720"/>
      <c r="AI17" s="720">
        <v>1.0837104001943205E-3</v>
      </c>
      <c r="AJ17" s="720"/>
      <c r="AK17" s="720"/>
      <c r="AL17" s="720">
        <v>9.1202276760451182E-4</v>
      </c>
      <c r="AM17" s="720"/>
      <c r="AN17" s="720"/>
      <c r="AO17" s="720">
        <v>2.929837447970486E-3</v>
      </c>
      <c r="AP17" s="720"/>
      <c r="AQ17" s="723"/>
      <c r="AR17" s="581" t="s">
        <v>959</v>
      </c>
      <c r="AS17" s="582" t="s">
        <v>1727</v>
      </c>
      <c r="AT17" s="565" t="s">
        <v>1728</v>
      </c>
      <c r="AU17" s="600" t="s">
        <v>25</v>
      </c>
    </row>
    <row r="18" spans="1:47" ht="409.5" customHeight="1" x14ac:dyDescent="0.2">
      <c r="A18" s="569" t="s">
        <v>367</v>
      </c>
      <c r="B18" s="558" t="s">
        <v>502</v>
      </c>
      <c r="C18" s="558" t="s">
        <v>107</v>
      </c>
      <c r="D18" s="558" t="s">
        <v>108</v>
      </c>
      <c r="E18" s="558" t="s">
        <v>68</v>
      </c>
      <c r="F18" s="558" t="s">
        <v>40</v>
      </c>
      <c r="G18" s="558" t="s">
        <v>61</v>
      </c>
      <c r="H18" s="558" t="s">
        <v>367</v>
      </c>
      <c r="I18" s="558" t="s">
        <v>1117</v>
      </c>
      <c r="J18" s="558" t="s">
        <v>1318</v>
      </c>
      <c r="K18" s="558" t="s">
        <v>1319</v>
      </c>
      <c r="L18" s="558" t="s">
        <v>1320</v>
      </c>
      <c r="M18" s="558" t="s">
        <v>89</v>
      </c>
      <c r="N18" s="558" t="s">
        <v>1321</v>
      </c>
      <c r="O18" s="558" t="s">
        <v>1320</v>
      </c>
      <c r="P18" s="558" t="s">
        <v>1322</v>
      </c>
      <c r="Q18" s="558" t="s">
        <v>1323</v>
      </c>
      <c r="R18" s="558" t="s">
        <v>78</v>
      </c>
      <c r="S18" s="558" t="s">
        <v>1324</v>
      </c>
      <c r="T18" s="558">
        <v>0.98</v>
      </c>
      <c r="U18" s="514" t="s">
        <v>1325</v>
      </c>
      <c r="V18" s="558" t="s">
        <v>1326</v>
      </c>
      <c r="W18" s="514" t="s">
        <v>128</v>
      </c>
      <c r="X18" s="514" t="s">
        <v>1327</v>
      </c>
      <c r="Y18" s="514" t="s">
        <v>1325</v>
      </c>
      <c r="Z18" s="514" t="s">
        <v>131</v>
      </c>
      <c r="AA18" s="558" t="s">
        <v>1328</v>
      </c>
      <c r="AB18" s="558" t="s">
        <v>53</v>
      </c>
      <c r="AC18" s="558" t="s">
        <v>1329</v>
      </c>
      <c r="AD18" s="562" t="s">
        <v>1292</v>
      </c>
      <c r="AE18" s="567" t="s">
        <v>1330</v>
      </c>
      <c r="AF18" s="719">
        <v>0.1603061224489796</v>
      </c>
      <c r="AG18" s="720"/>
      <c r="AH18" s="720"/>
      <c r="AI18" s="720">
        <v>0.44061224489795919</v>
      </c>
      <c r="AJ18" s="720"/>
      <c r="AK18" s="720"/>
      <c r="AL18" s="720">
        <v>0.80448979591836733</v>
      </c>
      <c r="AM18" s="720"/>
      <c r="AN18" s="720"/>
      <c r="AO18" s="720">
        <v>1.0159183673469387</v>
      </c>
      <c r="AP18" s="720"/>
      <c r="AQ18" s="723"/>
      <c r="AR18" s="581" t="s">
        <v>367</v>
      </c>
      <c r="AS18" s="582" t="s">
        <v>1729</v>
      </c>
      <c r="AT18" s="565" t="s">
        <v>1730</v>
      </c>
      <c r="AU18" s="600" t="s">
        <v>25</v>
      </c>
    </row>
    <row r="19" spans="1:47" ht="368.25" customHeight="1" x14ac:dyDescent="0.2">
      <c r="A19" s="569" t="s">
        <v>368</v>
      </c>
      <c r="B19" s="558" t="s">
        <v>502</v>
      </c>
      <c r="C19" s="558" t="s">
        <v>107</v>
      </c>
      <c r="D19" s="558" t="s">
        <v>108</v>
      </c>
      <c r="E19" s="558" t="s">
        <v>68</v>
      </c>
      <c r="F19" s="558" t="s">
        <v>40</v>
      </c>
      <c r="G19" s="558" t="s">
        <v>63</v>
      </c>
      <c r="H19" s="558" t="s">
        <v>368</v>
      </c>
      <c r="I19" s="558" t="s">
        <v>1117</v>
      </c>
      <c r="J19" s="558" t="s">
        <v>1331</v>
      </c>
      <c r="K19" s="558" t="s">
        <v>1319</v>
      </c>
      <c r="L19" s="558" t="s">
        <v>1332</v>
      </c>
      <c r="M19" s="558" t="s">
        <v>73</v>
      </c>
      <c r="N19" s="558" t="s">
        <v>1333</v>
      </c>
      <c r="O19" s="558" t="s">
        <v>1334</v>
      </c>
      <c r="P19" s="558" t="s">
        <v>1335</v>
      </c>
      <c r="Q19" s="558" t="s">
        <v>1323</v>
      </c>
      <c r="R19" s="558" t="s">
        <v>78</v>
      </c>
      <c r="S19" s="558" t="s">
        <v>1336</v>
      </c>
      <c r="T19" s="558">
        <v>0.8</v>
      </c>
      <c r="U19" s="514">
        <v>1</v>
      </c>
      <c r="V19" s="558" t="s">
        <v>1337</v>
      </c>
      <c r="W19" s="514" t="s">
        <v>739</v>
      </c>
      <c r="X19" s="514" t="s">
        <v>1110</v>
      </c>
      <c r="Y19" s="514" t="s">
        <v>1111</v>
      </c>
      <c r="Z19" s="514" t="s">
        <v>131</v>
      </c>
      <c r="AA19" s="558" t="s">
        <v>1338</v>
      </c>
      <c r="AB19" s="558" t="s">
        <v>54</v>
      </c>
      <c r="AC19" s="558" t="s">
        <v>1339</v>
      </c>
      <c r="AD19" s="562" t="s">
        <v>1292</v>
      </c>
      <c r="AE19" s="567" t="s">
        <v>1330</v>
      </c>
      <c r="AF19" s="719">
        <v>0.23594339875000001</v>
      </c>
      <c r="AG19" s="720"/>
      <c r="AH19" s="720"/>
      <c r="AI19" s="720"/>
      <c r="AJ19" s="720">
        <v>1.0273268955555555</v>
      </c>
      <c r="AK19" s="720"/>
      <c r="AL19" s="720"/>
      <c r="AM19" s="720"/>
      <c r="AN19" s="720">
        <v>1.1032124361111111</v>
      </c>
      <c r="AO19" s="720"/>
      <c r="AP19" s="720"/>
      <c r="AQ19" s="723"/>
      <c r="AR19" s="581" t="s">
        <v>368</v>
      </c>
      <c r="AS19" s="582" t="s">
        <v>1731</v>
      </c>
      <c r="AT19" s="565" t="s">
        <v>1732</v>
      </c>
      <c r="AU19" s="600" t="s">
        <v>25</v>
      </c>
    </row>
    <row r="20" spans="1:47" ht="372.75" customHeight="1" x14ac:dyDescent="0.2">
      <c r="A20" s="569" t="s">
        <v>1340</v>
      </c>
      <c r="B20" s="558" t="s">
        <v>502</v>
      </c>
      <c r="C20" s="558" t="s">
        <v>107</v>
      </c>
      <c r="D20" s="558" t="s">
        <v>108</v>
      </c>
      <c r="E20" s="558" t="s">
        <v>66</v>
      </c>
      <c r="F20" s="558" t="s">
        <v>38</v>
      </c>
      <c r="G20" s="558" t="s">
        <v>58</v>
      </c>
      <c r="H20" s="558" t="s">
        <v>1340</v>
      </c>
      <c r="I20" s="558" t="s">
        <v>1120</v>
      </c>
      <c r="J20" s="558" t="s">
        <v>132</v>
      </c>
      <c r="K20" s="558" t="s">
        <v>781</v>
      </c>
      <c r="L20" s="558" t="s">
        <v>133</v>
      </c>
      <c r="M20" s="558" t="s">
        <v>73</v>
      </c>
      <c r="N20" s="558" t="s">
        <v>442</v>
      </c>
      <c r="O20" s="558" t="s">
        <v>134</v>
      </c>
      <c r="P20" s="558" t="s">
        <v>135</v>
      </c>
      <c r="Q20" s="558" t="s">
        <v>114</v>
      </c>
      <c r="R20" s="558" t="s">
        <v>98</v>
      </c>
      <c r="S20" s="558" t="s">
        <v>1341</v>
      </c>
      <c r="T20" s="558">
        <v>0.34</v>
      </c>
      <c r="U20" s="514" t="s">
        <v>1342</v>
      </c>
      <c r="V20" s="558" t="s">
        <v>1343</v>
      </c>
      <c r="W20" s="514" t="s">
        <v>1344</v>
      </c>
      <c r="X20" s="514" t="s">
        <v>1345</v>
      </c>
      <c r="Y20" s="514" t="s">
        <v>1342</v>
      </c>
      <c r="Z20" s="514" t="s">
        <v>1346</v>
      </c>
      <c r="AA20" s="558" t="s">
        <v>1347</v>
      </c>
      <c r="AB20" s="558" t="s">
        <v>53</v>
      </c>
      <c r="AC20" s="558" t="s">
        <v>443</v>
      </c>
      <c r="AD20" s="562" t="s">
        <v>1080</v>
      </c>
      <c r="AE20" s="567" t="s">
        <v>1348</v>
      </c>
      <c r="AF20" s="719">
        <v>0.23678078352805715</v>
      </c>
      <c r="AG20" s="720"/>
      <c r="AH20" s="720"/>
      <c r="AI20" s="720">
        <v>0.24651373784893899</v>
      </c>
      <c r="AJ20" s="720"/>
      <c r="AK20" s="720"/>
      <c r="AL20" s="720">
        <v>0.2253002992121437</v>
      </c>
      <c r="AM20" s="720"/>
      <c r="AN20" s="720"/>
      <c r="AO20" s="720">
        <v>0.2253002992121437</v>
      </c>
      <c r="AP20" s="720"/>
      <c r="AQ20" s="723"/>
      <c r="AR20" s="581" t="s">
        <v>1340</v>
      </c>
      <c r="AS20" s="582" t="s">
        <v>1733</v>
      </c>
      <c r="AT20" s="565" t="s">
        <v>1734</v>
      </c>
      <c r="AU20" s="601" t="s">
        <v>24</v>
      </c>
    </row>
    <row r="21" spans="1:47" ht="368.25" customHeight="1" x14ac:dyDescent="0.2">
      <c r="A21" s="569" t="s">
        <v>960</v>
      </c>
      <c r="B21" s="558" t="s">
        <v>502</v>
      </c>
      <c r="C21" s="558" t="s">
        <v>107</v>
      </c>
      <c r="D21" s="558" t="s">
        <v>108</v>
      </c>
      <c r="E21" s="558" t="s">
        <v>65</v>
      </c>
      <c r="F21" s="558" t="s">
        <v>37</v>
      </c>
      <c r="G21" s="558" t="s">
        <v>62</v>
      </c>
      <c r="H21" s="558" t="s">
        <v>960</v>
      </c>
      <c r="I21" s="558" t="s">
        <v>1121</v>
      </c>
      <c r="J21" s="558" t="s">
        <v>132</v>
      </c>
      <c r="K21" s="558" t="s">
        <v>781</v>
      </c>
      <c r="L21" s="558" t="s">
        <v>1349</v>
      </c>
      <c r="M21" s="558" t="s">
        <v>73</v>
      </c>
      <c r="N21" s="558" t="s">
        <v>1350</v>
      </c>
      <c r="O21" s="558" t="s">
        <v>1351</v>
      </c>
      <c r="P21" s="558" t="s">
        <v>1352</v>
      </c>
      <c r="Q21" s="558" t="s">
        <v>114</v>
      </c>
      <c r="R21" s="558" t="s">
        <v>98</v>
      </c>
      <c r="S21" s="558" t="s">
        <v>1353</v>
      </c>
      <c r="T21" s="558" t="s">
        <v>357</v>
      </c>
      <c r="U21" s="514" t="s">
        <v>357</v>
      </c>
      <c r="V21" s="558" t="s">
        <v>1354</v>
      </c>
      <c r="W21" s="514" t="s">
        <v>1068</v>
      </c>
      <c r="X21" s="514" t="s">
        <v>1069</v>
      </c>
      <c r="Y21" s="514" t="s">
        <v>1070</v>
      </c>
      <c r="Z21" s="514" t="s">
        <v>1071</v>
      </c>
      <c r="AA21" s="558" t="s">
        <v>1355</v>
      </c>
      <c r="AB21" s="558" t="s">
        <v>53</v>
      </c>
      <c r="AC21" s="558" t="s">
        <v>459</v>
      </c>
      <c r="AD21" s="562" t="s">
        <v>1080</v>
      </c>
      <c r="AE21" s="567" t="s">
        <v>1356</v>
      </c>
      <c r="AF21" s="719">
        <v>0.27054108216432865</v>
      </c>
      <c r="AG21" s="720"/>
      <c r="AH21" s="720"/>
      <c r="AI21" s="720">
        <v>0.19964664310954064</v>
      </c>
      <c r="AJ21" s="720"/>
      <c r="AK21" s="720"/>
      <c r="AL21" s="720">
        <v>0.2292768959435626</v>
      </c>
      <c r="AM21" s="720"/>
      <c r="AN21" s="720"/>
      <c r="AO21" s="720">
        <v>0.261101243339254</v>
      </c>
      <c r="AP21" s="720"/>
      <c r="AQ21" s="723"/>
      <c r="AR21" s="581" t="s">
        <v>960</v>
      </c>
      <c r="AS21" s="582" t="s">
        <v>1176</v>
      </c>
      <c r="AT21" s="565" t="s">
        <v>1177</v>
      </c>
      <c r="AU21" s="601" t="s">
        <v>24</v>
      </c>
    </row>
    <row r="22" spans="1:47" ht="356.25" customHeight="1" x14ac:dyDescent="0.2">
      <c r="A22" s="569" t="s">
        <v>961</v>
      </c>
      <c r="B22" s="558" t="s">
        <v>502</v>
      </c>
      <c r="C22" s="558" t="s">
        <v>107</v>
      </c>
      <c r="D22" s="558" t="s">
        <v>503</v>
      </c>
      <c r="E22" s="558" t="s">
        <v>65</v>
      </c>
      <c r="F22" s="558" t="s">
        <v>37</v>
      </c>
      <c r="G22" s="558" t="s">
        <v>58</v>
      </c>
      <c r="H22" s="558" t="s">
        <v>961</v>
      </c>
      <c r="I22" s="558" t="s">
        <v>1120</v>
      </c>
      <c r="J22" s="558" t="s">
        <v>1072</v>
      </c>
      <c r="K22" s="558" t="s">
        <v>1357</v>
      </c>
      <c r="L22" s="558" t="s">
        <v>1074</v>
      </c>
      <c r="M22" s="558" t="s">
        <v>73</v>
      </c>
      <c r="N22" s="558" t="s">
        <v>1075</v>
      </c>
      <c r="O22" s="558" t="s">
        <v>1076</v>
      </c>
      <c r="P22" s="558" t="s">
        <v>1077</v>
      </c>
      <c r="Q22" s="558" t="s">
        <v>114</v>
      </c>
      <c r="R22" s="558" t="s">
        <v>78</v>
      </c>
      <c r="S22" s="558" t="s">
        <v>1358</v>
      </c>
      <c r="T22" s="558">
        <v>1</v>
      </c>
      <c r="U22" s="514">
        <v>1</v>
      </c>
      <c r="V22" s="558" t="s">
        <v>1078</v>
      </c>
      <c r="W22" s="514" t="s">
        <v>128</v>
      </c>
      <c r="X22" s="514" t="s">
        <v>142</v>
      </c>
      <c r="Y22" s="514">
        <v>1</v>
      </c>
      <c r="Z22" s="514" t="s">
        <v>131</v>
      </c>
      <c r="AA22" s="558" t="s">
        <v>801</v>
      </c>
      <c r="AB22" s="558" t="s">
        <v>53</v>
      </c>
      <c r="AC22" s="558" t="s">
        <v>1359</v>
      </c>
      <c r="AD22" s="562" t="s">
        <v>1080</v>
      </c>
      <c r="AE22" s="567" t="s">
        <v>1360</v>
      </c>
      <c r="AF22" s="719">
        <v>0.25</v>
      </c>
      <c r="AG22" s="720"/>
      <c r="AH22" s="720"/>
      <c r="AI22" s="720">
        <v>0.45</v>
      </c>
      <c r="AJ22" s="720"/>
      <c r="AK22" s="720"/>
      <c r="AL22" s="720">
        <v>0.75</v>
      </c>
      <c r="AM22" s="720"/>
      <c r="AN22" s="720"/>
      <c r="AO22" s="720">
        <v>1</v>
      </c>
      <c r="AP22" s="720"/>
      <c r="AQ22" s="723"/>
      <c r="AR22" s="581" t="s">
        <v>961</v>
      </c>
      <c r="AS22" s="582" t="s">
        <v>1178</v>
      </c>
      <c r="AT22" s="565" t="s">
        <v>1735</v>
      </c>
      <c r="AU22" s="600" t="s">
        <v>25</v>
      </c>
    </row>
    <row r="23" spans="1:47" ht="255.75" customHeight="1" x14ac:dyDescent="0.2">
      <c r="A23" s="569" t="s">
        <v>1361</v>
      </c>
      <c r="B23" s="558" t="s">
        <v>504</v>
      </c>
      <c r="C23" s="558" t="s">
        <v>505</v>
      </c>
      <c r="D23" s="558" t="s">
        <v>506</v>
      </c>
      <c r="E23" s="558" t="s">
        <v>67</v>
      </c>
      <c r="F23" s="558" t="s">
        <v>39</v>
      </c>
      <c r="G23" s="558" t="s">
        <v>62</v>
      </c>
      <c r="H23" s="558" t="s">
        <v>1361</v>
      </c>
      <c r="I23" s="558" t="s">
        <v>1123</v>
      </c>
      <c r="J23" s="558" t="s">
        <v>1362</v>
      </c>
      <c r="K23" s="558" t="s">
        <v>1363</v>
      </c>
      <c r="L23" s="558" t="s">
        <v>1364</v>
      </c>
      <c r="M23" s="558" t="s">
        <v>73</v>
      </c>
      <c r="N23" s="558" t="s">
        <v>1365</v>
      </c>
      <c r="O23" s="558" t="s">
        <v>1366</v>
      </c>
      <c r="P23" s="558" t="s">
        <v>1367</v>
      </c>
      <c r="Q23" s="558" t="s">
        <v>114</v>
      </c>
      <c r="R23" s="558" t="s">
        <v>98</v>
      </c>
      <c r="S23" s="558" t="s">
        <v>1368</v>
      </c>
      <c r="T23" s="558" t="s">
        <v>1369</v>
      </c>
      <c r="U23" s="514" t="s">
        <v>1370</v>
      </c>
      <c r="V23" s="558" t="s">
        <v>1371</v>
      </c>
      <c r="W23" s="514" t="s">
        <v>128</v>
      </c>
      <c r="X23" s="514" t="s">
        <v>1327</v>
      </c>
      <c r="Y23" s="514" t="s">
        <v>1372</v>
      </c>
      <c r="Z23" s="514" t="s">
        <v>131</v>
      </c>
      <c r="AA23" s="558" t="s">
        <v>1373</v>
      </c>
      <c r="AB23" s="558" t="s">
        <v>53</v>
      </c>
      <c r="AC23" s="558" t="s">
        <v>1374</v>
      </c>
      <c r="AD23" s="562" t="s">
        <v>1080</v>
      </c>
      <c r="AE23" s="567" t="s">
        <v>1375</v>
      </c>
      <c r="AF23" s="719">
        <v>0.98333333333333328</v>
      </c>
      <c r="AG23" s="720"/>
      <c r="AH23" s="720"/>
      <c r="AI23" s="720">
        <v>0.97647058823529409</v>
      </c>
      <c r="AJ23" s="720"/>
      <c r="AK23" s="720"/>
      <c r="AL23" s="720">
        <v>0.97647058823529409</v>
      </c>
      <c r="AM23" s="720"/>
      <c r="AN23" s="720"/>
      <c r="AO23" s="720">
        <v>1</v>
      </c>
      <c r="AP23" s="720"/>
      <c r="AQ23" s="723"/>
      <c r="AR23" s="581" t="s">
        <v>1361</v>
      </c>
      <c r="AS23" s="582" t="s">
        <v>1179</v>
      </c>
      <c r="AT23" s="565" t="s">
        <v>1736</v>
      </c>
      <c r="AU23" s="600" t="s">
        <v>25</v>
      </c>
    </row>
    <row r="24" spans="1:47" ht="366" customHeight="1" x14ac:dyDescent="0.2">
      <c r="A24" s="569" t="s">
        <v>1376</v>
      </c>
      <c r="B24" s="558" t="s">
        <v>504</v>
      </c>
      <c r="C24" s="558" t="s">
        <v>505</v>
      </c>
      <c r="D24" s="558" t="s">
        <v>506</v>
      </c>
      <c r="E24" s="558" t="s">
        <v>67</v>
      </c>
      <c r="F24" s="558" t="s">
        <v>39</v>
      </c>
      <c r="G24" s="558" t="s">
        <v>62</v>
      </c>
      <c r="H24" s="558" t="s">
        <v>1376</v>
      </c>
      <c r="I24" s="558" t="s">
        <v>1123</v>
      </c>
      <c r="J24" s="558" t="s">
        <v>1377</v>
      </c>
      <c r="K24" s="558" t="s">
        <v>1378</v>
      </c>
      <c r="L24" s="558" t="s">
        <v>1379</v>
      </c>
      <c r="M24" s="558" t="s">
        <v>73</v>
      </c>
      <c r="N24" s="558" t="s">
        <v>1380</v>
      </c>
      <c r="O24" s="558" t="s">
        <v>1381</v>
      </c>
      <c r="P24" s="558" t="s">
        <v>1382</v>
      </c>
      <c r="Q24" s="558" t="s">
        <v>114</v>
      </c>
      <c r="R24" s="558" t="s">
        <v>98</v>
      </c>
      <c r="S24" s="558" t="s">
        <v>1368</v>
      </c>
      <c r="T24" s="558" t="s">
        <v>1369</v>
      </c>
      <c r="U24" s="514" t="s">
        <v>1383</v>
      </c>
      <c r="V24" s="558" t="s">
        <v>1384</v>
      </c>
      <c r="W24" s="514" t="s">
        <v>1385</v>
      </c>
      <c r="X24" s="514" t="s">
        <v>1386</v>
      </c>
      <c r="Y24" s="514" t="s">
        <v>1387</v>
      </c>
      <c r="Z24" s="514" t="s">
        <v>131</v>
      </c>
      <c r="AA24" s="558" t="s">
        <v>1388</v>
      </c>
      <c r="AB24" s="558" t="s">
        <v>53</v>
      </c>
      <c r="AC24" s="558" t="s">
        <v>1389</v>
      </c>
      <c r="AD24" s="562" t="s">
        <v>1080</v>
      </c>
      <c r="AE24" s="567" t="s">
        <v>1375</v>
      </c>
      <c r="AF24" s="719">
        <v>0.77777777777777779</v>
      </c>
      <c r="AG24" s="720"/>
      <c r="AH24" s="720"/>
      <c r="AI24" s="720">
        <v>1.2857142857142858</v>
      </c>
      <c r="AJ24" s="720"/>
      <c r="AK24" s="720"/>
      <c r="AL24" s="720">
        <v>1.0416666666666667</v>
      </c>
      <c r="AM24" s="720"/>
      <c r="AN24" s="720"/>
      <c r="AO24" s="720">
        <v>1</v>
      </c>
      <c r="AP24" s="720"/>
      <c r="AQ24" s="723"/>
      <c r="AR24" s="581" t="s">
        <v>1376</v>
      </c>
      <c r="AS24" s="582" t="s">
        <v>1180</v>
      </c>
      <c r="AT24" s="565" t="s">
        <v>1181</v>
      </c>
      <c r="AU24" s="600" t="s">
        <v>25</v>
      </c>
    </row>
    <row r="25" spans="1:47" ht="218.25" customHeight="1" x14ac:dyDescent="0.2">
      <c r="A25" s="569" t="s">
        <v>1390</v>
      </c>
      <c r="B25" s="558" t="s">
        <v>504</v>
      </c>
      <c r="C25" s="558" t="s">
        <v>505</v>
      </c>
      <c r="D25" s="558" t="s">
        <v>507</v>
      </c>
      <c r="E25" s="558" t="s">
        <v>66</v>
      </c>
      <c r="F25" s="558" t="s">
        <v>38</v>
      </c>
      <c r="G25" s="558" t="s">
        <v>60</v>
      </c>
      <c r="H25" s="558" t="s">
        <v>1390</v>
      </c>
      <c r="I25" s="558" t="s">
        <v>1391</v>
      </c>
      <c r="J25" s="558" t="s">
        <v>1392</v>
      </c>
      <c r="K25" s="558" t="s">
        <v>1393</v>
      </c>
      <c r="L25" s="558" t="s">
        <v>1394</v>
      </c>
      <c r="M25" s="558" t="s">
        <v>123</v>
      </c>
      <c r="N25" s="558" t="s">
        <v>462</v>
      </c>
      <c r="O25" s="558" t="s">
        <v>151</v>
      </c>
      <c r="P25" s="558" t="s">
        <v>152</v>
      </c>
      <c r="Q25" s="558" t="s">
        <v>77</v>
      </c>
      <c r="R25" s="558" t="s">
        <v>98</v>
      </c>
      <c r="S25" s="558" t="s">
        <v>1368</v>
      </c>
      <c r="T25" s="558" t="s">
        <v>153</v>
      </c>
      <c r="U25" s="514">
        <v>1</v>
      </c>
      <c r="V25" s="558" t="s">
        <v>1395</v>
      </c>
      <c r="W25" s="514">
        <v>0.85</v>
      </c>
      <c r="X25" s="514" t="s">
        <v>154</v>
      </c>
      <c r="Y25" s="514" t="s">
        <v>155</v>
      </c>
      <c r="Z25" s="514" t="s">
        <v>156</v>
      </c>
      <c r="AA25" s="558" t="s">
        <v>1396</v>
      </c>
      <c r="AB25" s="558" t="s">
        <v>53</v>
      </c>
      <c r="AC25" s="558" t="s">
        <v>1397</v>
      </c>
      <c r="AD25" s="562" t="s">
        <v>1080</v>
      </c>
      <c r="AE25" s="567" t="s">
        <v>1398</v>
      </c>
      <c r="AF25" s="587">
        <v>1</v>
      </c>
      <c r="AG25" s="588">
        <v>1</v>
      </c>
      <c r="AH25" s="588">
        <v>0.99984318996415766</v>
      </c>
      <c r="AI25" s="588">
        <v>1</v>
      </c>
      <c r="AJ25" s="588">
        <v>0.99993279569892468</v>
      </c>
      <c r="AK25" s="588">
        <v>0.99967592592592591</v>
      </c>
      <c r="AL25" s="588">
        <v>1</v>
      </c>
      <c r="AM25" s="588">
        <v>0.99616898148148147</v>
      </c>
      <c r="AN25" s="588">
        <v>1</v>
      </c>
      <c r="AO25" s="588">
        <v>0.99997535842293905</v>
      </c>
      <c r="AP25" s="588">
        <v>0.99961805555555561</v>
      </c>
      <c r="AQ25" s="589">
        <v>0.99997759856630819</v>
      </c>
      <c r="AR25" s="581" t="s">
        <v>1390</v>
      </c>
      <c r="AS25" s="582" t="s">
        <v>1737</v>
      </c>
      <c r="AT25" s="565" t="s">
        <v>1182</v>
      </c>
      <c r="AU25" s="601" t="s">
        <v>24</v>
      </c>
    </row>
    <row r="26" spans="1:47" ht="143.25" customHeight="1" x14ac:dyDescent="0.2">
      <c r="A26" s="569" t="s">
        <v>374</v>
      </c>
      <c r="B26" s="558" t="s">
        <v>513</v>
      </c>
      <c r="C26" s="558" t="s">
        <v>514</v>
      </c>
      <c r="D26" s="558" t="s">
        <v>517</v>
      </c>
      <c r="E26" s="558" t="s">
        <v>69</v>
      </c>
      <c r="F26" s="558" t="s">
        <v>41</v>
      </c>
      <c r="G26" s="558" t="s">
        <v>60</v>
      </c>
      <c r="H26" s="558" t="s">
        <v>374</v>
      </c>
      <c r="I26" s="558" t="s">
        <v>1125</v>
      </c>
      <c r="J26" s="558" t="s">
        <v>1399</v>
      </c>
      <c r="K26" s="558" t="s">
        <v>1400</v>
      </c>
      <c r="L26" s="558" t="s">
        <v>1401</v>
      </c>
      <c r="M26" s="558" t="s">
        <v>73</v>
      </c>
      <c r="N26" s="558" t="s">
        <v>1402</v>
      </c>
      <c r="O26" s="558" t="s">
        <v>1403</v>
      </c>
      <c r="P26" s="558" t="s">
        <v>1404</v>
      </c>
      <c r="Q26" s="558" t="s">
        <v>1405</v>
      </c>
      <c r="R26" s="558" t="s">
        <v>78</v>
      </c>
      <c r="S26" s="558" t="s">
        <v>1406</v>
      </c>
      <c r="T26" s="558" t="s">
        <v>1407</v>
      </c>
      <c r="U26" s="514">
        <v>1</v>
      </c>
      <c r="V26" s="558" t="s">
        <v>1408</v>
      </c>
      <c r="W26" s="514" t="s">
        <v>164</v>
      </c>
      <c r="X26" s="514" t="s">
        <v>1409</v>
      </c>
      <c r="Y26" s="514" t="s">
        <v>1410</v>
      </c>
      <c r="Z26" s="514" t="s">
        <v>166</v>
      </c>
      <c r="AA26" s="558" t="s">
        <v>1411</v>
      </c>
      <c r="AB26" s="558" t="s">
        <v>53</v>
      </c>
      <c r="AC26" s="558" t="s">
        <v>1412</v>
      </c>
      <c r="AD26" s="562" t="s">
        <v>1084</v>
      </c>
      <c r="AE26" s="567" t="s">
        <v>1413</v>
      </c>
      <c r="AF26" s="719">
        <v>1</v>
      </c>
      <c r="AG26" s="720"/>
      <c r="AH26" s="720"/>
      <c r="AI26" s="720">
        <v>1</v>
      </c>
      <c r="AJ26" s="720"/>
      <c r="AK26" s="720"/>
      <c r="AL26" s="720">
        <v>1</v>
      </c>
      <c r="AM26" s="720"/>
      <c r="AN26" s="720"/>
      <c r="AO26" s="720">
        <v>1</v>
      </c>
      <c r="AP26" s="720"/>
      <c r="AQ26" s="723"/>
      <c r="AR26" s="581" t="s">
        <v>374</v>
      </c>
      <c r="AS26" s="582" t="s">
        <v>1183</v>
      </c>
      <c r="AT26" s="565" t="s">
        <v>1184</v>
      </c>
      <c r="AU26" s="600" t="s">
        <v>25</v>
      </c>
    </row>
    <row r="27" spans="1:47" ht="171" customHeight="1" x14ac:dyDescent="0.2">
      <c r="A27" s="569" t="s">
        <v>375</v>
      </c>
      <c r="B27" s="558" t="s">
        <v>404</v>
      </c>
      <c r="C27" s="558" t="s">
        <v>511</v>
      </c>
      <c r="D27" s="558" t="s">
        <v>516</v>
      </c>
      <c r="E27" s="558" t="s">
        <v>69</v>
      </c>
      <c r="F27" s="558" t="s">
        <v>41</v>
      </c>
      <c r="G27" s="558" t="s">
        <v>87</v>
      </c>
      <c r="H27" s="558" t="s">
        <v>375</v>
      </c>
      <c r="I27" s="558" t="s">
        <v>1125</v>
      </c>
      <c r="J27" s="558" t="s">
        <v>1414</v>
      </c>
      <c r="K27" s="558" t="s">
        <v>1415</v>
      </c>
      <c r="L27" s="558" t="s">
        <v>1416</v>
      </c>
      <c r="M27" s="558" t="s">
        <v>73</v>
      </c>
      <c r="N27" s="558" t="s">
        <v>1417</v>
      </c>
      <c r="O27" s="558" t="s">
        <v>1418</v>
      </c>
      <c r="P27" s="558" t="s">
        <v>1419</v>
      </c>
      <c r="Q27" s="558" t="s">
        <v>351</v>
      </c>
      <c r="R27" s="558" t="s">
        <v>78</v>
      </c>
      <c r="S27" s="558" t="s">
        <v>1420</v>
      </c>
      <c r="T27" s="558" t="s">
        <v>118</v>
      </c>
      <c r="U27" s="514">
        <v>1</v>
      </c>
      <c r="V27" s="558" t="s">
        <v>1421</v>
      </c>
      <c r="W27" s="514" t="s">
        <v>164</v>
      </c>
      <c r="X27" s="514" t="s">
        <v>99</v>
      </c>
      <c r="Y27" s="514" t="s">
        <v>165</v>
      </c>
      <c r="Z27" s="514" t="s">
        <v>447</v>
      </c>
      <c r="AA27" s="558" t="s">
        <v>1422</v>
      </c>
      <c r="AB27" s="558" t="s">
        <v>53</v>
      </c>
      <c r="AC27" s="558" t="s">
        <v>219</v>
      </c>
      <c r="AD27" s="562" t="s">
        <v>1084</v>
      </c>
      <c r="AE27" s="567" t="s">
        <v>1423</v>
      </c>
      <c r="AF27" s="719">
        <v>1</v>
      </c>
      <c r="AG27" s="720"/>
      <c r="AH27" s="720"/>
      <c r="AI27" s="720">
        <v>1</v>
      </c>
      <c r="AJ27" s="720"/>
      <c r="AK27" s="720"/>
      <c r="AL27" s="720">
        <v>1</v>
      </c>
      <c r="AM27" s="720"/>
      <c r="AN27" s="720"/>
      <c r="AO27" s="720">
        <v>1</v>
      </c>
      <c r="AP27" s="720"/>
      <c r="AQ27" s="723"/>
      <c r="AR27" s="581" t="s">
        <v>375</v>
      </c>
      <c r="AS27" s="582" t="s">
        <v>1738</v>
      </c>
      <c r="AT27" s="565" t="s">
        <v>1739</v>
      </c>
      <c r="AU27" s="600" t="s">
        <v>25</v>
      </c>
    </row>
    <row r="28" spans="1:47" ht="92.25" customHeight="1" x14ac:dyDescent="0.2">
      <c r="A28" s="569" t="s">
        <v>1424</v>
      </c>
      <c r="B28" s="558" t="s">
        <v>404</v>
      </c>
      <c r="C28" s="558" t="s">
        <v>511</v>
      </c>
      <c r="D28" s="558" t="s">
        <v>516</v>
      </c>
      <c r="E28" s="558" t="s">
        <v>69</v>
      </c>
      <c r="F28" s="558" t="s">
        <v>41</v>
      </c>
      <c r="G28" s="558" t="s">
        <v>87</v>
      </c>
      <c r="H28" s="558" t="s">
        <v>1424</v>
      </c>
      <c r="I28" s="558" t="s">
        <v>1125</v>
      </c>
      <c r="J28" s="558" t="s">
        <v>1414</v>
      </c>
      <c r="K28" s="558" t="s">
        <v>1425</v>
      </c>
      <c r="L28" s="558" t="s">
        <v>1426</v>
      </c>
      <c r="M28" s="558" t="s">
        <v>73</v>
      </c>
      <c r="N28" s="558" t="s">
        <v>1427</v>
      </c>
      <c r="O28" s="558" t="s">
        <v>1428</v>
      </c>
      <c r="P28" s="558" t="s">
        <v>1429</v>
      </c>
      <c r="Q28" s="558" t="s">
        <v>351</v>
      </c>
      <c r="R28" s="558" t="s">
        <v>78</v>
      </c>
      <c r="S28" s="558" t="s">
        <v>1430</v>
      </c>
      <c r="T28" s="558" t="s">
        <v>118</v>
      </c>
      <c r="U28" s="514">
        <v>1</v>
      </c>
      <c r="V28" s="558" t="s">
        <v>1431</v>
      </c>
      <c r="W28" s="514" t="s">
        <v>164</v>
      </c>
      <c r="X28" s="514" t="s">
        <v>99</v>
      </c>
      <c r="Y28" s="514" t="s">
        <v>165</v>
      </c>
      <c r="Z28" s="514" t="s">
        <v>447</v>
      </c>
      <c r="AA28" s="558" t="s">
        <v>1432</v>
      </c>
      <c r="AB28" s="558" t="s">
        <v>53</v>
      </c>
      <c r="AC28" s="558" t="s">
        <v>219</v>
      </c>
      <c r="AD28" s="562" t="s">
        <v>1084</v>
      </c>
      <c r="AE28" s="567" t="s">
        <v>1423</v>
      </c>
      <c r="AF28" s="719">
        <v>0.25</v>
      </c>
      <c r="AG28" s="720"/>
      <c r="AH28" s="720"/>
      <c r="AI28" s="720">
        <v>0.25</v>
      </c>
      <c r="AJ28" s="720"/>
      <c r="AK28" s="720"/>
      <c r="AL28" s="720">
        <v>0.5</v>
      </c>
      <c r="AM28" s="720"/>
      <c r="AN28" s="720"/>
      <c r="AO28" s="720">
        <v>1</v>
      </c>
      <c r="AP28" s="720"/>
      <c r="AQ28" s="723"/>
      <c r="AR28" s="581" t="s">
        <v>1424</v>
      </c>
      <c r="AS28" s="582" t="s">
        <v>1185</v>
      </c>
      <c r="AT28" s="565" t="s">
        <v>1740</v>
      </c>
      <c r="AU28" s="600" t="s">
        <v>25</v>
      </c>
    </row>
    <row r="29" spans="1:47" ht="167.25" customHeight="1" x14ac:dyDescent="0.2">
      <c r="A29" s="569" t="s">
        <v>377</v>
      </c>
      <c r="B29" s="558" t="s">
        <v>508</v>
      </c>
      <c r="C29" s="558" t="s">
        <v>509</v>
      </c>
      <c r="D29" s="558" t="s">
        <v>510</v>
      </c>
      <c r="E29" s="558" t="s">
        <v>69</v>
      </c>
      <c r="F29" s="558" t="s">
        <v>41</v>
      </c>
      <c r="G29" s="558" t="s">
        <v>87</v>
      </c>
      <c r="H29" s="558" t="s">
        <v>377</v>
      </c>
      <c r="I29" s="558" t="s">
        <v>1125</v>
      </c>
      <c r="J29" s="558" t="s">
        <v>1433</v>
      </c>
      <c r="K29" s="558" t="s">
        <v>1434</v>
      </c>
      <c r="L29" s="558" t="s">
        <v>160</v>
      </c>
      <c r="M29" s="558" t="s">
        <v>89</v>
      </c>
      <c r="N29" s="558" t="s">
        <v>1435</v>
      </c>
      <c r="O29" s="558" t="s">
        <v>162</v>
      </c>
      <c r="P29" s="558" t="s">
        <v>163</v>
      </c>
      <c r="Q29" s="558" t="s">
        <v>77</v>
      </c>
      <c r="R29" s="558" t="s">
        <v>78</v>
      </c>
      <c r="S29" s="558" t="s">
        <v>1436</v>
      </c>
      <c r="T29" s="558">
        <v>1.03</v>
      </c>
      <c r="U29" s="514">
        <v>0.95</v>
      </c>
      <c r="V29" s="558" t="s">
        <v>446</v>
      </c>
      <c r="W29" s="514" t="s">
        <v>164</v>
      </c>
      <c r="X29" s="514" t="s">
        <v>99</v>
      </c>
      <c r="Y29" s="514" t="s">
        <v>1437</v>
      </c>
      <c r="Z29" s="514" t="s">
        <v>1438</v>
      </c>
      <c r="AA29" s="558" t="s">
        <v>1439</v>
      </c>
      <c r="AB29" s="558" t="s">
        <v>53</v>
      </c>
      <c r="AC29" s="558" t="s">
        <v>1440</v>
      </c>
      <c r="AD29" s="562" t="s">
        <v>1084</v>
      </c>
      <c r="AE29" s="567" t="s">
        <v>1441</v>
      </c>
      <c r="AF29" s="724">
        <v>1</v>
      </c>
      <c r="AG29" s="725"/>
      <c r="AH29" s="725"/>
      <c r="AI29" s="720">
        <v>1</v>
      </c>
      <c r="AJ29" s="720"/>
      <c r="AK29" s="720"/>
      <c r="AL29" s="720">
        <v>1</v>
      </c>
      <c r="AM29" s="720"/>
      <c r="AN29" s="720"/>
      <c r="AO29" s="720">
        <v>0.9375</v>
      </c>
      <c r="AP29" s="720"/>
      <c r="AQ29" s="723"/>
      <c r="AR29" s="581" t="s">
        <v>377</v>
      </c>
      <c r="AS29" s="582" t="s">
        <v>1741</v>
      </c>
      <c r="AT29" s="565" t="s">
        <v>1186</v>
      </c>
      <c r="AU29" s="600" t="s">
        <v>25</v>
      </c>
    </row>
    <row r="30" spans="1:47" ht="166.5" customHeight="1" x14ac:dyDescent="0.2">
      <c r="A30" s="569" t="s">
        <v>365</v>
      </c>
      <c r="B30" s="558" t="s">
        <v>504</v>
      </c>
      <c r="C30" s="558" t="s">
        <v>505</v>
      </c>
      <c r="D30" s="558" t="s">
        <v>507</v>
      </c>
      <c r="E30" s="558" t="s">
        <v>67</v>
      </c>
      <c r="F30" s="558" t="s">
        <v>39</v>
      </c>
      <c r="G30" s="558" t="s">
        <v>64</v>
      </c>
      <c r="H30" s="558" t="s">
        <v>365</v>
      </c>
      <c r="I30" s="558" t="s">
        <v>1125</v>
      </c>
      <c r="J30" s="558" t="s">
        <v>1442</v>
      </c>
      <c r="K30" s="558" t="s">
        <v>1443</v>
      </c>
      <c r="L30" s="558" t="s">
        <v>1444</v>
      </c>
      <c r="M30" s="558" t="s">
        <v>89</v>
      </c>
      <c r="N30" s="558" t="s">
        <v>1445</v>
      </c>
      <c r="O30" s="558" t="s">
        <v>448</v>
      </c>
      <c r="P30" s="558" t="s">
        <v>467</v>
      </c>
      <c r="Q30" s="558" t="s">
        <v>114</v>
      </c>
      <c r="R30" s="558" t="s">
        <v>78</v>
      </c>
      <c r="S30" s="558" t="s">
        <v>1446</v>
      </c>
      <c r="T30" s="558">
        <v>0.9</v>
      </c>
      <c r="U30" s="514">
        <v>0.95</v>
      </c>
      <c r="V30" s="558" t="s">
        <v>169</v>
      </c>
      <c r="W30" s="514" t="s">
        <v>164</v>
      </c>
      <c r="X30" s="514" t="s">
        <v>99</v>
      </c>
      <c r="Y30" s="514" t="s">
        <v>451</v>
      </c>
      <c r="Z30" s="514" t="s">
        <v>452</v>
      </c>
      <c r="AA30" s="558" t="s">
        <v>1447</v>
      </c>
      <c r="AB30" s="558" t="s">
        <v>53</v>
      </c>
      <c r="AC30" s="558" t="s">
        <v>219</v>
      </c>
      <c r="AD30" s="562" t="s">
        <v>1084</v>
      </c>
      <c r="AE30" s="567" t="s">
        <v>1448</v>
      </c>
      <c r="AF30" s="724">
        <v>0.25</v>
      </c>
      <c r="AG30" s="725"/>
      <c r="AH30" s="725"/>
      <c r="AI30" s="725">
        <v>0.5</v>
      </c>
      <c r="AJ30" s="725"/>
      <c r="AK30" s="725"/>
      <c r="AL30" s="725">
        <v>0.75</v>
      </c>
      <c r="AM30" s="725"/>
      <c r="AN30" s="725"/>
      <c r="AO30" s="725">
        <v>1</v>
      </c>
      <c r="AP30" s="725"/>
      <c r="AQ30" s="726"/>
      <c r="AR30" s="581" t="s">
        <v>365</v>
      </c>
      <c r="AS30" s="582" t="s">
        <v>1187</v>
      </c>
      <c r="AT30" s="565" t="s">
        <v>1188</v>
      </c>
      <c r="AU30" s="600" t="s">
        <v>25</v>
      </c>
    </row>
    <row r="31" spans="1:47" ht="156" customHeight="1" x14ac:dyDescent="0.2">
      <c r="A31" s="569" t="s">
        <v>366</v>
      </c>
      <c r="B31" s="558" t="s">
        <v>504</v>
      </c>
      <c r="C31" s="558" t="s">
        <v>505</v>
      </c>
      <c r="D31" s="558" t="s">
        <v>507</v>
      </c>
      <c r="E31" s="558" t="s">
        <v>67</v>
      </c>
      <c r="F31" s="558" t="s">
        <v>39</v>
      </c>
      <c r="G31" s="558" t="s">
        <v>64</v>
      </c>
      <c r="H31" s="558" t="s">
        <v>366</v>
      </c>
      <c r="I31" s="558" t="s">
        <v>1125</v>
      </c>
      <c r="J31" s="558" t="s">
        <v>1449</v>
      </c>
      <c r="K31" s="558" t="s">
        <v>1450</v>
      </c>
      <c r="L31" s="558" t="s">
        <v>1451</v>
      </c>
      <c r="M31" s="558" t="s">
        <v>89</v>
      </c>
      <c r="N31" s="558" t="s">
        <v>173</v>
      </c>
      <c r="O31" s="558" t="s">
        <v>449</v>
      </c>
      <c r="P31" s="558" t="s">
        <v>468</v>
      </c>
      <c r="Q31" s="558" t="s">
        <v>114</v>
      </c>
      <c r="R31" s="558" t="s">
        <v>78</v>
      </c>
      <c r="S31" s="558" t="s">
        <v>1452</v>
      </c>
      <c r="T31" s="558">
        <v>0.9</v>
      </c>
      <c r="U31" s="514">
        <v>0.95</v>
      </c>
      <c r="V31" s="558" t="s">
        <v>174</v>
      </c>
      <c r="W31" s="514" t="s">
        <v>164</v>
      </c>
      <c r="X31" s="514" t="s">
        <v>99</v>
      </c>
      <c r="Y31" s="514" t="s">
        <v>451</v>
      </c>
      <c r="Z31" s="514" t="s">
        <v>452</v>
      </c>
      <c r="AA31" s="558" t="s">
        <v>170</v>
      </c>
      <c r="AB31" s="558" t="s">
        <v>53</v>
      </c>
      <c r="AC31" s="558" t="s">
        <v>219</v>
      </c>
      <c r="AD31" s="562" t="s">
        <v>1084</v>
      </c>
      <c r="AE31" s="567" t="s">
        <v>1448</v>
      </c>
      <c r="AF31" s="724">
        <v>0.25</v>
      </c>
      <c r="AG31" s="725"/>
      <c r="AH31" s="725"/>
      <c r="AI31" s="725">
        <v>0.5</v>
      </c>
      <c r="AJ31" s="725"/>
      <c r="AK31" s="725"/>
      <c r="AL31" s="725">
        <v>0.75</v>
      </c>
      <c r="AM31" s="725"/>
      <c r="AN31" s="725"/>
      <c r="AO31" s="725">
        <v>1</v>
      </c>
      <c r="AP31" s="725"/>
      <c r="AQ31" s="726"/>
      <c r="AR31" s="581" t="s">
        <v>366</v>
      </c>
      <c r="AS31" s="582" t="s">
        <v>1742</v>
      </c>
      <c r="AT31" s="565" t="s">
        <v>1189</v>
      </c>
      <c r="AU31" s="600" t="s">
        <v>25</v>
      </c>
    </row>
    <row r="32" spans="1:47" ht="150.75" customHeight="1" x14ac:dyDescent="0.2">
      <c r="A32" s="569" t="s">
        <v>1453</v>
      </c>
      <c r="B32" s="558" t="s">
        <v>504</v>
      </c>
      <c r="C32" s="558" t="s">
        <v>505</v>
      </c>
      <c r="D32" s="558" t="s">
        <v>507</v>
      </c>
      <c r="E32" s="558" t="s">
        <v>67</v>
      </c>
      <c r="F32" s="558" t="s">
        <v>39</v>
      </c>
      <c r="G32" s="558" t="s">
        <v>64</v>
      </c>
      <c r="H32" s="558" t="s">
        <v>1453</v>
      </c>
      <c r="I32" s="558" t="s">
        <v>1125</v>
      </c>
      <c r="J32" s="558" t="s">
        <v>1454</v>
      </c>
      <c r="K32" s="558" t="s">
        <v>1455</v>
      </c>
      <c r="L32" s="558" t="s">
        <v>1456</v>
      </c>
      <c r="M32" s="558" t="s">
        <v>89</v>
      </c>
      <c r="N32" s="558" t="s">
        <v>176</v>
      </c>
      <c r="O32" s="558" t="s">
        <v>450</v>
      </c>
      <c r="P32" s="558" t="s">
        <v>469</v>
      </c>
      <c r="Q32" s="558" t="s">
        <v>114</v>
      </c>
      <c r="R32" s="558" t="s">
        <v>78</v>
      </c>
      <c r="S32" s="558" t="s">
        <v>1457</v>
      </c>
      <c r="T32" s="558">
        <v>0.9</v>
      </c>
      <c r="U32" s="514">
        <v>0.95</v>
      </c>
      <c r="V32" s="558" t="s">
        <v>177</v>
      </c>
      <c r="W32" s="514" t="s">
        <v>164</v>
      </c>
      <c r="X32" s="514" t="s">
        <v>99</v>
      </c>
      <c r="Y32" s="514" t="s">
        <v>451</v>
      </c>
      <c r="Z32" s="514" t="s">
        <v>452</v>
      </c>
      <c r="AA32" s="558" t="s">
        <v>170</v>
      </c>
      <c r="AB32" s="558" t="s">
        <v>53</v>
      </c>
      <c r="AC32" s="558" t="s">
        <v>219</v>
      </c>
      <c r="AD32" s="562" t="s">
        <v>1084</v>
      </c>
      <c r="AE32" s="567" t="s">
        <v>1448</v>
      </c>
      <c r="AF32" s="724">
        <v>0.25</v>
      </c>
      <c r="AG32" s="725"/>
      <c r="AH32" s="725"/>
      <c r="AI32" s="725">
        <v>0.5</v>
      </c>
      <c r="AJ32" s="725"/>
      <c r="AK32" s="725"/>
      <c r="AL32" s="725">
        <v>0.75</v>
      </c>
      <c r="AM32" s="725"/>
      <c r="AN32" s="725"/>
      <c r="AO32" s="725">
        <v>1</v>
      </c>
      <c r="AP32" s="725"/>
      <c r="AQ32" s="726"/>
      <c r="AR32" s="581" t="s">
        <v>1453</v>
      </c>
      <c r="AS32" s="582" t="s">
        <v>1743</v>
      </c>
      <c r="AT32" s="565" t="s">
        <v>1744</v>
      </c>
      <c r="AU32" s="600" t="s">
        <v>25</v>
      </c>
    </row>
    <row r="33" spans="1:47" ht="368.25" customHeight="1" x14ac:dyDescent="0.2">
      <c r="A33" s="569" t="s">
        <v>1458</v>
      </c>
      <c r="B33" s="558" t="s">
        <v>404</v>
      </c>
      <c r="C33" s="558" t="s">
        <v>405</v>
      </c>
      <c r="D33" s="558" t="s">
        <v>512</v>
      </c>
      <c r="E33" s="558" t="s">
        <v>69</v>
      </c>
      <c r="F33" s="558" t="s">
        <v>41</v>
      </c>
      <c r="G33" s="558" t="s">
        <v>60</v>
      </c>
      <c r="H33" s="558" t="s">
        <v>1458</v>
      </c>
      <c r="I33" s="558" t="s">
        <v>1125</v>
      </c>
      <c r="J33" s="558" t="s">
        <v>767</v>
      </c>
      <c r="K33" s="558" t="s">
        <v>178</v>
      </c>
      <c r="L33" s="558" t="s">
        <v>1459</v>
      </c>
      <c r="M33" s="558" t="s">
        <v>73</v>
      </c>
      <c r="N33" s="558" t="s">
        <v>1460</v>
      </c>
      <c r="O33" s="558" t="s">
        <v>180</v>
      </c>
      <c r="P33" s="558" t="s">
        <v>181</v>
      </c>
      <c r="Q33" s="558" t="s">
        <v>114</v>
      </c>
      <c r="R33" s="558" t="s">
        <v>78</v>
      </c>
      <c r="S33" s="558" t="s">
        <v>1461</v>
      </c>
      <c r="T33" s="558">
        <v>0.9</v>
      </c>
      <c r="U33" s="514">
        <v>0.9</v>
      </c>
      <c r="V33" s="558" t="s">
        <v>1462</v>
      </c>
      <c r="W33" s="514" t="s">
        <v>164</v>
      </c>
      <c r="X33" s="514" t="s">
        <v>99</v>
      </c>
      <c r="Y33" s="514" t="s">
        <v>165</v>
      </c>
      <c r="Z33" s="514" t="s">
        <v>447</v>
      </c>
      <c r="AA33" s="558" t="s">
        <v>1463</v>
      </c>
      <c r="AB33" s="558" t="s">
        <v>53</v>
      </c>
      <c r="AC33" s="558" t="s">
        <v>219</v>
      </c>
      <c r="AD33" s="562" t="s">
        <v>1084</v>
      </c>
      <c r="AE33" s="567" t="s">
        <v>1464</v>
      </c>
      <c r="AF33" s="724">
        <v>1</v>
      </c>
      <c r="AG33" s="725"/>
      <c r="AH33" s="725"/>
      <c r="AI33" s="725">
        <v>1</v>
      </c>
      <c r="AJ33" s="725"/>
      <c r="AK33" s="725"/>
      <c r="AL33" s="725">
        <v>1</v>
      </c>
      <c r="AM33" s="725"/>
      <c r="AN33" s="725"/>
      <c r="AO33" s="725">
        <v>1</v>
      </c>
      <c r="AP33" s="725"/>
      <c r="AQ33" s="726"/>
      <c r="AR33" s="581" t="s">
        <v>1458</v>
      </c>
      <c r="AS33" s="582" t="s">
        <v>1745</v>
      </c>
      <c r="AT33" s="565" t="s">
        <v>1746</v>
      </c>
      <c r="AU33" s="600" t="s">
        <v>25</v>
      </c>
    </row>
    <row r="34" spans="1:47" ht="143.25" customHeight="1" x14ac:dyDescent="0.2">
      <c r="A34" s="569" t="s">
        <v>379</v>
      </c>
      <c r="B34" s="558" t="s">
        <v>80</v>
      </c>
      <c r="C34" s="558" t="s">
        <v>81</v>
      </c>
      <c r="D34" s="558" t="s">
        <v>531</v>
      </c>
      <c r="E34" s="558" t="s">
        <v>69</v>
      </c>
      <c r="F34" s="558" t="s">
        <v>41</v>
      </c>
      <c r="G34" s="558" t="s">
        <v>60</v>
      </c>
      <c r="H34" s="558" t="s">
        <v>379</v>
      </c>
      <c r="I34" s="558" t="s">
        <v>1124</v>
      </c>
      <c r="J34" s="558" t="s">
        <v>768</v>
      </c>
      <c r="K34" s="558" t="s">
        <v>417</v>
      </c>
      <c r="L34" s="558" t="s">
        <v>197</v>
      </c>
      <c r="M34" s="558" t="s">
        <v>73</v>
      </c>
      <c r="N34" s="558" t="s">
        <v>1465</v>
      </c>
      <c r="O34" s="558" t="s">
        <v>1466</v>
      </c>
      <c r="P34" s="558" t="s">
        <v>1467</v>
      </c>
      <c r="Q34" s="558" t="s">
        <v>77</v>
      </c>
      <c r="R34" s="558" t="s">
        <v>78</v>
      </c>
      <c r="S34" s="558" t="s">
        <v>1468</v>
      </c>
      <c r="T34" s="558">
        <v>1</v>
      </c>
      <c r="U34" s="514">
        <v>1</v>
      </c>
      <c r="V34" s="558" t="s">
        <v>1469</v>
      </c>
      <c r="W34" s="514" t="s">
        <v>164</v>
      </c>
      <c r="X34" s="514" t="s">
        <v>99</v>
      </c>
      <c r="Y34" s="514" t="s">
        <v>438</v>
      </c>
      <c r="Z34" s="514">
        <v>1</v>
      </c>
      <c r="AA34" s="558" t="s">
        <v>199</v>
      </c>
      <c r="AB34" s="558" t="s">
        <v>53</v>
      </c>
      <c r="AC34" s="558" t="s">
        <v>219</v>
      </c>
      <c r="AD34" s="562" t="s">
        <v>1084</v>
      </c>
      <c r="AE34" s="567" t="s">
        <v>1470</v>
      </c>
      <c r="AF34" s="724">
        <v>1</v>
      </c>
      <c r="AG34" s="725"/>
      <c r="AH34" s="725"/>
      <c r="AI34" s="725">
        <v>1</v>
      </c>
      <c r="AJ34" s="725"/>
      <c r="AK34" s="725"/>
      <c r="AL34" s="725">
        <v>1</v>
      </c>
      <c r="AM34" s="725"/>
      <c r="AN34" s="725"/>
      <c r="AO34" s="725">
        <v>1</v>
      </c>
      <c r="AP34" s="725"/>
      <c r="AQ34" s="726"/>
      <c r="AR34" s="581" t="s">
        <v>379</v>
      </c>
      <c r="AS34" s="582" t="s">
        <v>1747</v>
      </c>
      <c r="AT34" s="565" t="s">
        <v>1748</v>
      </c>
      <c r="AU34" s="600" t="s">
        <v>25</v>
      </c>
    </row>
    <row r="35" spans="1:47" ht="148.5" customHeight="1" x14ac:dyDescent="0.2">
      <c r="A35" s="569" t="s">
        <v>380</v>
      </c>
      <c r="B35" s="558" t="s">
        <v>513</v>
      </c>
      <c r="C35" s="558" t="s">
        <v>514</v>
      </c>
      <c r="D35" s="558" t="s">
        <v>515</v>
      </c>
      <c r="E35" s="558" t="s">
        <v>69</v>
      </c>
      <c r="F35" s="558" t="s">
        <v>41</v>
      </c>
      <c r="G35" s="558" t="s">
        <v>60</v>
      </c>
      <c r="H35" s="558" t="s">
        <v>380</v>
      </c>
      <c r="I35" s="558" t="s">
        <v>1124</v>
      </c>
      <c r="J35" s="558" t="s">
        <v>771</v>
      </c>
      <c r="K35" s="558" t="s">
        <v>418</v>
      </c>
      <c r="L35" s="558" t="s">
        <v>200</v>
      </c>
      <c r="M35" s="558" t="s">
        <v>73</v>
      </c>
      <c r="N35" s="558" t="s">
        <v>1471</v>
      </c>
      <c r="O35" s="558" t="s">
        <v>1472</v>
      </c>
      <c r="P35" s="558" t="s">
        <v>1473</v>
      </c>
      <c r="Q35" s="558" t="s">
        <v>77</v>
      </c>
      <c r="R35" s="558" t="s">
        <v>78</v>
      </c>
      <c r="S35" s="558" t="s">
        <v>1468</v>
      </c>
      <c r="T35" s="558">
        <v>1</v>
      </c>
      <c r="U35" s="514">
        <v>0.9</v>
      </c>
      <c r="V35" s="558" t="s">
        <v>1474</v>
      </c>
      <c r="W35" s="514" t="s">
        <v>164</v>
      </c>
      <c r="X35" s="514" t="s">
        <v>99</v>
      </c>
      <c r="Y35" s="514" t="s">
        <v>165</v>
      </c>
      <c r="Z35" s="514" t="s">
        <v>447</v>
      </c>
      <c r="AA35" s="558" t="s">
        <v>202</v>
      </c>
      <c r="AB35" s="558" t="s">
        <v>53</v>
      </c>
      <c r="AC35" s="558" t="s">
        <v>219</v>
      </c>
      <c r="AD35" s="562" t="s">
        <v>1084</v>
      </c>
      <c r="AE35" s="567" t="s">
        <v>1470</v>
      </c>
      <c r="AF35" s="724">
        <v>0.51</v>
      </c>
      <c r="AG35" s="725"/>
      <c r="AH35" s="725"/>
      <c r="AI35" s="725">
        <v>0.73333333333333339</v>
      </c>
      <c r="AJ35" s="725"/>
      <c r="AK35" s="725"/>
      <c r="AL35" s="725">
        <v>1</v>
      </c>
      <c r="AM35" s="725"/>
      <c r="AN35" s="725"/>
      <c r="AO35" s="725">
        <v>1</v>
      </c>
      <c r="AP35" s="725"/>
      <c r="AQ35" s="726"/>
      <c r="AR35" s="581" t="s">
        <v>380</v>
      </c>
      <c r="AS35" s="582" t="s">
        <v>1749</v>
      </c>
      <c r="AT35" s="565" t="s">
        <v>1750</v>
      </c>
      <c r="AU35" s="600" t="s">
        <v>25</v>
      </c>
    </row>
    <row r="36" spans="1:47" ht="105.75" customHeight="1" x14ac:dyDescent="0.2">
      <c r="A36" s="569" t="s">
        <v>381</v>
      </c>
      <c r="B36" s="558" t="s">
        <v>513</v>
      </c>
      <c r="C36" s="558" t="s">
        <v>514</v>
      </c>
      <c r="D36" s="558" t="s">
        <v>515</v>
      </c>
      <c r="E36" s="558" t="s">
        <v>69</v>
      </c>
      <c r="F36" s="558" t="s">
        <v>41</v>
      </c>
      <c r="G36" s="558" t="s">
        <v>60</v>
      </c>
      <c r="H36" s="558" t="s">
        <v>381</v>
      </c>
      <c r="I36" s="558" t="s">
        <v>1124</v>
      </c>
      <c r="J36" s="558" t="s">
        <v>770</v>
      </c>
      <c r="K36" s="558" t="s">
        <v>419</v>
      </c>
      <c r="L36" s="558" t="s">
        <v>203</v>
      </c>
      <c r="M36" s="558" t="s">
        <v>73</v>
      </c>
      <c r="N36" s="558" t="s">
        <v>1475</v>
      </c>
      <c r="O36" s="558" t="s">
        <v>1476</v>
      </c>
      <c r="P36" s="558" t="s">
        <v>1477</v>
      </c>
      <c r="Q36" s="558" t="s">
        <v>77</v>
      </c>
      <c r="R36" s="558" t="s">
        <v>78</v>
      </c>
      <c r="S36" s="558" t="s">
        <v>1468</v>
      </c>
      <c r="T36" s="558">
        <v>1</v>
      </c>
      <c r="U36" s="514">
        <v>0.9</v>
      </c>
      <c r="V36" s="558" t="s">
        <v>1478</v>
      </c>
      <c r="W36" s="514" t="s">
        <v>164</v>
      </c>
      <c r="X36" s="514" t="s">
        <v>99</v>
      </c>
      <c r="Y36" s="514" t="s">
        <v>165</v>
      </c>
      <c r="Z36" s="514" t="s">
        <v>447</v>
      </c>
      <c r="AA36" s="558" t="s">
        <v>206</v>
      </c>
      <c r="AB36" s="558" t="s">
        <v>53</v>
      </c>
      <c r="AC36" s="558" t="s">
        <v>219</v>
      </c>
      <c r="AD36" s="562" t="s">
        <v>1084</v>
      </c>
      <c r="AE36" s="567" t="s">
        <v>1470</v>
      </c>
      <c r="AF36" s="724">
        <v>1</v>
      </c>
      <c r="AG36" s="725"/>
      <c r="AH36" s="725"/>
      <c r="AI36" s="725">
        <v>1</v>
      </c>
      <c r="AJ36" s="725"/>
      <c r="AK36" s="725"/>
      <c r="AL36" s="725">
        <v>1</v>
      </c>
      <c r="AM36" s="725"/>
      <c r="AN36" s="725"/>
      <c r="AO36" s="725">
        <v>1</v>
      </c>
      <c r="AP36" s="725"/>
      <c r="AQ36" s="726"/>
      <c r="AR36" s="581" t="s">
        <v>381</v>
      </c>
      <c r="AS36" s="582" t="s">
        <v>1751</v>
      </c>
      <c r="AT36" s="565" t="s">
        <v>1190</v>
      </c>
      <c r="AU36" s="600" t="s">
        <v>25</v>
      </c>
    </row>
    <row r="37" spans="1:47" ht="123" customHeight="1" x14ac:dyDescent="0.2">
      <c r="A37" s="569" t="s">
        <v>382</v>
      </c>
      <c r="B37" s="558" t="s">
        <v>513</v>
      </c>
      <c r="C37" s="558" t="s">
        <v>514</v>
      </c>
      <c r="D37" s="558" t="s">
        <v>515</v>
      </c>
      <c r="E37" s="558" t="s">
        <v>69</v>
      </c>
      <c r="F37" s="558" t="s">
        <v>41</v>
      </c>
      <c r="G37" s="558" t="s">
        <v>60</v>
      </c>
      <c r="H37" s="558" t="s">
        <v>382</v>
      </c>
      <c r="I37" s="558" t="s">
        <v>1124</v>
      </c>
      <c r="J37" s="558" t="s">
        <v>769</v>
      </c>
      <c r="K37" s="558" t="s">
        <v>420</v>
      </c>
      <c r="L37" s="558" t="s">
        <v>207</v>
      </c>
      <c r="M37" s="558" t="s">
        <v>73</v>
      </c>
      <c r="N37" s="558" t="s">
        <v>1479</v>
      </c>
      <c r="O37" s="558" t="s">
        <v>1480</v>
      </c>
      <c r="P37" s="558" t="s">
        <v>1481</v>
      </c>
      <c r="Q37" s="558" t="s">
        <v>77</v>
      </c>
      <c r="R37" s="558" t="s">
        <v>78</v>
      </c>
      <c r="S37" s="558" t="s">
        <v>1468</v>
      </c>
      <c r="T37" s="558">
        <v>1</v>
      </c>
      <c r="U37" s="514">
        <v>0.9</v>
      </c>
      <c r="V37" s="558" t="s">
        <v>1482</v>
      </c>
      <c r="W37" s="514" t="s">
        <v>164</v>
      </c>
      <c r="X37" s="514" t="s">
        <v>99</v>
      </c>
      <c r="Y37" s="514" t="s">
        <v>165</v>
      </c>
      <c r="Z37" s="514" t="s">
        <v>447</v>
      </c>
      <c r="AA37" s="558" t="s">
        <v>1483</v>
      </c>
      <c r="AB37" s="558" t="s">
        <v>53</v>
      </c>
      <c r="AC37" s="558" t="s">
        <v>219</v>
      </c>
      <c r="AD37" s="562" t="s">
        <v>1084</v>
      </c>
      <c r="AE37" s="567" t="s">
        <v>1470</v>
      </c>
      <c r="AF37" s="724">
        <v>1</v>
      </c>
      <c r="AG37" s="725"/>
      <c r="AH37" s="725"/>
      <c r="AI37" s="725">
        <v>0.90909090909090906</v>
      </c>
      <c r="AJ37" s="725"/>
      <c r="AK37" s="725"/>
      <c r="AL37" s="725">
        <v>1</v>
      </c>
      <c r="AM37" s="725"/>
      <c r="AN37" s="725"/>
      <c r="AO37" s="725">
        <v>1</v>
      </c>
      <c r="AP37" s="725"/>
      <c r="AQ37" s="726"/>
      <c r="AR37" s="581" t="s">
        <v>382</v>
      </c>
      <c r="AS37" s="582" t="s">
        <v>1752</v>
      </c>
      <c r="AT37" s="565" t="s">
        <v>1191</v>
      </c>
      <c r="AU37" s="600" t="s">
        <v>25</v>
      </c>
    </row>
    <row r="38" spans="1:47" ht="150" customHeight="1" x14ac:dyDescent="0.2">
      <c r="A38" s="569" t="s">
        <v>383</v>
      </c>
      <c r="B38" s="558" t="s">
        <v>513</v>
      </c>
      <c r="C38" s="558" t="s">
        <v>514</v>
      </c>
      <c r="D38" s="558" t="s">
        <v>515</v>
      </c>
      <c r="E38" s="558" t="s">
        <v>69</v>
      </c>
      <c r="F38" s="558" t="s">
        <v>41</v>
      </c>
      <c r="G38" s="558" t="s">
        <v>60</v>
      </c>
      <c r="H38" s="558" t="s">
        <v>383</v>
      </c>
      <c r="I38" s="558" t="s">
        <v>1124</v>
      </c>
      <c r="J38" s="558" t="s">
        <v>210</v>
      </c>
      <c r="K38" s="558" t="s">
        <v>211</v>
      </c>
      <c r="L38" s="558" t="s">
        <v>212</v>
      </c>
      <c r="M38" s="558" t="s">
        <v>73</v>
      </c>
      <c r="N38" s="558" t="s">
        <v>1484</v>
      </c>
      <c r="O38" s="558" t="s">
        <v>1485</v>
      </c>
      <c r="P38" s="558" t="s">
        <v>1486</v>
      </c>
      <c r="Q38" s="558" t="s">
        <v>77</v>
      </c>
      <c r="R38" s="558" t="s">
        <v>78</v>
      </c>
      <c r="S38" s="558" t="s">
        <v>1468</v>
      </c>
      <c r="T38" s="558">
        <v>1</v>
      </c>
      <c r="U38" s="514">
        <v>1</v>
      </c>
      <c r="V38" s="558" t="s">
        <v>1487</v>
      </c>
      <c r="W38" s="514" t="s">
        <v>164</v>
      </c>
      <c r="X38" s="514" t="s">
        <v>99</v>
      </c>
      <c r="Y38" s="514" t="s">
        <v>438</v>
      </c>
      <c r="Z38" s="514">
        <v>1</v>
      </c>
      <c r="AA38" s="558" t="s">
        <v>215</v>
      </c>
      <c r="AB38" s="558" t="s">
        <v>53</v>
      </c>
      <c r="AC38" s="558" t="s">
        <v>219</v>
      </c>
      <c r="AD38" s="562" t="s">
        <v>1084</v>
      </c>
      <c r="AE38" s="567" t="s">
        <v>1470</v>
      </c>
      <c r="AF38" s="724">
        <v>1</v>
      </c>
      <c r="AG38" s="725"/>
      <c r="AH38" s="725"/>
      <c r="AI38" s="725">
        <v>1</v>
      </c>
      <c r="AJ38" s="725"/>
      <c r="AK38" s="725"/>
      <c r="AL38" s="725">
        <v>1</v>
      </c>
      <c r="AM38" s="725"/>
      <c r="AN38" s="725"/>
      <c r="AO38" s="725">
        <v>1</v>
      </c>
      <c r="AP38" s="725"/>
      <c r="AQ38" s="726"/>
      <c r="AR38" s="581" t="s">
        <v>383</v>
      </c>
      <c r="AS38" s="582" t="s">
        <v>1192</v>
      </c>
      <c r="AT38" s="565" t="s">
        <v>1753</v>
      </c>
      <c r="AU38" s="600" t="s">
        <v>25</v>
      </c>
    </row>
    <row r="39" spans="1:47" ht="108.75" customHeight="1" x14ac:dyDescent="0.2">
      <c r="A39" s="569" t="s">
        <v>1488</v>
      </c>
      <c r="B39" s="558" t="s">
        <v>518</v>
      </c>
      <c r="C39" s="558" t="s">
        <v>519</v>
      </c>
      <c r="D39" s="558" t="s">
        <v>520</v>
      </c>
      <c r="E39" s="558" t="s">
        <v>69</v>
      </c>
      <c r="F39" s="558" t="s">
        <v>41</v>
      </c>
      <c r="G39" s="558" t="s">
        <v>157</v>
      </c>
      <c r="H39" s="558" t="s">
        <v>1488</v>
      </c>
      <c r="I39" s="558" t="s">
        <v>1126</v>
      </c>
      <c r="J39" s="558" t="s">
        <v>220</v>
      </c>
      <c r="K39" s="558" t="s">
        <v>421</v>
      </c>
      <c r="L39" s="558" t="s">
        <v>221</v>
      </c>
      <c r="M39" s="558" t="s">
        <v>73</v>
      </c>
      <c r="N39" s="558" t="s">
        <v>222</v>
      </c>
      <c r="O39" s="558" t="s">
        <v>223</v>
      </c>
      <c r="P39" s="558" t="s">
        <v>1489</v>
      </c>
      <c r="Q39" s="558" t="s">
        <v>114</v>
      </c>
      <c r="R39" s="558" t="s">
        <v>78</v>
      </c>
      <c r="S39" s="558" t="s">
        <v>1490</v>
      </c>
      <c r="T39" s="558">
        <v>1</v>
      </c>
      <c r="U39" s="514" t="s">
        <v>225</v>
      </c>
      <c r="V39" s="558" t="s">
        <v>1491</v>
      </c>
      <c r="W39" s="514" t="s">
        <v>226</v>
      </c>
      <c r="X39" s="514">
        <v>1</v>
      </c>
      <c r="Y39" s="514" t="s">
        <v>225</v>
      </c>
      <c r="Z39" s="514" t="s">
        <v>227</v>
      </c>
      <c r="AA39" s="558" t="s">
        <v>1491</v>
      </c>
      <c r="AB39" s="558" t="s">
        <v>53</v>
      </c>
      <c r="AC39" s="558" t="s">
        <v>1492</v>
      </c>
      <c r="AD39" s="562" t="s">
        <v>1086</v>
      </c>
      <c r="AE39" s="567" t="s">
        <v>1493</v>
      </c>
      <c r="AF39" s="724">
        <v>1.9835425582467079</v>
      </c>
      <c r="AG39" s="725"/>
      <c r="AH39" s="725"/>
      <c r="AI39" s="725">
        <v>0.97946244190735476</v>
      </c>
      <c r="AJ39" s="725"/>
      <c r="AK39" s="725"/>
      <c r="AL39" s="725">
        <v>0.86911487150101707</v>
      </c>
      <c r="AM39" s="725"/>
      <c r="AN39" s="725"/>
      <c r="AO39" s="725">
        <v>0.92773255651954456</v>
      </c>
      <c r="AP39" s="725"/>
      <c r="AQ39" s="726"/>
      <c r="AR39" s="581" t="s">
        <v>1488</v>
      </c>
      <c r="AS39" s="582" t="s">
        <v>1754</v>
      </c>
      <c r="AT39" s="565" t="s">
        <v>1755</v>
      </c>
      <c r="AU39" s="602" t="s">
        <v>23</v>
      </c>
    </row>
    <row r="40" spans="1:47" ht="104.25" customHeight="1" x14ac:dyDescent="0.2">
      <c r="A40" s="569" t="s">
        <v>385</v>
      </c>
      <c r="B40" s="558" t="s">
        <v>518</v>
      </c>
      <c r="C40" s="558" t="s">
        <v>519</v>
      </c>
      <c r="D40" s="558" t="s">
        <v>520</v>
      </c>
      <c r="E40" s="558" t="s">
        <v>69</v>
      </c>
      <c r="F40" s="558" t="s">
        <v>41</v>
      </c>
      <c r="G40" s="558" t="s">
        <v>157</v>
      </c>
      <c r="H40" s="558" t="s">
        <v>385</v>
      </c>
      <c r="I40" s="558" t="s">
        <v>1126</v>
      </c>
      <c r="J40" s="558" t="s">
        <v>230</v>
      </c>
      <c r="K40" s="558" t="s">
        <v>231</v>
      </c>
      <c r="L40" s="558" t="s">
        <v>232</v>
      </c>
      <c r="M40" s="558" t="s">
        <v>73</v>
      </c>
      <c r="N40" s="558" t="s">
        <v>233</v>
      </c>
      <c r="O40" s="558" t="s">
        <v>234</v>
      </c>
      <c r="P40" s="558" t="s">
        <v>235</v>
      </c>
      <c r="Q40" s="558" t="s">
        <v>114</v>
      </c>
      <c r="R40" s="558" t="s">
        <v>98</v>
      </c>
      <c r="S40" s="558" t="s">
        <v>1494</v>
      </c>
      <c r="T40" s="558">
        <v>0.75</v>
      </c>
      <c r="U40" s="514">
        <v>0.85</v>
      </c>
      <c r="V40" s="558" t="s">
        <v>788</v>
      </c>
      <c r="W40" s="514">
        <v>0.3</v>
      </c>
      <c r="X40" s="514">
        <v>0.5</v>
      </c>
      <c r="Y40" s="514">
        <v>0.75</v>
      </c>
      <c r="Z40" s="514">
        <v>0.85</v>
      </c>
      <c r="AA40" s="558" t="s">
        <v>1495</v>
      </c>
      <c r="AB40" s="558" t="s">
        <v>51</v>
      </c>
      <c r="AC40" s="558" t="s">
        <v>1496</v>
      </c>
      <c r="AD40" s="562" t="s">
        <v>1086</v>
      </c>
      <c r="AE40" s="567" t="s">
        <v>1497</v>
      </c>
      <c r="AF40" s="584">
        <v>0.86909090909090914</v>
      </c>
      <c r="AG40" s="585">
        <v>0.86746987951807231</v>
      </c>
      <c r="AH40" s="585">
        <v>0.94886363636363635</v>
      </c>
      <c r="AI40" s="585">
        <v>0.94886363636363635</v>
      </c>
      <c r="AJ40" s="585">
        <v>0.95934959349593496</v>
      </c>
      <c r="AK40" s="585">
        <v>0.95478723404255317</v>
      </c>
      <c r="AL40" s="585">
        <v>0.9</v>
      </c>
      <c r="AM40" s="585">
        <v>0.85651214128035325</v>
      </c>
      <c r="AN40" s="585">
        <v>0.87554585152838427</v>
      </c>
      <c r="AO40" s="585">
        <v>0.72580645161290325</v>
      </c>
      <c r="AP40" s="585">
        <v>0.76832151300236406</v>
      </c>
      <c r="AQ40" s="586">
        <v>0.86443148688046645</v>
      </c>
      <c r="AR40" s="581" t="s">
        <v>385</v>
      </c>
      <c r="AS40" s="582" t="s">
        <v>1193</v>
      </c>
      <c r="AT40" s="565" t="s">
        <v>1756</v>
      </c>
      <c r="AU40" s="600" t="s">
        <v>25</v>
      </c>
    </row>
    <row r="41" spans="1:47" ht="140.25" customHeight="1" x14ac:dyDescent="0.2">
      <c r="A41" s="569" t="s">
        <v>386</v>
      </c>
      <c r="B41" s="558" t="s">
        <v>518</v>
      </c>
      <c r="C41" s="558" t="s">
        <v>519</v>
      </c>
      <c r="D41" s="558" t="s">
        <v>520</v>
      </c>
      <c r="E41" s="558" t="s">
        <v>69</v>
      </c>
      <c r="F41" s="558" t="s">
        <v>41</v>
      </c>
      <c r="G41" s="558" t="s">
        <v>157</v>
      </c>
      <c r="H41" s="558" t="s">
        <v>386</v>
      </c>
      <c r="I41" s="558" t="s">
        <v>1126</v>
      </c>
      <c r="J41" s="558" t="s">
        <v>238</v>
      </c>
      <c r="K41" s="558" t="s">
        <v>239</v>
      </c>
      <c r="L41" s="558" t="s">
        <v>240</v>
      </c>
      <c r="M41" s="558" t="s">
        <v>73</v>
      </c>
      <c r="N41" s="558" t="s">
        <v>241</v>
      </c>
      <c r="O41" s="558" t="s">
        <v>242</v>
      </c>
      <c r="P41" s="558" t="s">
        <v>243</v>
      </c>
      <c r="Q41" s="558" t="s">
        <v>244</v>
      </c>
      <c r="R41" s="558" t="s">
        <v>98</v>
      </c>
      <c r="S41" s="558" t="s">
        <v>1498</v>
      </c>
      <c r="T41" s="558">
        <v>2.94</v>
      </c>
      <c r="U41" s="514" t="s">
        <v>245</v>
      </c>
      <c r="V41" s="558" t="s">
        <v>246</v>
      </c>
      <c r="W41" s="514" t="s">
        <v>247</v>
      </c>
      <c r="X41" s="514" t="s">
        <v>248</v>
      </c>
      <c r="Y41" s="514" t="s">
        <v>249</v>
      </c>
      <c r="Z41" s="514" t="s">
        <v>250</v>
      </c>
      <c r="AA41" s="558" t="s">
        <v>1499</v>
      </c>
      <c r="AB41" s="558" t="s">
        <v>51</v>
      </c>
      <c r="AC41" s="558" t="s">
        <v>1500</v>
      </c>
      <c r="AD41" s="562" t="s">
        <v>1086</v>
      </c>
      <c r="AE41" s="567" t="s">
        <v>1501</v>
      </c>
      <c r="AF41" s="590">
        <v>9.5101270865826848</v>
      </c>
      <c r="AG41" s="591">
        <v>4.606831361849741</v>
      </c>
      <c r="AH41" s="591">
        <v>2.2728805838307826</v>
      </c>
      <c r="AI41" s="591">
        <v>5.1917255214815237</v>
      </c>
      <c r="AJ41" s="591">
        <v>5.4190330986501767</v>
      </c>
      <c r="AK41" s="591">
        <v>5.3592772416901759</v>
      </c>
      <c r="AL41" s="591">
        <v>5.8521637067827967</v>
      </c>
      <c r="AM41" s="591">
        <v>4.3921496500159218</v>
      </c>
      <c r="AN41" s="591">
        <v>5.1946518801542698</v>
      </c>
      <c r="AO41" s="591">
        <v>4.3802404528395824</v>
      </c>
      <c r="AP41" s="591">
        <v>3.5612752413902653</v>
      </c>
      <c r="AQ41" s="592">
        <v>2.2191763937945894</v>
      </c>
      <c r="AR41" s="581" t="s">
        <v>386</v>
      </c>
      <c r="AS41" s="582" t="s">
        <v>1757</v>
      </c>
      <c r="AT41" s="565" t="s">
        <v>1762</v>
      </c>
      <c r="AU41" s="600" t="s">
        <v>25</v>
      </c>
    </row>
    <row r="42" spans="1:47" ht="82.5" customHeight="1" x14ac:dyDescent="0.2">
      <c r="A42" s="569" t="s">
        <v>387</v>
      </c>
      <c r="B42" s="558" t="s">
        <v>518</v>
      </c>
      <c r="C42" s="558" t="s">
        <v>519</v>
      </c>
      <c r="D42" s="558" t="s">
        <v>520</v>
      </c>
      <c r="E42" s="558" t="s">
        <v>69</v>
      </c>
      <c r="F42" s="558" t="s">
        <v>41</v>
      </c>
      <c r="G42" s="558" t="s">
        <v>157</v>
      </c>
      <c r="H42" s="558" t="s">
        <v>387</v>
      </c>
      <c r="I42" s="558" t="s">
        <v>1126</v>
      </c>
      <c r="J42" s="558" t="s">
        <v>1502</v>
      </c>
      <c r="K42" s="558" t="s">
        <v>252</v>
      </c>
      <c r="L42" s="558" t="s">
        <v>253</v>
      </c>
      <c r="M42" s="558" t="s">
        <v>89</v>
      </c>
      <c r="N42" s="558" t="s">
        <v>1503</v>
      </c>
      <c r="O42" s="558" t="s">
        <v>1504</v>
      </c>
      <c r="P42" s="558" t="s">
        <v>1505</v>
      </c>
      <c r="Q42" s="558" t="s">
        <v>244</v>
      </c>
      <c r="R42" s="558" t="s">
        <v>98</v>
      </c>
      <c r="S42" s="558" t="s">
        <v>1506</v>
      </c>
      <c r="T42" s="558" t="s">
        <v>118</v>
      </c>
      <c r="U42" s="514" t="s">
        <v>1507</v>
      </c>
      <c r="V42" s="558" t="s">
        <v>1508</v>
      </c>
      <c r="W42" s="514" t="s">
        <v>1509</v>
      </c>
      <c r="X42" s="514">
        <v>1</v>
      </c>
      <c r="Y42" s="514">
        <v>1.5</v>
      </c>
      <c r="Z42" s="514" t="s">
        <v>261</v>
      </c>
      <c r="AA42" s="558" t="s">
        <v>482</v>
      </c>
      <c r="AB42" s="558" t="s">
        <v>51</v>
      </c>
      <c r="AC42" s="558" t="s">
        <v>1510</v>
      </c>
      <c r="AD42" s="562" t="s">
        <v>1086</v>
      </c>
      <c r="AE42" s="567" t="s">
        <v>1511</v>
      </c>
      <c r="AF42" s="590">
        <v>1.8776679159573928</v>
      </c>
      <c r="AG42" s="591">
        <v>2.6959231478042311</v>
      </c>
      <c r="AH42" s="591">
        <v>1.3215571985604904</v>
      </c>
      <c r="AI42" s="591">
        <v>1.5812687868496</v>
      </c>
      <c r="AJ42" s="591">
        <v>1.6555092220959924</v>
      </c>
      <c r="AK42" s="591">
        <v>1.830485071102826</v>
      </c>
      <c r="AL42" s="591">
        <v>1.8125846209990157</v>
      </c>
      <c r="AM42" s="591">
        <v>1.9884246210467322</v>
      </c>
      <c r="AN42" s="591">
        <v>1.9365094963318501</v>
      </c>
      <c r="AO42" s="591">
        <v>1.7278860040040844</v>
      </c>
      <c r="AP42" s="591">
        <v>1.9886244626687672</v>
      </c>
      <c r="AQ42" s="592">
        <v>0.81912573080459861</v>
      </c>
      <c r="AR42" s="581" t="s">
        <v>387</v>
      </c>
      <c r="AS42" s="582" t="s">
        <v>1194</v>
      </c>
      <c r="AT42" s="565" t="s">
        <v>1195</v>
      </c>
      <c r="AU42" s="583" t="s">
        <v>22</v>
      </c>
    </row>
    <row r="43" spans="1:47" ht="143.25" customHeight="1" x14ac:dyDescent="0.2">
      <c r="A43" s="569" t="s">
        <v>388</v>
      </c>
      <c r="B43" s="558" t="s">
        <v>518</v>
      </c>
      <c r="C43" s="558" t="s">
        <v>519</v>
      </c>
      <c r="D43" s="558" t="s">
        <v>520</v>
      </c>
      <c r="E43" s="558" t="s">
        <v>69</v>
      </c>
      <c r="F43" s="558" t="s">
        <v>41</v>
      </c>
      <c r="G43" s="558" t="s">
        <v>157</v>
      </c>
      <c r="H43" s="558" t="s">
        <v>388</v>
      </c>
      <c r="I43" s="558" t="s">
        <v>1126</v>
      </c>
      <c r="J43" s="558" t="s">
        <v>263</v>
      </c>
      <c r="K43" s="558" t="s">
        <v>1512</v>
      </c>
      <c r="L43" s="558" t="s">
        <v>264</v>
      </c>
      <c r="M43" s="558" t="s">
        <v>73</v>
      </c>
      <c r="N43" s="558" t="s">
        <v>265</v>
      </c>
      <c r="O43" s="558" t="s">
        <v>266</v>
      </c>
      <c r="P43" s="558" t="s">
        <v>1513</v>
      </c>
      <c r="Q43" s="558" t="s">
        <v>114</v>
      </c>
      <c r="R43" s="558" t="s">
        <v>98</v>
      </c>
      <c r="S43" s="558" t="s">
        <v>1498</v>
      </c>
      <c r="T43" s="558">
        <v>0.7</v>
      </c>
      <c r="U43" s="514">
        <v>0.7</v>
      </c>
      <c r="V43" s="558" t="s">
        <v>1514</v>
      </c>
      <c r="W43" s="514">
        <v>0.5</v>
      </c>
      <c r="X43" s="514">
        <v>0.57999999999999996</v>
      </c>
      <c r="Y43" s="514">
        <v>0.65</v>
      </c>
      <c r="Z43" s="514" t="s">
        <v>1515</v>
      </c>
      <c r="AA43" s="558" t="s">
        <v>269</v>
      </c>
      <c r="AB43" s="558" t="s">
        <v>53</v>
      </c>
      <c r="AC43" s="558" t="s">
        <v>790</v>
      </c>
      <c r="AD43" s="562" t="s">
        <v>1086</v>
      </c>
      <c r="AE43" s="567" t="s">
        <v>1516</v>
      </c>
      <c r="AF43" s="724">
        <v>0.65530516185355925</v>
      </c>
      <c r="AG43" s="725"/>
      <c r="AH43" s="725"/>
      <c r="AI43" s="725">
        <v>0.7924360452476219</v>
      </c>
      <c r="AJ43" s="725"/>
      <c r="AK43" s="725"/>
      <c r="AL43" s="725">
        <v>0.85974915031539301</v>
      </c>
      <c r="AM43" s="725"/>
      <c r="AN43" s="725"/>
      <c r="AO43" s="725">
        <v>0.58904552418812539</v>
      </c>
      <c r="AP43" s="725"/>
      <c r="AQ43" s="726"/>
      <c r="AR43" s="581" t="s">
        <v>388</v>
      </c>
      <c r="AS43" s="582" t="s">
        <v>1763</v>
      </c>
      <c r="AT43" s="565" t="s">
        <v>1764</v>
      </c>
      <c r="AU43" s="601" t="s">
        <v>24</v>
      </c>
    </row>
    <row r="44" spans="1:47" ht="143.25" customHeight="1" x14ac:dyDescent="0.2">
      <c r="A44" s="569" t="s">
        <v>389</v>
      </c>
      <c r="B44" s="558" t="s">
        <v>518</v>
      </c>
      <c r="C44" s="558" t="s">
        <v>519</v>
      </c>
      <c r="D44" s="558" t="s">
        <v>520</v>
      </c>
      <c r="E44" s="558" t="s">
        <v>69</v>
      </c>
      <c r="F44" s="558" t="s">
        <v>41</v>
      </c>
      <c r="G44" s="558" t="s">
        <v>157</v>
      </c>
      <c r="H44" s="558" t="s">
        <v>389</v>
      </c>
      <c r="I44" s="558" t="s">
        <v>1126</v>
      </c>
      <c r="J44" s="558" t="s">
        <v>270</v>
      </c>
      <c r="K44" s="558" t="s">
        <v>791</v>
      </c>
      <c r="L44" s="558" t="s">
        <v>271</v>
      </c>
      <c r="M44" s="558" t="s">
        <v>73</v>
      </c>
      <c r="N44" s="558" t="s">
        <v>272</v>
      </c>
      <c r="O44" s="558" t="s">
        <v>273</v>
      </c>
      <c r="P44" s="558" t="s">
        <v>274</v>
      </c>
      <c r="Q44" s="558" t="s">
        <v>244</v>
      </c>
      <c r="R44" s="558" t="s">
        <v>98</v>
      </c>
      <c r="S44" s="558" t="s">
        <v>1517</v>
      </c>
      <c r="T44" s="558">
        <v>11</v>
      </c>
      <c r="U44" s="580">
        <v>11</v>
      </c>
      <c r="V44" s="558" t="s">
        <v>275</v>
      </c>
      <c r="W44" s="514">
        <v>5</v>
      </c>
      <c r="X44" s="514">
        <v>11</v>
      </c>
      <c r="Y44" s="514">
        <v>12</v>
      </c>
      <c r="Z44" s="514" t="s">
        <v>1518</v>
      </c>
      <c r="AA44" s="558" t="s">
        <v>276</v>
      </c>
      <c r="AB44" s="558" t="s">
        <v>53</v>
      </c>
      <c r="AC44" s="558" t="s">
        <v>1097</v>
      </c>
      <c r="AD44" s="562" t="s">
        <v>1086</v>
      </c>
      <c r="AE44" s="567" t="s">
        <v>1497</v>
      </c>
      <c r="AF44" s="724">
        <v>0.18181818181818182</v>
      </c>
      <c r="AG44" s="725"/>
      <c r="AH44" s="725"/>
      <c r="AI44" s="725">
        <v>0.36363636363636365</v>
      </c>
      <c r="AJ44" s="725"/>
      <c r="AK44" s="725"/>
      <c r="AL44" s="725">
        <v>0.45454545454545453</v>
      </c>
      <c r="AM44" s="725"/>
      <c r="AN44" s="725"/>
      <c r="AO44" s="725">
        <v>1</v>
      </c>
      <c r="AP44" s="725"/>
      <c r="AQ44" s="726"/>
      <c r="AR44" s="581" t="s">
        <v>389</v>
      </c>
      <c r="AS44" s="582" t="s">
        <v>1765</v>
      </c>
      <c r="AT44" s="565" t="s">
        <v>1766</v>
      </c>
      <c r="AU44" s="600" t="s">
        <v>25</v>
      </c>
    </row>
    <row r="45" spans="1:47" ht="369" customHeight="1" x14ac:dyDescent="0.2">
      <c r="A45" s="569" t="s">
        <v>1519</v>
      </c>
      <c r="B45" s="558" t="s">
        <v>404</v>
      </c>
      <c r="C45" s="558" t="s">
        <v>519</v>
      </c>
      <c r="D45" s="558" t="s">
        <v>521</v>
      </c>
      <c r="E45" s="558" t="s">
        <v>69</v>
      </c>
      <c r="F45" s="558" t="s">
        <v>41</v>
      </c>
      <c r="G45" s="558" t="s">
        <v>60</v>
      </c>
      <c r="H45" s="558" t="s">
        <v>1519</v>
      </c>
      <c r="I45" s="558" t="s">
        <v>1520</v>
      </c>
      <c r="J45" s="558" t="s">
        <v>1521</v>
      </c>
      <c r="K45" s="558" t="s">
        <v>1522</v>
      </c>
      <c r="L45" s="558" t="s">
        <v>1523</v>
      </c>
      <c r="M45" s="558" t="s">
        <v>73</v>
      </c>
      <c r="N45" s="558" t="s">
        <v>1524</v>
      </c>
      <c r="O45" s="558" t="s">
        <v>1525</v>
      </c>
      <c r="P45" s="558" t="s">
        <v>1526</v>
      </c>
      <c r="Q45" s="558" t="s">
        <v>77</v>
      </c>
      <c r="R45" s="558" t="s">
        <v>98</v>
      </c>
      <c r="S45" s="558" t="s">
        <v>1527</v>
      </c>
      <c r="T45" s="558" t="s">
        <v>118</v>
      </c>
      <c r="U45" s="514" t="s">
        <v>1528</v>
      </c>
      <c r="V45" s="558" t="s">
        <v>1529</v>
      </c>
      <c r="W45" s="514" t="s">
        <v>1530</v>
      </c>
      <c r="X45" s="514" t="s">
        <v>1531</v>
      </c>
      <c r="Y45" s="514" t="s">
        <v>1532</v>
      </c>
      <c r="Z45" s="514">
        <v>1</v>
      </c>
      <c r="AA45" s="558" t="s">
        <v>1533</v>
      </c>
      <c r="AB45" s="558" t="s">
        <v>53</v>
      </c>
      <c r="AC45" s="558" t="s">
        <v>1534</v>
      </c>
      <c r="AD45" s="562" t="s">
        <v>1083</v>
      </c>
      <c r="AE45" s="567" t="s">
        <v>1535</v>
      </c>
      <c r="AF45" s="724">
        <v>1</v>
      </c>
      <c r="AG45" s="725"/>
      <c r="AH45" s="725"/>
      <c r="AI45" s="725">
        <v>1</v>
      </c>
      <c r="AJ45" s="725"/>
      <c r="AK45" s="725"/>
      <c r="AL45" s="725">
        <v>1</v>
      </c>
      <c r="AM45" s="725"/>
      <c r="AN45" s="725"/>
      <c r="AO45" s="725">
        <v>1</v>
      </c>
      <c r="AP45" s="725"/>
      <c r="AQ45" s="726"/>
      <c r="AR45" s="581" t="s">
        <v>1519</v>
      </c>
      <c r="AS45" s="582" t="s">
        <v>1196</v>
      </c>
      <c r="AT45" s="565" t="s">
        <v>1197</v>
      </c>
      <c r="AU45" s="600" t="s">
        <v>25</v>
      </c>
    </row>
    <row r="46" spans="1:47" ht="365.25" customHeight="1" x14ac:dyDescent="0.2">
      <c r="A46" s="569" t="s">
        <v>392</v>
      </c>
      <c r="B46" s="558" t="s">
        <v>404</v>
      </c>
      <c r="C46" s="558" t="s">
        <v>519</v>
      </c>
      <c r="D46" s="558" t="s">
        <v>521</v>
      </c>
      <c r="E46" s="558" t="s">
        <v>69</v>
      </c>
      <c r="F46" s="558" t="s">
        <v>41</v>
      </c>
      <c r="G46" s="558" t="s">
        <v>60</v>
      </c>
      <c r="H46" s="558" t="s">
        <v>392</v>
      </c>
      <c r="I46" s="558" t="s">
        <v>1536</v>
      </c>
      <c r="J46" s="558" t="s">
        <v>1537</v>
      </c>
      <c r="K46" s="558" t="s">
        <v>1538</v>
      </c>
      <c r="L46" s="558" t="s">
        <v>1539</v>
      </c>
      <c r="M46" s="558" t="s">
        <v>73</v>
      </c>
      <c r="N46" s="558" t="s">
        <v>1540</v>
      </c>
      <c r="O46" s="558" t="s">
        <v>1541</v>
      </c>
      <c r="P46" s="558" t="s">
        <v>1542</v>
      </c>
      <c r="Q46" s="558" t="s">
        <v>77</v>
      </c>
      <c r="R46" s="558" t="s">
        <v>98</v>
      </c>
      <c r="S46" s="558" t="s">
        <v>1543</v>
      </c>
      <c r="T46" s="558" t="s">
        <v>118</v>
      </c>
      <c r="U46" s="514" t="s">
        <v>1544</v>
      </c>
      <c r="V46" s="558" t="s">
        <v>1545</v>
      </c>
      <c r="W46" s="514" t="s">
        <v>1530</v>
      </c>
      <c r="X46" s="514" t="s">
        <v>1531</v>
      </c>
      <c r="Y46" s="514" t="s">
        <v>1532</v>
      </c>
      <c r="Z46" s="514">
        <v>1</v>
      </c>
      <c r="AA46" s="558" t="s">
        <v>1546</v>
      </c>
      <c r="AB46" s="558" t="s">
        <v>53</v>
      </c>
      <c r="AC46" s="558" t="s">
        <v>219</v>
      </c>
      <c r="AD46" s="562" t="s">
        <v>1547</v>
      </c>
      <c r="AE46" s="567" t="s">
        <v>1548</v>
      </c>
      <c r="AF46" s="724">
        <v>1</v>
      </c>
      <c r="AG46" s="725"/>
      <c r="AH46" s="725"/>
      <c r="AI46" s="725">
        <v>1</v>
      </c>
      <c r="AJ46" s="725"/>
      <c r="AK46" s="725"/>
      <c r="AL46" s="725">
        <v>1</v>
      </c>
      <c r="AM46" s="725"/>
      <c r="AN46" s="725"/>
      <c r="AO46" s="725">
        <v>1</v>
      </c>
      <c r="AP46" s="725"/>
      <c r="AQ46" s="726"/>
      <c r="AR46" s="581" t="s">
        <v>392</v>
      </c>
      <c r="AS46" s="582" t="s">
        <v>1767</v>
      </c>
      <c r="AT46" s="565" t="s">
        <v>1768</v>
      </c>
      <c r="AU46" s="600" t="s">
        <v>25</v>
      </c>
    </row>
    <row r="47" spans="1:47" ht="264.75" customHeight="1" x14ac:dyDescent="0.2">
      <c r="A47" s="569" t="s">
        <v>393</v>
      </c>
      <c r="B47" s="558" t="s">
        <v>404</v>
      </c>
      <c r="C47" s="558" t="s">
        <v>519</v>
      </c>
      <c r="D47" s="558" t="s">
        <v>1549</v>
      </c>
      <c r="E47" s="558" t="s">
        <v>69</v>
      </c>
      <c r="F47" s="558" t="s">
        <v>41</v>
      </c>
      <c r="G47" s="558" t="s">
        <v>60</v>
      </c>
      <c r="H47" s="558" t="s">
        <v>393</v>
      </c>
      <c r="I47" s="558" t="s">
        <v>1520</v>
      </c>
      <c r="J47" s="558" t="s">
        <v>1550</v>
      </c>
      <c r="K47" s="558" t="s">
        <v>1551</v>
      </c>
      <c r="L47" s="558" t="s">
        <v>1552</v>
      </c>
      <c r="M47" s="558" t="s">
        <v>73</v>
      </c>
      <c r="N47" s="558" t="s">
        <v>1553</v>
      </c>
      <c r="O47" s="558" t="s">
        <v>1554</v>
      </c>
      <c r="P47" s="558" t="s">
        <v>1555</v>
      </c>
      <c r="Q47" s="558" t="s">
        <v>1323</v>
      </c>
      <c r="R47" s="558" t="s">
        <v>78</v>
      </c>
      <c r="S47" s="558" t="s">
        <v>1556</v>
      </c>
      <c r="T47" s="558" t="s">
        <v>118</v>
      </c>
      <c r="U47" s="580">
        <v>1</v>
      </c>
      <c r="V47" s="558" t="s">
        <v>1557</v>
      </c>
      <c r="W47" s="514">
        <v>0</v>
      </c>
      <c r="X47" s="514">
        <v>0.5</v>
      </c>
      <c r="Y47" s="514">
        <v>1</v>
      </c>
      <c r="Z47" s="514" t="s">
        <v>131</v>
      </c>
      <c r="AA47" s="558" t="s">
        <v>1558</v>
      </c>
      <c r="AB47" s="558" t="s">
        <v>1079</v>
      </c>
      <c r="AC47" s="558" t="s">
        <v>219</v>
      </c>
      <c r="AD47" s="562" t="s">
        <v>1083</v>
      </c>
      <c r="AE47" s="567" t="s">
        <v>1559</v>
      </c>
      <c r="AF47" s="724">
        <v>0.5</v>
      </c>
      <c r="AG47" s="725"/>
      <c r="AH47" s="725"/>
      <c r="AI47" s="725"/>
      <c r="AJ47" s="725"/>
      <c r="AK47" s="725"/>
      <c r="AL47" s="725">
        <v>1.5</v>
      </c>
      <c r="AM47" s="725"/>
      <c r="AN47" s="725"/>
      <c r="AO47" s="725"/>
      <c r="AP47" s="725"/>
      <c r="AQ47" s="726"/>
      <c r="AR47" s="581" t="s">
        <v>393</v>
      </c>
      <c r="AS47" s="582" t="s">
        <v>1769</v>
      </c>
      <c r="AT47" s="565" t="s">
        <v>1198</v>
      </c>
      <c r="AU47" s="600" t="s">
        <v>25</v>
      </c>
    </row>
    <row r="48" spans="1:47" ht="207.75" customHeight="1" x14ac:dyDescent="0.2">
      <c r="A48" s="569" t="s">
        <v>394</v>
      </c>
      <c r="B48" s="558" t="s">
        <v>83</v>
      </c>
      <c r="C48" s="558" t="s">
        <v>523</v>
      </c>
      <c r="D48" s="558" t="s">
        <v>524</v>
      </c>
      <c r="E48" s="558" t="s">
        <v>69</v>
      </c>
      <c r="F48" s="558" t="s">
        <v>41</v>
      </c>
      <c r="G48" s="558" t="s">
        <v>87</v>
      </c>
      <c r="H48" s="558" t="s">
        <v>394</v>
      </c>
      <c r="I48" s="558" t="s">
        <v>1128</v>
      </c>
      <c r="J48" s="558" t="s">
        <v>1560</v>
      </c>
      <c r="K48" s="558" t="s">
        <v>295</v>
      </c>
      <c r="L48" s="558" t="s">
        <v>1561</v>
      </c>
      <c r="M48" s="558" t="s">
        <v>73</v>
      </c>
      <c r="N48" s="558" t="s">
        <v>1562</v>
      </c>
      <c r="O48" s="558" t="s">
        <v>1563</v>
      </c>
      <c r="P48" s="558" t="s">
        <v>1564</v>
      </c>
      <c r="Q48" s="558" t="s">
        <v>77</v>
      </c>
      <c r="R48" s="558" t="s">
        <v>78</v>
      </c>
      <c r="S48" s="558" t="s">
        <v>1565</v>
      </c>
      <c r="T48" s="558">
        <v>1</v>
      </c>
      <c r="U48" s="514">
        <v>1</v>
      </c>
      <c r="V48" s="558" t="s">
        <v>1566</v>
      </c>
      <c r="W48" s="514" t="s">
        <v>298</v>
      </c>
      <c r="X48" s="514" t="s">
        <v>299</v>
      </c>
      <c r="Y48" s="514" t="s">
        <v>456</v>
      </c>
      <c r="Z48" s="514">
        <v>1</v>
      </c>
      <c r="AA48" s="558" t="s">
        <v>1567</v>
      </c>
      <c r="AB48" s="558" t="s">
        <v>53</v>
      </c>
      <c r="AC48" s="558" t="s">
        <v>219</v>
      </c>
      <c r="AD48" s="562" t="s">
        <v>1083</v>
      </c>
      <c r="AE48" s="567" t="s">
        <v>1568</v>
      </c>
      <c r="AF48" s="724">
        <v>0.1</v>
      </c>
      <c r="AG48" s="725"/>
      <c r="AH48" s="725"/>
      <c r="AI48" s="725">
        <v>0.3</v>
      </c>
      <c r="AJ48" s="725"/>
      <c r="AK48" s="725"/>
      <c r="AL48" s="725">
        <v>0.6</v>
      </c>
      <c r="AM48" s="725"/>
      <c r="AN48" s="725"/>
      <c r="AO48" s="725">
        <v>1</v>
      </c>
      <c r="AP48" s="725"/>
      <c r="AQ48" s="726"/>
      <c r="AR48" s="581" t="s">
        <v>394</v>
      </c>
      <c r="AS48" s="582" t="s">
        <v>1770</v>
      </c>
      <c r="AT48" s="565" t="s">
        <v>1771</v>
      </c>
      <c r="AU48" s="600" t="s">
        <v>25</v>
      </c>
    </row>
    <row r="49" spans="1:47" ht="173.25" customHeight="1" x14ac:dyDescent="0.2">
      <c r="A49" s="569" t="s">
        <v>395</v>
      </c>
      <c r="B49" s="558" t="s">
        <v>83</v>
      </c>
      <c r="C49" s="558" t="s">
        <v>523</v>
      </c>
      <c r="D49" s="558" t="s">
        <v>524</v>
      </c>
      <c r="E49" s="558" t="s">
        <v>69</v>
      </c>
      <c r="F49" s="558" t="s">
        <v>41</v>
      </c>
      <c r="G49" s="558" t="s">
        <v>87</v>
      </c>
      <c r="H49" s="558" t="s">
        <v>395</v>
      </c>
      <c r="I49" s="558" t="s">
        <v>1128</v>
      </c>
      <c r="J49" s="558" t="s">
        <v>301</v>
      </c>
      <c r="K49" s="558" t="s">
        <v>1569</v>
      </c>
      <c r="L49" s="558" t="s">
        <v>1570</v>
      </c>
      <c r="M49" s="558" t="s">
        <v>123</v>
      </c>
      <c r="N49" s="558" t="s">
        <v>1571</v>
      </c>
      <c r="O49" s="558" t="s">
        <v>1572</v>
      </c>
      <c r="P49" s="558" t="s">
        <v>1573</v>
      </c>
      <c r="Q49" s="558" t="s">
        <v>77</v>
      </c>
      <c r="R49" s="558" t="s">
        <v>98</v>
      </c>
      <c r="S49" s="558" t="s">
        <v>1574</v>
      </c>
      <c r="T49" s="558">
        <v>1</v>
      </c>
      <c r="U49" s="514">
        <v>1</v>
      </c>
      <c r="V49" s="558" t="s">
        <v>1575</v>
      </c>
      <c r="W49" s="514" t="s">
        <v>1102</v>
      </c>
      <c r="X49" s="514" t="s">
        <v>1103</v>
      </c>
      <c r="Y49" s="514" t="s">
        <v>1104</v>
      </c>
      <c r="Z49" s="514">
        <v>1</v>
      </c>
      <c r="AA49" s="558" t="s">
        <v>1576</v>
      </c>
      <c r="AB49" s="558" t="s">
        <v>51</v>
      </c>
      <c r="AC49" s="558" t="s">
        <v>219</v>
      </c>
      <c r="AD49" s="562" t="s">
        <v>1083</v>
      </c>
      <c r="AE49" s="567" t="s">
        <v>1568</v>
      </c>
      <c r="AF49" s="584">
        <v>0.91428571428571426</v>
      </c>
      <c r="AG49" s="585">
        <v>1</v>
      </c>
      <c r="AH49" s="585">
        <v>1</v>
      </c>
      <c r="AI49" s="585">
        <v>1</v>
      </c>
      <c r="AJ49" s="585">
        <v>0.97222222222222221</v>
      </c>
      <c r="AK49" s="585">
        <v>1</v>
      </c>
      <c r="AL49" s="585">
        <v>0.97222222222222221</v>
      </c>
      <c r="AM49" s="585">
        <v>1</v>
      </c>
      <c r="AN49" s="585">
        <v>1</v>
      </c>
      <c r="AO49" s="585">
        <v>1</v>
      </c>
      <c r="AP49" s="585">
        <v>1</v>
      </c>
      <c r="AQ49" s="586">
        <v>1</v>
      </c>
      <c r="AR49" s="581" t="s">
        <v>395</v>
      </c>
      <c r="AS49" s="582" t="s">
        <v>1199</v>
      </c>
      <c r="AT49" s="565" t="s">
        <v>1200</v>
      </c>
      <c r="AU49" s="601" t="s">
        <v>24</v>
      </c>
    </row>
    <row r="50" spans="1:47" ht="113.25" customHeight="1" x14ac:dyDescent="0.2">
      <c r="A50" s="569" t="s">
        <v>396</v>
      </c>
      <c r="B50" s="558" t="s">
        <v>525</v>
      </c>
      <c r="C50" s="558" t="s">
        <v>519</v>
      </c>
      <c r="D50" s="558" t="s">
        <v>526</v>
      </c>
      <c r="E50" s="558" t="s">
        <v>69</v>
      </c>
      <c r="F50" s="558" t="s">
        <v>41</v>
      </c>
      <c r="G50" s="558" t="s">
        <v>60</v>
      </c>
      <c r="H50" s="558" t="s">
        <v>396</v>
      </c>
      <c r="I50" s="558" t="s">
        <v>1129</v>
      </c>
      <c r="J50" s="558" t="s">
        <v>1577</v>
      </c>
      <c r="K50" s="558" t="s">
        <v>305</v>
      </c>
      <c r="L50" s="558" t="s">
        <v>1578</v>
      </c>
      <c r="M50" s="558" t="s">
        <v>73</v>
      </c>
      <c r="N50" s="558" t="s">
        <v>307</v>
      </c>
      <c r="O50" s="558" t="s">
        <v>308</v>
      </c>
      <c r="P50" s="558" t="s">
        <v>309</v>
      </c>
      <c r="Q50" s="558" t="s">
        <v>351</v>
      </c>
      <c r="R50" s="558" t="s">
        <v>78</v>
      </c>
      <c r="S50" s="558" t="s">
        <v>1579</v>
      </c>
      <c r="T50" s="558">
        <v>0.97</v>
      </c>
      <c r="U50" s="514">
        <v>0.97</v>
      </c>
      <c r="V50" s="558" t="s">
        <v>1580</v>
      </c>
      <c r="W50" s="514" t="s">
        <v>226</v>
      </c>
      <c r="X50" s="514" t="s">
        <v>310</v>
      </c>
      <c r="Y50" s="514" t="s">
        <v>311</v>
      </c>
      <c r="Z50" s="514" t="s">
        <v>1581</v>
      </c>
      <c r="AA50" s="558" t="s">
        <v>313</v>
      </c>
      <c r="AB50" s="558" t="s">
        <v>53</v>
      </c>
      <c r="AC50" s="558" t="s">
        <v>219</v>
      </c>
      <c r="AD50" s="562" t="s">
        <v>649</v>
      </c>
      <c r="AE50" s="567" t="s">
        <v>1582</v>
      </c>
      <c r="AF50" s="724">
        <v>0.98181818181818181</v>
      </c>
      <c r="AG50" s="725"/>
      <c r="AH50" s="725"/>
      <c r="AI50" s="725">
        <v>0.98039215686274506</v>
      </c>
      <c r="AJ50" s="725"/>
      <c r="AK50" s="725"/>
      <c r="AL50" s="725">
        <v>0.94444444444444442</v>
      </c>
      <c r="AM50" s="725"/>
      <c r="AN50" s="725"/>
      <c r="AO50" s="725">
        <v>1</v>
      </c>
      <c r="AP50" s="725"/>
      <c r="AQ50" s="726"/>
      <c r="AR50" s="581" t="s">
        <v>396</v>
      </c>
      <c r="AS50" s="582" t="s">
        <v>1772</v>
      </c>
      <c r="AT50" s="565" t="s">
        <v>1773</v>
      </c>
      <c r="AU50" s="601" t="s">
        <v>24</v>
      </c>
    </row>
    <row r="51" spans="1:47" ht="136.5" customHeight="1" x14ac:dyDescent="0.2">
      <c r="A51" s="569" t="s">
        <v>397</v>
      </c>
      <c r="B51" s="558" t="s">
        <v>525</v>
      </c>
      <c r="C51" s="558" t="s">
        <v>519</v>
      </c>
      <c r="D51" s="558" t="s">
        <v>526</v>
      </c>
      <c r="E51" s="558" t="s">
        <v>69</v>
      </c>
      <c r="F51" s="558" t="s">
        <v>41</v>
      </c>
      <c r="G51" s="558" t="s">
        <v>60</v>
      </c>
      <c r="H51" s="558" t="s">
        <v>397</v>
      </c>
      <c r="I51" s="558" t="s">
        <v>1129</v>
      </c>
      <c r="J51" s="558" t="s">
        <v>1583</v>
      </c>
      <c r="K51" s="558" t="s">
        <v>1584</v>
      </c>
      <c r="L51" s="558" t="s">
        <v>1585</v>
      </c>
      <c r="M51" s="558" t="s">
        <v>73</v>
      </c>
      <c r="N51" s="558" t="s">
        <v>315</v>
      </c>
      <c r="O51" s="558" t="s">
        <v>1586</v>
      </c>
      <c r="P51" s="558" t="s">
        <v>1587</v>
      </c>
      <c r="Q51" s="558" t="s">
        <v>1588</v>
      </c>
      <c r="R51" s="558" t="s">
        <v>78</v>
      </c>
      <c r="S51" s="558" t="s">
        <v>1589</v>
      </c>
      <c r="T51" s="558">
        <v>0.65</v>
      </c>
      <c r="U51" s="514">
        <v>0.65</v>
      </c>
      <c r="V51" s="558" t="s">
        <v>489</v>
      </c>
      <c r="W51" s="514" t="s">
        <v>318</v>
      </c>
      <c r="X51" s="514" t="s">
        <v>319</v>
      </c>
      <c r="Y51" s="514" t="s">
        <v>320</v>
      </c>
      <c r="Z51" s="514" t="s">
        <v>321</v>
      </c>
      <c r="AA51" s="558" t="s">
        <v>1590</v>
      </c>
      <c r="AB51" s="558" t="s">
        <v>54</v>
      </c>
      <c r="AC51" s="558" t="s">
        <v>1591</v>
      </c>
      <c r="AD51" s="562" t="s">
        <v>649</v>
      </c>
      <c r="AE51" s="567" t="s">
        <v>1582</v>
      </c>
      <c r="AF51" s="719">
        <v>0.49352941176470588</v>
      </c>
      <c r="AG51" s="720"/>
      <c r="AH51" s="720"/>
      <c r="AI51" s="720"/>
      <c r="AJ51" s="720">
        <v>0.62904255319148938</v>
      </c>
      <c r="AK51" s="720"/>
      <c r="AL51" s="720"/>
      <c r="AM51" s="720"/>
      <c r="AN51" s="720">
        <v>0.6183333333333334</v>
      </c>
      <c r="AO51" s="720"/>
      <c r="AP51" s="720"/>
      <c r="AQ51" s="723"/>
      <c r="AR51" s="581" t="s">
        <v>397</v>
      </c>
      <c r="AS51" s="582" t="s">
        <v>1201</v>
      </c>
      <c r="AT51" s="565" t="s">
        <v>1774</v>
      </c>
      <c r="AU51" s="601" t="s">
        <v>24</v>
      </c>
    </row>
    <row r="52" spans="1:47" ht="120" customHeight="1" x14ac:dyDescent="0.2">
      <c r="A52" s="569" t="s">
        <v>398</v>
      </c>
      <c r="B52" s="558" t="s">
        <v>525</v>
      </c>
      <c r="C52" s="558" t="s">
        <v>519</v>
      </c>
      <c r="D52" s="558" t="s">
        <v>526</v>
      </c>
      <c r="E52" s="558" t="s">
        <v>69</v>
      </c>
      <c r="F52" s="558" t="s">
        <v>41</v>
      </c>
      <c r="G52" s="558" t="s">
        <v>60</v>
      </c>
      <c r="H52" s="558" t="s">
        <v>398</v>
      </c>
      <c r="I52" s="558" t="s">
        <v>1129</v>
      </c>
      <c r="J52" s="558" t="s">
        <v>1592</v>
      </c>
      <c r="K52" s="558" t="s">
        <v>1593</v>
      </c>
      <c r="L52" s="558" t="s">
        <v>1594</v>
      </c>
      <c r="M52" s="558" t="s">
        <v>73</v>
      </c>
      <c r="N52" s="558" t="s">
        <v>1595</v>
      </c>
      <c r="O52" s="558" t="s">
        <v>1596</v>
      </c>
      <c r="P52" s="558" t="s">
        <v>1597</v>
      </c>
      <c r="Q52" s="558" t="s">
        <v>1588</v>
      </c>
      <c r="R52" s="558" t="s">
        <v>78</v>
      </c>
      <c r="S52" s="558" t="s">
        <v>1592</v>
      </c>
      <c r="T52" s="558">
        <v>0.75</v>
      </c>
      <c r="U52" s="514">
        <v>0.75</v>
      </c>
      <c r="V52" s="558" t="s">
        <v>1598</v>
      </c>
      <c r="W52" s="514" t="s">
        <v>1599</v>
      </c>
      <c r="X52" s="514" t="s">
        <v>1600</v>
      </c>
      <c r="Y52" s="514" t="s">
        <v>1601</v>
      </c>
      <c r="Z52" s="514" t="s">
        <v>1602</v>
      </c>
      <c r="AA52" s="558" t="s">
        <v>1603</v>
      </c>
      <c r="AB52" s="558" t="s">
        <v>54</v>
      </c>
      <c r="AC52" s="558" t="s">
        <v>1604</v>
      </c>
      <c r="AD52" s="562" t="s">
        <v>649</v>
      </c>
      <c r="AE52" s="567" t="s">
        <v>1582</v>
      </c>
      <c r="AF52" s="719">
        <v>0.24582278481012657</v>
      </c>
      <c r="AG52" s="720"/>
      <c r="AH52" s="720"/>
      <c r="AI52" s="720"/>
      <c r="AJ52" s="720">
        <v>0.48393442622950822</v>
      </c>
      <c r="AK52" s="720"/>
      <c r="AL52" s="720"/>
      <c r="AM52" s="720"/>
      <c r="AN52" s="720">
        <v>0.87648148148148153</v>
      </c>
      <c r="AO52" s="720"/>
      <c r="AP52" s="720"/>
      <c r="AQ52" s="723"/>
      <c r="AR52" s="581" t="s">
        <v>398</v>
      </c>
      <c r="AS52" s="582" t="s">
        <v>1202</v>
      </c>
      <c r="AT52" s="565" t="s">
        <v>1775</v>
      </c>
      <c r="AU52" s="600" t="s">
        <v>25</v>
      </c>
    </row>
    <row r="53" spans="1:47" ht="84.75" customHeight="1" x14ac:dyDescent="0.2">
      <c r="A53" s="569" t="s">
        <v>399</v>
      </c>
      <c r="B53" s="558" t="s">
        <v>525</v>
      </c>
      <c r="C53" s="558" t="s">
        <v>519</v>
      </c>
      <c r="D53" s="558" t="s">
        <v>526</v>
      </c>
      <c r="E53" s="558" t="s">
        <v>69</v>
      </c>
      <c r="F53" s="558" t="s">
        <v>41</v>
      </c>
      <c r="G53" s="558" t="s">
        <v>60</v>
      </c>
      <c r="H53" s="558" t="s">
        <v>399</v>
      </c>
      <c r="I53" s="558" t="s">
        <v>1129</v>
      </c>
      <c r="J53" s="558" t="s">
        <v>1605</v>
      </c>
      <c r="K53" s="558" t="s">
        <v>1606</v>
      </c>
      <c r="L53" s="558" t="s">
        <v>1607</v>
      </c>
      <c r="M53" s="558" t="s">
        <v>73</v>
      </c>
      <c r="N53" s="558" t="s">
        <v>331</v>
      </c>
      <c r="O53" s="558" t="s">
        <v>1608</v>
      </c>
      <c r="P53" s="558" t="s">
        <v>1609</v>
      </c>
      <c r="Q53" s="558" t="s">
        <v>1588</v>
      </c>
      <c r="R53" s="558" t="s">
        <v>78</v>
      </c>
      <c r="S53" s="558" t="s">
        <v>1610</v>
      </c>
      <c r="T53" s="558">
        <v>0.75</v>
      </c>
      <c r="U53" s="514">
        <v>0.75</v>
      </c>
      <c r="V53" s="558" t="s">
        <v>1611</v>
      </c>
      <c r="W53" s="514" t="s">
        <v>1599</v>
      </c>
      <c r="X53" s="514" t="s">
        <v>1600</v>
      </c>
      <c r="Y53" s="514" t="s">
        <v>1601</v>
      </c>
      <c r="Z53" s="514" t="s">
        <v>1602</v>
      </c>
      <c r="AA53" s="558" t="s">
        <v>1612</v>
      </c>
      <c r="AB53" s="558" t="s">
        <v>1079</v>
      </c>
      <c r="AC53" s="558" t="s">
        <v>1613</v>
      </c>
      <c r="AD53" s="562" t="s">
        <v>649</v>
      </c>
      <c r="AE53" s="567" t="s">
        <v>1582</v>
      </c>
      <c r="AF53" s="719">
        <v>0.62</v>
      </c>
      <c r="AG53" s="720"/>
      <c r="AH53" s="720"/>
      <c r="AI53" s="720"/>
      <c r="AJ53" s="720"/>
      <c r="AK53" s="720"/>
      <c r="AL53" s="720">
        <v>0.51500000000000001</v>
      </c>
      <c r="AM53" s="720"/>
      <c r="AN53" s="720"/>
      <c r="AO53" s="720"/>
      <c r="AP53" s="720"/>
      <c r="AQ53" s="723"/>
      <c r="AR53" s="581" t="s">
        <v>399</v>
      </c>
      <c r="AS53" s="582" t="s">
        <v>1203</v>
      </c>
      <c r="AT53" s="565" t="s">
        <v>1204</v>
      </c>
      <c r="AU53" s="583" t="s">
        <v>22</v>
      </c>
    </row>
    <row r="54" spans="1:47" ht="132.75" customHeight="1" x14ac:dyDescent="0.2">
      <c r="A54" s="569" t="s">
        <v>400</v>
      </c>
      <c r="B54" s="558" t="s">
        <v>525</v>
      </c>
      <c r="C54" s="558" t="s">
        <v>519</v>
      </c>
      <c r="D54" s="558" t="s">
        <v>526</v>
      </c>
      <c r="E54" s="558" t="s">
        <v>69</v>
      </c>
      <c r="F54" s="558" t="s">
        <v>41</v>
      </c>
      <c r="G54" s="558" t="s">
        <v>60</v>
      </c>
      <c r="H54" s="558" t="s">
        <v>400</v>
      </c>
      <c r="I54" s="558" t="s">
        <v>1129</v>
      </c>
      <c r="J54" s="558" t="s">
        <v>430</v>
      </c>
      <c r="K54" s="558" t="s">
        <v>305</v>
      </c>
      <c r="L54" s="558" t="s">
        <v>1614</v>
      </c>
      <c r="M54" s="558" t="s">
        <v>73</v>
      </c>
      <c r="N54" s="558" t="s">
        <v>337</v>
      </c>
      <c r="O54" s="558" t="s">
        <v>338</v>
      </c>
      <c r="P54" s="558" t="s">
        <v>339</v>
      </c>
      <c r="Q54" s="558" t="s">
        <v>1588</v>
      </c>
      <c r="R54" s="558" t="s">
        <v>98</v>
      </c>
      <c r="S54" s="558" t="s">
        <v>1579</v>
      </c>
      <c r="T54" s="558">
        <v>0.25</v>
      </c>
      <c r="U54" s="514">
        <v>0.25</v>
      </c>
      <c r="V54" s="558" t="s">
        <v>1615</v>
      </c>
      <c r="W54" s="514" t="s">
        <v>341</v>
      </c>
      <c r="X54" s="514" t="s">
        <v>342</v>
      </c>
      <c r="Y54" s="514" t="s">
        <v>343</v>
      </c>
      <c r="Z54" s="514" t="s">
        <v>344</v>
      </c>
      <c r="AA54" s="558" t="s">
        <v>1616</v>
      </c>
      <c r="AB54" s="558" t="s">
        <v>53</v>
      </c>
      <c r="AC54" s="558" t="s">
        <v>346</v>
      </c>
      <c r="AD54" s="562" t="s">
        <v>649</v>
      </c>
      <c r="AE54" s="567" t="s">
        <v>1582</v>
      </c>
      <c r="AF54" s="724">
        <v>0.25</v>
      </c>
      <c r="AG54" s="725"/>
      <c r="AH54" s="725"/>
      <c r="AI54" s="725">
        <v>0</v>
      </c>
      <c r="AJ54" s="725"/>
      <c r="AK54" s="725"/>
      <c r="AL54" s="725">
        <v>0</v>
      </c>
      <c r="AM54" s="725"/>
      <c r="AN54" s="725"/>
      <c r="AO54" s="725">
        <v>0.25</v>
      </c>
      <c r="AP54" s="725"/>
      <c r="AQ54" s="726"/>
      <c r="AR54" s="581" t="s">
        <v>400</v>
      </c>
      <c r="AS54" s="582" t="s">
        <v>1776</v>
      </c>
      <c r="AT54" s="565" t="s">
        <v>1205</v>
      </c>
      <c r="AU54" s="601" t="s">
        <v>24</v>
      </c>
    </row>
    <row r="55" spans="1:47" ht="93.75" customHeight="1" x14ac:dyDescent="0.2">
      <c r="A55" s="569" t="s">
        <v>401</v>
      </c>
      <c r="B55" s="558" t="s">
        <v>525</v>
      </c>
      <c r="C55" s="558" t="s">
        <v>519</v>
      </c>
      <c r="D55" s="558" t="s">
        <v>526</v>
      </c>
      <c r="E55" s="558" t="s">
        <v>69</v>
      </c>
      <c r="F55" s="558" t="s">
        <v>41</v>
      </c>
      <c r="G55" s="558" t="s">
        <v>60</v>
      </c>
      <c r="H55" s="558" t="s">
        <v>401</v>
      </c>
      <c r="I55" s="558" t="s">
        <v>1129</v>
      </c>
      <c r="J55" s="558" t="s">
        <v>431</v>
      </c>
      <c r="K55" s="558" t="s">
        <v>305</v>
      </c>
      <c r="L55" s="558" t="s">
        <v>1617</v>
      </c>
      <c r="M55" s="558" t="s">
        <v>123</v>
      </c>
      <c r="N55" s="558" t="s">
        <v>348</v>
      </c>
      <c r="O55" s="558" t="s">
        <v>349</v>
      </c>
      <c r="P55" s="558" t="s">
        <v>350</v>
      </c>
      <c r="Q55" s="558" t="s">
        <v>351</v>
      </c>
      <c r="R55" s="558" t="s">
        <v>78</v>
      </c>
      <c r="S55" s="558" t="s">
        <v>1618</v>
      </c>
      <c r="T55" s="558" t="s">
        <v>1619</v>
      </c>
      <c r="U55" s="580" t="s">
        <v>1619</v>
      </c>
      <c r="V55" s="558" t="s">
        <v>492</v>
      </c>
      <c r="W55" s="514" t="s">
        <v>352</v>
      </c>
      <c r="X55" s="514" t="s">
        <v>353</v>
      </c>
      <c r="Y55" s="514" t="s">
        <v>354</v>
      </c>
      <c r="Z55" s="514">
        <v>4</v>
      </c>
      <c r="AA55" s="558" t="s">
        <v>1620</v>
      </c>
      <c r="AB55" s="558" t="s">
        <v>54</v>
      </c>
      <c r="AC55" s="558" t="s">
        <v>794</v>
      </c>
      <c r="AD55" s="562" t="s">
        <v>649</v>
      </c>
      <c r="AE55" s="567" t="s">
        <v>1582</v>
      </c>
      <c r="AF55" s="719" t="s">
        <v>1034</v>
      </c>
      <c r="AG55" s="720"/>
      <c r="AH55" s="720"/>
      <c r="AI55" s="720"/>
      <c r="AJ55" s="721">
        <v>4.0999999999999996</v>
      </c>
      <c r="AK55" s="721"/>
      <c r="AL55" s="721"/>
      <c r="AM55" s="721"/>
      <c r="AN55" s="721">
        <v>4.25</v>
      </c>
      <c r="AO55" s="721"/>
      <c r="AP55" s="721"/>
      <c r="AQ55" s="722"/>
      <c r="AR55" s="581" t="s">
        <v>401</v>
      </c>
      <c r="AS55" s="582" t="s">
        <v>1206</v>
      </c>
      <c r="AT55" s="565" t="s">
        <v>1777</v>
      </c>
      <c r="AU55" s="600" t="s">
        <v>25</v>
      </c>
    </row>
    <row r="56" spans="1:47" ht="20.25" customHeight="1" thickBot="1" x14ac:dyDescent="0.25">
      <c r="A56" s="420"/>
      <c r="B56" s="559"/>
      <c r="C56" s="559"/>
      <c r="D56" s="559"/>
      <c r="E56" s="559" t="s">
        <v>1621</v>
      </c>
      <c r="F56" s="559"/>
      <c r="G56" s="559"/>
      <c r="H56" s="568"/>
      <c r="I56" s="568"/>
      <c r="J56" s="568"/>
      <c r="K56" s="559"/>
      <c r="L56" s="559"/>
      <c r="M56" s="559"/>
      <c r="N56" s="559"/>
      <c r="O56" s="568"/>
      <c r="P56" s="568"/>
      <c r="Q56" s="568"/>
      <c r="R56" s="568"/>
      <c r="S56" s="568"/>
      <c r="T56" s="554"/>
      <c r="U56" s="593"/>
      <c r="V56" s="559"/>
      <c r="W56" s="593"/>
      <c r="X56" s="593"/>
      <c r="Y56" s="593"/>
      <c r="Z56" s="593"/>
      <c r="AA56" s="559"/>
      <c r="AB56" s="568"/>
      <c r="AC56" s="559"/>
      <c r="AD56" s="568"/>
      <c r="AE56" s="415"/>
      <c r="AF56" s="594"/>
      <c r="AG56" s="595"/>
      <c r="AH56" s="595"/>
      <c r="AI56" s="595"/>
      <c r="AJ56" s="595"/>
      <c r="AK56" s="595"/>
      <c r="AL56" s="595"/>
      <c r="AM56" s="595"/>
      <c r="AN56" s="595"/>
      <c r="AO56" s="595"/>
      <c r="AP56" s="595"/>
      <c r="AQ56" s="596"/>
      <c r="AR56" s="597"/>
      <c r="AS56" s="598"/>
      <c r="AT56" s="566"/>
      <c r="AU56" s="560"/>
    </row>
    <row r="57" spans="1:47" ht="12.75" x14ac:dyDescent="0.2">
      <c r="G57" s="563"/>
      <c r="H57" s="563"/>
      <c r="I57" s="563"/>
      <c r="J57" s="563"/>
      <c r="M57" s="563"/>
    </row>
    <row r="58" spans="1:47" ht="19.5" customHeight="1" x14ac:dyDescent="0.2">
      <c r="G58" s="21"/>
      <c r="H58" s="21"/>
      <c r="I58" s="21"/>
      <c r="J58" s="20"/>
      <c r="K58" s="20"/>
      <c r="L58" s="20"/>
      <c r="M58" s="20"/>
      <c r="N58" s="20"/>
      <c r="O58" s="20"/>
      <c r="P58" s="20"/>
      <c r="Q58" s="20"/>
      <c r="R58" s="20"/>
      <c r="S58" s="20"/>
      <c r="T58" s="20"/>
      <c r="U58" s="20"/>
      <c r="V58" s="20"/>
      <c r="W58" s="20"/>
      <c r="X58" s="20"/>
      <c r="Y58" s="20"/>
      <c r="Z58" s="20"/>
      <c r="AA58" s="20"/>
      <c r="AB58" s="20"/>
      <c r="AC58" s="20"/>
      <c r="AD58" s="20"/>
      <c r="AE58" s="20"/>
    </row>
    <row r="59" spans="1:47" ht="12.75" x14ac:dyDescent="0.2"/>
    <row r="60" spans="1:47" ht="12.75" x14ac:dyDescent="0.2"/>
    <row r="61" spans="1:47" ht="12.75" x14ac:dyDescent="0.2"/>
    <row r="62" spans="1:47" ht="12.75" x14ac:dyDescent="0.2"/>
    <row r="63" spans="1:47" ht="12.75" x14ac:dyDescent="0.2"/>
    <row r="64" spans="1:47" ht="12.75" x14ac:dyDescent="0.2"/>
    <row r="65" ht="12.75" x14ac:dyDescent="0.2"/>
    <row r="66" ht="12.75" x14ac:dyDescent="0.2"/>
    <row r="67" ht="12.75" x14ac:dyDescent="0.2"/>
    <row r="68" ht="12.75" hidden="1" x14ac:dyDescent="0.2"/>
    <row r="69" ht="12.75" hidden="1" x14ac:dyDescent="0.2"/>
    <row r="70" ht="12.75" hidden="1" x14ac:dyDescent="0.2"/>
    <row r="71" ht="12.75" hidden="1" x14ac:dyDescent="0.2"/>
    <row r="72" ht="12.75" hidden="1" x14ac:dyDescent="0.2"/>
    <row r="73" ht="12.75" hidden="1" x14ac:dyDescent="0.2"/>
    <row r="74" ht="12.75" hidden="1" x14ac:dyDescent="0.2"/>
    <row r="75" ht="12.75" hidden="1" x14ac:dyDescent="0.2"/>
    <row r="76" ht="12.75" hidden="1" x14ac:dyDescent="0.2"/>
    <row r="77" ht="12.75" hidden="1" x14ac:dyDescent="0.2"/>
    <row r="78" ht="12.75" hidden="1" x14ac:dyDescent="0.2"/>
    <row r="79" ht="12.75" hidden="1" x14ac:dyDescent="0.2"/>
    <row r="80" ht="12.75" hidden="1" x14ac:dyDescent="0.2"/>
    <row r="81" ht="12.75" hidden="1" x14ac:dyDescent="0.2"/>
    <row r="82" ht="12.75" hidden="1" x14ac:dyDescent="0.2"/>
    <row r="83" ht="12.75" hidden="1" x14ac:dyDescent="0.2"/>
    <row r="84" ht="12.75" hidden="1" x14ac:dyDescent="0.2"/>
    <row r="85" ht="12.75" hidden="1" x14ac:dyDescent="0.2"/>
    <row r="86" ht="12.75" hidden="1" x14ac:dyDescent="0.2"/>
    <row r="87" ht="12.75" hidden="1" x14ac:dyDescent="0.2"/>
    <row r="88" ht="12.75" hidden="1" x14ac:dyDescent="0.2"/>
    <row r="89" ht="12.75" hidden="1" x14ac:dyDescent="0.2"/>
    <row r="90" ht="12.75" hidden="1" x14ac:dyDescent="0.2"/>
    <row r="91" ht="12.75" hidden="1" x14ac:dyDescent="0.2"/>
    <row r="92" ht="12.75" hidden="1" x14ac:dyDescent="0.2"/>
    <row r="93" ht="12.75" hidden="1" x14ac:dyDescent="0.2"/>
    <row r="94" ht="12.75" hidden="1" x14ac:dyDescent="0.2"/>
    <row r="95" ht="12.75" hidden="1" x14ac:dyDescent="0.2"/>
    <row r="96" ht="12.75" hidden="1" x14ac:dyDescent="0.2"/>
    <row r="97" ht="12.75" hidden="1" x14ac:dyDescent="0.2"/>
    <row r="98" ht="12.75" hidden="1" x14ac:dyDescent="0.2"/>
    <row r="99" ht="12.75" hidden="1" x14ac:dyDescent="0.2"/>
    <row r="100" ht="12.75" hidden="1" x14ac:dyDescent="0.2"/>
    <row r="101" ht="12.75" hidden="1" x14ac:dyDescent="0.2"/>
    <row r="102" ht="12.75" hidden="1" x14ac:dyDescent="0.2"/>
    <row r="103" ht="12.75" hidden="1" x14ac:dyDescent="0.2"/>
    <row r="104" ht="12.75" hidden="1" x14ac:dyDescent="0.2"/>
    <row r="105" ht="12.75" hidden="1" x14ac:dyDescent="0.2"/>
    <row r="106" ht="12.75" hidden="1" x14ac:dyDescent="0.2"/>
    <row r="107" ht="12.75" hidden="1" x14ac:dyDescent="0.2"/>
    <row r="108" ht="12.75" hidden="1" x14ac:dyDescent="0.2"/>
    <row r="109" ht="12.75" hidden="1" x14ac:dyDescent="0.2"/>
    <row r="110" ht="12.75" hidden="1" x14ac:dyDescent="0.2"/>
    <row r="111" ht="12.75" hidden="1" x14ac:dyDescent="0.2"/>
    <row r="112" ht="12.75" hidden="1" x14ac:dyDescent="0.2"/>
    <row r="113" ht="12.75" hidden="1" x14ac:dyDescent="0.2"/>
    <row r="114" ht="12.75" hidden="1" x14ac:dyDescent="0.2"/>
    <row r="115" ht="12.75" hidden="1" x14ac:dyDescent="0.2"/>
    <row r="116" ht="12.75" hidden="1" x14ac:dyDescent="0.2"/>
    <row r="117" ht="12.75" hidden="1" x14ac:dyDescent="0.2"/>
    <row r="118" ht="12.75" hidden="1" customHeight="1" x14ac:dyDescent="0.2"/>
    <row r="119" ht="12.75" hidden="1" customHeight="1" x14ac:dyDescent="0.2"/>
    <row r="120" ht="12.75" hidden="1" customHeight="1" x14ac:dyDescent="0.2"/>
    <row r="121" ht="12.75" hidden="1" customHeight="1" x14ac:dyDescent="0.2"/>
    <row r="122" ht="12.75" hidden="1" customHeight="1" x14ac:dyDescent="0.2"/>
    <row r="123" ht="12.75" hidden="1" customHeight="1" x14ac:dyDescent="0.2"/>
    <row r="124" ht="12.75" hidden="1" customHeight="1" x14ac:dyDescent="0.2"/>
    <row r="125" ht="12.75" hidden="1" customHeight="1" x14ac:dyDescent="0.2"/>
    <row r="126" ht="12.75" hidden="1" customHeight="1" x14ac:dyDescent="0.2"/>
    <row r="127" ht="12.75" hidden="1" customHeight="1" x14ac:dyDescent="0.2"/>
  </sheetData>
  <autoFilter ref="A5:AV56" xr:uid="{00000000-0009-0000-0000-000001000000}">
    <filterColumn colId="4" showButton="0"/>
  </autoFilter>
  <mergeCells count="201">
    <mergeCell ref="I4:I5"/>
    <mergeCell ref="J4:J5"/>
    <mergeCell ref="K4:K5"/>
    <mergeCell ref="L4:L5"/>
    <mergeCell ref="M4:M5"/>
    <mergeCell ref="N4:N5"/>
    <mergeCell ref="A1:AQ1"/>
    <mergeCell ref="AR1:AU1"/>
    <mergeCell ref="B2:AE2"/>
    <mergeCell ref="A4:A5"/>
    <mergeCell ref="B4:B5"/>
    <mergeCell ref="C4:C5"/>
    <mergeCell ref="D4:D5"/>
    <mergeCell ref="E4:F5"/>
    <mergeCell ref="G4:G5"/>
    <mergeCell ref="H4:H5"/>
    <mergeCell ref="W4:Z4"/>
    <mergeCell ref="AA4:AA5"/>
    <mergeCell ref="AB4:AB5"/>
    <mergeCell ref="AC4:AC5"/>
    <mergeCell ref="AD4:AD5"/>
    <mergeCell ref="AE4:AE5"/>
    <mergeCell ref="O4:P4"/>
    <mergeCell ref="Q4:Q5"/>
    <mergeCell ref="R4:R5"/>
    <mergeCell ref="S4:S5"/>
    <mergeCell ref="T4:T5"/>
    <mergeCell ref="U4:V4"/>
    <mergeCell ref="AF4:AQ4"/>
    <mergeCell ref="AR4:AR5"/>
    <mergeCell ref="AS4:AS5"/>
    <mergeCell ref="AT4:AT5"/>
    <mergeCell ref="AU4:AU5"/>
    <mergeCell ref="AF6:AH6"/>
    <mergeCell ref="AI6:AK6"/>
    <mergeCell ref="AL6:AN6"/>
    <mergeCell ref="AO6:AQ6"/>
    <mergeCell ref="AF10:AH10"/>
    <mergeCell ref="AI10:AK10"/>
    <mergeCell ref="AL10:AN10"/>
    <mergeCell ref="AO10:AQ10"/>
    <mergeCell ref="AF11:AH11"/>
    <mergeCell ref="AI11:AK11"/>
    <mergeCell ref="AL11:AN11"/>
    <mergeCell ref="AO11:AQ11"/>
    <mergeCell ref="AF7:AH7"/>
    <mergeCell ref="AI7:AK7"/>
    <mergeCell ref="AL7:AN7"/>
    <mergeCell ref="AO7:AQ7"/>
    <mergeCell ref="AF9:AH9"/>
    <mergeCell ref="AI9:AK9"/>
    <mergeCell ref="AL9:AN9"/>
    <mergeCell ref="AO9:AQ9"/>
    <mergeCell ref="AF14:AH14"/>
    <mergeCell ref="AI14:AK14"/>
    <mergeCell ref="AL14:AN14"/>
    <mergeCell ref="AO14:AQ14"/>
    <mergeCell ref="AF15:AH15"/>
    <mergeCell ref="AI15:AK15"/>
    <mergeCell ref="AL15:AN15"/>
    <mergeCell ref="AO15:AQ15"/>
    <mergeCell ref="AF12:AH12"/>
    <mergeCell ref="AI12:AK12"/>
    <mergeCell ref="AL12:AN12"/>
    <mergeCell ref="AO12:AQ12"/>
    <mergeCell ref="AF13:AH13"/>
    <mergeCell ref="AI13:AK13"/>
    <mergeCell ref="AL13:AN13"/>
    <mergeCell ref="AO13:AQ13"/>
    <mergeCell ref="AF18:AH18"/>
    <mergeCell ref="AI18:AK18"/>
    <mergeCell ref="AL18:AN18"/>
    <mergeCell ref="AO18:AQ18"/>
    <mergeCell ref="AF19:AI19"/>
    <mergeCell ref="AJ19:AM19"/>
    <mergeCell ref="AN19:AQ19"/>
    <mergeCell ref="AF16:AH16"/>
    <mergeCell ref="AI16:AK16"/>
    <mergeCell ref="AL16:AN16"/>
    <mergeCell ref="AO16:AQ16"/>
    <mergeCell ref="AF17:AH17"/>
    <mergeCell ref="AI17:AK17"/>
    <mergeCell ref="AL17:AN17"/>
    <mergeCell ref="AO17:AQ17"/>
    <mergeCell ref="AF22:AH22"/>
    <mergeCell ref="AI22:AK22"/>
    <mergeCell ref="AL22:AN22"/>
    <mergeCell ref="AO22:AQ22"/>
    <mergeCell ref="AF23:AH23"/>
    <mergeCell ref="AI23:AK23"/>
    <mergeCell ref="AL23:AN23"/>
    <mergeCell ref="AO23:AQ23"/>
    <mergeCell ref="AF20:AH20"/>
    <mergeCell ref="AI20:AK20"/>
    <mergeCell ref="AL20:AN20"/>
    <mergeCell ref="AO20:AQ20"/>
    <mergeCell ref="AF21:AH21"/>
    <mergeCell ref="AI21:AK21"/>
    <mergeCell ref="AL21:AN21"/>
    <mergeCell ref="AO21:AQ21"/>
    <mergeCell ref="AF27:AH27"/>
    <mergeCell ref="AI27:AK27"/>
    <mergeCell ref="AL27:AN27"/>
    <mergeCell ref="AO27:AQ27"/>
    <mergeCell ref="AF28:AH28"/>
    <mergeCell ref="AI28:AK28"/>
    <mergeCell ref="AL28:AN28"/>
    <mergeCell ref="AO28:AQ28"/>
    <mergeCell ref="AF24:AH24"/>
    <mergeCell ref="AI24:AK24"/>
    <mergeCell ref="AL24:AN24"/>
    <mergeCell ref="AO24:AQ24"/>
    <mergeCell ref="AF26:AH26"/>
    <mergeCell ref="AI26:AK26"/>
    <mergeCell ref="AL26:AN26"/>
    <mergeCell ref="AO26:AQ26"/>
    <mergeCell ref="AF31:AH31"/>
    <mergeCell ref="AI31:AK31"/>
    <mergeCell ref="AL31:AN31"/>
    <mergeCell ref="AO31:AQ31"/>
    <mergeCell ref="AF32:AH32"/>
    <mergeCell ref="AI32:AK32"/>
    <mergeCell ref="AL32:AN32"/>
    <mergeCell ref="AO32:AQ32"/>
    <mergeCell ref="AF29:AH29"/>
    <mergeCell ref="AI29:AK29"/>
    <mergeCell ref="AL29:AN29"/>
    <mergeCell ref="AO29:AQ29"/>
    <mergeCell ref="AF30:AH30"/>
    <mergeCell ref="AI30:AK30"/>
    <mergeCell ref="AL30:AN30"/>
    <mergeCell ref="AO30:AQ30"/>
    <mergeCell ref="AF35:AH35"/>
    <mergeCell ref="AI35:AK35"/>
    <mergeCell ref="AL35:AN35"/>
    <mergeCell ref="AO35:AQ35"/>
    <mergeCell ref="AF36:AH36"/>
    <mergeCell ref="AI36:AK36"/>
    <mergeCell ref="AL36:AN36"/>
    <mergeCell ref="AO36:AQ36"/>
    <mergeCell ref="AF33:AH33"/>
    <mergeCell ref="AI33:AK33"/>
    <mergeCell ref="AL33:AN33"/>
    <mergeCell ref="AO33:AQ33"/>
    <mergeCell ref="AF34:AH34"/>
    <mergeCell ref="AI34:AK34"/>
    <mergeCell ref="AL34:AN34"/>
    <mergeCell ref="AO34:AQ34"/>
    <mergeCell ref="AF39:AH39"/>
    <mergeCell ref="AI39:AK39"/>
    <mergeCell ref="AL39:AN39"/>
    <mergeCell ref="AO39:AQ39"/>
    <mergeCell ref="AF43:AH43"/>
    <mergeCell ref="AI43:AK43"/>
    <mergeCell ref="AL43:AN43"/>
    <mergeCell ref="AO43:AQ43"/>
    <mergeCell ref="AF37:AH37"/>
    <mergeCell ref="AI37:AK37"/>
    <mergeCell ref="AL37:AN37"/>
    <mergeCell ref="AO37:AQ37"/>
    <mergeCell ref="AF38:AH38"/>
    <mergeCell ref="AI38:AK38"/>
    <mergeCell ref="AL38:AN38"/>
    <mergeCell ref="AO38:AQ38"/>
    <mergeCell ref="AF46:AH46"/>
    <mergeCell ref="AI46:AK46"/>
    <mergeCell ref="AL46:AN46"/>
    <mergeCell ref="AO46:AQ46"/>
    <mergeCell ref="AF47:AK47"/>
    <mergeCell ref="AL47:AQ47"/>
    <mergeCell ref="AF44:AH44"/>
    <mergeCell ref="AI44:AK44"/>
    <mergeCell ref="AL44:AN44"/>
    <mergeCell ref="AO44:AQ44"/>
    <mergeCell ref="AF45:AH45"/>
    <mergeCell ref="AI45:AK45"/>
    <mergeCell ref="AL45:AN45"/>
    <mergeCell ref="AO45:AQ45"/>
    <mergeCell ref="AF51:AI51"/>
    <mergeCell ref="AJ51:AM51"/>
    <mergeCell ref="AN51:AQ51"/>
    <mergeCell ref="AF52:AI52"/>
    <mergeCell ref="AJ52:AM52"/>
    <mergeCell ref="AN52:AQ52"/>
    <mergeCell ref="AF48:AH48"/>
    <mergeCell ref="AI48:AK48"/>
    <mergeCell ref="AL48:AN48"/>
    <mergeCell ref="AO48:AQ48"/>
    <mergeCell ref="AF50:AH50"/>
    <mergeCell ref="AI50:AK50"/>
    <mergeCell ref="AL50:AN50"/>
    <mergeCell ref="AO50:AQ50"/>
    <mergeCell ref="AF55:AI55"/>
    <mergeCell ref="AJ55:AM55"/>
    <mergeCell ref="AN55:AQ55"/>
    <mergeCell ref="AF53:AK53"/>
    <mergeCell ref="AL53:AQ53"/>
    <mergeCell ref="AF54:AH54"/>
    <mergeCell ref="AI54:AK54"/>
    <mergeCell ref="AL54:AN54"/>
    <mergeCell ref="AO54:AQ54"/>
  </mergeCells>
  <dataValidations disablePrompts="1" count="6">
    <dataValidation type="list" allowBlank="1" showInputMessage="1" showErrorMessage="1" sqref="AB56" xr:uid="{66644CCE-C0FD-496A-9869-61C8E64308E0}">
      <formula1>PERIODICIDAD</formula1>
    </dataValidation>
    <dataValidation type="list" allowBlank="1" showInputMessage="1" showErrorMessage="1" sqref="M56" xr:uid="{E11493D1-4DEE-47B2-B3E1-323DF0B62E62}">
      <formula1>TIPO</formula1>
    </dataValidation>
    <dataValidation type="list" allowBlank="1" showInputMessage="1" showErrorMessage="1" sqref="R56" xr:uid="{A6AEF6D3-3129-4D53-9CA5-176E198E2A96}">
      <formula1>TENDENCIA</formula1>
    </dataValidation>
    <dataValidation type="list" allowBlank="1" showInputMessage="1" showErrorMessage="1" sqref="F56" xr:uid="{889795A7-2F42-4C6D-8310-C0E3FE3267D7}">
      <formula1>OBJETIVOS</formula1>
    </dataValidation>
    <dataValidation type="list" allowBlank="1" showInputMessage="1" showErrorMessage="1" sqref="G56" xr:uid="{91291B00-2D6D-4AAF-AE12-F240410F8BC2}">
      <formula1>INDIRECT(E56)</formula1>
    </dataValidation>
    <dataValidation type="list" allowBlank="1" showInputMessage="1" showErrorMessage="1" sqref="I56" xr:uid="{52E8A17C-9C6C-46B0-ACD8-18B4B99FFAE1}">
      <formula1>PROCESO</formula1>
    </dataValidation>
  </dataValidations>
  <pageMargins left="0.23622047244094491" right="0.15748031496062992" top="0.31496062992125984" bottom="0.19685039370078741" header="0.15748031496062992" footer="7.874015748031496E-2"/>
  <pageSetup paperSize="5" scale="60" pageOrder="overThenDown" orientation="landscape"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45"/>
  <sheetViews>
    <sheetView showGridLines="0" zoomScale="90" zoomScaleNormal="90" workbookViewId="0">
      <selection activeCell="J14" sqref="J14"/>
    </sheetView>
  </sheetViews>
  <sheetFormatPr baseColWidth="10" defaultColWidth="0" defaultRowHeight="15" customHeight="1" zeroHeight="1" x14ac:dyDescent="0.25"/>
  <cols>
    <col min="1" max="1" width="2.5703125" customWidth="1"/>
    <col min="2" max="2" width="5" customWidth="1"/>
    <col min="3" max="3" width="42.28515625" customWidth="1"/>
    <col min="4" max="8" width="13" customWidth="1"/>
    <col min="9" max="9" width="6" customWidth="1"/>
    <col min="10" max="10" width="20.7109375" customWidth="1"/>
    <col min="11" max="11" width="10.42578125" customWidth="1"/>
    <col min="12" max="12" width="5.85546875" customWidth="1"/>
    <col min="13" max="13" width="11.42578125" customWidth="1"/>
    <col min="14" max="14" width="17.5703125" customWidth="1"/>
    <col min="15" max="19" width="11.42578125" customWidth="1"/>
    <col min="20" max="20" width="2.5703125" customWidth="1"/>
    <col min="21" max="16384" width="11.42578125" hidden="1"/>
  </cols>
  <sheetData>
    <row r="1" spans="3:11" ht="7.5" customHeight="1" thickBot="1" x14ac:dyDescent="0.3"/>
    <row r="2" spans="3:11" ht="26.25" thickBot="1" x14ac:dyDescent="0.3">
      <c r="C2" s="416" t="s">
        <v>10</v>
      </c>
      <c r="D2" s="462" t="s">
        <v>1051</v>
      </c>
      <c r="E2" s="446" t="s">
        <v>24</v>
      </c>
      <c r="F2" s="447" t="s">
        <v>23</v>
      </c>
      <c r="G2" s="448" t="s">
        <v>22</v>
      </c>
      <c r="H2" s="449" t="s">
        <v>1033</v>
      </c>
    </row>
    <row r="3" spans="3:11" ht="42.75" customHeight="1" x14ac:dyDescent="0.25">
      <c r="C3" s="443" t="s">
        <v>1049</v>
      </c>
      <c r="D3" s="417">
        <v>10</v>
      </c>
      <c r="E3" s="418">
        <v>2</v>
      </c>
      <c r="F3" s="418" t="s">
        <v>1034</v>
      </c>
      <c r="G3" s="418" t="s">
        <v>1034</v>
      </c>
      <c r="H3" s="419">
        <v>1</v>
      </c>
    </row>
    <row r="4" spans="3:11" ht="68.25" customHeight="1" x14ac:dyDescent="0.25">
      <c r="C4" s="444" t="s">
        <v>1035</v>
      </c>
      <c r="D4" s="417">
        <v>4</v>
      </c>
      <c r="E4" s="418">
        <v>1</v>
      </c>
      <c r="F4" s="418" t="s">
        <v>1034</v>
      </c>
      <c r="G4" s="418" t="s">
        <v>1034</v>
      </c>
      <c r="H4" s="419" t="s">
        <v>1034</v>
      </c>
    </row>
    <row r="5" spans="3:11" ht="46.5" customHeight="1" x14ac:dyDescent="0.25">
      <c r="C5" s="444" t="s">
        <v>1036</v>
      </c>
      <c r="D5" s="417">
        <v>1</v>
      </c>
      <c r="E5" s="418">
        <v>1</v>
      </c>
      <c r="F5" s="418">
        <v>1</v>
      </c>
      <c r="G5" s="418" t="s">
        <v>1034</v>
      </c>
      <c r="H5" s="419">
        <v>2</v>
      </c>
    </row>
    <row r="6" spans="3:11" ht="60" customHeight="1" x14ac:dyDescent="0.25">
      <c r="C6" s="444" t="s">
        <v>1037</v>
      </c>
      <c r="D6" s="417">
        <v>13</v>
      </c>
      <c r="E6" s="418" t="s">
        <v>1034</v>
      </c>
      <c r="F6" s="418" t="s">
        <v>1034</v>
      </c>
      <c r="G6" s="418" t="s">
        <v>1034</v>
      </c>
      <c r="H6" s="419" t="s">
        <v>1034</v>
      </c>
    </row>
    <row r="7" spans="3:11" ht="42" customHeight="1" x14ac:dyDescent="0.25">
      <c r="C7" s="444" t="s">
        <v>1038</v>
      </c>
      <c r="D7" s="417">
        <v>3</v>
      </c>
      <c r="E7" s="418">
        <v>1</v>
      </c>
      <c r="F7" s="418" t="s">
        <v>1034</v>
      </c>
      <c r="G7" s="418">
        <v>2</v>
      </c>
      <c r="H7" s="419" t="s">
        <v>1034</v>
      </c>
    </row>
    <row r="8" spans="3:11" ht="30.75" customHeight="1" thickBot="1" x14ac:dyDescent="0.3">
      <c r="C8" s="445" t="s">
        <v>649</v>
      </c>
      <c r="D8" s="420">
        <v>2</v>
      </c>
      <c r="E8" s="421" t="s">
        <v>1034</v>
      </c>
      <c r="F8" s="421" t="s">
        <v>1034</v>
      </c>
      <c r="G8" s="421" t="s">
        <v>1034</v>
      </c>
      <c r="H8" s="422">
        <v>4</v>
      </c>
    </row>
    <row r="9" spans="3:11" x14ac:dyDescent="0.25"/>
    <row r="10" spans="3:11" x14ac:dyDescent="0.25">
      <c r="C10" s="423">
        <f>G16/(D16*F11)</f>
        <v>0.78645833333333337</v>
      </c>
      <c r="D10" s="424" t="s">
        <v>1039</v>
      </c>
      <c r="E10" s="424" t="s">
        <v>1040</v>
      </c>
      <c r="F10" s="425" t="s">
        <v>662</v>
      </c>
      <c r="G10" s="424" t="s">
        <v>1041</v>
      </c>
      <c r="J10" s="426" t="s">
        <v>1042</v>
      </c>
      <c r="K10" s="427">
        <v>0.3</v>
      </c>
    </row>
    <row r="11" spans="3:11" x14ac:dyDescent="0.25">
      <c r="C11" s="428" t="s">
        <v>25</v>
      </c>
      <c r="D11" s="424">
        <f>SUM(D3:D8)</f>
        <v>33</v>
      </c>
      <c r="E11" s="429">
        <f>D11/$D$16</f>
        <v>0.6875</v>
      </c>
      <c r="F11" s="44">
        <v>4</v>
      </c>
      <c r="G11" s="44">
        <f>D11*F11</f>
        <v>132</v>
      </c>
      <c r="J11" s="430" t="s">
        <v>23</v>
      </c>
      <c r="K11" s="427">
        <v>0.3</v>
      </c>
    </row>
    <row r="12" spans="3:11" x14ac:dyDescent="0.25">
      <c r="C12" s="431" t="s">
        <v>24</v>
      </c>
      <c r="D12" s="424">
        <f>SUM(E3:E8)</f>
        <v>5</v>
      </c>
      <c r="E12" s="429">
        <f t="shared" ref="E12:E15" si="0">D12/$D$16</f>
        <v>0.10416666666666667</v>
      </c>
      <c r="F12" s="44">
        <v>3</v>
      </c>
      <c r="G12" s="44">
        <f>D12*F12</f>
        <v>15</v>
      </c>
      <c r="J12" s="432" t="s">
        <v>24</v>
      </c>
      <c r="K12" s="427">
        <v>0.3</v>
      </c>
    </row>
    <row r="13" spans="3:11" x14ac:dyDescent="0.25">
      <c r="C13" s="433" t="s">
        <v>23</v>
      </c>
      <c r="D13" s="424">
        <f>SUM(F3:F8)</f>
        <v>1</v>
      </c>
      <c r="E13" s="429">
        <f t="shared" si="0"/>
        <v>2.0833333333333332E-2</v>
      </c>
      <c r="F13" s="44">
        <v>2</v>
      </c>
      <c r="G13" s="44">
        <f>D13*F13</f>
        <v>2</v>
      </c>
      <c r="J13" s="434" t="s">
        <v>25</v>
      </c>
      <c r="K13" s="427">
        <v>0.1</v>
      </c>
    </row>
    <row r="14" spans="3:11" x14ac:dyDescent="0.25">
      <c r="C14" s="435" t="s">
        <v>22</v>
      </c>
      <c r="D14" s="424">
        <f>SUM(G3:G8)</f>
        <v>2</v>
      </c>
      <c r="E14" s="429">
        <f t="shared" si="0"/>
        <v>4.1666666666666664E-2</v>
      </c>
      <c r="F14" s="44">
        <v>1</v>
      </c>
      <c r="G14" s="44">
        <f>D14*F14</f>
        <v>2</v>
      </c>
      <c r="J14" s="424" t="s">
        <v>1043</v>
      </c>
      <c r="K14" s="436">
        <f>SUM(K10:K13)</f>
        <v>0.99999999999999989</v>
      </c>
    </row>
    <row r="15" spans="3:11" x14ac:dyDescent="0.25">
      <c r="C15" s="450" t="s">
        <v>1033</v>
      </c>
      <c r="D15" s="424">
        <f>SUM(H3:H8)</f>
        <v>7</v>
      </c>
      <c r="E15" s="429">
        <f t="shared" si="0"/>
        <v>0.14583333333333334</v>
      </c>
      <c r="F15" s="44">
        <v>0</v>
      </c>
      <c r="G15" s="44">
        <f>D15*F15</f>
        <v>0</v>
      </c>
      <c r="J15" s="463"/>
      <c r="K15" s="464"/>
    </row>
    <row r="16" spans="3:11" x14ac:dyDescent="0.25">
      <c r="C16" s="437" t="s">
        <v>1043</v>
      </c>
      <c r="D16" s="438">
        <f>SUM(D11:D15)</f>
        <v>48</v>
      </c>
      <c r="E16" s="439"/>
      <c r="F16" s="36"/>
      <c r="G16" s="438">
        <f>SUM(G11:G15)</f>
        <v>151</v>
      </c>
      <c r="J16" s="440" t="s">
        <v>1044</v>
      </c>
      <c r="K16" s="495">
        <f>C10</f>
        <v>0.78645833333333337</v>
      </c>
    </row>
    <row r="17" spans="2:11" x14ac:dyDescent="0.25">
      <c r="J17" s="440" t="s">
        <v>1046</v>
      </c>
      <c r="K17" s="442">
        <f>K16-K18/2</f>
        <v>0.77645833333333336</v>
      </c>
    </row>
    <row r="18" spans="2:11" x14ac:dyDescent="0.25">
      <c r="C18" s="438" t="s">
        <v>1045</v>
      </c>
      <c r="D18" s="441">
        <f>C10*25%</f>
        <v>0.19661458333333334</v>
      </c>
      <c r="J18" s="440" t="s">
        <v>1047</v>
      </c>
      <c r="K18" s="496">
        <v>0.02</v>
      </c>
    </row>
    <row r="19" spans="2:11" x14ac:dyDescent="0.25">
      <c r="C19" s="438"/>
      <c r="D19" s="441"/>
      <c r="J19" s="440" t="s">
        <v>1048</v>
      </c>
      <c r="K19" s="442">
        <f>SUM(K10:K14)-K17-K18</f>
        <v>1.2035416666666663</v>
      </c>
    </row>
    <row r="20" spans="2:11" ht="15.75" thickBot="1" x14ac:dyDescent="0.3"/>
    <row r="21" spans="2:11" ht="26.25" thickBot="1" x14ac:dyDescent="0.3">
      <c r="B21" s="833" t="s">
        <v>1</v>
      </c>
      <c r="C21" s="834"/>
      <c r="D21" s="474" t="s">
        <v>1051</v>
      </c>
      <c r="E21" s="451" t="s">
        <v>24</v>
      </c>
      <c r="F21" s="452" t="s">
        <v>23</v>
      </c>
      <c r="G21" s="453" t="s">
        <v>22</v>
      </c>
      <c r="H21" s="469" t="s">
        <v>1033</v>
      </c>
      <c r="I21" s="470" t="s">
        <v>1043</v>
      </c>
      <c r="J21" s="471" t="s">
        <v>1053</v>
      </c>
      <c r="K21" s="472" t="s">
        <v>1052</v>
      </c>
    </row>
    <row r="22" spans="2:11" ht="58.5" customHeight="1" x14ac:dyDescent="0.25">
      <c r="B22" s="484" t="s">
        <v>1054</v>
      </c>
      <c r="C22" s="485" t="s">
        <v>37</v>
      </c>
      <c r="D22" s="475">
        <v>4</v>
      </c>
      <c r="E22" s="458">
        <v>1</v>
      </c>
      <c r="F22" s="458">
        <v>0</v>
      </c>
      <c r="G22" s="458">
        <v>0</v>
      </c>
      <c r="H22" s="458">
        <v>0</v>
      </c>
      <c r="I22" s="456">
        <f>SUM(D22:H22)</f>
        <v>5</v>
      </c>
      <c r="J22" s="473" t="s">
        <v>1051</v>
      </c>
      <c r="K22" s="468">
        <f>((D22*$F$11)+(E22*$F$12)+(F22*$F$13)+(G22*$F$14)+(H22*$F$15))/(I22*$F$11)</f>
        <v>0.95</v>
      </c>
    </row>
    <row r="23" spans="2:11" ht="83.25" customHeight="1" x14ac:dyDescent="0.25">
      <c r="B23" s="480" t="s">
        <v>1055</v>
      </c>
      <c r="C23" s="481" t="s">
        <v>38</v>
      </c>
      <c r="D23" s="476">
        <v>3</v>
      </c>
      <c r="E23" s="418">
        <v>0</v>
      </c>
      <c r="F23" s="418">
        <v>0</v>
      </c>
      <c r="G23" s="418">
        <v>0</v>
      </c>
      <c r="H23" s="418">
        <v>0</v>
      </c>
      <c r="I23" s="44">
        <f t="shared" ref="I23:I26" si="1">SUM(D23:H23)</f>
        <v>3</v>
      </c>
      <c r="J23" s="465" t="s">
        <v>1051</v>
      </c>
      <c r="K23" s="466">
        <f>((D23*$F$11)+(E23*$F$12)+(F23*$F$13)+(G23*$F$14)+(H23*$F$15))/(I23*$F$11)</f>
        <v>1</v>
      </c>
    </row>
    <row r="24" spans="2:11" ht="43.5" customHeight="1" x14ac:dyDescent="0.25">
      <c r="B24" s="480" t="s">
        <v>1056</v>
      </c>
      <c r="C24" s="481" t="s">
        <v>39</v>
      </c>
      <c r="D24" s="476">
        <v>5</v>
      </c>
      <c r="E24" s="418">
        <v>0</v>
      </c>
      <c r="F24" s="418">
        <v>0</v>
      </c>
      <c r="G24" s="418">
        <v>0</v>
      </c>
      <c r="H24" s="418">
        <v>0</v>
      </c>
      <c r="I24" s="44">
        <f t="shared" si="1"/>
        <v>5</v>
      </c>
      <c r="J24" s="465" t="s">
        <v>1051</v>
      </c>
      <c r="K24" s="466">
        <f>((D24*$F$11)+(E24*$F$12)+(F24*$F$13)+(G24*$F$14)+(H24*$F$15))/(I24*$F$11)</f>
        <v>1</v>
      </c>
    </row>
    <row r="25" spans="2:11" ht="43.5" customHeight="1" x14ac:dyDescent="0.25">
      <c r="B25" s="480" t="s">
        <v>1057</v>
      </c>
      <c r="C25" s="481" t="s">
        <v>40</v>
      </c>
      <c r="D25" s="476">
        <v>0</v>
      </c>
      <c r="E25" s="418">
        <v>1</v>
      </c>
      <c r="F25" s="418">
        <v>0</v>
      </c>
      <c r="G25" s="418">
        <v>0</v>
      </c>
      <c r="H25" s="418">
        <v>1</v>
      </c>
      <c r="I25" s="44">
        <f t="shared" si="1"/>
        <v>2</v>
      </c>
      <c r="J25" s="430" t="s">
        <v>23</v>
      </c>
      <c r="K25" s="478">
        <f>((D25*$F$11)+(E25*$F$12)+(F25*$F$13)+(G25*$F$14)+(H25*$F$15))/(I25*$F$11)</f>
        <v>0.375</v>
      </c>
    </row>
    <row r="26" spans="2:11" ht="46.5" customHeight="1" thickBot="1" x14ac:dyDescent="0.3">
      <c r="B26" s="482" t="s">
        <v>1058</v>
      </c>
      <c r="C26" s="483" t="s">
        <v>41</v>
      </c>
      <c r="D26" s="479">
        <v>21</v>
      </c>
      <c r="E26" s="421">
        <v>3</v>
      </c>
      <c r="F26" s="421">
        <v>1</v>
      </c>
      <c r="G26" s="421">
        <v>2</v>
      </c>
      <c r="H26" s="421">
        <v>6</v>
      </c>
      <c r="I26" s="457">
        <f t="shared" si="1"/>
        <v>33</v>
      </c>
      <c r="J26" s="477" t="s">
        <v>24</v>
      </c>
      <c r="K26" s="467">
        <f>((D26*$F$11)+(E26*$F$12)+(F26*$F$13)+(G26*$F$14)+(H26*$F$15))/(I26*$F$11)</f>
        <v>0.73484848484848486</v>
      </c>
    </row>
    <row r="27" spans="2:11" x14ac:dyDescent="0.25">
      <c r="D27" s="18">
        <f>SUM(D22:D26)</f>
        <v>33</v>
      </c>
      <c r="E27" s="18">
        <f>SUM(E22:E26)</f>
        <v>5</v>
      </c>
      <c r="F27" s="18">
        <f>SUM(F22:F26)</f>
        <v>1</v>
      </c>
      <c r="G27" s="18">
        <f>SUM(G22:G26)</f>
        <v>2</v>
      </c>
      <c r="H27" s="18">
        <f>SUM(H22:H26)</f>
        <v>7</v>
      </c>
      <c r="J27" s="440"/>
      <c r="K27" s="442"/>
    </row>
    <row r="28" spans="2:11" ht="15.75" thickBot="1" x14ac:dyDescent="0.3">
      <c r="J28" s="440"/>
      <c r="K28" s="442"/>
    </row>
    <row r="29" spans="2:11" ht="26.25" thickBot="1" x14ac:dyDescent="0.3">
      <c r="C29" s="416" t="s">
        <v>1050</v>
      </c>
      <c r="D29" s="462" t="s">
        <v>1051</v>
      </c>
      <c r="E29" s="446" t="s">
        <v>24</v>
      </c>
      <c r="F29" s="447" t="s">
        <v>23</v>
      </c>
      <c r="G29" s="448" t="s">
        <v>22</v>
      </c>
      <c r="H29" s="449" t="s">
        <v>1033</v>
      </c>
      <c r="I29" s="470" t="s">
        <v>1043</v>
      </c>
      <c r="J29" s="471" t="s">
        <v>1053</v>
      </c>
      <c r="K29" s="472" t="s">
        <v>1052</v>
      </c>
    </row>
    <row r="30" spans="2:11" ht="67.5" customHeight="1" x14ac:dyDescent="0.25">
      <c r="C30" s="443" t="s">
        <v>58</v>
      </c>
      <c r="D30" s="459">
        <v>2</v>
      </c>
      <c r="E30" s="460">
        <v>0</v>
      </c>
      <c r="F30" s="460">
        <v>0</v>
      </c>
      <c r="G30" s="460">
        <v>0</v>
      </c>
      <c r="H30" s="461">
        <v>0</v>
      </c>
      <c r="I30" s="488">
        <f>SUM(D30:H30)</f>
        <v>2</v>
      </c>
      <c r="J30" s="489" t="s">
        <v>1051</v>
      </c>
      <c r="K30" s="490">
        <f>((D30*$F$11)+(E30*$F$12)+(F30*$F$13)+(G30*$F$14)+(H30*$F$15))/(I30*$F$11)</f>
        <v>1</v>
      </c>
    </row>
    <row r="31" spans="2:11" ht="42" customHeight="1" x14ac:dyDescent="0.25">
      <c r="C31" s="444" t="s">
        <v>59</v>
      </c>
      <c r="D31" s="417">
        <v>2</v>
      </c>
      <c r="E31" s="418">
        <v>0</v>
      </c>
      <c r="F31" s="418">
        <v>0</v>
      </c>
      <c r="G31" s="418">
        <v>0</v>
      </c>
      <c r="H31" s="419">
        <v>0</v>
      </c>
      <c r="I31" s="455">
        <f t="shared" ref="I31:I38" si="2">SUM(D31:H31)</f>
        <v>2</v>
      </c>
      <c r="J31" s="473" t="s">
        <v>1051</v>
      </c>
      <c r="K31" s="468">
        <f t="shared" ref="K31:K38" si="3">((D31*$F$11)+(E31*$F$12)+(F31*$F$13)+(G31*$F$14)+(H31*$F$15))/(I31*$F$11)</f>
        <v>1</v>
      </c>
    </row>
    <row r="32" spans="2:11" ht="42.75" customHeight="1" x14ac:dyDescent="0.25">
      <c r="C32" s="444" t="s">
        <v>62</v>
      </c>
      <c r="D32" s="417">
        <v>1</v>
      </c>
      <c r="E32" s="418">
        <v>1</v>
      </c>
      <c r="F32" s="418">
        <v>0</v>
      </c>
      <c r="G32" s="418">
        <v>0</v>
      </c>
      <c r="H32" s="419">
        <v>0</v>
      </c>
      <c r="I32" s="455">
        <f t="shared" si="2"/>
        <v>2</v>
      </c>
      <c r="J32" s="486" t="s">
        <v>24</v>
      </c>
      <c r="K32" s="468">
        <f t="shared" si="3"/>
        <v>0.875</v>
      </c>
    </row>
    <row r="33" spans="3:11" ht="45" customHeight="1" x14ac:dyDescent="0.25">
      <c r="C33" s="444" t="s">
        <v>61</v>
      </c>
      <c r="D33" s="417">
        <v>1</v>
      </c>
      <c r="E33" s="418">
        <v>1</v>
      </c>
      <c r="F33" s="418">
        <v>0</v>
      </c>
      <c r="G33" s="418">
        <v>0</v>
      </c>
      <c r="H33" s="419">
        <v>0</v>
      </c>
      <c r="I33" s="455">
        <f t="shared" si="2"/>
        <v>2</v>
      </c>
      <c r="J33" s="486" t="s">
        <v>24</v>
      </c>
      <c r="K33" s="468">
        <f t="shared" si="3"/>
        <v>0.875</v>
      </c>
    </row>
    <row r="34" spans="3:11" ht="54.75" customHeight="1" x14ac:dyDescent="0.25">
      <c r="C34" s="444" t="s">
        <v>87</v>
      </c>
      <c r="D34" s="417">
        <v>8</v>
      </c>
      <c r="E34" s="418">
        <v>2</v>
      </c>
      <c r="F34" s="418">
        <v>0</v>
      </c>
      <c r="G34" s="418">
        <v>2</v>
      </c>
      <c r="H34" s="419">
        <v>1</v>
      </c>
      <c r="I34" s="455">
        <f t="shared" si="2"/>
        <v>13</v>
      </c>
      <c r="J34" s="486" t="s">
        <v>24</v>
      </c>
      <c r="K34" s="468">
        <f t="shared" si="3"/>
        <v>0.76923076923076927</v>
      </c>
    </row>
    <row r="35" spans="3:11" ht="39.75" customHeight="1" x14ac:dyDescent="0.25">
      <c r="C35" s="444" t="s">
        <v>60</v>
      </c>
      <c r="D35" s="417">
        <v>14</v>
      </c>
      <c r="E35" s="418">
        <v>0</v>
      </c>
      <c r="F35" s="418">
        <v>1</v>
      </c>
      <c r="G35" s="418">
        <v>0</v>
      </c>
      <c r="H35" s="419">
        <v>5</v>
      </c>
      <c r="I35" s="455">
        <f t="shared" si="2"/>
        <v>20</v>
      </c>
      <c r="J35" s="486" t="s">
        <v>24</v>
      </c>
      <c r="K35" s="468">
        <f t="shared" si="3"/>
        <v>0.72499999999999998</v>
      </c>
    </row>
    <row r="36" spans="3:11" ht="47.25" customHeight="1" x14ac:dyDescent="0.25">
      <c r="C36" s="444" t="s">
        <v>64</v>
      </c>
      <c r="D36" s="417">
        <v>3</v>
      </c>
      <c r="E36" s="418">
        <v>1</v>
      </c>
      <c r="F36" s="418">
        <v>0</v>
      </c>
      <c r="G36" s="418">
        <v>0</v>
      </c>
      <c r="H36" s="419">
        <v>0</v>
      </c>
      <c r="I36" s="455">
        <f t="shared" si="2"/>
        <v>4</v>
      </c>
      <c r="J36" s="473" t="s">
        <v>1051</v>
      </c>
      <c r="K36" s="468">
        <f t="shared" si="3"/>
        <v>0.9375</v>
      </c>
    </row>
    <row r="37" spans="3:11" ht="55.5" customHeight="1" x14ac:dyDescent="0.25">
      <c r="C37" s="444" t="s">
        <v>63</v>
      </c>
      <c r="D37" s="417">
        <v>0</v>
      </c>
      <c r="E37" s="418">
        <v>0</v>
      </c>
      <c r="F37" s="418">
        <v>0</v>
      </c>
      <c r="G37" s="418">
        <v>0</v>
      </c>
      <c r="H37" s="419">
        <v>1</v>
      </c>
      <c r="I37" s="455">
        <f t="shared" si="2"/>
        <v>1</v>
      </c>
      <c r="J37" s="487" t="s">
        <v>1033</v>
      </c>
      <c r="K37" s="494">
        <f t="shared" si="3"/>
        <v>0</v>
      </c>
    </row>
    <row r="38" spans="3:11" ht="57" customHeight="1" thickBot="1" x14ac:dyDescent="0.3">
      <c r="C38" s="454" t="s">
        <v>804</v>
      </c>
      <c r="D38" s="420">
        <v>2</v>
      </c>
      <c r="E38" s="421">
        <v>0</v>
      </c>
      <c r="F38" s="421">
        <v>0</v>
      </c>
      <c r="G38" s="421">
        <v>0</v>
      </c>
      <c r="H38" s="422">
        <v>0</v>
      </c>
      <c r="I38" s="491">
        <f t="shared" si="2"/>
        <v>2</v>
      </c>
      <c r="J38" s="492" t="s">
        <v>1051</v>
      </c>
      <c r="K38" s="493">
        <f t="shared" si="3"/>
        <v>1</v>
      </c>
    </row>
    <row r="39" spans="3:11" x14ac:dyDescent="0.25">
      <c r="D39" s="18">
        <v>33</v>
      </c>
      <c r="E39" s="18">
        <v>5</v>
      </c>
      <c r="F39" s="18">
        <v>1</v>
      </c>
      <c r="G39" s="18">
        <v>2</v>
      </c>
      <c r="H39" s="18">
        <v>7</v>
      </c>
      <c r="J39" s="440"/>
      <c r="K39" s="442"/>
    </row>
    <row r="40" spans="3:11" x14ac:dyDescent="0.25">
      <c r="J40" s="440"/>
      <c r="K40" s="442"/>
    </row>
    <row r="41" spans="3:11" x14ac:dyDescent="0.25">
      <c r="J41" s="440"/>
      <c r="K41" s="442"/>
    </row>
    <row r="42" spans="3:11" x14ac:dyDescent="0.25">
      <c r="J42" s="440"/>
      <c r="K42" s="442"/>
    </row>
    <row r="43" spans="3:11" x14ac:dyDescent="0.25">
      <c r="J43" s="440"/>
      <c r="K43" s="442"/>
    </row>
    <row r="44" spans="3:11" x14ac:dyDescent="0.25"/>
    <row r="45" spans="3:11" ht="15" customHeight="1" x14ac:dyDescent="0.25"/>
  </sheetData>
  <mergeCells count="1">
    <mergeCell ref="B21:C21"/>
  </mergeCells>
  <phoneticPr fontId="3" type="noConversion"/>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T68"/>
  <sheetViews>
    <sheetView showGridLines="0" view="pageBreakPreview" zoomScale="85" zoomScaleNormal="85" zoomScaleSheetLayoutView="85" workbookViewId="0"/>
  </sheetViews>
  <sheetFormatPr baseColWidth="10" defaultColWidth="0" defaultRowHeight="0" customHeight="1" zeroHeight="1" x14ac:dyDescent="0.25"/>
  <cols>
    <col min="1" max="1" width="2.5703125" customWidth="1"/>
    <col min="2" max="2" width="5" customWidth="1"/>
    <col min="3" max="3" width="42.7109375" customWidth="1"/>
    <col min="4" max="7" width="13" customWidth="1"/>
    <col min="8" max="8" width="13.42578125" hidden="1" customWidth="1"/>
    <col min="9" max="9" width="6" customWidth="1"/>
    <col min="10" max="10" width="20.7109375" customWidth="1"/>
    <col min="11" max="11" width="10.42578125" customWidth="1"/>
    <col min="12" max="12" width="5.85546875" customWidth="1"/>
    <col min="13" max="13" width="11.42578125" customWidth="1"/>
    <col min="14" max="14" width="17.5703125" customWidth="1"/>
    <col min="15" max="17" width="11.42578125" customWidth="1"/>
    <col min="18" max="18" width="11.42578125" hidden="1" customWidth="1"/>
    <col min="19" max="20" width="0" hidden="1" customWidth="1"/>
    <col min="21" max="16384" width="11.42578125" hidden="1"/>
  </cols>
  <sheetData>
    <row r="1" spans="2:11" ht="7.5" customHeight="1" thickBot="1" x14ac:dyDescent="0.3"/>
    <row r="2" spans="2:11" ht="18.75" customHeight="1" thickBot="1" x14ac:dyDescent="0.3">
      <c r="B2" s="1060" t="s">
        <v>1113</v>
      </c>
      <c r="C2" s="1061"/>
      <c r="D2" s="1061"/>
      <c r="E2" s="1061"/>
      <c r="F2" s="1061"/>
      <c r="G2" s="1062"/>
    </row>
    <row r="3" spans="2:11" ht="34.5" customHeight="1" thickBot="1" x14ac:dyDescent="0.3">
      <c r="B3" s="1023" t="s">
        <v>10</v>
      </c>
      <c r="C3" s="1024"/>
      <c r="D3" s="462" t="s">
        <v>1051</v>
      </c>
      <c r="E3" s="446" t="s">
        <v>24</v>
      </c>
      <c r="F3" s="447" t="s">
        <v>23</v>
      </c>
      <c r="G3" s="539" t="s">
        <v>22</v>
      </c>
      <c r="H3" s="537" t="s">
        <v>1106</v>
      </c>
    </row>
    <row r="4" spans="2:11" ht="17.25" customHeight="1" x14ac:dyDescent="0.25">
      <c r="B4" s="1025" t="s">
        <v>1088</v>
      </c>
      <c r="C4" s="1026"/>
      <c r="D4" s="1056" t="e">
        <f>COUNTIFS(#REF!,'Gráficos y Tablas'!$B4,#REF!,'Gráficos y Tablas'!D$3)</f>
        <v>#REF!</v>
      </c>
      <c r="E4" s="1057" t="e">
        <f>COUNTIFS(#REF!,'Gráficos y Tablas'!$B4,#REF!,'Gráficos y Tablas'!E$3)</f>
        <v>#REF!</v>
      </c>
      <c r="F4" s="1057" t="e">
        <f>COUNTIFS(#REF!,'Gráficos y Tablas'!$B4,#REF!,'Gráficos y Tablas'!F$3)</f>
        <v>#REF!</v>
      </c>
      <c r="G4" s="1058" t="e">
        <f>COUNTIFS(#REF!,'Gráficos y Tablas'!$B4,#REF!,'Gráficos y Tablas'!G$3)</f>
        <v>#REF!</v>
      </c>
      <c r="H4" s="1059" t="e">
        <f>COUNTIFS(#REF!,'Gráficos y Tablas'!$B4,#REF!,'Gráficos y Tablas'!H$3)</f>
        <v>#REF!</v>
      </c>
    </row>
    <row r="5" spans="2:11" ht="32.25" customHeight="1" x14ac:dyDescent="0.25">
      <c r="B5" s="1052" t="s">
        <v>1081</v>
      </c>
      <c r="C5" s="1053"/>
      <c r="D5" s="1056"/>
      <c r="E5" s="1057"/>
      <c r="F5" s="1057"/>
      <c r="G5" s="1058"/>
      <c r="H5" s="1059"/>
    </row>
    <row r="6" spans="2:11" ht="17.25" customHeight="1" x14ac:dyDescent="0.25">
      <c r="B6" s="1027" t="s">
        <v>1080</v>
      </c>
      <c r="C6" s="1028"/>
      <c r="D6" s="1056" t="e">
        <f>COUNTIFS(#REF!,'Gráficos y Tablas'!$B6,#REF!,'Gráficos y Tablas'!D$3)</f>
        <v>#REF!</v>
      </c>
      <c r="E6" s="1057" t="e">
        <f>COUNTIFS(#REF!,'Gráficos y Tablas'!$B6,#REF!,'Gráficos y Tablas'!E$3)</f>
        <v>#REF!</v>
      </c>
      <c r="F6" s="1057" t="e">
        <f>COUNTIFS(#REF!,'Gráficos y Tablas'!$B6,#REF!,'Gráficos y Tablas'!F$3)</f>
        <v>#REF!</v>
      </c>
      <c r="G6" s="1058" t="e">
        <f>COUNTIFS(#REF!,'Gráficos y Tablas'!$B6,#REF!,'Gráficos y Tablas'!G$3)</f>
        <v>#REF!</v>
      </c>
      <c r="H6" s="1059" t="e">
        <f>COUNTIFS(#REF!,'Gráficos y Tablas'!$B6,#REF!,'Gráficos y Tablas'!H$3)</f>
        <v>#REF!</v>
      </c>
    </row>
    <row r="7" spans="2:11" ht="32.25" customHeight="1" x14ac:dyDescent="0.25">
      <c r="B7" s="1054" t="s">
        <v>1082</v>
      </c>
      <c r="C7" s="1055"/>
      <c r="D7" s="1056"/>
      <c r="E7" s="1057"/>
      <c r="F7" s="1057"/>
      <c r="G7" s="1058"/>
      <c r="H7" s="1059"/>
    </row>
    <row r="8" spans="2:11" ht="17.25" customHeight="1" x14ac:dyDescent="0.25">
      <c r="B8" s="1027" t="s">
        <v>1083</v>
      </c>
      <c r="C8" s="1029"/>
      <c r="D8" s="1056" t="e">
        <f>COUNTIFS(#REF!,'Gráficos y Tablas'!$B8,#REF!,'Gráficos y Tablas'!D$3)</f>
        <v>#REF!</v>
      </c>
      <c r="E8" s="1057" t="e">
        <f>COUNTIFS(#REF!,'Gráficos y Tablas'!$B8,#REF!,'Gráficos y Tablas'!E$3)</f>
        <v>#REF!</v>
      </c>
      <c r="F8" s="1057" t="e">
        <f>COUNTIFS(#REF!,'Gráficos y Tablas'!$B8,#REF!,'Gráficos y Tablas'!F$3)</f>
        <v>#REF!</v>
      </c>
      <c r="G8" s="1058" t="e">
        <f>COUNTIFS(#REF!,'Gráficos y Tablas'!$B8,#REF!,'Gráficos y Tablas'!G$3)</f>
        <v>#REF!</v>
      </c>
      <c r="H8" s="1059" t="e">
        <f>COUNTIFS(#REF!,'Gráficos y Tablas'!$B8,#REF!,'Gráficos y Tablas'!H$3)</f>
        <v>#REF!</v>
      </c>
    </row>
    <row r="9" spans="2:11" ht="32.25" customHeight="1" x14ac:dyDescent="0.25">
      <c r="B9" s="1052" t="s">
        <v>1090</v>
      </c>
      <c r="C9" s="1053"/>
      <c r="D9" s="1056"/>
      <c r="E9" s="1057"/>
      <c r="F9" s="1057"/>
      <c r="G9" s="1058"/>
      <c r="H9" s="1059"/>
    </row>
    <row r="10" spans="2:11" ht="17.25" customHeight="1" x14ac:dyDescent="0.25">
      <c r="B10" s="1027" t="s">
        <v>1084</v>
      </c>
      <c r="C10" s="1029"/>
      <c r="D10" s="1056" t="e">
        <f>COUNTIFS(#REF!,'Gráficos y Tablas'!$B10,#REF!,'Gráficos y Tablas'!D$3)</f>
        <v>#REF!</v>
      </c>
      <c r="E10" s="1057" t="e">
        <f>COUNTIFS(#REF!,'Gráficos y Tablas'!$B10,#REF!,'Gráficos y Tablas'!E$3)</f>
        <v>#REF!</v>
      </c>
      <c r="F10" s="1057" t="e">
        <f>COUNTIFS(#REF!,'Gráficos y Tablas'!$B10,#REF!,'Gráficos y Tablas'!F$3)</f>
        <v>#REF!</v>
      </c>
      <c r="G10" s="1058" t="e">
        <f>COUNTIFS(#REF!,'Gráficos y Tablas'!$B10,#REF!,'Gráficos y Tablas'!G$3)</f>
        <v>#REF!</v>
      </c>
      <c r="H10" s="1059" t="e">
        <f>COUNTIFS(#REF!,'Gráficos y Tablas'!$B10,#REF!,'Gráficos y Tablas'!H$3)</f>
        <v>#REF!</v>
      </c>
    </row>
    <row r="11" spans="2:11" ht="32.25" customHeight="1" x14ac:dyDescent="0.25">
      <c r="B11" s="1052" t="s">
        <v>1085</v>
      </c>
      <c r="C11" s="1053"/>
      <c r="D11" s="1056"/>
      <c r="E11" s="1057"/>
      <c r="F11" s="1057"/>
      <c r="G11" s="1058"/>
      <c r="H11" s="1059"/>
    </row>
    <row r="12" spans="2:11" ht="17.25" customHeight="1" x14ac:dyDescent="0.25">
      <c r="B12" s="1027" t="s">
        <v>1086</v>
      </c>
      <c r="C12" s="1029"/>
      <c r="D12" s="1056" t="e">
        <f>COUNTIFS(#REF!,'Gráficos y Tablas'!$B12,#REF!,'Gráficos y Tablas'!D$3)</f>
        <v>#REF!</v>
      </c>
      <c r="E12" s="1057" t="e">
        <f>COUNTIFS(#REF!,'Gráficos y Tablas'!$B12,#REF!,'Gráficos y Tablas'!E$3)</f>
        <v>#REF!</v>
      </c>
      <c r="F12" s="1057" t="e">
        <f>COUNTIFS(#REF!,'Gráficos y Tablas'!$B12,#REF!,'Gráficos y Tablas'!F$3)</f>
        <v>#REF!</v>
      </c>
      <c r="G12" s="1058" t="e">
        <f>COUNTIFS(#REF!,'Gráficos y Tablas'!$B12,#REF!,'Gráficos y Tablas'!G$3)</f>
        <v>#REF!</v>
      </c>
      <c r="H12" s="1059" t="e">
        <f>COUNTIFS(#REF!,'Gráficos y Tablas'!$B12,#REF!,'Gráficos y Tablas'!H$3)</f>
        <v>#REF!</v>
      </c>
    </row>
    <row r="13" spans="2:11" ht="32.25" customHeight="1" x14ac:dyDescent="0.25">
      <c r="B13" s="1052" t="s">
        <v>1087</v>
      </c>
      <c r="C13" s="1053"/>
      <c r="D13" s="1056"/>
      <c r="E13" s="1057"/>
      <c r="F13" s="1057"/>
      <c r="G13" s="1058"/>
      <c r="H13" s="1059"/>
    </row>
    <row r="14" spans="2:11" ht="30.75" customHeight="1" thickBot="1" x14ac:dyDescent="0.3">
      <c r="B14" s="1030" t="s">
        <v>649</v>
      </c>
      <c r="C14" s="1031"/>
      <c r="D14" s="420" t="e">
        <f>COUNTIFS(#REF!,'Gráficos y Tablas'!$B14,#REF!,'Gráficos y Tablas'!D$3)</f>
        <v>#REF!</v>
      </c>
      <c r="E14" s="421" t="e">
        <f>COUNTIFS(#REF!,'Gráficos y Tablas'!$B14,#REF!,'Gráficos y Tablas'!E$3)</f>
        <v>#REF!</v>
      </c>
      <c r="F14" s="421" t="e">
        <f>COUNTIFS(#REF!,'Gráficos y Tablas'!$B14,#REF!,'Gráficos y Tablas'!F$3)</f>
        <v>#REF!</v>
      </c>
      <c r="G14" s="422" t="e">
        <f>COUNTIFS(#REF!,'Gráficos y Tablas'!$B14,#REF!,'Gráficos y Tablas'!G$3)</f>
        <v>#REF!</v>
      </c>
      <c r="H14" s="538" t="e">
        <f>COUNTIFS(#REF!,'Gráficos y Tablas'!$B14,#REF!,'Gráficos y Tablas'!H$3)</f>
        <v>#REF!</v>
      </c>
    </row>
    <row r="15" spans="2:11" ht="15.75" thickBot="1" x14ac:dyDescent="0.3"/>
    <row r="16" spans="2:11" ht="15" x14ac:dyDescent="0.25">
      <c r="B16" s="1032" t="e">
        <f>G22/(D22*F17)</f>
        <v>#REF!</v>
      </c>
      <c r="C16" s="1033"/>
      <c r="D16" s="540" t="s">
        <v>1039</v>
      </c>
      <c r="E16" s="540" t="s">
        <v>1040</v>
      </c>
      <c r="F16" s="541" t="s">
        <v>662</v>
      </c>
      <c r="G16" s="542" t="s">
        <v>1041</v>
      </c>
      <c r="J16" s="426" t="s">
        <v>1042</v>
      </c>
      <c r="K16" s="427">
        <v>0.3</v>
      </c>
    </row>
    <row r="17" spans="2:11" ht="15" x14ac:dyDescent="0.25">
      <c r="B17" s="1034" t="s">
        <v>1059</v>
      </c>
      <c r="C17" s="1035"/>
      <c r="D17" s="424" t="e">
        <f>SUM(D4:D14)</f>
        <v>#REF!</v>
      </c>
      <c r="E17" s="429" t="e">
        <f>D17/$D$22</f>
        <v>#REF!</v>
      </c>
      <c r="F17" s="44">
        <v>4</v>
      </c>
      <c r="G17" s="543" t="e">
        <f>D17*F17</f>
        <v>#REF!</v>
      </c>
      <c r="J17" s="430" t="s">
        <v>23</v>
      </c>
      <c r="K17" s="427">
        <v>0.3</v>
      </c>
    </row>
    <row r="18" spans="2:11" ht="15" x14ac:dyDescent="0.25">
      <c r="B18" s="1036" t="s">
        <v>1060</v>
      </c>
      <c r="C18" s="1037"/>
      <c r="D18" s="424" t="e">
        <f>SUM(E4:E14)</f>
        <v>#REF!</v>
      </c>
      <c r="E18" s="429" t="e">
        <f t="shared" ref="E18:E21" si="0">D18/$D$22</f>
        <v>#REF!</v>
      </c>
      <c r="F18" s="44">
        <v>3</v>
      </c>
      <c r="G18" s="543" t="e">
        <f>D18*F18</f>
        <v>#REF!</v>
      </c>
      <c r="J18" s="432" t="s">
        <v>24</v>
      </c>
      <c r="K18" s="427">
        <v>0.3</v>
      </c>
    </row>
    <row r="19" spans="2:11" ht="15" x14ac:dyDescent="0.25">
      <c r="B19" s="1038" t="s">
        <v>1061</v>
      </c>
      <c r="C19" s="1039"/>
      <c r="D19" s="424" t="e">
        <f>SUM(F4:F14)</f>
        <v>#REF!</v>
      </c>
      <c r="E19" s="429" t="e">
        <f t="shared" si="0"/>
        <v>#REF!</v>
      </c>
      <c r="F19" s="44">
        <v>2</v>
      </c>
      <c r="G19" s="543" t="e">
        <f>D19*F19</f>
        <v>#REF!</v>
      </c>
      <c r="J19" s="434" t="s">
        <v>25</v>
      </c>
      <c r="K19" s="427">
        <v>0.1</v>
      </c>
    </row>
    <row r="20" spans="2:11" ht="15.75" thickBot="1" x14ac:dyDescent="0.3">
      <c r="B20" s="1040" t="s">
        <v>1062</v>
      </c>
      <c r="C20" s="1041"/>
      <c r="D20" s="544" t="e">
        <f>SUM(G4:G14)</f>
        <v>#REF!</v>
      </c>
      <c r="E20" s="545" t="e">
        <f t="shared" si="0"/>
        <v>#REF!</v>
      </c>
      <c r="F20" s="457">
        <v>1</v>
      </c>
      <c r="G20" s="546" t="e">
        <f>D20*F20</f>
        <v>#REF!</v>
      </c>
      <c r="J20" s="424" t="s">
        <v>1043</v>
      </c>
      <c r="K20" s="436">
        <f>SUM(K16:K19)</f>
        <v>0.99999999999999989</v>
      </c>
    </row>
    <row r="21" spans="2:11" ht="15.75" hidden="1" thickBot="1" x14ac:dyDescent="0.3">
      <c r="B21" s="1042" t="s">
        <v>1106</v>
      </c>
      <c r="C21" s="1043"/>
      <c r="D21" s="550" t="e">
        <f>SUM(H4:H14)</f>
        <v>#REF!</v>
      </c>
      <c r="E21" s="551" t="e">
        <f t="shared" si="0"/>
        <v>#REF!</v>
      </c>
      <c r="F21" s="552">
        <v>0</v>
      </c>
      <c r="G21" s="553" t="e">
        <f>D21*F21</f>
        <v>#REF!</v>
      </c>
      <c r="J21" s="463"/>
      <c r="K21" s="464"/>
    </row>
    <row r="22" spans="2:11" ht="15" x14ac:dyDescent="0.25">
      <c r="B22" s="1044" t="s">
        <v>1043</v>
      </c>
      <c r="C22" s="1044"/>
      <c r="D22" s="438" t="e">
        <f>SUM(D17:D21)</f>
        <v>#REF!</v>
      </c>
      <c r="E22" s="439"/>
      <c r="F22" s="36"/>
      <c r="G22" s="438" t="e">
        <f>SUM(G17:G21)</f>
        <v>#REF!</v>
      </c>
      <c r="J22" s="440" t="s">
        <v>1044</v>
      </c>
      <c r="K22" s="495" t="e">
        <f>B16</f>
        <v>#REF!</v>
      </c>
    </row>
    <row r="23" spans="2:11" ht="15" x14ac:dyDescent="0.25">
      <c r="J23" s="440" t="s">
        <v>1046</v>
      </c>
      <c r="K23" s="442" t="e">
        <f>K22-K24/2</f>
        <v>#REF!</v>
      </c>
    </row>
    <row r="24" spans="2:11" ht="15" x14ac:dyDescent="0.25">
      <c r="B24" s="1045" t="s">
        <v>1045</v>
      </c>
      <c r="C24" s="1045"/>
      <c r="D24" s="503" t="e">
        <f>B16</f>
        <v>#REF!</v>
      </c>
      <c r="J24" s="440" t="s">
        <v>1047</v>
      </c>
      <c r="K24" s="496">
        <v>0.02</v>
      </c>
    </row>
    <row r="25" spans="2:11" ht="15.75" thickBot="1" x14ac:dyDescent="0.3">
      <c r="C25" s="438"/>
      <c r="D25" s="441"/>
      <c r="J25" s="440" t="s">
        <v>1048</v>
      </c>
      <c r="K25" s="442" t="e">
        <f>SUM(K16:K20)-K23-K24</f>
        <v>#REF!</v>
      </c>
    </row>
    <row r="26" spans="2:11" ht="18.75" customHeight="1" thickBot="1" x14ac:dyDescent="0.3">
      <c r="B26" s="1060" t="s">
        <v>1112</v>
      </c>
      <c r="C26" s="1061"/>
      <c r="D26" s="1061"/>
      <c r="E26" s="1061"/>
      <c r="F26" s="1061"/>
      <c r="G26" s="1061"/>
      <c r="H26" s="1061"/>
      <c r="I26" s="1061"/>
      <c r="J26" s="1061"/>
      <c r="K26" s="1062"/>
    </row>
    <row r="27" spans="2:11" ht="26.25" thickBot="1" x14ac:dyDescent="0.3">
      <c r="B27" s="1021" t="s">
        <v>1</v>
      </c>
      <c r="C27" s="1022"/>
      <c r="D27" s="509" t="s">
        <v>1051</v>
      </c>
      <c r="E27" s="497" t="s">
        <v>24</v>
      </c>
      <c r="F27" s="498" t="s">
        <v>23</v>
      </c>
      <c r="G27" s="499" t="s">
        <v>22</v>
      </c>
      <c r="H27" s="510" t="s">
        <v>1106</v>
      </c>
      <c r="I27" s="522" t="s">
        <v>1043</v>
      </c>
      <c r="J27" s="521" t="s">
        <v>1053</v>
      </c>
      <c r="K27" s="472" t="s">
        <v>1052</v>
      </c>
    </row>
    <row r="28" spans="2:11" ht="58.5" customHeight="1" x14ac:dyDescent="0.25">
      <c r="B28" s="500" t="s">
        <v>1054</v>
      </c>
      <c r="C28" s="511" t="s">
        <v>37</v>
      </c>
      <c r="D28" s="459" t="e">
        <f>COUNTIFS(#REF!,'Gráficos y Tablas'!$C28,#REF!,'Gráficos y Tablas'!D$27)</f>
        <v>#REF!</v>
      </c>
      <c r="E28" s="460" t="e">
        <f>COUNTIFS(#REF!,'Gráficos y Tablas'!$C28,#REF!,'Gráficos y Tablas'!E$27)</f>
        <v>#REF!</v>
      </c>
      <c r="F28" s="460" t="e">
        <f>COUNTIFS(#REF!,'Gráficos y Tablas'!$C28,#REF!,'Gráficos y Tablas'!F$27)</f>
        <v>#REF!</v>
      </c>
      <c r="G28" s="460" t="e">
        <f>COUNTIFS(#REF!,'Gráficos y Tablas'!$C28,#REF!,'Gráficos y Tablas'!G$27)</f>
        <v>#REF!</v>
      </c>
      <c r="H28" s="461" t="e">
        <f>COUNTIFS(#REF!,'Gráficos y Tablas'!$C28,#REF!,'Gráficos y Tablas'!H$27)</f>
        <v>#REF!</v>
      </c>
      <c r="I28" s="523" t="e">
        <f>SUM(D28:H28)</f>
        <v>#REF!</v>
      </c>
      <c r="J28" s="462" t="s">
        <v>1051</v>
      </c>
      <c r="K28" s="529" t="e">
        <f>((D28*$F$17)+(E28*$F$18)+(F28*$F$19)+(G28*$F$20)+(H28*$F$21))/(I28*$F$17)</f>
        <v>#REF!</v>
      </c>
    </row>
    <row r="29" spans="2:11" ht="77.25" customHeight="1" x14ac:dyDescent="0.25">
      <c r="B29" s="501" t="s">
        <v>1055</v>
      </c>
      <c r="C29" s="512" t="s">
        <v>38</v>
      </c>
      <c r="D29" s="417" t="e">
        <f>COUNTIFS(#REF!,'Gráficos y Tablas'!$C29,#REF!,'Gráficos y Tablas'!D$27)</f>
        <v>#REF!</v>
      </c>
      <c r="E29" s="418" t="e">
        <f>COUNTIFS(#REF!,'Gráficos y Tablas'!$C29,#REF!,'Gráficos y Tablas'!E$27)</f>
        <v>#REF!</v>
      </c>
      <c r="F29" s="418" t="e">
        <f>COUNTIFS(#REF!,'Gráficos y Tablas'!$C29,#REF!,'Gráficos y Tablas'!F$27)</f>
        <v>#REF!</v>
      </c>
      <c r="G29" s="418" t="e">
        <f>COUNTIFS(#REF!,'Gráficos y Tablas'!$C29,#REF!,'Gráficos y Tablas'!G$27)</f>
        <v>#REF!</v>
      </c>
      <c r="H29" s="419" t="e">
        <f>COUNTIFS(#REF!,'Gráficos y Tablas'!$C29,#REF!,'Gráficos y Tablas'!H$27)</f>
        <v>#REF!</v>
      </c>
      <c r="I29" s="524" t="e">
        <f>SUM(D29:H29)</f>
        <v>#REF!</v>
      </c>
      <c r="J29" s="531" t="s">
        <v>24</v>
      </c>
      <c r="K29" s="520" t="e">
        <f t="shared" ref="K29:K32" si="1">((D29*$F$17)+(E29*$F$18)+(F29*$F$19)+(G29*$F$20)+(H29*$F$21))/(I29*$F$17)</f>
        <v>#REF!</v>
      </c>
    </row>
    <row r="30" spans="2:11" ht="43.5" customHeight="1" x14ac:dyDescent="0.25">
      <c r="B30" s="501" t="s">
        <v>1056</v>
      </c>
      <c r="C30" s="512" t="s">
        <v>39</v>
      </c>
      <c r="D30" s="417" t="e">
        <f>COUNTIFS(#REF!,'Gráficos y Tablas'!$C30,#REF!,'Gráficos y Tablas'!D$27)</f>
        <v>#REF!</v>
      </c>
      <c r="E30" s="418" t="e">
        <f>COUNTIFS(#REF!,'Gráficos y Tablas'!$C30,#REF!,'Gráficos y Tablas'!E$27)</f>
        <v>#REF!</v>
      </c>
      <c r="F30" s="418" t="e">
        <f>COUNTIFS(#REF!,'Gráficos y Tablas'!$C30,#REF!,'Gráficos y Tablas'!F$27)</f>
        <v>#REF!</v>
      </c>
      <c r="G30" s="418" t="e">
        <f>COUNTIFS(#REF!,'Gráficos y Tablas'!$C30,#REF!,'Gráficos y Tablas'!G$27)</f>
        <v>#REF!</v>
      </c>
      <c r="H30" s="419" t="e">
        <f>COUNTIFS(#REF!,'Gráficos y Tablas'!$C30,#REF!,'Gráficos y Tablas'!H$27)</f>
        <v>#REF!</v>
      </c>
      <c r="I30" s="524" t="e">
        <f>SUM(D30:H30)</f>
        <v>#REF!</v>
      </c>
      <c r="J30" s="527" t="s">
        <v>1051</v>
      </c>
      <c r="K30" s="534" t="e">
        <f t="shared" si="1"/>
        <v>#REF!</v>
      </c>
    </row>
    <row r="31" spans="2:11" ht="43.5" customHeight="1" x14ac:dyDescent="0.25">
      <c r="B31" s="501" t="s">
        <v>1057</v>
      </c>
      <c r="C31" s="512" t="s">
        <v>40</v>
      </c>
      <c r="D31" s="417" t="e">
        <f>COUNTIFS(#REF!,'Gráficos y Tablas'!$C31,#REF!,'Gráficos y Tablas'!D$27)</f>
        <v>#REF!</v>
      </c>
      <c r="E31" s="418" t="e">
        <f>COUNTIFS(#REF!,'Gráficos y Tablas'!$C31,#REF!,'Gráficos y Tablas'!E$27)</f>
        <v>#REF!</v>
      </c>
      <c r="F31" s="418" t="e">
        <f>COUNTIFS(#REF!,'Gráficos y Tablas'!$C31,#REF!,'Gráficos y Tablas'!F$27)</f>
        <v>#REF!</v>
      </c>
      <c r="G31" s="418" t="e">
        <f>COUNTIFS(#REF!,'Gráficos y Tablas'!$C31,#REF!,'Gráficos y Tablas'!G$27)</f>
        <v>#REF!</v>
      </c>
      <c r="H31" s="419" t="e">
        <f>COUNTIFS(#REF!,'Gráficos y Tablas'!$C31,#REF!,'Gráficos y Tablas'!H$27)</f>
        <v>#REF!</v>
      </c>
      <c r="I31" s="524" t="e">
        <f>SUM(D31:H31)</f>
        <v>#REF!</v>
      </c>
      <c r="J31" s="527" t="s">
        <v>1051</v>
      </c>
      <c r="K31" s="534" t="e">
        <f t="shared" si="1"/>
        <v>#REF!</v>
      </c>
    </row>
    <row r="32" spans="2:11" ht="46.5" customHeight="1" thickBot="1" x14ac:dyDescent="0.3">
      <c r="B32" s="502" t="s">
        <v>1058</v>
      </c>
      <c r="C32" s="513" t="s">
        <v>41</v>
      </c>
      <c r="D32" s="420" t="e">
        <f>COUNTIFS(#REF!,'Gráficos y Tablas'!$C32,#REF!,'Gráficos y Tablas'!D$27)</f>
        <v>#REF!</v>
      </c>
      <c r="E32" s="421" t="e">
        <f>COUNTIFS(#REF!,'Gráficos y Tablas'!$C32,#REF!,'Gráficos y Tablas'!E$27)</f>
        <v>#REF!</v>
      </c>
      <c r="F32" s="421" t="e">
        <f>COUNTIFS(#REF!,'Gráficos y Tablas'!$C32,#REF!,'Gráficos y Tablas'!F$27)</f>
        <v>#REF!</v>
      </c>
      <c r="G32" s="421" t="e">
        <f>COUNTIFS(#REF!,'Gráficos y Tablas'!$C32,#REF!,'Gráficos y Tablas'!G$27)</f>
        <v>#REF!</v>
      </c>
      <c r="H32" s="422" t="e">
        <f>COUNTIFS(#REF!,'Gráficos y Tablas'!$C32,#REF!,'Gráficos y Tablas'!H$27)</f>
        <v>#REF!</v>
      </c>
      <c r="I32" s="525" t="e">
        <f>SUM(D32:H32)</f>
        <v>#REF!</v>
      </c>
      <c r="J32" s="528" t="s">
        <v>1051</v>
      </c>
      <c r="K32" s="535" t="e">
        <f t="shared" si="1"/>
        <v>#REF!</v>
      </c>
    </row>
    <row r="33" spans="2:11" ht="15" x14ac:dyDescent="0.25">
      <c r="D33" s="18"/>
      <c r="E33" s="18"/>
      <c r="F33" s="18"/>
      <c r="G33" s="18"/>
      <c r="H33" s="18"/>
      <c r="J33" s="440"/>
      <c r="K33" s="442"/>
    </row>
    <row r="34" spans="2:11" ht="15.75" thickBot="1" x14ac:dyDescent="0.3">
      <c r="J34" s="440"/>
      <c r="K34" s="442"/>
    </row>
    <row r="35" spans="2:11" ht="18.75" customHeight="1" thickBot="1" x14ac:dyDescent="0.3">
      <c r="B35" s="1060" t="s">
        <v>1114</v>
      </c>
      <c r="C35" s="1061"/>
      <c r="D35" s="1061"/>
      <c r="E35" s="1061"/>
      <c r="F35" s="1061"/>
      <c r="G35" s="1061"/>
      <c r="H35" s="1061"/>
      <c r="I35" s="1061"/>
      <c r="J35" s="1061"/>
      <c r="K35" s="1062"/>
    </row>
    <row r="36" spans="2:11" ht="30.75" customHeight="1" thickBot="1" x14ac:dyDescent="0.3">
      <c r="B36" s="1021" t="s">
        <v>1050</v>
      </c>
      <c r="C36" s="1022"/>
      <c r="D36" s="509" t="s">
        <v>1051</v>
      </c>
      <c r="E36" s="497" t="s">
        <v>24</v>
      </c>
      <c r="F36" s="498" t="s">
        <v>23</v>
      </c>
      <c r="G36" s="499" t="s">
        <v>22</v>
      </c>
      <c r="H36" s="516" t="s">
        <v>1106</v>
      </c>
      <c r="I36" s="522" t="s">
        <v>1043</v>
      </c>
      <c r="J36" s="521" t="s">
        <v>1053</v>
      </c>
      <c r="K36" s="472" t="s">
        <v>1052</v>
      </c>
    </row>
    <row r="37" spans="2:11" ht="63" customHeight="1" x14ac:dyDescent="0.25">
      <c r="B37" s="1046" t="s">
        <v>58</v>
      </c>
      <c r="C37" s="1047"/>
      <c r="D37" s="459" t="e">
        <f>COUNTIFS(#REF!,'Gráficos y Tablas'!$B37,#REF!,'Gráficos y Tablas'!D$36)</f>
        <v>#REF!</v>
      </c>
      <c r="E37" s="460" t="e">
        <f>COUNTIFS(#REF!,'Gráficos y Tablas'!$B37,#REF!,'Gráficos y Tablas'!E$36)</f>
        <v>#REF!</v>
      </c>
      <c r="F37" s="460" t="e">
        <f>COUNTIFS(#REF!,'Gráficos y Tablas'!$B37,#REF!,'Gráficos y Tablas'!F$36)</f>
        <v>#REF!</v>
      </c>
      <c r="G37" s="460" t="e">
        <f>COUNTIFS(#REF!,'Gráficos y Tablas'!$B37,#REF!,'Gráficos y Tablas'!G$36)</f>
        <v>#REF!</v>
      </c>
      <c r="H37" s="517" t="e">
        <f>COUNTIFS(#REF!,'Gráficos y Tablas'!$B37,#REF!,'Gráficos y Tablas'!H$36)</f>
        <v>#REF!</v>
      </c>
      <c r="I37" s="526" t="e">
        <f>SUM(D37:H37)</f>
        <v>#REF!</v>
      </c>
      <c r="J37" s="531" t="s">
        <v>24</v>
      </c>
      <c r="K37" s="536" t="e">
        <f t="shared" ref="K37:K45" si="2">((D37*$F$17)+(E37*$F$18)+(F37*$F$19)+(G37*$F$20)+(H37*$F$21))/(I37*$F$17)</f>
        <v>#REF!</v>
      </c>
    </row>
    <row r="38" spans="2:11" ht="42" customHeight="1" x14ac:dyDescent="0.25">
      <c r="B38" s="1048" t="s">
        <v>59</v>
      </c>
      <c r="C38" s="1049"/>
      <c r="D38" s="417" t="e">
        <f>COUNTIFS(#REF!,'Gráficos y Tablas'!$B38,#REF!,'Gráficos y Tablas'!D$36)</f>
        <v>#REF!</v>
      </c>
      <c r="E38" s="418" t="e">
        <f>COUNTIFS(#REF!,'Gráficos y Tablas'!$B38,#REF!,'Gráficos y Tablas'!E$36)</f>
        <v>#REF!</v>
      </c>
      <c r="F38" s="418" t="e">
        <f>COUNTIFS(#REF!,'Gráficos y Tablas'!$B38,#REF!,'Gráficos y Tablas'!F$36)</f>
        <v>#REF!</v>
      </c>
      <c r="G38" s="418" t="e">
        <f>COUNTIFS(#REF!,'Gráficos y Tablas'!$B38,#REF!,'Gráficos y Tablas'!G$36)</f>
        <v>#REF!</v>
      </c>
      <c r="H38" s="518" t="e">
        <f>COUNTIFS(#REF!,'Gráficos y Tablas'!$B38,#REF!,'Gráficos y Tablas'!H$36)</f>
        <v>#REF!</v>
      </c>
      <c r="I38" s="524" t="e">
        <f t="shared" ref="I38:I45" si="3">SUM(D38:H38)</f>
        <v>#REF!</v>
      </c>
      <c r="J38" s="527" t="s">
        <v>1051</v>
      </c>
      <c r="K38" s="515" t="e">
        <f t="shared" si="2"/>
        <v>#REF!</v>
      </c>
    </row>
    <row r="39" spans="2:11" ht="42.75" customHeight="1" x14ac:dyDescent="0.25">
      <c r="B39" s="1048" t="s">
        <v>62</v>
      </c>
      <c r="C39" s="1049"/>
      <c r="D39" s="417" t="e">
        <f>COUNTIFS(#REF!,'Gráficos y Tablas'!$B39,#REF!,'Gráficos y Tablas'!D$36)</f>
        <v>#REF!</v>
      </c>
      <c r="E39" s="418" t="e">
        <f>COUNTIFS(#REF!,'Gráficos y Tablas'!$B39,#REF!,'Gráficos y Tablas'!E$36)</f>
        <v>#REF!</v>
      </c>
      <c r="F39" s="418" t="e">
        <f>COUNTIFS(#REF!,'Gráficos y Tablas'!$B39,#REF!,'Gráficos y Tablas'!F$36)</f>
        <v>#REF!</v>
      </c>
      <c r="G39" s="418" t="e">
        <f>COUNTIFS(#REF!,'Gráficos y Tablas'!$B39,#REF!,'Gráficos y Tablas'!G$36)</f>
        <v>#REF!</v>
      </c>
      <c r="H39" s="518" t="e">
        <f>COUNTIFS(#REF!,'Gráficos y Tablas'!$B39,#REF!,'Gráficos y Tablas'!H$36)</f>
        <v>#REF!</v>
      </c>
      <c r="I39" s="524" t="e">
        <f t="shared" si="3"/>
        <v>#REF!</v>
      </c>
      <c r="J39" s="531" t="s">
        <v>24</v>
      </c>
      <c r="K39" s="520" t="e">
        <f t="shared" si="2"/>
        <v>#REF!</v>
      </c>
    </row>
    <row r="40" spans="2:11" ht="39.75" customHeight="1" x14ac:dyDescent="0.25">
      <c r="B40" s="1048" t="s">
        <v>61</v>
      </c>
      <c r="C40" s="1049"/>
      <c r="D40" s="417" t="e">
        <f>COUNTIFS(#REF!,'Gráficos y Tablas'!$B40,#REF!,'Gráficos y Tablas'!D$36)</f>
        <v>#REF!</v>
      </c>
      <c r="E40" s="418" t="e">
        <f>COUNTIFS(#REF!,'Gráficos y Tablas'!$B40,#REF!,'Gráficos y Tablas'!E$36)</f>
        <v>#REF!</v>
      </c>
      <c r="F40" s="418" t="e">
        <f>COUNTIFS(#REF!,'Gráficos y Tablas'!$B40,#REF!,'Gráficos y Tablas'!F$36)</f>
        <v>#REF!</v>
      </c>
      <c r="G40" s="418" t="e">
        <f>COUNTIFS(#REF!,'Gráficos y Tablas'!$B40,#REF!,'Gráficos y Tablas'!G$36)</f>
        <v>#REF!</v>
      </c>
      <c r="H40" s="518" t="e">
        <f>COUNTIFS(#REF!,'Gráficos y Tablas'!$B40,#REF!,'Gráficos y Tablas'!H$36)</f>
        <v>#REF!</v>
      </c>
      <c r="I40" s="524" t="e">
        <f t="shared" si="3"/>
        <v>#REF!</v>
      </c>
      <c r="J40" s="527" t="s">
        <v>1051</v>
      </c>
      <c r="K40" s="515" t="e">
        <f t="shared" si="2"/>
        <v>#REF!</v>
      </c>
    </row>
    <row r="41" spans="2:11" ht="54.75" customHeight="1" x14ac:dyDescent="0.25">
      <c r="B41" s="1048" t="s">
        <v>87</v>
      </c>
      <c r="C41" s="1049"/>
      <c r="D41" s="417" t="e">
        <f>COUNTIFS(#REF!,'Gráficos y Tablas'!$B41,#REF!,'Gráficos y Tablas'!D$36)</f>
        <v>#REF!</v>
      </c>
      <c r="E41" s="418" t="e">
        <f>COUNTIFS(#REF!,'Gráficos y Tablas'!$B41,#REF!,'Gráficos y Tablas'!E$36)</f>
        <v>#REF!</v>
      </c>
      <c r="F41" s="418" t="e">
        <f>COUNTIFS(#REF!,'Gráficos y Tablas'!$B41,#REF!,'Gráficos y Tablas'!F$36)</f>
        <v>#REF!</v>
      </c>
      <c r="G41" s="418" t="e">
        <f>COUNTIFS(#REF!,'Gráficos y Tablas'!$B41,#REF!,'Gráficos y Tablas'!G$36)</f>
        <v>#REF!</v>
      </c>
      <c r="H41" s="518" t="e">
        <f>COUNTIFS(#REF!,'Gráficos y Tablas'!$B41,#REF!,'Gráficos y Tablas'!H$36)</f>
        <v>#REF!</v>
      </c>
      <c r="I41" s="524" t="e">
        <f t="shared" si="3"/>
        <v>#REF!</v>
      </c>
      <c r="J41" s="531" t="s">
        <v>24</v>
      </c>
      <c r="K41" s="520" t="e">
        <f t="shared" si="2"/>
        <v>#REF!</v>
      </c>
    </row>
    <row r="42" spans="2:11" ht="39.75" customHeight="1" x14ac:dyDescent="0.25">
      <c r="B42" s="1048" t="s">
        <v>60</v>
      </c>
      <c r="C42" s="1049"/>
      <c r="D42" s="417" t="e">
        <f>COUNTIFS(#REF!,'Gráficos y Tablas'!$B42,#REF!,'Gráficos y Tablas'!D$36)</f>
        <v>#REF!</v>
      </c>
      <c r="E42" s="418" t="e">
        <f>COUNTIFS(#REF!,'Gráficos y Tablas'!$B42,#REF!,'Gráficos y Tablas'!E$36)</f>
        <v>#REF!</v>
      </c>
      <c r="F42" s="418" t="e">
        <f>COUNTIFS(#REF!,'Gráficos y Tablas'!$B42,#REF!,'Gráficos y Tablas'!F$36)</f>
        <v>#REF!</v>
      </c>
      <c r="G42" s="418" t="e">
        <f>COUNTIFS(#REF!,'Gráficos y Tablas'!$B42,#REF!,'Gráficos y Tablas'!G$36)</f>
        <v>#REF!</v>
      </c>
      <c r="H42" s="518" t="e">
        <f>COUNTIFS(#REF!,'Gráficos y Tablas'!$B42,#REF!,'Gráficos y Tablas'!H$36)</f>
        <v>#REF!</v>
      </c>
      <c r="I42" s="524" t="e">
        <f t="shared" si="3"/>
        <v>#REF!</v>
      </c>
      <c r="J42" s="527" t="s">
        <v>1051</v>
      </c>
      <c r="K42" s="515" t="e">
        <f t="shared" si="2"/>
        <v>#REF!</v>
      </c>
    </row>
    <row r="43" spans="2:11" ht="47.25" customHeight="1" x14ac:dyDescent="0.25">
      <c r="B43" s="1048" t="s">
        <v>64</v>
      </c>
      <c r="C43" s="1049"/>
      <c r="D43" s="417" t="e">
        <f>COUNTIFS(#REF!,'Gráficos y Tablas'!$B43,#REF!,'Gráficos y Tablas'!D$36)</f>
        <v>#REF!</v>
      </c>
      <c r="E43" s="418" t="e">
        <f>COUNTIFS(#REF!,'Gráficos y Tablas'!$B43,#REF!,'Gráficos y Tablas'!E$36)</f>
        <v>#REF!</v>
      </c>
      <c r="F43" s="418" t="e">
        <f>COUNTIFS(#REF!,'Gráficos y Tablas'!$B43,#REF!,'Gráficos y Tablas'!F$36)</f>
        <v>#REF!</v>
      </c>
      <c r="G43" s="418" t="e">
        <f>COUNTIFS(#REF!,'Gráficos y Tablas'!$B43,#REF!,'Gráficos y Tablas'!G$36)</f>
        <v>#REF!</v>
      </c>
      <c r="H43" s="518" t="e">
        <f>COUNTIFS(#REF!,'Gráficos y Tablas'!$B43,#REF!,'Gráficos y Tablas'!H$36)</f>
        <v>#REF!</v>
      </c>
      <c r="I43" s="524" t="e">
        <f t="shared" si="3"/>
        <v>#REF!</v>
      </c>
      <c r="J43" s="527" t="s">
        <v>1051</v>
      </c>
      <c r="K43" s="515" t="e">
        <f t="shared" si="2"/>
        <v>#REF!</v>
      </c>
    </row>
    <row r="44" spans="2:11" ht="55.5" customHeight="1" x14ac:dyDescent="0.25">
      <c r="B44" s="1048" t="s">
        <v>63</v>
      </c>
      <c r="C44" s="1049"/>
      <c r="D44" s="417" t="e">
        <f>COUNTIFS(#REF!,'Gráficos y Tablas'!$B44,#REF!,'Gráficos y Tablas'!D$36)</f>
        <v>#REF!</v>
      </c>
      <c r="E44" s="418" t="e">
        <f>COUNTIFS(#REF!,'Gráficos y Tablas'!$B44,#REF!,'Gráficos y Tablas'!E$36)</f>
        <v>#REF!</v>
      </c>
      <c r="F44" s="418" t="e">
        <f>COUNTIFS(#REF!,'Gráficos y Tablas'!$B44,#REF!,'Gráficos y Tablas'!F$36)</f>
        <v>#REF!</v>
      </c>
      <c r="G44" s="418" t="e">
        <f>COUNTIFS(#REF!,'Gráficos y Tablas'!$B44,#REF!,'Gráficos y Tablas'!G$36)</f>
        <v>#REF!</v>
      </c>
      <c r="H44" s="518" t="e">
        <f>COUNTIFS(#REF!,'Gráficos y Tablas'!$B44,#REF!,'Gráficos y Tablas'!H$36)</f>
        <v>#REF!</v>
      </c>
      <c r="I44" s="524" t="e">
        <f t="shared" si="3"/>
        <v>#REF!</v>
      </c>
      <c r="J44" s="527" t="s">
        <v>1051</v>
      </c>
      <c r="K44" s="515" t="e">
        <f t="shared" si="2"/>
        <v>#REF!</v>
      </c>
    </row>
    <row r="45" spans="2:11" ht="57" customHeight="1" thickBot="1" x14ac:dyDescent="0.3">
      <c r="B45" s="1050" t="s">
        <v>804</v>
      </c>
      <c r="C45" s="1051"/>
      <c r="D45" s="420" t="e">
        <f>COUNTIFS(#REF!,'Gráficos y Tablas'!$B45,#REF!,'Gráficos y Tablas'!D$36)</f>
        <v>#REF!</v>
      </c>
      <c r="E45" s="421" t="e">
        <f>COUNTIFS(#REF!,'Gráficos y Tablas'!$B45,#REF!,'Gráficos y Tablas'!E$36)</f>
        <v>#REF!</v>
      </c>
      <c r="F45" s="421" t="e">
        <f>COUNTIFS(#REF!,'Gráficos y Tablas'!$B45,#REF!,'Gráficos y Tablas'!F$36)</f>
        <v>#REF!</v>
      </c>
      <c r="G45" s="421" t="e">
        <f>COUNTIFS(#REF!,'Gráficos y Tablas'!$B45,#REF!,'Gráficos y Tablas'!G$36)</f>
        <v>#REF!</v>
      </c>
      <c r="H45" s="519" t="e">
        <f>COUNTIFS(#REF!,'Gráficos y Tablas'!$B45,#REF!,'Gráficos y Tablas'!H$36)</f>
        <v>#REF!</v>
      </c>
      <c r="I45" s="525" t="e">
        <f t="shared" si="3"/>
        <v>#REF!</v>
      </c>
      <c r="J45" s="528" t="s">
        <v>1051</v>
      </c>
      <c r="K45" s="532" t="e">
        <f t="shared" si="2"/>
        <v>#REF!</v>
      </c>
    </row>
    <row r="46" spans="2:11" ht="10.5" customHeight="1" x14ac:dyDescent="0.25">
      <c r="D46" s="18"/>
      <c r="E46" s="18"/>
      <c r="F46" s="18"/>
      <c r="G46" s="18"/>
      <c r="H46" s="18"/>
      <c r="J46" s="440"/>
      <c r="K46" s="442"/>
    </row>
    <row r="47" spans="2:11" ht="10.5" customHeight="1" thickBot="1" x14ac:dyDescent="0.3">
      <c r="D47" s="18"/>
      <c r="E47" s="18"/>
      <c r="F47" s="18"/>
      <c r="G47" s="18"/>
      <c r="H47" s="18"/>
      <c r="J47" s="440"/>
      <c r="K47" s="442"/>
    </row>
    <row r="48" spans="2:11" ht="18.75" customHeight="1" thickBot="1" x14ac:dyDescent="0.3">
      <c r="B48" s="1060" t="s">
        <v>1115</v>
      </c>
      <c r="C48" s="1061"/>
      <c r="D48" s="1061"/>
      <c r="E48" s="1061"/>
      <c r="F48" s="1061"/>
      <c r="G48" s="1061"/>
      <c r="H48" s="1061"/>
      <c r="I48" s="1061"/>
      <c r="J48" s="1061"/>
      <c r="K48" s="1062"/>
    </row>
    <row r="49" spans="2:11" ht="30.75" customHeight="1" thickBot="1" x14ac:dyDescent="0.3">
      <c r="B49" s="1021" t="s">
        <v>1116</v>
      </c>
      <c r="C49" s="1022"/>
      <c r="D49" s="509" t="s">
        <v>1051</v>
      </c>
      <c r="E49" s="497" t="s">
        <v>24</v>
      </c>
      <c r="F49" s="498" t="s">
        <v>23</v>
      </c>
      <c r="G49" s="499" t="s">
        <v>22</v>
      </c>
      <c r="H49" s="516" t="s">
        <v>1106</v>
      </c>
      <c r="I49" s="522" t="s">
        <v>1043</v>
      </c>
      <c r="J49" s="521" t="s">
        <v>1053</v>
      </c>
      <c r="K49" s="472" t="s">
        <v>1052</v>
      </c>
    </row>
    <row r="50" spans="2:11" ht="19.5" customHeight="1" x14ac:dyDescent="0.25">
      <c r="B50" s="1046" t="s">
        <v>1118</v>
      </c>
      <c r="C50" s="1047"/>
      <c r="D50" s="459" t="e">
        <f>COUNTIFS(#REF!,'Gráficos y Tablas'!$B50,#REF!,'Gráficos y Tablas'!D$49)</f>
        <v>#REF!</v>
      </c>
      <c r="E50" s="460" t="e">
        <f>COUNTIFS(#REF!,'Gráficos y Tablas'!$B50,#REF!,'Gráficos y Tablas'!E$49)</f>
        <v>#REF!</v>
      </c>
      <c r="F50" s="460" t="e">
        <f>COUNTIFS(#REF!,'Gráficos y Tablas'!$B50,#REF!,'Gráficos y Tablas'!F$49)</f>
        <v>#REF!</v>
      </c>
      <c r="G50" s="461" t="e">
        <f>COUNTIFS(#REF!,'Gráficos y Tablas'!$B50,#REF!,'Gráficos y Tablas'!G$49)</f>
        <v>#REF!</v>
      </c>
      <c r="H50" s="547" t="e">
        <f>COUNTIFS(#REF!,'Gráficos y Tablas'!$B50,#REF!,'Gráficos y Tablas'!H$36)</f>
        <v>#REF!</v>
      </c>
      <c r="I50" s="526" t="e">
        <f>SUM(D50:H50)</f>
        <v>#REF!</v>
      </c>
      <c r="J50" s="527" t="s">
        <v>1051</v>
      </c>
      <c r="K50" s="530" t="e">
        <f t="shared" ref="K50:K62" si="4">((D50*$F$17)+(E50*$F$18)+(F50*$F$19)+(G50*$F$20)+(H50*$F$21))/(I50*$F$17)</f>
        <v>#REF!</v>
      </c>
    </row>
    <row r="51" spans="2:11" ht="19.5" customHeight="1" x14ac:dyDescent="0.25">
      <c r="B51" s="1048" t="s">
        <v>1119</v>
      </c>
      <c r="C51" s="1049"/>
      <c r="D51" s="417" t="e">
        <f>COUNTIFS(#REF!,'Gráficos y Tablas'!$B51,#REF!,'Gráficos y Tablas'!D$49)</f>
        <v>#REF!</v>
      </c>
      <c r="E51" s="418" t="e">
        <f>COUNTIFS(#REF!,'Gráficos y Tablas'!$B51,#REF!,'Gráficos y Tablas'!E$49)</f>
        <v>#REF!</v>
      </c>
      <c r="F51" s="418" t="e">
        <f>COUNTIFS(#REF!,'Gráficos y Tablas'!$B51,#REF!,'Gráficos y Tablas'!F$49)</f>
        <v>#REF!</v>
      </c>
      <c r="G51" s="419" t="e">
        <f>COUNTIFS(#REF!,'Gráficos y Tablas'!$B51,#REF!,'Gráficos y Tablas'!G$49)</f>
        <v>#REF!</v>
      </c>
      <c r="H51" s="548" t="e">
        <f>COUNTIFS(#REF!,'Gráficos y Tablas'!$B51,#REF!,'Gráficos y Tablas'!H$36)</f>
        <v>#REF!</v>
      </c>
      <c r="I51" s="524" t="e">
        <f t="shared" ref="I51:I62" si="5">SUM(D51:H51)</f>
        <v>#REF!</v>
      </c>
      <c r="J51" s="527" t="s">
        <v>1051</v>
      </c>
      <c r="K51" s="515" t="e">
        <f t="shared" si="4"/>
        <v>#REF!</v>
      </c>
    </row>
    <row r="52" spans="2:11" ht="19.5" customHeight="1" x14ac:dyDescent="0.25">
      <c r="B52" s="1048" t="s">
        <v>1117</v>
      </c>
      <c r="C52" s="1049"/>
      <c r="D52" s="417" t="e">
        <f>COUNTIFS(#REF!,'Gráficos y Tablas'!$B52,#REF!,'Gráficos y Tablas'!D$49)</f>
        <v>#REF!</v>
      </c>
      <c r="E52" s="418" t="e">
        <f>COUNTIFS(#REF!,'Gráficos y Tablas'!$B52,#REF!,'Gráficos y Tablas'!E$49)</f>
        <v>#REF!</v>
      </c>
      <c r="F52" s="418" t="e">
        <f>COUNTIFS(#REF!,'Gráficos y Tablas'!$B52,#REF!,'Gráficos y Tablas'!F$49)</f>
        <v>#REF!</v>
      </c>
      <c r="G52" s="419" t="e">
        <f>COUNTIFS(#REF!,'Gráficos y Tablas'!$B52,#REF!,'Gráficos y Tablas'!G$49)</f>
        <v>#REF!</v>
      </c>
      <c r="H52" s="548" t="e">
        <f>COUNTIFS(#REF!,'Gráficos y Tablas'!$B52,#REF!,'Gráficos y Tablas'!H$36)</f>
        <v>#REF!</v>
      </c>
      <c r="I52" s="524" t="e">
        <f t="shared" si="5"/>
        <v>#REF!</v>
      </c>
      <c r="J52" s="527" t="s">
        <v>1051</v>
      </c>
      <c r="K52" s="515" t="e">
        <f t="shared" si="4"/>
        <v>#REF!</v>
      </c>
    </row>
    <row r="53" spans="2:11" ht="19.5" customHeight="1" x14ac:dyDescent="0.25">
      <c r="B53" s="1048" t="s">
        <v>1120</v>
      </c>
      <c r="C53" s="1049"/>
      <c r="D53" s="417" t="e">
        <f>COUNTIFS(#REF!,'Gráficos y Tablas'!$B53,#REF!,'Gráficos y Tablas'!D$49)</f>
        <v>#REF!</v>
      </c>
      <c r="E53" s="418" t="e">
        <f>COUNTIFS(#REF!,'Gráficos y Tablas'!$B53,#REF!,'Gráficos y Tablas'!E$49)</f>
        <v>#REF!</v>
      </c>
      <c r="F53" s="418" t="e">
        <f>COUNTIFS(#REF!,'Gráficos y Tablas'!$B53,#REF!,'Gráficos y Tablas'!F$49)</f>
        <v>#REF!</v>
      </c>
      <c r="G53" s="419" t="e">
        <f>COUNTIFS(#REF!,'Gráficos y Tablas'!$B53,#REF!,'Gráficos y Tablas'!G$49)</f>
        <v>#REF!</v>
      </c>
      <c r="H53" s="548" t="e">
        <f>COUNTIFS(#REF!,'Gráficos y Tablas'!$B53,#REF!,'Gráficos y Tablas'!H$36)</f>
        <v>#REF!</v>
      </c>
      <c r="I53" s="524" t="e">
        <f t="shared" si="5"/>
        <v>#REF!</v>
      </c>
      <c r="J53" s="531" t="s">
        <v>24</v>
      </c>
      <c r="K53" s="520" t="e">
        <f t="shared" si="4"/>
        <v>#REF!</v>
      </c>
    </row>
    <row r="54" spans="2:11" ht="28.5" customHeight="1" x14ac:dyDescent="0.25">
      <c r="B54" s="1048" t="s">
        <v>1121</v>
      </c>
      <c r="C54" s="1049"/>
      <c r="D54" s="417" t="e">
        <f>COUNTIFS(#REF!,'Gráficos y Tablas'!$B54,#REF!,'Gráficos y Tablas'!D$49)</f>
        <v>#REF!</v>
      </c>
      <c r="E54" s="418" t="e">
        <f>COUNTIFS(#REF!,'Gráficos y Tablas'!$B54,#REF!,'Gráficos y Tablas'!E$49)</f>
        <v>#REF!</v>
      </c>
      <c r="F54" s="418" t="e">
        <f>COUNTIFS(#REF!,'Gráficos y Tablas'!$B54,#REF!,'Gráficos y Tablas'!F$49)</f>
        <v>#REF!</v>
      </c>
      <c r="G54" s="419" t="e">
        <f>COUNTIFS(#REF!,'Gráficos y Tablas'!$B54,#REF!,'Gráficos y Tablas'!G$49)</f>
        <v>#REF!</v>
      </c>
      <c r="H54" s="548" t="e">
        <f>COUNTIFS(#REF!,'Gráficos y Tablas'!$B54,#REF!,'Gráficos y Tablas'!H$36)</f>
        <v>#REF!</v>
      </c>
      <c r="I54" s="524" t="e">
        <f t="shared" si="5"/>
        <v>#REF!</v>
      </c>
      <c r="J54" s="531" t="s">
        <v>24</v>
      </c>
      <c r="K54" s="520" t="e">
        <f t="shared" si="4"/>
        <v>#REF!</v>
      </c>
    </row>
    <row r="55" spans="2:11" ht="30.75" customHeight="1" x14ac:dyDescent="0.25">
      <c r="B55" s="1048" t="s">
        <v>1122</v>
      </c>
      <c r="C55" s="1049"/>
      <c r="D55" s="417" t="e">
        <f>COUNTIFS(#REF!,'Gráficos y Tablas'!$B55,#REF!,'Gráficos y Tablas'!D$49)</f>
        <v>#REF!</v>
      </c>
      <c r="E55" s="418" t="e">
        <f>COUNTIFS(#REF!,'Gráficos y Tablas'!$B55,#REF!,'Gráficos y Tablas'!E$49)</f>
        <v>#REF!</v>
      </c>
      <c r="F55" s="418" t="e">
        <f>COUNTIFS(#REF!,'Gráficos y Tablas'!$B55,#REF!,'Gráficos y Tablas'!F$49)</f>
        <v>#REF!</v>
      </c>
      <c r="G55" s="419" t="e">
        <f>COUNTIFS(#REF!,'Gráficos y Tablas'!$B55,#REF!,'Gráficos y Tablas'!G$49)</f>
        <v>#REF!</v>
      </c>
      <c r="H55" s="548" t="e">
        <f>COUNTIFS(#REF!,'Gráficos y Tablas'!$B55,#REF!,'Gráficos y Tablas'!H$36)</f>
        <v>#REF!</v>
      </c>
      <c r="I55" s="524" t="e">
        <f t="shared" si="5"/>
        <v>#REF!</v>
      </c>
      <c r="J55" s="531" t="s">
        <v>24</v>
      </c>
      <c r="K55" s="520" t="e">
        <f t="shared" si="4"/>
        <v>#REF!</v>
      </c>
    </row>
    <row r="56" spans="2:11" ht="29.25" customHeight="1" x14ac:dyDescent="0.25">
      <c r="B56" s="1048" t="s">
        <v>1123</v>
      </c>
      <c r="C56" s="1049"/>
      <c r="D56" s="417" t="e">
        <f>COUNTIFS(#REF!,'Gráficos y Tablas'!$B56,#REF!,'Gráficos y Tablas'!D$49)</f>
        <v>#REF!</v>
      </c>
      <c r="E56" s="418" t="e">
        <f>COUNTIFS(#REF!,'Gráficos y Tablas'!$B56,#REF!,'Gráficos y Tablas'!E$49)</f>
        <v>#REF!</v>
      </c>
      <c r="F56" s="418" t="e">
        <f>COUNTIFS(#REF!,'Gráficos y Tablas'!$B56,#REF!,'Gráficos y Tablas'!F$49)</f>
        <v>#REF!</v>
      </c>
      <c r="G56" s="419" t="e">
        <f>COUNTIFS(#REF!,'Gráficos y Tablas'!$B56,#REF!,'Gráficos y Tablas'!G$49)</f>
        <v>#REF!</v>
      </c>
      <c r="H56" s="548" t="e">
        <f>COUNTIFS(#REF!,'Gráficos y Tablas'!$B56,#REF!,'Gráficos y Tablas'!H$36)</f>
        <v>#REF!</v>
      </c>
      <c r="I56" s="524" t="e">
        <f t="shared" si="5"/>
        <v>#REF!</v>
      </c>
      <c r="J56" s="527" t="s">
        <v>1051</v>
      </c>
      <c r="K56" s="515" t="e">
        <f t="shared" si="4"/>
        <v>#REF!</v>
      </c>
    </row>
    <row r="57" spans="2:11" ht="19.5" customHeight="1" x14ac:dyDescent="0.25">
      <c r="B57" s="1048" t="s">
        <v>1124</v>
      </c>
      <c r="C57" s="1049"/>
      <c r="D57" s="417" t="e">
        <f>COUNTIFS(#REF!,'Gráficos y Tablas'!$B57,#REF!,'Gráficos y Tablas'!D$49)</f>
        <v>#REF!</v>
      </c>
      <c r="E57" s="418" t="e">
        <f>COUNTIFS(#REF!,'Gráficos y Tablas'!$B57,#REF!,'Gráficos y Tablas'!E$49)</f>
        <v>#REF!</v>
      </c>
      <c r="F57" s="418" t="e">
        <f>COUNTIFS(#REF!,'Gráficos y Tablas'!$B57,#REF!,'Gráficos y Tablas'!F$49)</f>
        <v>#REF!</v>
      </c>
      <c r="G57" s="419" t="e">
        <f>COUNTIFS(#REF!,'Gráficos y Tablas'!$B57,#REF!,'Gráficos y Tablas'!G$49)</f>
        <v>#REF!</v>
      </c>
      <c r="H57" s="548" t="e">
        <f>COUNTIFS(#REF!,'Gráficos y Tablas'!$B57,#REF!,'Gráficos y Tablas'!H$36)</f>
        <v>#REF!</v>
      </c>
      <c r="I57" s="524" t="e">
        <f t="shared" si="5"/>
        <v>#REF!</v>
      </c>
      <c r="J57" s="527" t="s">
        <v>1051</v>
      </c>
      <c r="K57" s="515" t="e">
        <f t="shared" si="4"/>
        <v>#REF!</v>
      </c>
    </row>
    <row r="58" spans="2:11" ht="19.5" customHeight="1" x14ac:dyDescent="0.25">
      <c r="B58" s="1048" t="s">
        <v>1125</v>
      </c>
      <c r="C58" s="1049"/>
      <c r="D58" s="417" t="e">
        <f>COUNTIFS(#REF!,'Gráficos y Tablas'!$B58,#REF!,'Gráficos y Tablas'!D$49)</f>
        <v>#REF!</v>
      </c>
      <c r="E58" s="418" t="e">
        <f>COUNTIFS(#REF!,'Gráficos y Tablas'!$B58,#REF!,'Gráficos y Tablas'!E$49)</f>
        <v>#REF!</v>
      </c>
      <c r="F58" s="418" t="e">
        <f>COUNTIFS(#REF!,'Gráficos y Tablas'!$B58,#REF!,'Gráficos y Tablas'!F$49)</f>
        <v>#REF!</v>
      </c>
      <c r="G58" s="419" t="e">
        <f>COUNTIFS(#REF!,'Gráficos y Tablas'!$B58,#REF!,'Gráficos y Tablas'!G$49)</f>
        <v>#REF!</v>
      </c>
      <c r="H58" s="548" t="e">
        <f>COUNTIFS(#REF!,'Gráficos y Tablas'!$B58,#REF!,'Gráficos y Tablas'!H$36)</f>
        <v>#REF!</v>
      </c>
      <c r="I58" s="524" t="e">
        <f t="shared" ref="I58:I61" si="6">SUM(D58:H58)</f>
        <v>#REF!</v>
      </c>
      <c r="J58" s="527" t="s">
        <v>1051</v>
      </c>
      <c r="K58" s="515" t="e">
        <f t="shared" ref="K58:K61" si="7">((D58*$F$17)+(E58*$F$18)+(F58*$F$19)+(G58*$F$20)+(H58*$F$21))/(I58*$F$17)</f>
        <v>#REF!</v>
      </c>
    </row>
    <row r="59" spans="2:11" ht="19.5" customHeight="1" x14ac:dyDescent="0.25">
      <c r="B59" s="1048" t="s">
        <v>1126</v>
      </c>
      <c r="C59" s="1049"/>
      <c r="D59" s="417" t="e">
        <f>COUNTIFS(#REF!,'Gráficos y Tablas'!$B59,#REF!,'Gráficos y Tablas'!D$49)</f>
        <v>#REF!</v>
      </c>
      <c r="E59" s="418" t="e">
        <f>COUNTIFS(#REF!,'Gráficos y Tablas'!$B59,#REF!,'Gráficos y Tablas'!E$49)</f>
        <v>#REF!</v>
      </c>
      <c r="F59" s="418" t="e">
        <f>COUNTIFS(#REF!,'Gráficos y Tablas'!$B59,#REF!,'Gráficos y Tablas'!F$49)</f>
        <v>#REF!</v>
      </c>
      <c r="G59" s="419" t="e">
        <f>COUNTIFS(#REF!,'Gráficos y Tablas'!$B59,#REF!,'Gráficos y Tablas'!G$49)</f>
        <v>#REF!</v>
      </c>
      <c r="H59" s="548" t="e">
        <f>COUNTIFS(#REF!,'Gráficos y Tablas'!$B59,#REF!,'Gráficos y Tablas'!H$36)</f>
        <v>#REF!</v>
      </c>
      <c r="I59" s="524" t="e">
        <f t="shared" si="6"/>
        <v>#REF!</v>
      </c>
      <c r="J59" s="531" t="s">
        <v>24</v>
      </c>
      <c r="K59" s="520" t="e">
        <f t="shared" si="7"/>
        <v>#REF!</v>
      </c>
    </row>
    <row r="60" spans="2:11" ht="19.5" customHeight="1" x14ac:dyDescent="0.25">
      <c r="B60" s="1048" t="s">
        <v>1127</v>
      </c>
      <c r="C60" s="1049"/>
      <c r="D60" s="417" t="e">
        <f>COUNTIFS(#REF!,'Gráficos y Tablas'!$B60,#REF!,'Gráficos y Tablas'!D$49)</f>
        <v>#REF!</v>
      </c>
      <c r="E60" s="418" t="e">
        <f>COUNTIFS(#REF!,'Gráficos y Tablas'!$B60,#REF!,'Gráficos y Tablas'!E$49)</f>
        <v>#REF!</v>
      </c>
      <c r="F60" s="418" t="e">
        <f>COUNTIFS(#REF!,'Gráficos y Tablas'!$B60,#REF!,'Gráficos y Tablas'!F$49)</f>
        <v>#REF!</v>
      </c>
      <c r="G60" s="419" t="e">
        <f>COUNTIFS(#REF!,'Gráficos y Tablas'!$B60,#REF!,'Gráficos y Tablas'!G$49)</f>
        <v>#REF!</v>
      </c>
      <c r="H60" s="548" t="e">
        <f>COUNTIFS(#REF!,'Gráficos y Tablas'!$B60,#REF!,'Gráficos y Tablas'!H$36)</f>
        <v>#REF!</v>
      </c>
      <c r="I60" s="524" t="e">
        <f t="shared" si="6"/>
        <v>#REF!</v>
      </c>
      <c r="J60" s="531" t="s">
        <v>24</v>
      </c>
      <c r="K60" s="520" t="e">
        <f t="shared" si="7"/>
        <v>#REF!</v>
      </c>
    </row>
    <row r="61" spans="2:11" ht="19.5" customHeight="1" x14ac:dyDescent="0.25">
      <c r="B61" s="1048" t="s">
        <v>1128</v>
      </c>
      <c r="C61" s="1049"/>
      <c r="D61" s="417" t="e">
        <f>COUNTIFS(#REF!,'Gráficos y Tablas'!$B61,#REF!,'Gráficos y Tablas'!D$49)</f>
        <v>#REF!</v>
      </c>
      <c r="E61" s="418" t="e">
        <f>COUNTIFS(#REF!,'Gráficos y Tablas'!$B61,#REF!,'Gráficos y Tablas'!E$49)</f>
        <v>#REF!</v>
      </c>
      <c r="F61" s="418" t="e">
        <f>COUNTIFS(#REF!,'Gráficos y Tablas'!$B61,#REF!,'Gráficos y Tablas'!F$49)</f>
        <v>#REF!</v>
      </c>
      <c r="G61" s="419" t="e">
        <f>COUNTIFS(#REF!,'Gráficos y Tablas'!$B61,#REF!,'Gráficos y Tablas'!G$49)</f>
        <v>#REF!</v>
      </c>
      <c r="H61" s="548" t="e">
        <f>COUNTIFS(#REF!,'Gráficos y Tablas'!$B61,#REF!,'Gráficos y Tablas'!H$36)</f>
        <v>#REF!</v>
      </c>
      <c r="I61" s="524" t="e">
        <f t="shared" si="6"/>
        <v>#REF!</v>
      </c>
      <c r="J61" s="531" t="s">
        <v>24</v>
      </c>
      <c r="K61" s="520" t="e">
        <f t="shared" si="7"/>
        <v>#REF!</v>
      </c>
    </row>
    <row r="62" spans="2:11" ht="19.5" customHeight="1" thickBot="1" x14ac:dyDescent="0.3">
      <c r="B62" s="1050" t="s">
        <v>1129</v>
      </c>
      <c r="C62" s="1051"/>
      <c r="D62" s="420" t="e">
        <f>COUNTIFS(#REF!,'Gráficos y Tablas'!$B62,#REF!,'Gráficos y Tablas'!D$49)</f>
        <v>#REF!</v>
      </c>
      <c r="E62" s="421" t="e">
        <f>COUNTIFS(#REF!,'Gráficos y Tablas'!$B62,#REF!,'Gráficos y Tablas'!E$49)</f>
        <v>#REF!</v>
      </c>
      <c r="F62" s="421" t="e">
        <f>COUNTIFS(#REF!,'Gráficos y Tablas'!$B62,#REF!,'Gráficos y Tablas'!F$49)</f>
        <v>#REF!</v>
      </c>
      <c r="G62" s="422" t="e">
        <f>COUNTIFS(#REF!,'Gráficos y Tablas'!$B62,#REF!,'Gráficos y Tablas'!G$49)</f>
        <v>#REF!</v>
      </c>
      <c r="H62" s="549" t="e">
        <f>COUNTIFS(#REF!,'Gráficos y Tablas'!$B62,#REF!,'Gráficos y Tablas'!H$36)</f>
        <v>#REF!</v>
      </c>
      <c r="I62" s="525" t="e">
        <f t="shared" si="5"/>
        <v>#REF!</v>
      </c>
      <c r="J62" s="528" t="s">
        <v>1051</v>
      </c>
      <c r="K62" s="532" t="e">
        <f t="shared" si="4"/>
        <v>#REF!</v>
      </c>
    </row>
    <row r="63" spans="2:11" ht="15" x14ac:dyDescent="0.25">
      <c r="D63" s="18"/>
      <c r="E63" s="18"/>
      <c r="F63" s="18"/>
      <c r="G63" s="18"/>
      <c r="H63" s="18"/>
      <c r="J63" s="440"/>
      <c r="K63" s="442"/>
    </row>
    <row r="64" spans="2:11" ht="15" x14ac:dyDescent="0.25">
      <c r="J64" s="440"/>
      <c r="K64" s="442"/>
    </row>
    <row r="65" spans="10:11" ht="15" x14ac:dyDescent="0.25">
      <c r="J65" s="440"/>
      <c r="K65" s="442"/>
    </row>
    <row r="66" spans="10:11" ht="15" x14ac:dyDescent="0.25">
      <c r="J66" s="440"/>
      <c r="K66" s="442"/>
    </row>
    <row r="67" spans="10:11" ht="15" x14ac:dyDescent="0.25"/>
    <row r="68" spans="10:11" ht="15" customHeight="1" x14ac:dyDescent="0.25"/>
  </sheetData>
  <mergeCells count="74">
    <mergeCell ref="B55:C55"/>
    <mergeCell ref="B56:C56"/>
    <mergeCell ref="B57:C57"/>
    <mergeCell ref="B62:C62"/>
    <mergeCell ref="B58:C58"/>
    <mergeCell ref="B59:C59"/>
    <mergeCell ref="B60:C60"/>
    <mergeCell ref="B61:C61"/>
    <mergeCell ref="B50:C50"/>
    <mergeCell ref="B51:C51"/>
    <mergeCell ref="B52:C52"/>
    <mergeCell ref="B53:C53"/>
    <mergeCell ref="B54:C54"/>
    <mergeCell ref="B26:K26"/>
    <mergeCell ref="B2:G2"/>
    <mergeCell ref="B35:K35"/>
    <mergeCell ref="B48:K48"/>
    <mergeCell ref="B49:C49"/>
    <mergeCell ref="D12:D13"/>
    <mergeCell ref="E12:E13"/>
    <mergeCell ref="F12:F13"/>
    <mergeCell ref="G12:G13"/>
    <mergeCell ref="H12:H13"/>
    <mergeCell ref="D10:D11"/>
    <mergeCell ref="E10:E11"/>
    <mergeCell ref="F10:F11"/>
    <mergeCell ref="G10:G11"/>
    <mergeCell ref="H10:H11"/>
    <mergeCell ref="H6:H7"/>
    <mergeCell ref="E8:E9"/>
    <mergeCell ref="F8:F9"/>
    <mergeCell ref="G8:G9"/>
    <mergeCell ref="H8:H9"/>
    <mergeCell ref="D6:D7"/>
    <mergeCell ref="D8:D9"/>
    <mergeCell ref="E6:E7"/>
    <mergeCell ref="F6:F7"/>
    <mergeCell ref="G6:G7"/>
    <mergeCell ref="D4:D5"/>
    <mergeCell ref="E4:E5"/>
    <mergeCell ref="F4:F5"/>
    <mergeCell ref="G4:G5"/>
    <mergeCell ref="H4:H5"/>
    <mergeCell ref="B5:C5"/>
    <mergeCell ref="B7:C7"/>
    <mergeCell ref="B9:C9"/>
    <mergeCell ref="B11:C11"/>
    <mergeCell ref="B13:C13"/>
    <mergeCell ref="B41:C41"/>
    <mergeCell ref="B42:C42"/>
    <mergeCell ref="B43:C43"/>
    <mergeCell ref="B44:C44"/>
    <mergeCell ref="B45:C45"/>
    <mergeCell ref="B36:C36"/>
    <mergeCell ref="B37:C37"/>
    <mergeCell ref="B38:C38"/>
    <mergeCell ref="B39:C39"/>
    <mergeCell ref="B40:C40"/>
    <mergeCell ref="B27:C27"/>
    <mergeCell ref="B3:C3"/>
    <mergeCell ref="B4:C4"/>
    <mergeCell ref="B6:C6"/>
    <mergeCell ref="B8:C8"/>
    <mergeCell ref="B10:C10"/>
    <mergeCell ref="B12:C12"/>
    <mergeCell ref="B14:C14"/>
    <mergeCell ref="B16:C16"/>
    <mergeCell ref="B17:C17"/>
    <mergeCell ref="B18:C18"/>
    <mergeCell ref="B19:C19"/>
    <mergeCell ref="B20:C20"/>
    <mergeCell ref="B21:C21"/>
    <mergeCell ref="B22:C22"/>
    <mergeCell ref="B24:C24"/>
  </mergeCells>
  <pageMargins left="0.23622047244094491" right="0.11811023622047245" top="0.39" bottom="0.32" header="0.19685039370078741" footer="0.19685039370078741"/>
  <pageSetup scale="65" orientation="landscape" r:id="rId1"/>
  <rowBreaks count="1" manualBreakCount="1">
    <brk id="33"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5"/>
  <sheetViews>
    <sheetView view="pageBreakPreview" zoomScaleNormal="100" zoomScaleSheetLayoutView="100" workbookViewId="0">
      <pane ySplit="3" topLeftCell="A4" activePane="bottomLeft" state="frozen"/>
      <selection pane="bottomLeft" activeCell="A2" sqref="A2:H2"/>
    </sheetView>
  </sheetViews>
  <sheetFormatPr baseColWidth="10" defaultRowHeight="11.25" x14ac:dyDescent="0.2"/>
  <cols>
    <col min="1" max="1" width="13.7109375" style="414" customWidth="1"/>
    <col min="2" max="2" width="12.28515625" style="414" customWidth="1"/>
    <col min="3" max="3" width="15.7109375" style="414" customWidth="1"/>
    <col min="4" max="4" width="28.42578125" style="414" customWidth="1"/>
    <col min="5" max="6" width="11.5703125" style="414" customWidth="1"/>
    <col min="7" max="7" width="12.140625" style="414" customWidth="1"/>
    <col min="8" max="8" width="83.85546875" style="414" customWidth="1"/>
    <col min="9" max="16384" width="11.42578125" style="414"/>
  </cols>
  <sheetData>
    <row r="1" spans="1:8" ht="56.25" customHeight="1" x14ac:dyDescent="0.2">
      <c r="A1" s="758" t="s">
        <v>1711</v>
      </c>
      <c r="B1" s="759"/>
      <c r="C1" s="759"/>
      <c r="D1" s="759"/>
      <c r="E1" s="759"/>
      <c r="F1" s="759"/>
      <c r="G1" s="759"/>
      <c r="H1" s="759"/>
    </row>
    <row r="2" spans="1:8" ht="3.75" customHeight="1" x14ac:dyDescent="0.2">
      <c r="A2" s="760"/>
      <c r="B2" s="760"/>
      <c r="C2" s="760"/>
      <c r="D2" s="760"/>
      <c r="E2" s="760"/>
      <c r="F2" s="760"/>
      <c r="G2" s="760"/>
      <c r="H2" s="760"/>
    </row>
    <row r="3" spans="1:8" ht="27.75" customHeight="1" x14ac:dyDescent="0.2">
      <c r="A3" s="555" t="s">
        <v>1131</v>
      </c>
      <c r="B3" s="555" t="s">
        <v>1132</v>
      </c>
      <c r="C3" s="555" t="s">
        <v>1133</v>
      </c>
      <c r="D3" s="555" t="s">
        <v>1019</v>
      </c>
      <c r="E3" s="555" t="s">
        <v>1134</v>
      </c>
      <c r="F3" s="555" t="s">
        <v>1135</v>
      </c>
      <c r="G3" s="555" t="s">
        <v>1136</v>
      </c>
      <c r="H3" s="555" t="s">
        <v>1137</v>
      </c>
    </row>
    <row r="4" spans="1:8" ht="110.25" customHeight="1" x14ac:dyDescent="0.2">
      <c r="A4" s="761" t="s">
        <v>1138</v>
      </c>
      <c r="B4" s="764" t="s">
        <v>1139</v>
      </c>
      <c r="C4" s="772" t="s">
        <v>1140</v>
      </c>
      <c r="D4" s="675" t="s">
        <v>1141</v>
      </c>
      <c r="E4" s="676">
        <v>1.1000000000000001</v>
      </c>
      <c r="F4" s="676">
        <f>(530/527)*1.1</f>
        <v>1.1062618595825426</v>
      </c>
      <c r="G4" s="677">
        <f>F4/E4</f>
        <v>1.0056925996204933</v>
      </c>
      <c r="H4" s="675" t="s">
        <v>1779</v>
      </c>
    </row>
    <row r="5" spans="1:8" ht="175.5" customHeight="1" x14ac:dyDescent="0.2">
      <c r="A5" s="762"/>
      <c r="B5" s="765"/>
      <c r="C5" s="773"/>
      <c r="D5" s="675" t="s">
        <v>1142</v>
      </c>
      <c r="E5" s="676">
        <v>1.25</v>
      </c>
      <c r="F5" s="676">
        <f>(243/226)*1.25</f>
        <v>1.3440265486725664</v>
      </c>
      <c r="G5" s="677">
        <f>F5/E5</f>
        <v>1.0752212389380531</v>
      </c>
      <c r="H5" s="675" t="s">
        <v>1759</v>
      </c>
    </row>
    <row r="6" spans="1:8" ht="68.25" customHeight="1" x14ac:dyDescent="0.2">
      <c r="A6" s="762"/>
      <c r="B6" s="765"/>
      <c r="C6" s="773"/>
      <c r="D6" s="675" t="s">
        <v>1156</v>
      </c>
      <c r="E6" s="678">
        <v>1</v>
      </c>
      <c r="F6" s="678">
        <v>1</v>
      </c>
      <c r="G6" s="677">
        <f>F6/E6</f>
        <v>1</v>
      </c>
      <c r="H6" s="675" t="s">
        <v>1780</v>
      </c>
    </row>
    <row r="7" spans="1:8" ht="99.75" customHeight="1" x14ac:dyDescent="0.2">
      <c r="A7" s="763"/>
      <c r="B7" s="763"/>
      <c r="C7" s="773"/>
      <c r="D7" s="675" t="s">
        <v>1157</v>
      </c>
      <c r="E7" s="676">
        <v>1.85</v>
      </c>
      <c r="F7" s="676">
        <v>2.2000000000000002</v>
      </c>
      <c r="G7" s="677">
        <f>F7/E7</f>
        <v>1.1891891891891893</v>
      </c>
      <c r="H7" s="675" t="s">
        <v>1781</v>
      </c>
    </row>
    <row r="8" spans="1:8" ht="61.5" customHeight="1" x14ac:dyDescent="0.2">
      <c r="A8" s="763"/>
      <c r="B8" s="763"/>
      <c r="C8" s="774"/>
      <c r="D8" s="675" t="s">
        <v>1758</v>
      </c>
      <c r="E8" s="676">
        <v>12</v>
      </c>
      <c r="F8" s="676">
        <v>12</v>
      </c>
      <c r="G8" s="677">
        <f>F8/E8</f>
        <v>1</v>
      </c>
      <c r="H8" s="675" t="s">
        <v>1782</v>
      </c>
    </row>
    <row r="9" spans="1:8" ht="70.5" customHeight="1" x14ac:dyDescent="0.2">
      <c r="A9" s="763"/>
      <c r="B9" s="763"/>
      <c r="C9" s="764" t="s">
        <v>1143</v>
      </c>
      <c r="D9" s="675" t="s">
        <v>1144</v>
      </c>
      <c r="E9" s="769" t="s">
        <v>1155</v>
      </c>
      <c r="F9" s="770"/>
      <c r="G9" s="770"/>
      <c r="H9" s="771"/>
    </row>
    <row r="10" spans="1:8" ht="70.5" customHeight="1" x14ac:dyDescent="0.2">
      <c r="A10" s="763"/>
      <c r="B10" s="763"/>
      <c r="C10" s="765"/>
      <c r="D10" s="675" t="s">
        <v>1145</v>
      </c>
      <c r="E10" s="679">
        <v>0.45</v>
      </c>
      <c r="F10" s="679">
        <v>0.45</v>
      </c>
      <c r="G10" s="677">
        <f>F10/E10</f>
        <v>1</v>
      </c>
      <c r="H10" s="675" t="s">
        <v>1783</v>
      </c>
    </row>
    <row r="11" spans="1:8" ht="47.25" customHeight="1" x14ac:dyDescent="0.2">
      <c r="A11" s="752" t="s">
        <v>1146</v>
      </c>
      <c r="B11" s="755" t="s">
        <v>1147</v>
      </c>
      <c r="C11" s="755" t="s">
        <v>1148</v>
      </c>
      <c r="D11" s="556" t="s">
        <v>1149</v>
      </c>
      <c r="E11" s="766" t="s">
        <v>1158</v>
      </c>
      <c r="F11" s="767"/>
      <c r="G11" s="767"/>
      <c r="H11" s="768"/>
    </row>
    <row r="12" spans="1:8" ht="73.5" customHeight="1" x14ac:dyDescent="0.2">
      <c r="A12" s="753"/>
      <c r="B12" s="756"/>
      <c r="C12" s="756"/>
      <c r="D12" s="556" t="s">
        <v>1150</v>
      </c>
      <c r="E12" s="557">
        <v>0.91600000000000004</v>
      </c>
      <c r="F12" s="557">
        <v>0.872</v>
      </c>
      <c r="G12" s="557">
        <f>F12/E12</f>
        <v>0.95196506550218341</v>
      </c>
      <c r="H12" s="556" t="s">
        <v>1760</v>
      </c>
    </row>
    <row r="13" spans="1:8" ht="141" customHeight="1" x14ac:dyDescent="0.2">
      <c r="A13" s="753"/>
      <c r="B13" s="756"/>
      <c r="C13" s="757"/>
      <c r="D13" s="556" t="s">
        <v>1151</v>
      </c>
      <c r="E13" s="557">
        <v>0.9</v>
      </c>
      <c r="F13" s="557">
        <v>0.98609999999999998</v>
      </c>
      <c r="G13" s="557">
        <f t="shared" ref="G13:G15" si="0">F13/E13</f>
        <v>1.0956666666666666</v>
      </c>
      <c r="H13" s="556" t="s">
        <v>1784</v>
      </c>
    </row>
    <row r="14" spans="1:8" ht="221.25" customHeight="1" x14ac:dyDescent="0.2">
      <c r="A14" s="753"/>
      <c r="B14" s="756"/>
      <c r="C14" s="755" t="s">
        <v>1152</v>
      </c>
      <c r="D14" s="556" t="s">
        <v>1153</v>
      </c>
      <c r="E14" s="557">
        <v>0.4</v>
      </c>
      <c r="F14" s="557">
        <v>0.4</v>
      </c>
      <c r="G14" s="557">
        <f t="shared" si="0"/>
        <v>1</v>
      </c>
      <c r="H14" s="556" t="s">
        <v>1761</v>
      </c>
    </row>
    <row r="15" spans="1:8" ht="177.75" customHeight="1" x14ac:dyDescent="0.2">
      <c r="A15" s="754"/>
      <c r="B15" s="757"/>
      <c r="C15" s="757"/>
      <c r="D15" s="556" t="s">
        <v>1154</v>
      </c>
      <c r="E15" s="557">
        <v>0.4</v>
      </c>
      <c r="F15" s="557">
        <v>0.4</v>
      </c>
      <c r="G15" s="557">
        <f t="shared" si="0"/>
        <v>1</v>
      </c>
      <c r="H15" s="556" t="s">
        <v>1778</v>
      </c>
    </row>
  </sheetData>
  <mergeCells count="12">
    <mergeCell ref="A11:A15"/>
    <mergeCell ref="B11:B15"/>
    <mergeCell ref="C11:C13"/>
    <mergeCell ref="C14:C15"/>
    <mergeCell ref="A1:H1"/>
    <mergeCell ref="A2:H2"/>
    <mergeCell ref="A4:A10"/>
    <mergeCell ref="B4:B10"/>
    <mergeCell ref="C9:C10"/>
    <mergeCell ref="E11:H11"/>
    <mergeCell ref="E9:H9"/>
    <mergeCell ref="C4:C8"/>
  </mergeCells>
  <pageMargins left="0.31496062992125984" right="0.19685039370078741" top="0.35433070866141736" bottom="0.39370078740157483" header="0.27559055118110237" footer="0.19685039370078741"/>
  <pageSetup scale="70" orientation="landscape" r:id="rId1"/>
  <rowBreaks count="1" manualBreakCount="1">
    <brk id="1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AB8B8-D040-46DD-93E0-A3E2C658AF5A}">
  <dimension ref="A1:Z112"/>
  <sheetViews>
    <sheetView showGridLines="0" zoomScale="80" zoomScaleNormal="80" workbookViewId="0">
      <pane ySplit="4" topLeftCell="A5" activePane="bottomLeft" state="frozen"/>
      <selection pane="bottomLeft" sqref="A1:N1"/>
    </sheetView>
  </sheetViews>
  <sheetFormatPr baseColWidth="10" defaultColWidth="0" defaultRowHeight="11.25" customHeight="1" zeroHeight="1" x14ac:dyDescent="0.2"/>
  <cols>
    <col min="1" max="1" width="10.5703125" style="414" customWidth="1"/>
    <col min="2" max="2" width="10.140625" style="414" customWidth="1"/>
    <col min="3" max="3" width="11" style="414" customWidth="1"/>
    <col min="4" max="4" width="14.140625" style="414" customWidth="1"/>
    <col min="5" max="5" width="6.28515625" style="414" customWidth="1"/>
    <col min="6" max="6" width="19.140625" style="414" customWidth="1"/>
    <col min="7" max="7" width="18.7109375" style="414" customWidth="1"/>
    <col min="8" max="8" width="15.140625" style="414" customWidth="1"/>
    <col min="9" max="9" width="19.140625" style="414" customWidth="1"/>
    <col min="10" max="10" width="22.28515625" style="414" customWidth="1"/>
    <col min="11" max="11" width="40.5703125" style="414" customWidth="1"/>
    <col min="12" max="12" width="11.42578125" style="414" customWidth="1"/>
    <col min="13" max="13" width="35.42578125" style="414" customWidth="1"/>
    <col min="14" max="14" width="13.7109375" style="414" customWidth="1"/>
    <col min="15" max="15" width="15.140625" style="414" customWidth="1"/>
    <col min="16" max="16" width="15.7109375" style="664" customWidth="1"/>
    <col min="17" max="17" width="65" style="665" customWidth="1"/>
    <col min="18" max="18" width="17.28515625" style="414" customWidth="1"/>
    <col min="19" max="19" width="15.7109375" style="664" customWidth="1"/>
    <col min="20" max="20" width="102.28515625" style="665" customWidth="1"/>
    <col min="21" max="21" width="17.28515625" style="414" customWidth="1"/>
    <col min="22" max="22" width="1.5703125" style="414" customWidth="1"/>
    <col min="23" max="24" width="6.5703125" style="414" hidden="1" customWidth="1"/>
    <col min="25" max="26" width="0" style="414" hidden="1" customWidth="1"/>
    <col min="27" max="16384" width="11.42578125" style="414" hidden="1"/>
  </cols>
  <sheetData>
    <row r="1" spans="1:21" ht="63.75" customHeight="1" thickBot="1" x14ac:dyDescent="0.25">
      <c r="A1" s="775" t="s">
        <v>1712</v>
      </c>
      <c r="B1" s="776"/>
      <c r="C1" s="776"/>
      <c r="D1" s="776"/>
      <c r="E1" s="776"/>
      <c r="F1" s="776"/>
      <c r="G1" s="776"/>
      <c r="H1" s="776"/>
      <c r="I1" s="776"/>
      <c r="J1" s="776"/>
      <c r="K1" s="776"/>
      <c r="L1" s="776"/>
      <c r="M1" s="776"/>
      <c r="N1" s="777"/>
      <c r="O1" s="775" t="s">
        <v>1712</v>
      </c>
      <c r="P1" s="776"/>
      <c r="Q1" s="776"/>
      <c r="R1" s="776"/>
      <c r="S1" s="776"/>
      <c r="T1" s="776"/>
      <c r="U1" s="777"/>
    </row>
    <row r="2" spans="1:21" ht="18.75" customHeight="1" x14ac:dyDescent="0.2">
      <c r="A2" s="791" t="s">
        <v>1623</v>
      </c>
      <c r="B2" s="794" t="s">
        <v>1624</v>
      </c>
      <c r="C2" s="791" t="s">
        <v>1625</v>
      </c>
      <c r="D2" s="797"/>
      <c r="E2" s="798" t="s">
        <v>1626</v>
      </c>
      <c r="F2" s="799"/>
      <c r="G2" s="800"/>
      <c r="H2" s="778" t="s">
        <v>43</v>
      </c>
      <c r="I2" s="801" t="s">
        <v>1627</v>
      </c>
      <c r="J2" s="802"/>
      <c r="K2" s="802"/>
      <c r="L2" s="802"/>
      <c r="M2" s="802"/>
      <c r="N2" s="794" t="s">
        <v>658</v>
      </c>
      <c r="O2" s="778" t="s">
        <v>43</v>
      </c>
      <c r="P2" s="803" t="s">
        <v>1628</v>
      </c>
      <c r="Q2" s="804"/>
      <c r="R2" s="805"/>
      <c r="S2" s="803" t="s">
        <v>1629</v>
      </c>
      <c r="T2" s="804"/>
      <c r="U2" s="805"/>
    </row>
    <row r="3" spans="1:21" ht="18.75" customHeight="1" x14ac:dyDescent="0.2">
      <c r="A3" s="792"/>
      <c r="B3" s="795"/>
      <c r="C3" s="787" t="s">
        <v>43</v>
      </c>
      <c r="D3" s="789" t="s">
        <v>1630</v>
      </c>
      <c r="E3" s="787" t="s">
        <v>656</v>
      </c>
      <c r="F3" s="781" t="s">
        <v>1630</v>
      </c>
      <c r="G3" s="789" t="s">
        <v>1631</v>
      </c>
      <c r="H3" s="779"/>
      <c r="I3" s="806" t="s">
        <v>19</v>
      </c>
      <c r="J3" s="781" t="s">
        <v>1632</v>
      </c>
      <c r="K3" s="781" t="s">
        <v>1633</v>
      </c>
      <c r="L3" s="781" t="s">
        <v>1019</v>
      </c>
      <c r="M3" s="781" t="s">
        <v>1634</v>
      </c>
      <c r="N3" s="795"/>
      <c r="O3" s="779"/>
      <c r="P3" s="783" t="s">
        <v>1635</v>
      </c>
      <c r="Q3" s="785" t="s">
        <v>1636</v>
      </c>
      <c r="R3" s="603" t="s">
        <v>1637</v>
      </c>
      <c r="S3" s="783" t="s">
        <v>1638</v>
      </c>
      <c r="T3" s="785" t="s">
        <v>1636</v>
      </c>
      <c r="U3" s="603" t="s">
        <v>1637</v>
      </c>
    </row>
    <row r="4" spans="1:21" ht="18.75" customHeight="1" thickBot="1" x14ac:dyDescent="0.25">
      <c r="A4" s="793"/>
      <c r="B4" s="796"/>
      <c r="C4" s="788"/>
      <c r="D4" s="790"/>
      <c r="E4" s="788"/>
      <c r="F4" s="782"/>
      <c r="G4" s="790"/>
      <c r="H4" s="780"/>
      <c r="I4" s="807"/>
      <c r="J4" s="782"/>
      <c r="K4" s="782"/>
      <c r="L4" s="782"/>
      <c r="M4" s="782"/>
      <c r="N4" s="796"/>
      <c r="O4" s="780"/>
      <c r="P4" s="784"/>
      <c r="Q4" s="786"/>
      <c r="R4" s="604" t="s">
        <v>1639</v>
      </c>
      <c r="S4" s="784"/>
      <c r="T4" s="786"/>
      <c r="U4" s="604" t="s">
        <v>1639</v>
      </c>
    </row>
    <row r="5" spans="1:21" ht="330.75" customHeight="1" x14ac:dyDescent="0.2">
      <c r="A5" s="605" t="s">
        <v>1640</v>
      </c>
      <c r="B5" s="606" t="s">
        <v>1641</v>
      </c>
      <c r="C5" s="607">
        <v>7505</v>
      </c>
      <c r="D5" s="608" t="s">
        <v>1642</v>
      </c>
      <c r="E5" s="609">
        <v>5</v>
      </c>
      <c r="F5" s="610" t="s">
        <v>1643</v>
      </c>
      <c r="G5" s="611" t="s">
        <v>1644</v>
      </c>
      <c r="H5" s="666" t="s">
        <v>1649</v>
      </c>
      <c r="I5" s="612" t="s">
        <v>1645</v>
      </c>
      <c r="J5" s="613" t="s">
        <v>1646</v>
      </c>
      <c r="K5" s="614" t="s">
        <v>1647</v>
      </c>
      <c r="L5" s="615">
        <v>0.9</v>
      </c>
      <c r="M5" s="614" t="s">
        <v>1648</v>
      </c>
      <c r="N5" s="616" t="s">
        <v>1014</v>
      </c>
      <c r="O5" s="666" t="s">
        <v>1649</v>
      </c>
      <c r="P5" s="617">
        <v>0.5</v>
      </c>
      <c r="Q5" s="614" t="s">
        <v>1785</v>
      </c>
      <c r="R5" s="618" t="s">
        <v>1786</v>
      </c>
      <c r="S5" s="670">
        <v>1</v>
      </c>
      <c r="T5" s="671" t="s">
        <v>1787</v>
      </c>
      <c r="U5" s="672" t="s">
        <v>1788</v>
      </c>
    </row>
    <row r="6" spans="1:21" ht="243" customHeight="1" x14ac:dyDescent="0.2">
      <c r="A6" s="619" t="s">
        <v>1640</v>
      </c>
      <c r="B6" s="620" t="s">
        <v>1641</v>
      </c>
      <c r="C6" s="621">
        <v>7505</v>
      </c>
      <c r="D6" s="622" t="s">
        <v>1642</v>
      </c>
      <c r="E6" s="623">
        <v>5</v>
      </c>
      <c r="F6" s="624" t="s">
        <v>1643</v>
      </c>
      <c r="G6" s="625" t="s">
        <v>1650</v>
      </c>
      <c r="H6" s="667" t="s">
        <v>1656</v>
      </c>
      <c r="I6" s="626" t="s">
        <v>1651</v>
      </c>
      <c r="J6" s="627" t="s">
        <v>1652</v>
      </c>
      <c r="K6" s="628" t="s">
        <v>1653</v>
      </c>
      <c r="L6" s="629" t="s">
        <v>1654</v>
      </c>
      <c r="M6" s="630" t="s">
        <v>1655</v>
      </c>
      <c r="N6" s="669" t="s">
        <v>1080</v>
      </c>
      <c r="O6" s="667" t="s">
        <v>1656</v>
      </c>
      <c r="P6" s="633">
        <f>165/4395</f>
        <v>3.7542662116040959E-2</v>
      </c>
      <c r="Q6" s="634" t="s">
        <v>1657</v>
      </c>
      <c r="R6" s="618" t="s">
        <v>1658</v>
      </c>
      <c r="S6" s="633">
        <v>3.0300000000000001E-2</v>
      </c>
      <c r="T6" s="634" t="s">
        <v>1659</v>
      </c>
      <c r="U6" s="618" t="s">
        <v>1660</v>
      </c>
    </row>
    <row r="7" spans="1:21" ht="165" customHeight="1" x14ac:dyDescent="0.2">
      <c r="A7" s="619" t="s">
        <v>1640</v>
      </c>
      <c r="B7" s="620" t="s">
        <v>1641</v>
      </c>
      <c r="C7" s="621">
        <v>7505</v>
      </c>
      <c r="D7" s="622" t="s">
        <v>1642</v>
      </c>
      <c r="E7" s="623">
        <v>10</v>
      </c>
      <c r="F7" s="624" t="s">
        <v>1661</v>
      </c>
      <c r="G7" s="625" t="s">
        <v>1662</v>
      </c>
      <c r="H7" s="667" t="s">
        <v>1667</v>
      </c>
      <c r="I7" s="626" t="s">
        <v>1663</v>
      </c>
      <c r="J7" s="631" t="s">
        <v>1664</v>
      </c>
      <c r="K7" s="635" t="s">
        <v>1665</v>
      </c>
      <c r="L7" s="636">
        <v>1</v>
      </c>
      <c r="M7" s="624" t="s">
        <v>1666</v>
      </c>
      <c r="N7" s="632" t="s">
        <v>1014</v>
      </c>
      <c r="O7" s="667" t="s">
        <v>1667</v>
      </c>
      <c r="P7" s="637">
        <v>0.5</v>
      </c>
      <c r="Q7" s="635" t="s">
        <v>1789</v>
      </c>
      <c r="R7" s="618" t="s">
        <v>1668</v>
      </c>
      <c r="S7" s="673">
        <v>1</v>
      </c>
      <c r="T7" s="638" t="s">
        <v>1790</v>
      </c>
      <c r="U7" s="674" t="s">
        <v>1668</v>
      </c>
    </row>
    <row r="8" spans="1:21" ht="301.5" customHeight="1" x14ac:dyDescent="0.2">
      <c r="A8" s="619" t="s">
        <v>1640</v>
      </c>
      <c r="B8" s="620" t="s">
        <v>1641</v>
      </c>
      <c r="C8" s="621">
        <v>7505</v>
      </c>
      <c r="D8" s="622" t="s">
        <v>1642</v>
      </c>
      <c r="E8" s="639">
        <v>13</v>
      </c>
      <c r="F8" s="640" t="s">
        <v>1669</v>
      </c>
      <c r="G8" s="641" t="s">
        <v>1670</v>
      </c>
      <c r="H8" s="667" t="s">
        <v>1675</v>
      </c>
      <c r="I8" s="626" t="s">
        <v>1671</v>
      </c>
      <c r="J8" s="627" t="s">
        <v>1672</v>
      </c>
      <c r="K8" s="634" t="s">
        <v>1673</v>
      </c>
      <c r="L8" s="629" t="s">
        <v>1674</v>
      </c>
      <c r="M8" s="624" t="s">
        <v>118</v>
      </c>
      <c r="N8" s="669" t="s">
        <v>1080</v>
      </c>
      <c r="O8" s="667" t="s">
        <v>1675</v>
      </c>
      <c r="P8" s="633">
        <f>74/4395</f>
        <v>1.6837315130830491E-2</v>
      </c>
      <c r="Q8" s="634" t="s">
        <v>1791</v>
      </c>
      <c r="R8" s="618" t="s">
        <v>1676</v>
      </c>
      <c r="S8" s="633">
        <v>2.47E-2</v>
      </c>
      <c r="T8" s="634" t="s">
        <v>1677</v>
      </c>
      <c r="U8" s="618" t="s">
        <v>1678</v>
      </c>
    </row>
    <row r="9" spans="1:21" ht="243.95" customHeight="1" x14ac:dyDescent="0.2">
      <c r="A9" s="619" t="s">
        <v>1640</v>
      </c>
      <c r="B9" s="620" t="s">
        <v>1641</v>
      </c>
      <c r="C9" s="621">
        <v>7505</v>
      </c>
      <c r="D9" s="622" t="s">
        <v>1642</v>
      </c>
      <c r="E9" s="623">
        <v>16</v>
      </c>
      <c r="F9" s="624" t="s">
        <v>1679</v>
      </c>
      <c r="G9" s="625" t="s">
        <v>1680</v>
      </c>
      <c r="H9" s="667" t="s">
        <v>1686</v>
      </c>
      <c r="I9" s="626" t="s">
        <v>1681</v>
      </c>
      <c r="J9" s="627" t="s">
        <v>1682</v>
      </c>
      <c r="K9" s="634" t="s">
        <v>1683</v>
      </c>
      <c r="L9" s="629" t="s">
        <v>1684</v>
      </c>
      <c r="M9" s="630" t="s">
        <v>1685</v>
      </c>
      <c r="N9" s="669" t="s">
        <v>1080</v>
      </c>
      <c r="O9" s="667" t="s">
        <v>1686</v>
      </c>
      <c r="P9" s="633">
        <f>456/4395</f>
        <v>0.10375426621160409</v>
      </c>
      <c r="Q9" s="634" t="s">
        <v>1792</v>
      </c>
      <c r="R9" s="618" t="s">
        <v>1687</v>
      </c>
      <c r="S9" s="633">
        <v>0.1032</v>
      </c>
      <c r="T9" s="634" t="s">
        <v>1688</v>
      </c>
      <c r="U9" s="618" t="s">
        <v>1689</v>
      </c>
    </row>
    <row r="10" spans="1:21" ht="213.75" customHeight="1" x14ac:dyDescent="0.2">
      <c r="A10" s="619" t="s">
        <v>1640</v>
      </c>
      <c r="B10" s="620" t="s">
        <v>1641</v>
      </c>
      <c r="C10" s="621">
        <v>7511</v>
      </c>
      <c r="D10" s="622" t="s">
        <v>1690</v>
      </c>
      <c r="E10" s="639">
        <v>13</v>
      </c>
      <c r="F10" s="640" t="s">
        <v>1669</v>
      </c>
      <c r="G10" s="641" t="s">
        <v>1670</v>
      </c>
      <c r="H10" s="667" t="s">
        <v>1694</v>
      </c>
      <c r="I10" s="626" t="s">
        <v>1691</v>
      </c>
      <c r="J10" s="627" t="s">
        <v>1692</v>
      </c>
      <c r="K10" s="630" t="s">
        <v>1693</v>
      </c>
      <c r="L10" s="642">
        <v>0.95</v>
      </c>
      <c r="M10" s="635" t="s">
        <v>118</v>
      </c>
      <c r="N10" s="632" t="s">
        <v>861</v>
      </c>
      <c r="O10" s="667" t="s">
        <v>1694</v>
      </c>
      <c r="P10" s="643">
        <f>24.4/58</f>
        <v>0.42068965517241375</v>
      </c>
      <c r="Q10" s="635" t="s">
        <v>1793</v>
      </c>
      <c r="R10" s="618" t="s">
        <v>1794</v>
      </c>
      <c r="S10" s="644">
        <f>(24.4+32.6)/58</f>
        <v>0.98275862068965514</v>
      </c>
      <c r="T10" s="635" t="s">
        <v>1695</v>
      </c>
      <c r="U10" s="618" t="s">
        <v>1696</v>
      </c>
    </row>
    <row r="11" spans="1:21" ht="196.5" customHeight="1" x14ac:dyDescent="0.2">
      <c r="A11" s="619" t="s">
        <v>1640</v>
      </c>
      <c r="B11" s="620" t="s">
        <v>1641</v>
      </c>
      <c r="C11" s="621">
        <v>7511</v>
      </c>
      <c r="D11" s="622" t="s">
        <v>1690</v>
      </c>
      <c r="E11" s="623">
        <v>16</v>
      </c>
      <c r="F11" s="624" t="s">
        <v>1679</v>
      </c>
      <c r="G11" s="625" t="s">
        <v>1697</v>
      </c>
      <c r="H11" s="667" t="s">
        <v>1701</v>
      </c>
      <c r="I11" s="645" t="s">
        <v>1698</v>
      </c>
      <c r="J11" s="631" t="s">
        <v>1699</v>
      </c>
      <c r="K11" s="635" t="s">
        <v>1700</v>
      </c>
      <c r="L11" s="636">
        <v>0.9</v>
      </c>
      <c r="M11" s="646" t="s">
        <v>118</v>
      </c>
      <c r="N11" s="632" t="s">
        <v>861</v>
      </c>
      <c r="O11" s="667" t="s">
        <v>1701</v>
      </c>
      <c r="P11" s="644">
        <f>36.37/40.12</f>
        <v>0.90653040877367896</v>
      </c>
      <c r="Q11" s="635" t="s">
        <v>1795</v>
      </c>
      <c r="R11" s="618" t="s">
        <v>1702</v>
      </c>
      <c r="S11" s="644">
        <f>98.61/100</f>
        <v>0.98609999999999998</v>
      </c>
      <c r="T11" s="635" t="s">
        <v>1703</v>
      </c>
      <c r="U11" s="618" t="s">
        <v>1702</v>
      </c>
    </row>
    <row r="12" spans="1:21" ht="224.25" customHeight="1" thickBot="1" x14ac:dyDescent="0.25">
      <c r="A12" s="647" t="s">
        <v>1640</v>
      </c>
      <c r="B12" s="648" t="s">
        <v>1641</v>
      </c>
      <c r="C12" s="649">
        <v>7511</v>
      </c>
      <c r="D12" s="650" t="s">
        <v>1690</v>
      </c>
      <c r="E12" s="651">
        <v>16</v>
      </c>
      <c r="F12" s="652" t="s">
        <v>1679</v>
      </c>
      <c r="G12" s="653" t="s">
        <v>1680</v>
      </c>
      <c r="H12" s="668" t="s">
        <v>1707</v>
      </c>
      <c r="I12" s="654" t="s">
        <v>1704</v>
      </c>
      <c r="J12" s="655" t="s">
        <v>1705</v>
      </c>
      <c r="K12" s="656" t="s">
        <v>1706</v>
      </c>
      <c r="L12" s="657">
        <v>0.95</v>
      </c>
      <c r="M12" s="652" t="s">
        <v>118</v>
      </c>
      <c r="N12" s="658" t="s">
        <v>861</v>
      </c>
      <c r="O12" s="668" t="s">
        <v>1707</v>
      </c>
      <c r="P12" s="659">
        <f>214/225</f>
        <v>0.95111111111111113</v>
      </c>
      <c r="Q12" s="656" t="s">
        <v>1708</v>
      </c>
      <c r="R12" s="660" t="s">
        <v>1709</v>
      </c>
      <c r="S12" s="659">
        <f>214/225</f>
        <v>0.95111111111111113</v>
      </c>
      <c r="T12" s="656" t="s">
        <v>1796</v>
      </c>
      <c r="U12" s="660" t="s">
        <v>1710</v>
      </c>
    </row>
    <row r="13" spans="1:21" x14ac:dyDescent="0.2">
      <c r="E13" s="661"/>
      <c r="F13" s="661"/>
      <c r="G13" s="661"/>
      <c r="H13" s="661"/>
      <c r="I13" s="661"/>
      <c r="J13" s="661"/>
      <c r="K13" s="661"/>
      <c r="L13" s="661"/>
      <c r="P13" s="662"/>
      <c r="Q13" s="663"/>
      <c r="S13" s="662"/>
      <c r="T13" s="663"/>
    </row>
    <row r="14" spans="1:21" x14ac:dyDescent="0.2">
      <c r="E14" s="661"/>
      <c r="F14" s="661"/>
      <c r="G14" s="661"/>
      <c r="H14" s="661"/>
      <c r="I14" s="661"/>
      <c r="J14" s="661"/>
      <c r="K14" s="661"/>
      <c r="L14" s="661"/>
      <c r="P14" s="662"/>
      <c r="Q14" s="663"/>
      <c r="S14" s="662"/>
      <c r="T14" s="663"/>
    </row>
    <row r="15" spans="1:21" x14ac:dyDescent="0.2">
      <c r="E15" s="661"/>
      <c r="F15" s="661"/>
      <c r="G15" s="661"/>
      <c r="H15" s="661"/>
      <c r="I15" s="661"/>
      <c r="J15" s="661"/>
      <c r="K15" s="661"/>
      <c r="L15" s="661"/>
      <c r="P15" s="662"/>
      <c r="Q15" s="663"/>
      <c r="S15" s="662"/>
      <c r="T15" s="663"/>
    </row>
    <row r="16" spans="1:21" x14ac:dyDescent="0.2">
      <c r="E16" s="661"/>
      <c r="F16" s="661"/>
      <c r="G16" s="661"/>
      <c r="H16" s="661"/>
      <c r="I16" s="661"/>
      <c r="J16" s="661"/>
      <c r="K16" s="661"/>
      <c r="L16" s="661"/>
      <c r="P16" s="662"/>
      <c r="Q16" s="663"/>
      <c r="S16" s="662"/>
      <c r="T16" s="663"/>
    </row>
    <row r="17" spans="5:20" hidden="1" x14ac:dyDescent="0.2">
      <c r="E17" s="661"/>
      <c r="F17" s="661"/>
      <c r="G17" s="661"/>
      <c r="H17" s="661"/>
      <c r="I17" s="661"/>
      <c r="J17" s="661"/>
      <c r="K17" s="661"/>
      <c r="L17" s="661"/>
      <c r="P17" s="662"/>
      <c r="Q17" s="663"/>
      <c r="S17" s="662"/>
      <c r="T17" s="663"/>
    </row>
    <row r="18" spans="5:20" hidden="1" x14ac:dyDescent="0.2">
      <c r="E18" s="661"/>
      <c r="F18" s="661"/>
      <c r="G18" s="661"/>
      <c r="H18" s="661"/>
      <c r="I18" s="661"/>
      <c r="J18" s="661"/>
      <c r="K18" s="661"/>
      <c r="L18" s="661"/>
      <c r="P18" s="662"/>
      <c r="Q18" s="663"/>
      <c r="S18" s="662"/>
      <c r="T18" s="663"/>
    </row>
    <row r="19" spans="5:20" hidden="1" x14ac:dyDescent="0.2">
      <c r="E19" s="661"/>
      <c r="F19" s="661"/>
      <c r="G19" s="661"/>
      <c r="H19" s="661"/>
      <c r="I19" s="661"/>
      <c r="J19" s="661"/>
      <c r="K19" s="661"/>
      <c r="L19" s="661"/>
      <c r="P19" s="662"/>
      <c r="Q19" s="663"/>
      <c r="S19" s="662"/>
      <c r="T19" s="663"/>
    </row>
    <row r="20" spans="5:20" hidden="1" x14ac:dyDescent="0.2">
      <c r="E20" s="661"/>
      <c r="F20" s="661"/>
      <c r="G20" s="661"/>
      <c r="H20" s="661"/>
      <c r="I20" s="661"/>
      <c r="J20" s="661"/>
      <c r="K20" s="661"/>
      <c r="L20" s="661"/>
      <c r="P20" s="662"/>
      <c r="Q20" s="663"/>
      <c r="S20" s="662"/>
      <c r="T20" s="663"/>
    </row>
    <row r="21" spans="5:20" hidden="1" x14ac:dyDescent="0.2">
      <c r="E21" s="661"/>
      <c r="F21" s="661"/>
      <c r="G21" s="661"/>
      <c r="H21" s="661"/>
      <c r="I21" s="661"/>
      <c r="J21" s="661"/>
      <c r="K21" s="661"/>
      <c r="L21" s="661"/>
      <c r="P21" s="662"/>
      <c r="Q21" s="663"/>
      <c r="S21" s="662"/>
      <c r="T21" s="663"/>
    </row>
    <row r="22" spans="5:20" hidden="1" x14ac:dyDescent="0.2">
      <c r="E22" s="661"/>
      <c r="F22" s="661"/>
      <c r="G22" s="661"/>
      <c r="H22" s="661"/>
      <c r="I22" s="661"/>
      <c r="J22" s="661"/>
      <c r="K22" s="661"/>
      <c r="L22" s="661"/>
      <c r="P22" s="662"/>
      <c r="Q22" s="663"/>
      <c r="S22" s="662"/>
      <c r="T22" s="663"/>
    </row>
    <row r="23" spans="5:20" hidden="1" x14ac:dyDescent="0.2">
      <c r="E23" s="661"/>
      <c r="F23" s="661"/>
      <c r="G23" s="661"/>
      <c r="H23" s="661"/>
      <c r="I23" s="661"/>
      <c r="J23" s="661"/>
      <c r="K23" s="661"/>
      <c r="L23" s="661"/>
      <c r="P23" s="662"/>
      <c r="Q23" s="663"/>
      <c r="S23" s="662"/>
      <c r="T23" s="663"/>
    </row>
    <row r="24" spans="5:20" hidden="1" x14ac:dyDescent="0.2">
      <c r="E24" s="661"/>
      <c r="F24" s="661"/>
      <c r="G24" s="661"/>
      <c r="H24" s="661"/>
      <c r="I24" s="661"/>
      <c r="J24" s="661"/>
      <c r="K24" s="661"/>
      <c r="L24" s="661"/>
      <c r="P24" s="662"/>
      <c r="Q24" s="663"/>
      <c r="S24" s="662"/>
      <c r="T24" s="663"/>
    </row>
    <row r="25" spans="5:20" hidden="1" x14ac:dyDescent="0.2">
      <c r="E25" s="661"/>
      <c r="F25" s="661"/>
      <c r="G25" s="661"/>
      <c r="H25" s="661"/>
      <c r="I25" s="661"/>
      <c r="J25" s="661"/>
      <c r="K25" s="661"/>
      <c r="L25" s="661"/>
      <c r="P25" s="662"/>
      <c r="Q25" s="663"/>
      <c r="S25" s="662"/>
      <c r="T25" s="663"/>
    </row>
    <row r="26" spans="5:20" hidden="1" x14ac:dyDescent="0.2">
      <c r="E26" s="661"/>
      <c r="F26" s="661"/>
      <c r="G26" s="661"/>
      <c r="H26" s="661"/>
      <c r="I26" s="661"/>
      <c r="J26" s="661"/>
      <c r="K26" s="661"/>
      <c r="L26" s="661"/>
      <c r="P26" s="662"/>
      <c r="Q26" s="663"/>
      <c r="S26" s="662"/>
      <c r="T26" s="663"/>
    </row>
    <row r="27" spans="5:20" hidden="1" x14ac:dyDescent="0.2">
      <c r="E27" s="661"/>
      <c r="F27" s="661"/>
      <c r="G27" s="661"/>
      <c r="H27" s="661"/>
      <c r="I27" s="661"/>
      <c r="J27" s="661"/>
      <c r="K27" s="661"/>
      <c r="L27" s="661"/>
      <c r="P27" s="662"/>
      <c r="Q27" s="663"/>
      <c r="S27" s="662"/>
      <c r="T27" s="663"/>
    </row>
    <row r="28" spans="5:20" hidden="1" x14ac:dyDescent="0.2">
      <c r="E28" s="661"/>
      <c r="F28" s="661"/>
      <c r="G28" s="661"/>
      <c r="H28" s="661"/>
      <c r="I28" s="661"/>
      <c r="J28" s="661"/>
      <c r="K28" s="661"/>
      <c r="L28" s="661"/>
      <c r="P28" s="662"/>
      <c r="Q28" s="663"/>
      <c r="S28" s="662"/>
      <c r="T28" s="663"/>
    </row>
    <row r="29" spans="5:20" hidden="1" x14ac:dyDescent="0.2">
      <c r="E29" s="661"/>
      <c r="F29" s="661"/>
      <c r="G29" s="661"/>
      <c r="H29" s="661"/>
      <c r="I29" s="661"/>
      <c r="J29" s="661"/>
      <c r="K29" s="661"/>
      <c r="L29" s="661"/>
      <c r="P29" s="662"/>
      <c r="Q29" s="663"/>
      <c r="S29" s="662"/>
      <c r="T29" s="663"/>
    </row>
    <row r="30" spans="5:20" hidden="1" x14ac:dyDescent="0.2">
      <c r="E30" s="661"/>
      <c r="F30" s="661"/>
      <c r="G30" s="661"/>
      <c r="H30" s="661"/>
      <c r="I30" s="661"/>
      <c r="J30" s="661"/>
      <c r="K30" s="661"/>
      <c r="L30" s="661"/>
      <c r="P30" s="662"/>
      <c r="Q30" s="663"/>
      <c r="S30" s="662"/>
      <c r="T30" s="663"/>
    </row>
    <row r="31" spans="5:20" hidden="1" x14ac:dyDescent="0.2">
      <c r="E31" s="661"/>
      <c r="F31" s="661"/>
      <c r="G31" s="661"/>
      <c r="H31" s="661"/>
      <c r="I31" s="661"/>
      <c r="J31" s="661"/>
      <c r="K31" s="661"/>
      <c r="L31" s="661"/>
      <c r="P31" s="662"/>
      <c r="Q31" s="663"/>
      <c r="S31" s="662"/>
      <c r="T31" s="663"/>
    </row>
    <row r="32" spans="5:20" hidden="1" x14ac:dyDescent="0.2">
      <c r="E32" s="661"/>
      <c r="F32" s="661"/>
      <c r="G32" s="661"/>
      <c r="H32" s="661"/>
      <c r="I32" s="661"/>
      <c r="J32" s="661"/>
      <c r="K32" s="661"/>
      <c r="L32" s="661"/>
      <c r="P32" s="662"/>
      <c r="Q32" s="663"/>
      <c r="S32" s="662"/>
      <c r="T32" s="663"/>
    </row>
    <row r="33" spans="5:20" hidden="1" x14ac:dyDescent="0.2">
      <c r="E33" s="661"/>
      <c r="F33" s="661"/>
      <c r="G33" s="661"/>
      <c r="H33" s="661"/>
      <c r="I33" s="661"/>
      <c r="J33" s="661"/>
      <c r="K33" s="661"/>
      <c r="L33" s="661"/>
      <c r="P33" s="662"/>
      <c r="Q33" s="663"/>
      <c r="S33" s="662"/>
      <c r="T33" s="663"/>
    </row>
    <row r="34" spans="5:20" hidden="1" x14ac:dyDescent="0.2">
      <c r="E34" s="661"/>
      <c r="F34" s="661"/>
      <c r="G34" s="661"/>
      <c r="H34" s="661"/>
      <c r="I34" s="661"/>
      <c r="J34" s="661"/>
      <c r="K34" s="661"/>
      <c r="L34" s="661"/>
      <c r="P34" s="662"/>
      <c r="Q34" s="663"/>
      <c r="S34" s="662"/>
      <c r="T34" s="663"/>
    </row>
    <row r="35" spans="5:20" hidden="1" x14ac:dyDescent="0.2">
      <c r="E35" s="661"/>
      <c r="F35" s="661"/>
      <c r="G35" s="661"/>
      <c r="H35" s="661"/>
      <c r="I35" s="661"/>
      <c r="J35" s="661"/>
      <c r="K35" s="661"/>
      <c r="L35" s="661"/>
      <c r="P35" s="662"/>
      <c r="Q35" s="663"/>
      <c r="S35" s="662"/>
      <c r="T35" s="663"/>
    </row>
    <row r="36" spans="5:20" hidden="1" x14ac:dyDescent="0.2">
      <c r="E36" s="661"/>
      <c r="F36" s="661"/>
      <c r="G36" s="661"/>
      <c r="H36" s="661"/>
      <c r="I36" s="661"/>
      <c r="J36" s="661"/>
      <c r="K36" s="661"/>
      <c r="L36" s="661"/>
      <c r="P36" s="662"/>
      <c r="Q36" s="663"/>
      <c r="S36" s="662"/>
      <c r="T36" s="663"/>
    </row>
    <row r="37" spans="5:20" hidden="1" x14ac:dyDescent="0.2">
      <c r="E37" s="661"/>
      <c r="F37" s="661"/>
      <c r="G37" s="661"/>
      <c r="H37" s="661"/>
      <c r="I37" s="661"/>
      <c r="J37" s="661"/>
      <c r="K37" s="661"/>
      <c r="L37" s="661"/>
      <c r="P37" s="662"/>
      <c r="Q37" s="663"/>
      <c r="S37" s="662"/>
      <c r="T37" s="663"/>
    </row>
    <row r="38" spans="5:20" hidden="1" x14ac:dyDescent="0.2">
      <c r="E38" s="661"/>
      <c r="F38" s="661"/>
      <c r="G38" s="661"/>
      <c r="H38" s="661"/>
      <c r="I38" s="661"/>
      <c r="J38" s="661"/>
      <c r="K38" s="661"/>
      <c r="L38" s="661"/>
      <c r="P38" s="662"/>
      <c r="Q38" s="663"/>
      <c r="S38" s="662"/>
      <c r="T38" s="663"/>
    </row>
    <row r="39" spans="5:20" hidden="1" x14ac:dyDescent="0.2">
      <c r="E39" s="661"/>
      <c r="F39" s="661"/>
      <c r="G39" s="661"/>
      <c r="H39" s="661"/>
      <c r="I39" s="661"/>
      <c r="J39" s="661"/>
      <c r="K39" s="661"/>
      <c r="L39" s="661"/>
      <c r="P39" s="662"/>
      <c r="Q39" s="663"/>
      <c r="S39" s="662"/>
      <c r="T39" s="663"/>
    </row>
    <row r="40" spans="5:20" hidden="1" x14ac:dyDescent="0.2">
      <c r="E40" s="661"/>
      <c r="F40" s="661"/>
      <c r="G40" s="661"/>
      <c r="H40" s="661"/>
      <c r="I40" s="661"/>
      <c r="J40" s="661"/>
      <c r="K40" s="661"/>
      <c r="L40" s="661"/>
      <c r="P40" s="662"/>
      <c r="Q40" s="663"/>
      <c r="S40" s="662"/>
      <c r="T40" s="663"/>
    </row>
    <row r="41" spans="5:20" hidden="1" x14ac:dyDescent="0.2">
      <c r="E41" s="661"/>
      <c r="F41" s="661"/>
      <c r="G41" s="661"/>
      <c r="H41" s="661"/>
      <c r="I41" s="661"/>
      <c r="J41" s="661"/>
      <c r="K41" s="661"/>
      <c r="L41" s="661"/>
      <c r="P41" s="662"/>
      <c r="Q41" s="663"/>
      <c r="S41" s="662"/>
      <c r="T41" s="663"/>
    </row>
    <row r="42" spans="5:20" hidden="1" x14ac:dyDescent="0.2">
      <c r="E42" s="661"/>
      <c r="F42" s="661"/>
      <c r="G42" s="661"/>
      <c r="H42" s="661"/>
      <c r="I42" s="661"/>
      <c r="J42" s="661"/>
      <c r="K42" s="661"/>
      <c r="L42" s="661"/>
      <c r="P42" s="662"/>
      <c r="Q42" s="663"/>
      <c r="S42" s="662"/>
      <c r="T42" s="663"/>
    </row>
    <row r="43" spans="5:20" hidden="1" x14ac:dyDescent="0.2">
      <c r="E43" s="661"/>
      <c r="F43" s="661"/>
      <c r="G43" s="661"/>
      <c r="H43" s="661"/>
      <c r="I43" s="661"/>
      <c r="J43" s="661"/>
      <c r="K43" s="661"/>
      <c r="L43" s="661"/>
      <c r="P43" s="662"/>
      <c r="Q43" s="663"/>
      <c r="S43" s="662"/>
      <c r="T43" s="663"/>
    </row>
    <row r="44" spans="5:20" hidden="1" x14ac:dyDescent="0.2">
      <c r="E44" s="661"/>
      <c r="F44" s="661"/>
      <c r="G44" s="661"/>
      <c r="H44" s="661"/>
      <c r="I44" s="661"/>
      <c r="J44" s="661"/>
      <c r="K44" s="661"/>
      <c r="L44" s="661"/>
      <c r="P44" s="662"/>
      <c r="Q44" s="663"/>
      <c r="S44" s="662"/>
      <c r="T44" s="663"/>
    </row>
    <row r="45" spans="5:20" hidden="1" x14ac:dyDescent="0.2">
      <c r="E45" s="661"/>
      <c r="F45" s="661"/>
      <c r="G45" s="661"/>
      <c r="H45" s="661"/>
      <c r="I45" s="661"/>
      <c r="J45" s="661"/>
      <c r="K45" s="661"/>
      <c r="L45" s="661"/>
      <c r="P45" s="662"/>
      <c r="Q45" s="663"/>
      <c r="S45" s="662"/>
      <c r="T45" s="663"/>
    </row>
    <row r="46" spans="5:20" hidden="1" x14ac:dyDescent="0.2">
      <c r="E46" s="661"/>
      <c r="F46" s="661"/>
      <c r="G46" s="661"/>
      <c r="H46" s="661"/>
      <c r="I46" s="661"/>
      <c r="J46" s="661"/>
      <c r="K46" s="661"/>
      <c r="L46" s="661"/>
      <c r="P46" s="662"/>
      <c r="Q46" s="663"/>
      <c r="S46" s="662"/>
      <c r="T46" s="663"/>
    </row>
    <row r="47" spans="5:20" hidden="1" x14ac:dyDescent="0.2">
      <c r="E47" s="661"/>
      <c r="F47" s="661"/>
      <c r="G47" s="661"/>
      <c r="H47" s="661"/>
      <c r="I47" s="661"/>
      <c r="J47" s="661"/>
      <c r="K47" s="661"/>
      <c r="L47" s="661"/>
      <c r="P47" s="662"/>
      <c r="Q47" s="663"/>
      <c r="S47" s="662"/>
      <c r="T47" s="663"/>
    </row>
    <row r="48" spans="5:20" hidden="1" x14ac:dyDescent="0.2">
      <c r="E48" s="661"/>
      <c r="F48" s="661"/>
      <c r="G48" s="661"/>
      <c r="H48" s="661"/>
      <c r="I48" s="661"/>
      <c r="J48" s="661"/>
      <c r="K48" s="661"/>
      <c r="L48" s="661"/>
      <c r="P48" s="662"/>
      <c r="Q48" s="663"/>
      <c r="S48" s="662"/>
      <c r="T48" s="663"/>
    </row>
    <row r="49" spans="5:20" hidden="1" x14ac:dyDescent="0.2">
      <c r="E49" s="661"/>
      <c r="F49" s="661"/>
      <c r="G49" s="661"/>
      <c r="H49" s="661"/>
      <c r="I49" s="661"/>
      <c r="J49" s="661"/>
      <c r="K49" s="661"/>
      <c r="L49" s="661"/>
      <c r="P49" s="662"/>
      <c r="Q49" s="663"/>
      <c r="S49" s="662"/>
      <c r="T49" s="663"/>
    </row>
    <row r="50" spans="5:20" hidden="1" x14ac:dyDescent="0.2">
      <c r="E50" s="661"/>
      <c r="F50" s="661"/>
      <c r="G50" s="661"/>
      <c r="H50" s="661"/>
      <c r="I50" s="661"/>
      <c r="J50" s="661"/>
      <c r="K50" s="661"/>
      <c r="L50" s="661"/>
      <c r="P50" s="662"/>
      <c r="Q50" s="663"/>
      <c r="S50" s="662"/>
      <c r="T50" s="663"/>
    </row>
    <row r="51" spans="5:20" hidden="1" x14ac:dyDescent="0.2">
      <c r="E51" s="661"/>
      <c r="F51" s="661"/>
      <c r="G51" s="661"/>
      <c r="H51" s="661"/>
      <c r="I51" s="661"/>
      <c r="J51" s="661"/>
      <c r="K51" s="661"/>
      <c r="L51" s="661"/>
      <c r="P51" s="662"/>
      <c r="Q51" s="663"/>
      <c r="S51" s="662"/>
      <c r="T51" s="663"/>
    </row>
    <row r="52" spans="5:20" hidden="1" x14ac:dyDescent="0.2">
      <c r="E52" s="661"/>
      <c r="F52" s="661"/>
      <c r="G52" s="661"/>
      <c r="H52" s="661"/>
      <c r="I52" s="661"/>
      <c r="J52" s="661"/>
      <c r="K52" s="661"/>
      <c r="L52" s="661"/>
      <c r="P52" s="662"/>
      <c r="Q52" s="663"/>
      <c r="S52" s="662"/>
      <c r="T52" s="663"/>
    </row>
    <row r="53" spans="5:20" hidden="1" x14ac:dyDescent="0.2">
      <c r="E53" s="661"/>
      <c r="F53" s="661"/>
      <c r="G53" s="661"/>
      <c r="H53" s="661"/>
      <c r="I53" s="661"/>
      <c r="J53" s="661"/>
      <c r="K53" s="661"/>
      <c r="L53" s="661"/>
      <c r="P53" s="662"/>
      <c r="Q53" s="663"/>
      <c r="S53" s="662"/>
      <c r="T53" s="663"/>
    </row>
    <row r="54" spans="5:20" hidden="1" x14ac:dyDescent="0.2">
      <c r="E54" s="661"/>
      <c r="F54" s="661"/>
      <c r="G54" s="661"/>
      <c r="H54" s="661"/>
      <c r="I54" s="661"/>
      <c r="J54" s="661"/>
      <c r="K54" s="661"/>
      <c r="L54" s="661"/>
      <c r="P54" s="662"/>
      <c r="Q54" s="663"/>
      <c r="S54" s="662"/>
      <c r="T54" s="663"/>
    </row>
    <row r="55" spans="5:20" hidden="1" x14ac:dyDescent="0.2">
      <c r="E55" s="661"/>
      <c r="F55" s="661"/>
      <c r="G55" s="661"/>
      <c r="H55" s="661"/>
      <c r="I55" s="661"/>
      <c r="J55" s="661"/>
      <c r="K55" s="661"/>
      <c r="L55" s="661"/>
      <c r="P55" s="662"/>
      <c r="Q55" s="663"/>
      <c r="S55" s="662"/>
      <c r="T55" s="663"/>
    </row>
    <row r="56" spans="5:20" hidden="1" x14ac:dyDescent="0.2">
      <c r="E56" s="661"/>
      <c r="F56" s="661"/>
      <c r="G56" s="661"/>
      <c r="H56" s="661"/>
      <c r="I56" s="661"/>
      <c r="J56" s="661"/>
      <c r="K56" s="661"/>
      <c r="L56" s="661"/>
      <c r="P56" s="662"/>
      <c r="Q56" s="663"/>
      <c r="S56" s="662"/>
      <c r="T56" s="663"/>
    </row>
    <row r="57" spans="5:20" hidden="1" x14ac:dyDescent="0.2">
      <c r="E57" s="661"/>
      <c r="F57" s="661"/>
      <c r="G57" s="661"/>
      <c r="H57" s="661"/>
      <c r="I57" s="661"/>
      <c r="J57" s="661"/>
      <c r="K57" s="661"/>
      <c r="L57" s="661"/>
      <c r="P57" s="662"/>
      <c r="Q57" s="663"/>
      <c r="S57" s="662"/>
      <c r="T57" s="663"/>
    </row>
    <row r="58" spans="5:20" hidden="1" x14ac:dyDescent="0.2">
      <c r="E58" s="661"/>
      <c r="F58" s="661"/>
      <c r="G58" s="661"/>
      <c r="H58" s="661"/>
      <c r="I58" s="661"/>
      <c r="J58" s="661"/>
      <c r="K58" s="661"/>
      <c r="L58" s="661"/>
      <c r="P58" s="662"/>
      <c r="Q58" s="663"/>
      <c r="S58" s="662"/>
      <c r="T58" s="663"/>
    </row>
    <row r="59" spans="5:20" hidden="1" x14ac:dyDescent="0.2">
      <c r="E59" s="661"/>
      <c r="F59" s="661"/>
      <c r="G59" s="661"/>
      <c r="H59" s="661"/>
      <c r="I59" s="661"/>
      <c r="J59" s="661"/>
      <c r="K59" s="661"/>
      <c r="L59" s="661"/>
      <c r="P59" s="662"/>
      <c r="Q59" s="663"/>
      <c r="S59" s="662"/>
      <c r="T59" s="663"/>
    </row>
    <row r="60" spans="5:20" hidden="1" x14ac:dyDescent="0.2">
      <c r="E60" s="661"/>
      <c r="F60" s="661"/>
      <c r="G60" s="661"/>
      <c r="H60" s="661"/>
      <c r="I60" s="661"/>
      <c r="J60" s="661"/>
      <c r="K60" s="661"/>
      <c r="L60" s="661"/>
      <c r="P60" s="662"/>
      <c r="Q60" s="663"/>
      <c r="S60" s="662"/>
      <c r="T60" s="663"/>
    </row>
    <row r="61" spans="5:20" hidden="1" x14ac:dyDescent="0.2">
      <c r="E61" s="661"/>
      <c r="F61" s="661"/>
      <c r="G61" s="661"/>
      <c r="H61" s="661"/>
      <c r="I61" s="661"/>
      <c r="J61" s="661"/>
      <c r="K61" s="661"/>
      <c r="L61" s="661"/>
      <c r="P61" s="662"/>
      <c r="Q61" s="663"/>
      <c r="S61" s="662"/>
      <c r="T61" s="663"/>
    </row>
    <row r="62" spans="5:20" hidden="1" x14ac:dyDescent="0.2">
      <c r="E62" s="661"/>
      <c r="F62" s="661"/>
      <c r="G62" s="661"/>
      <c r="H62" s="661"/>
      <c r="I62" s="661"/>
      <c r="J62" s="661"/>
      <c r="K62" s="661"/>
      <c r="L62" s="661"/>
      <c r="P62" s="662"/>
      <c r="Q62" s="663"/>
      <c r="S62" s="662"/>
      <c r="T62" s="663"/>
    </row>
    <row r="63" spans="5:20" hidden="1" x14ac:dyDescent="0.2">
      <c r="E63" s="661"/>
      <c r="F63" s="661"/>
      <c r="G63" s="661"/>
      <c r="H63" s="661"/>
      <c r="I63" s="661"/>
      <c r="J63" s="661"/>
      <c r="K63" s="661"/>
      <c r="L63" s="661"/>
      <c r="P63" s="662"/>
      <c r="Q63" s="663"/>
      <c r="S63" s="662"/>
      <c r="T63" s="663"/>
    </row>
    <row r="64" spans="5:20" hidden="1" x14ac:dyDescent="0.2">
      <c r="E64" s="661"/>
      <c r="F64" s="661"/>
      <c r="G64" s="661"/>
      <c r="H64" s="661"/>
      <c r="I64" s="661"/>
      <c r="J64" s="661"/>
      <c r="K64" s="661"/>
      <c r="L64" s="661"/>
      <c r="P64" s="662"/>
      <c r="Q64" s="663"/>
      <c r="S64" s="662"/>
      <c r="T64" s="663"/>
    </row>
    <row r="65" spans="5:20" hidden="1" x14ac:dyDescent="0.2">
      <c r="E65" s="661"/>
      <c r="F65" s="661"/>
      <c r="G65" s="661"/>
      <c r="H65" s="661"/>
      <c r="I65" s="661"/>
      <c r="J65" s="661"/>
      <c r="K65" s="661"/>
      <c r="L65" s="661"/>
      <c r="P65" s="662"/>
      <c r="Q65" s="663"/>
      <c r="S65" s="662"/>
      <c r="T65" s="663"/>
    </row>
    <row r="66" spans="5:20" hidden="1" x14ac:dyDescent="0.2">
      <c r="E66" s="661"/>
      <c r="F66" s="661"/>
      <c r="G66" s="661"/>
      <c r="H66" s="661"/>
      <c r="I66" s="661"/>
      <c r="J66" s="661"/>
      <c r="K66" s="661"/>
      <c r="L66" s="661"/>
      <c r="P66" s="662"/>
      <c r="Q66" s="663"/>
      <c r="S66" s="662"/>
      <c r="T66" s="663"/>
    </row>
    <row r="67" spans="5:20" hidden="1" x14ac:dyDescent="0.2">
      <c r="E67" s="661"/>
      <c r="F67" s="661"/>
      <c r="G67" s="661"/>
      <c r="H67" s="661"/>
      <c r="I67" s="661"/>
      <c r="J67" s="661"/>
      <c r="K67" s="661"/>
      <c r="L67" s="661"/>
      <c r="P67" s="662"/>
      <c r="Q67" s="663"/>
      <c r="S67" s="662"/>
      <c r="T67" s="663"/>
    </row>
    <row r="68" spans="5:20" hidden="1" x14ac:dyDescent="0.2">
      <c r="E68" s="661"/>
      <c r="F68" s="661"/>
      <c r="G68" s="661"/>
      <c r="H68" s="661"/>
      <c r="I68" s="661"/>
      <c r="J68" s="661"/>
      <c r="K68" s="661"/>
      <c r="L68" s="661"/>
      <c r="P68" s="662"/>
      <c r="Q68" s="663"/>
      <c r="S68" s="662"/>
      <c r="T68" s="663"/>
    </row>
    <row r="69" spans="5:20" hidden="1" x14ac:dyDescent="0.2">
      <c r="E69" s="661"/>
      <c r="F69" s="661"/>
      <c r="G69" s="661"/>
      <c r="H69" s="661"/>
      <c r="I69" s="661"/>
      <c r="J69" s="661"/>
      <c r="K69" s="661"/>
      <c r="L69" s="661"/>
      <c r="P69" s="662"/>
      <c r="Q69" s="663"/>
      <c r="S69" s="662"/>
      <c r="T69" s="663"/>
    </row>
    <row r="70" spans="5:20" hidden="1" x14ac:dyDescent="0.2">
      <c r="E70" s="661"/>
      <c r="F70" s="661"/>
      <c r="G70" s="661"/>
      <c r="H70" s="661"/>
      <c r="I70" s="661"/>
      <c r="J70" s="661"/>
      <c r="K70" s="661"/>
      <c r="L70" s="661"/>
      <c r="P70" s="662"/>
      <c r="Q70" s="663"/>
      <c r="S70" s="662"/>
      <c r="T70" s="663"/>
    </row>
    <row r="71" spans="5:20" hidden="1" x14ac:dyDescent="0.2">
      <c r="E71" s="661"/>
      <c r="F71" s="661"/>
      <c r="G71" s="661"/>
      <c r="H71" s="661"/>
      <c r="I71" s="661"/>
      <c r="J71" s="661"/>
      <c r="K71" s="661"/>
      <c r="L71" s="661"/>
      <c r="P71" s="662"/>
      <c r="Q71" s="663"/>
      <c r="S71" s="662"/>
      <c r="T71" s="663"/>
    </row>
    <row r="72" spans="5:20" hidden="1" x14ac:dyDescent="0.2">
      <c r="E72" s="661"/>
      <c r="F72" s="661"/>
      <c r="G72" s="661"/>
      <c r="H72" s="661"/>
      <c r="I72" s="661"/>
      <c r="J72" s="661"/>
      <c r="K72" s="661"/>
      <c r="L72" s="661"/>
      <c r="P72" s="662"/>
      <c r="Q72" s="663"/>
      <c r="S72" s="662"/>
      <c r="T72" s="663"/>
    </row>
    <row r="73" spans="5:20" hidden="1" x14ac:dyDescent="0.2">
      <c r="E73" s="661"/>
      <c r="F73" s="661"/>
      <c r="G73" s="661"/>
      <c r="H73" s="661"/>
      <c r="I73" s="661"/>
      <c r="J73" s="661"/>
      <c r="K73" s="661"/>
      <c r="L73" s="661"/>
      <c r="P73" s="662"/>
      <c r="Q73" s="663"/>
      <c r="S73" s="662"/>
      <c r="T73" s="663"/>
    </row>
    <row r="74" spans="5:20" hidden="1" x14ac:dyDescent="0.2">
      <c r="E74" s="661"/>
      <c r="F74" s="661"/>
      <c r="G74" s="661"/>
      <c r="H74" s="661"/>
      <c r="I74" s="661"/>
      <c r="J74" s="661"/>
      <c r="K74" s="661"/>
      <c r="L74" s="661"/>
      <c r="P74" s="662"/>
      <c r="Q74" s="663"/>
      <c r="S74" s="662"/>
      <c r="T74" s="663"/>
    </row>
    <row r="75" spans="5:20" hidden="1" x14ac:dyDescent="0.2">
      <c r="E75" s="661"/>
      <c r="F75" s="661"/>
      <c r="G75" s="661"/>
      <c r="H75" s="661"/>
      <c r="I75" s="661"/>
      <c r="J75" s="661"/>
      <c r="K75" s="661"/>
      <c r="L75" s="661"/>
      <c r="P75" s="662"/>
      <c r="Q75" s="663"/>
      <c r="S75" s="662"/>
      <c r="T75" s="663"/>
    </row>
    <row r="76" spans="5:20" hidden="1" x14ac:dyDescent="0.2">
      <c r="E76" s="661"/>
      <c r="F76" s="661"/>
      <c r="G76" s="661"/>
      <c r="H76" s="661"/>
      <c r="I76" s="661"/>
      <c r="J76" s="661"/>
      <c r="K76" s="661"/>
      <c r="L76" s="661"/>
      <c r="P76" s="662"/>
      <c r="Q76" s="663"/>
      <c r="S76" s="662"/>
      <c r="T76" s="663"/>
    </row>
    <row r="77" spans="5:20" hidden="1" x14ac:dyDescent="0.2">
      <c r="E77" s="661"/>
      <c r="F77" s="661"/>
      <c r="G77" s="661"/>
      <c r="H77" s="661"/>
      <c r="I77" s="661"/>
      <c r="J77" s="661"/>
      <c r="K77" s="661"/>
      <c r="L77" s="661"/>
      <c r="P77" s="662"/>
      <c r="Q77" s="663"/>
      <c r="S77" s="662"/>
      <c r="T77" s="663"/>
    </row>
    <row r="78" spans="5:20" hidden="1" x14ac:dyDescent="0.2">
      <c r="E78" s="661"/>
      <c r="F78" s="661"/>
      <c r="G78" s="661"/>
      <c r="H78" s="661"/>
      <c r="I78" s="661"/>
      <c r="J78" s="661"/>
      <c r="K78" s="661"/>
      <c r="L78" s="661"/>
      <c r="P78" s="662"/>
      <c r="Q78" s="663"/>
      <c r="S78" s="662"/>
      <c r="T78" s="663"/>
    </row>
    <row r="79" spans="5:20" hidden="1" x14ac:dyDescent="0.2">
      <c r="E79" s="661"/>
      <c r="F79" s="661"/>
      <c r="G79" s="661"/>
      <c r="H79" s="661"/>
      <c r="I79" s="661"/>
      <c r="J79" s="661"/>
      <c r="K79" s="661"/>
      <c r="L79" s="661"/>
      <c r="P79" s="662"/>
      <c r="Q79" s="663"/>
      <c r="S79" s="662"/>
      <c r="T79" s="663"/>
    </row>
    <row r="80" spans="5:20" hidden="1" x14ac:dyDescent="0.2">
      <c r="E80" s="661"/>
      <c r="F80" s="661"/>
      <c r="G80" s="661"/>
      <c r="H80" s="661"/>
      <c r="I80" s="661"/>
      <c r="J80" s="661"/>
      <c r="K80" s="661"/>
      <c r="L80" s="661"/>
      <c r="P80" s="662"/>
      <c r="Q80" s="663"/>
      <c r="S80" s="662"/>
      <c r="T80" s="663"/>
    </row>
    <row r="81" spans="5:20" hidden="1" x14ac:dyDescent="0.2">
      <c r="E81" s="661"/>
      <c r="F81" s="661"/>
      <c r="G81" s="661"/>
      <c r="H81" s="661"/>
      <c r="I81" s="661"/>
      <c r="J81" s="661"/>
      <c r="K81" s="661"/>
      <c r="L81" s="661"/>
      <c r="P81" s="662"/>
      <c r="Q81" s="663"/>
      <c r="S81" s="662"/>
      <c r="T81" s="663"/>
    </row>
    <row r="82" spans="5:20" hidden="1" x14ac:dyDescent="0.2">
      <c r="E82" s="661"/>
      <c r="F82" s="661"/>
      <c r="G82" s="661"/>
      <c r="H82" s="661"/>
      <c r="I82" s="661"/>
      <c r="J82" s="661"/>
      <c r="K82" s="661"/>
      <c r="L82" s="661"/>
      <c r="P82" s="662"/>
      <c r="Q82" s="663"/>
      <c r="S82" s="662"/>
      <c r="T82" s="663"/>
    </row>
    <row r="83" spans="5:20" hidden="1" x14ac:dyDescent="0.2">
      <c r="E83" s="661"/>
      <c r="F83" s="661"/>
      <c r="G83" s="661"/>
      <c r="H83" s="661"/>
      <c r="I83" s="661"/>
      <c r="J83" s="661"/>
      <c r="K83" s="661"/>
      <c r="L83" s="661"/>
      <c r="P83" s="662"/>
      <c r="Q83" s="663"/>
      <c r="S83" s="662"/>
      <c r="T83" s="663"/>
    </row>
    <row r="84" spans="5:20" hidden="1" x14ac:dyDescent="0.2">
      <c r="E84" s="661"/>
      <c r="F84" s="661"/>
      <c r="G84" s="661"/>
      <c r="H84" s="661"/>
      <c r="I84" s="661"/>
      <c r="J84" s="661"/>
      <c r="K84" s="661"/>
      <c r="L84" s="661"/>
      <c r="P84" s="662"/>
      <c r="Q84" s="663"/>
      <c r="S84" s="662"/>
      <c r="T84" s="663"/>
    </row>
    <row r="85" spans="5:20" hidden="1" x14ac:dyDescent="0.2">
      <c r="E85" s="661"/>
      <c r="F85" s="661"/>
      <c r="G85" s="661"/>
      <c r="H85" s="661"/>
      <c r="I85" s="661"/>
      <c r="J85" s="661"/>
      <c r="K85" s="661"/>
      <c r="L85" s="661"/>
      <c r="P85" s="662"/>
      <c r="Q85" s="663"/>
      <c r="S85" s="662"/>
      <c r="T85" s="663"/>
    </row>
    <row r="86" spans="5:20" hidden="1" x14ac:dyDescent="0.2">
      <c r="E86" s="661"/>
      <c r="F86" s="661"/>
      <c r="G86" s="661"/>
      <c r="H86" s="661"/>
      <c r="I86" s="661"/>
      <c r="J86" s="661"/>
      <c r="K86" s="661"/>
      <c r="L86" s="661"/>
      <c r="P86" s="662"/>
      <c r="Q86" s="663"/>
      <c r="S86" s="662"/>
      <c r="T86" s="663"/>
    </row>
    <row r="87" spans="5:20" hidden="1" x14ac:dyDescent="0.2">
      <c r="E87" s="661"/>
      <c r="F87" s="661"/>
      <c r="G87" s="661"/>
      <c r="H87" s="661"/>
      <c r="I87" s="661"/>
      <c r="J87" s="661"/>
      <c r="K87" s="661"/>
      <c r="L87" s="661"/>
      <c r="P87" s="662"/>
      <c r="Q87" s="663"/>
      <c r="S87" s="662"/>
      <c r="T87" s="663"/>
    </row>
    <row r="88" spans="5:20" hidden="1" x14ac:dyDescent="0.2">
      <c r="E88" s="661"/>
      <c r="F88" s="661"/>
      <c r="G88" s="661"/>
      <c r="H88" s="661"/>
      <c r="I88" s="661"/>
      <c r="J88" s="661"/>
      <c r="K88" s="661"/>
      <c r="L88" s="661"/>
      <c r="P88" s="662"/>
      <c r="Q88" s="663"/>
      <c r="S88" s="662"/>
      <c r="T88" s="663"/>
    </row>
    <row r="89" spans="5:20" hidden="1" x14ac:dyDescent="0.2">
      <c r="E89" s="661"/>
      <c r="F89" s="661"/>
      <c r="G89" s="661"/>
      <c r="H89" s="661"/>
      <c r="I89" s="661"/>
      <c r="J89" s="661"/>
      <c r="K89" s="661"/>
      <c r="L89" s="661"/>
      <c r="P89" s="662"/>
      <c r="Q89" s="663"/>
      <c r="S89" s="662"/>
      <c r="T89" s="663"/>
    </row>
    <row r="90" spans="5:20" hidden="1" x14ac:dyDescent="0.2">
      <c r="E90" s="661"/>
      <c r="F90" s="661"/>
      <c r="G90" s="661"/>
      <c r="H90" s="661"/>
      <c r="I90" s="661"/>
      <c r="J90" s="661"/>
      <c r="K90" s="661"/>
      <c r="L90" s="661"/>
      <c r="P90" s="662"/>
      <c r="Q90" s="663"/>
      <c r="S90" s="662"/>
      <c r="T90" s="663"/>
    </row>
    <row r="91" spans="5:20" hidden="1" x14ac:dyDescent="0.2">
      <c r="E91" s="661"/>
      <c r="F91" s="661"/>
      <c r="G91" s="661"/>
      <c r="H91" s="661"/>
      <c r="I91" s="661"/>
      <c r="J91" s="661"/>
      <c r="K91" s="661"/>
      <c r="L91" s="661"/>
      <c r="P91" s="662"/>
      <c r="Q91" s="663"/>
      <c r="S91" s="662"/>
      <c r="T91" s="663"/>
    </row>
    <row r="92" spans="5:20" hidden="1" x14ac:dyDescent="0.2">
      <c r="E92" s="661"/>
      <c r="F92" s="661"/>
      <c r="G92" s="661"/>
      <c r="H92" s="661"/>
      <c r="I92" s="661"/>
      <c r="J92" s="661"/>
      <c r="K92" s="661"/>
      <c r="L92" s="661"/>
      <c r="P92" s="662"/>
      <c r="Q92" s="663"/>
      <c r="S92" s="662"/>
      <c r="T92" s="663"/>
    </row>
    <row r="93" spans="5:20" hidden="1" x14ac:dyDescent="0.2">
      <c r="E93" s="661"/>
      <c r="F93" s="661"/>
      <c r="G93" s="661"/>
      <c r="H93" s="661"/>
      <c r="I93" s="661"/>
      <c r="J93" s="661"/>
      <c r="K93" s="661"/>
      <c r="L93" s="661"/>
      <c r="P93" s="662"/>
      <c r="Q93" s="663"/>
      <c r="S93" s="662"/>
      <c r="T93" s="663"/>
    </row>
    <row r="94" spans="5:20" hidden="1" x14ac:dyDescent="0.2">
      <c r="E94" s="661"/>
      <c r="F94" s="661"/>
      <c r="G94" s="661"/>
      <c r="H94" s="661"/>
      <c r="I94" s="661"/>
      <c r="J94" s="661"/>
      <c r="K94" s="661"/>
      <c r="L94" s="661"/>
      <c r="P94" s="662"/>
      <c r="Q94" s="663"/>
      <c r="S94" s="662"/>
      <c r="T94" s="663"/>
    </row>
    <row r="95" spans="5:20" hidden="1" x14ac:dyDescent="0.2">
      <c r="E95" s="661"/>
      <c r="F95" s="661"/>
      <c r="G95" s="661"/>
      <c r="H95" s="661"/>
      <c r="I95" s="661"/>
      <c r="J95" s="661"/>
      <c r="K95" s="661"/>
      <c r="L95" s="661"/>
      <c r="P95" s="662"/>
      <c r="Q95" s="663"/>
      <c r="S95" s="662"/>
      <c r="T95" s="663"/>
    </row>
    <row r="96" spans="5:20" hidden="1" x14ac:dyDescent="0.2">
      <c r="E96" s="661"/>
      <c r="F96" s="661"/>
      <c r="G96" s="661"/>
      <c r="H96" s="661"/>
      <c r="I96" s="661"/>
      <c r="J96" s="661"/>
      <c r="K96" s="661"/>
      <c r="L96" s="661"/>
      <c r="P96" s="662"/>
      <c r="Q96" s="663"/>
      <c r="S96" s="662"/>
      <c r="T96" s="663"/>
    </row>
    <row r="97" spans="5:20" hidden="1" x14ac:dyDescent="0.2">
      <c r="E97" s="661"/>
      <c r="F97" s="661"/>
      <c r="G97" s="661"/>
      <c r="H97" s="661"/>
      <c r="I97" s="661"/>
      <c r="J97" s="661"/>
      <c r="K97" s="661"/>
      <c r="L97" s="661"/>
      <c r="P97" s="662"/>
      <c r="Q97" s="663"/>
      <c r="S97" s="662"/>
      <c r="T97" s="663"/>
    </row>
    <row r="98" spans="5:20" hidden="1" x14ac:dyDescent="0.2">
      <c r="E98" s="661"/>
      <c r="F98" s="661"/>
      <c r="G98" s="661"/>
      <c r="H98" s="661"/>
      <c r="I98" s="661"/>
      <c r="J98" s="661"/>
      <c r="K98" s="661"/>
      <c r="L98" s="661"/>
      <c r="P98" s="662"/>
      <c r="Q98" s="663"/>
      <c r="S98" s="662"/>
      <c r="T98" s="663"/>
    </row>
    <row r="99" spans="5:20" hidden="1" x14ac:dyDescent="0.2">
      <c r="E99" s="661"/>
      <c r="F99" s="661"/>
      <c r="G99" s="661"/>
      <c r="H99" s="661"/>
      <c r="I99" s="661"/>
      <c r="J99" s="661"/>
      <c r="K99" s="661"/>
      <c r="L99" s="661"/>
      <c r="P99" s="662"/>
      <c r="Q99" s="663"/>
      <c r="S99" s="662"/>
      <c r="T99" s="663"/>
    </row>
    <row r="100" spans="5:20" hidden="1" x14ac:dyDescent="0.2">
      <c r="E100" s="661"/>
      <c r="F100" s="661"/>
      <c r="G100" s="661"/>
      <c r="H100" s="661"/>
      <c r="I100" s="661"/>
      <c r="J100" s="661"/>
      <c r="K100" s="661"/>
      <c r="L100" s="661"/>
      <c r="P100" s="662"/>
      <c r="Q100" s="663"/>
      <c r="S100" s="662"/>
      <c r="T100" s="663"/>
    </row>
    <row r="101" spans="5:20" hidden="1" x14ac:dyDescent="0.2">
      <c r="E101" s="661"/>
      <c r="F101" s="661"/>
      <c r="G101" s="661"/>
      <c r="H101" s="661"/>
      <c r="I101" s="661"/>
      <c r="J101" s="661"/>
      <c r="K101" s="661"/>
      <c r="L101" s="661"/>
      <c r="P101" s="662"/>
      <c r="Q101" s="663"/>
      <c r="S101" s="662"/>
      <c r="T101" s="663"/>
    </row>
    <row r="102" spans="5:20" hidden="1" x14ac:dyDescent="0.2">
      <c r="E102" s="661"/>
      <c r="F102" s="661"/>
      <c r="G102" s="661"/>
      <c r="H102" s="661"/>
      <c r="I102" s="661"/>
      <c r="J102" s="661"/>
      <c r="K102" s="661"/>
      <c r="L102" s="661"/>
      <c r="P102" s="662"/>
      <c r="Q102" s="663"/>
      <c r="S102" s="662"/>
      <c r="T102" s="663"/>
    </row>
    <row r="103" spans="5:20" hidden="1" x14ac:dyDescent="0.2">
      <c r="E103" s="661"/>
      <c r="F103" s="661"/>
      <c r="G103" s="661"/>
      <c r="H103" s="661"/>
      <c r="I103" s="661"/>
      <c r="J103" s="661"/>
      <c r="K103" s="661"/>
      <c r="L103" s="661"/>
      <c r="P103" s="662"/>
      <c r="Q103" s="663"/>
      <c r="S103" s="662"/>
      <c r="T103" s="663"/>
    </row>
    <row r="104" spans="5:20" hidden="1" x14ac:dyDescent="0.2">
      <c r="E104" s="661"/>
      <c r="F104" s="661"/>
      <c r="G104" s="661"/>
      <c r="H104" s="661"/>
      <c r="I104" s="661"/>
      <c r="J104" s="661"/>
      <c r="K104" s="661"/>
      <c r="L104" s="661"/>
      <c r="P104" s="662"/>
      <c r="Q104" s="663"/>
      <c r="S104" s="662"/>
      <c r="T104" s="663"/>
    </row>
    <row r="105" spans="5:20" hidden="1" x14ac:dyDescent="0.2">
      <c r="E105" s="661"/>
      <c r="F105" s="661"/>
      <c r="G105" s="661"/>
      <c r="H105" s="661"/>
      <c r="I105" s="661"/>
      <c r="J105" s="661"/>
      <c r="K105" s="661"/>
      <c r="L105" s="661"/>
      <c r="P105" s="662"/>
      <c r="Q105" s="663"/>
      <c r="S105" s="662"/>
      <c r="T105" s="663"/>
    </row>
    <row r="106" spans="5:20" hidden="1" x14ac:dyDescent="0.2">
      <c r="E106" s="661"/>
      <c r="F106" s="661"/>
      <c r="G106" s="661"/>
      <c r="H106" s="661"/>
      <c r="I106" s="661"/>
      <c r="J106" s="661"/>
      <c r="K106" s="661"/>
      <c r="L106" s="661"/>
      <c r="P106" s="662"/>
      <c r="Q106" s="663"/>
      <c r="S106" s="662"/>
      <c r="T106" s="663"/>
    </row>
    <row r="107" spans="5:20" hidden="1" x14ac:dyDescent="0.2">
      <c r="E107" s="661"/>
      <c r="F107" s="661"/>
      <c r="G107" s="661"/>
      <c r="H107" s="661"/>
      <c r="I107" s="661"/>
      <c r="J107" s="661"/>
      <c r="K107" s="661"/>
      <c r="L107" s="661"/>
      <c r="P107" s="662"/>
      <c r="Q107" s="663"/>
      <c r="S107" s="662"/>
      <c r="T107" s="663"/>
    </row>
    <row r="108" spans="5:20" hidden="1" x14ac:dyDescent="0.2">
      <c r="E108" s="661"/>
      <c r="F108" s="661"/>
      <c r="G108" s="661"/>
      <c r="H108" s="661"/>
      <c r="I108" s="661"/>
      <c r="J108" s="661"/>
      <c r="K108" s="661"/>
      <c r="L108" s="661"/>
      <c r="P108" s="662"/>
      <c r="Q108" s="663"/>
      <c r="S108" s="662"/>
      <c r="T108" s="663"/>
    </row>
    <row r="109" spans="5:20" hidden="1" x14ac:dyDescent="0.2">
      <c r="E109" s="661"/>
      <c r="F109" s="661"/>
      <c r="G109" s="661"/>
      <c r="H109" s="661"/>
      <c r="I109" s="661"/>
      <c r="J109" s="661"/>
      <c r="K109" s="661"/>
      <c r="L109" s="661"/>
      <c r="P109" s="662"/>
      <c r="Q109" s="663"/>
      <c r="S109" s="662"/>
      <c r="T109" s="663"/>
    </row>
    <row r="110" spans="5:20" hidden="1" x14ac:dyDescent="0.2">
      <c r="E110" s="661"/>
      <c r="F110" s="661"/>
      <c r="G110" s="661"/>
      <c r="H110" s="661"/>
      <c r="I110" s="661"/>
      <c r="J110" s="661"/>
      <c r="K110" s="661"/>
      <c r="L110" s="661"/>
      <c r="P110" s="662"/>
      <c r="Q110" s="663"/>
      <c r="S110" s="662"/>
      <c r="T110" s="663"/>
    </row>
    <row r="111" spans="5:20" hidden="1" x14ac:dyDescent="0.2">
      <c r="E111" s="661"/>
      <c r="F111" s="661"/>
      <c r="G111" s="661"/>
      <c r="H111" s="661"/>
      <c r="I111" s="661"/>
      <c r="J111" s="661"/>
      <c r="K111" s="661"/>
      <c r="L111" s="661"/>
      <c r="P111" s="662"/>
      <c r="Q111" s="663"/>
      <c r="S111" s="662"/>
      <c r="T111" s="663"/>
    </row>
    <row r="112" spans="5:20" hidden="1" x14ac:dyDescent="0.2">
      <c r="E112" s="661"/>
      <c r="F112" s="661"/>
      <c r="G112" s="661"/>
      <c r="H112" s="661"/>
      <c r="I112" s="661"/>
      <c r="J112" s="661"/>
      <c r="K112" s="661"/>
      <c r="L112" s="661"/>
      <c r="P112" s="662"/>
      <c r="Q112" s="663"/>
      <c r="S112" s="662"/>
      <c r="T112" s="663"/>
    </row>
  </sheetData>
  <mergeCells count="26">
    <mergeCell ref="P2:R2"/>
    <mergeCell ref="S2:U2"/>
    <mergeCell ref="I3:I4"/>
    <mergeCell ref="S3:S4"/>
    <mergeCell ref="T3:T4"/>
    <mergeCell ref="C2:D2"/>
    <mergeCell ref="E2:G2"/>
    <mergeCell ref="I2:M2"/>
    <mergeCell ref="N2:N4"/>
    <mergeCell ref="O2:O4"/>
    <mergeCell ref="A1:N1"/>
    <mergeCell ref="H2:H4"/>
    <mergeCell ref="O1:U1"/>
    <mergeCell ref="J3:J4"/>
    <mergeCell ref="K3:K4"/>
    <mergeCell ref="L3:L4"/>
    <mergeCell ref="M3:M4"/>
    <mergeCell ref="P3:P4"/>
    <mergeCell ref="Q3:Q4"/>
    <mergeCell ref="C3:C4"/>
    <mergeCell ref="D3:D4"/>
    <mergeCell ref="E3:E4"/>
    <mergeCell ref="F3:F4"/>
    <mergeCell ref="G3:G4"/>
    <mergeCell ref="A2:A4"/>
    <mergeCell ref="B2:B4"/>
  </mergeCells>
  <hyperlinks>
    <hyperlink ref="R4" r:id="rId1" xr:uid="{4A03EB23-3C93-4736-A72D-EED9B903915F}"/>
    <hyperlink ref="U4" r:id="rId2" xr:uid="{37400027-63F4-4689-84A4-10162B03D0A3}"/>
  </hyperlinks>
  <pageMargins left="0.15748031496062992" right="0.11811023622047245" top="0.43307086614173229" bottom="0.35433070866141736" header="0.31496062992125984" footer="0.19685039370078741"/>
  <pageSetup paperSize="5" scale="70" pageOrder="overThenDown" orientation="landscape" horizontalDpi="4294967293" verticalDpi="4294967293"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53"/>
  <sheetViews>
    <sheetView showGridLines="0" topLeftCell="A31" zoomScale="85" zoomScaleNormal="85" zoomScaleSheetLayoutView="80" workbookViewId="0">
      <selection activeCell="C35" sqref="C35"/>
    </sheetView>
  </sheetViews>
  <sheetFormatPr baseColWidth="10" defaultColWidth="0" defaultRowHeight="12.75" customHeight="1" zeroHeight="1" x14ac:dyDescent="0.2"/>
  <cols>
    <col min="1" max="1" width="6.28515625" style="1" customWidth="1"/>
    <col min="2" max="2" width="20.140625" style="1" customWidth="1"/>
    <col min="3" max="14" width="16" style="1" customWidth="1"/>
    <col min="15" max="15" width="1.7109375" style="1" customWidth="1"/>
    <col min="16" max="16384" width="11.42578125" style="1" hidden="1"/>
  </cols>
  <sheetData>
    <row r="1" spans="1:14" ht="15.75" customHeight="1" x14ac:dyDescent="0.2">
      <c r="A1" s="882"/>
      <c r="B1" s="883"/>
      <c r="C1" s="888" t="s">
        <v>962</v>
      </c>
      <c r="D1" s="888"/>
      <c r="E1" s="888"/>
      <c r="F1" s="888"/>
      <c r="G1" s="888"/>
      <c r="H1" s="888"/>
      <c r="I1" s="888"/>
      <c r="J1" s="891" t="s">
        <v>963</v>
      </c>
      <c r="K1" s="891"/>
      <c r="L1" s="891"/>
      <c r="M1" s="883"/>
      <c r="N1" s="892"/>
    </row>
    <row r="2" spans="1:14" ht="15.75" customHeight="1" x14ac:dyDescent="0.2">
      <c r="A2" s="884"/>
      <c r="B2" s="885"/>
      <c r="C2" s="889"/>
      <c r="D2" s="889"/>
      <c r="E2" s="889"/>
      <c r="F2" s="889"/>
      <c r="G2" s="889"/>
      <c r="H2" s="889"/>
      <c r="I2" s="889"/>
      <c r="J2" s="895" t="s">
        <v>1018</v>
      </c>
      <c r="K2" s="895"/>
      <c r="L2" s="895"/>
      <c r="M2" s="885"/>
      <c r="N2" s="893"/>
    </row>
    <row r="3" spans="1:14" ht="15.75" customHeight="1" x14ac:dyDescent="0.2">
      <c r="A3" s="884"/>
      <c r="B3" s="885"/>
      <c r="C3" s="889"/>
      <c r="D3" s="889"/>
      <c r="E3" s="889"/>
      <c r="F3" s="889"/>
      <c r="G3" s="889"/>
      <c r="H3" s="889"/>
      <c r="I3" s="889"/>
      <c r="J3" s="895" t="s">
        <v>1020</v>
      </c>
      <c r="K3" s="895"/>
      <c r="L3" s="895"/>
      <c r="M3" s="885"/>
      <c r="N3" s="893"/>
    </row>
    <row r="4" spans="1:14" ht="15.75" customHeight="1" thickBot="1" x14ac:dyDescent="0.25">
      <c r="A4" s="886"/>
      <c r="B4" s="887"/>
      <c r="C4" s="890"/>
      <c r="D4" s="890"/>
      <c r="E4" s="890"/>
      <c r="F4" s="890"/>
      <c r="G4" s="890"/>
      <c r="H4" s="890"/>
      <c r="I4" s="890"/>
      <c r="J4" s="896" t="s">
        <v>964</v>
      </c>
      <c r="K4" s="896"/>
      <c r="L4" s="896"/>
      <c r="M4" s="887"/>
      <c r="N4" s="894"/>
    </row>
    <row r="5" spans="1:14" ht="7.5" customHeight="1" thickBot="1" x14ac:dyDescent="0.25"/>
    <row r="6" spans="1:14" ht="40.5" customHeight="1" thickBot="1" x14ac:dyDescent="0.25">
      <c r="A6" s="876" t="s">
        <v>965</v>
      </c>
      <c r="B6" s="877"/>
      <c r="C6" s="878"/>
      <c r="D6" s="879"/>
      <c r="E6" s="386"/>
      <c r="F6" s="387" t="s">
        <v>966</v>
      </c>
      <c r="G6" s="388"/>
      <c r="I6" s="389" t="s">
        <v>967</v>
      </c>
      <c r="J6" s="880" t="str">
        <f>IF(G6="","",VLOOKUP(G6,#REF!,9,FALSE))</f>
        <v/>
      </c>
      <c r="K6" s="880"/>
      <c r="L6" s="880"/>
      <c r="M6" s="880"/>
      <c r="N6" s="881"/>
    </row>
    <row r="7" spans="1:14" ht="7.5" customHeight="1" thickBot="1" x14ac:dyDescent="0.25">
      <c r="A7" s="18"/>
      <c r="B7" s="18"/>
      <c r="C7" s="390"/>
      <c r="D7" s="390"/>
      <c r="E7" s="386"/>
      <c r="F7" s="18"/>
      <c r="G7" s="390"/>
      <c r="I7" s="20"/>
      <c r="J7" s="391"/>
      <c r="K7" s="391"/>
      <c r="L7" s="391"/>
      <c r="M7" s="391"/>
      <c r="N7" s="391"/>
    </row>
    <row r="8" spans="1:14" ht="60.75" customHeight="1" thickBot="1" x14ac:dyDescent="0.25">
      <c r="A8" s="876" t="s">
        <v>968</v>
      </c>
      <c r="B8" s="877"/>
      <c r="C8" s="880" t="str">
        <f>IF(G6="","",VLOOKUP(G6,#REF!,28,FALSE))</f>
        <v/>
      </c>
      <c r="D8" s="880"/>
      <c r="E8" s="881"/>
      <c r="G8" s="835" t="s">
        <v>969</v>
      </c>
      <c r="H8" s="836"/>
      <c r="I8" s="880" t="str">
        <f>IF(G6="","",VLOOKUP(G6,#REF!,29,FALSE))</f>
        <v/>
      </c>
      <c r="J8" s="880"/>
      <c r="K8" s="880"/>
      <c r="L8" s="880"/>
      <c r="M8" s="880"/>
      <c r="N8" s="881"/>
    </row>
    <row r="9" spans="1:14" ht="7.5" customHeight="1" thickBot="1" x14ac:dyDescent="0.25"/>
    <row r="10" spans="1:14" ht="21.75" customHeight="1" thickBot="1" x14ac:dyDescent="0.25">
      <c r="A10" s="835" t="s">
        <v>970</v>
      </c>
      <c r="B10" s="836"/>
      <c r="C10" s="836"/>
      <c r="D10" s="836"/>
      <c r="E10" s="836"/>
      <c r="F10" s="836"/>
      <c r="G10" s="836"/>
      <c r="H10" s="836"/>
      <c r="I10" s="836"/>
      <c r="J10" s="836"/>
      <c r="K10" s="836"/>
      <c r="L10" s="836"/>
      <c r="M10" s="836"/>
      <c r="N10" s="837"/>
    </row>
    <row r="11" spans="1:14" ht="7.5" customHeight="1" thickBot="1" x14ac:dyDescent="0.25">
      <c r="A11" s="3"/>
      <c r="B11" s="3"/>
      <c r="C11" s="3"/>
      <c r="D11" s="3"/>
      <c r="E11" s="3"/>
    </row>
    <row r="12" spans="1:14" ht="45.75" customHeight="1" x14ac:dyDescent="0.2">
      <c r="A12" s="841" t="s">
        <v>971</v>
      </c>
      <c r="B12" s="696"/>
      <c r="C12" s="696"/>
      <c r="D12" s="871"/>
      <c r="E12" s="22"/>
      <c r="F12" s="841" t="s">
        <v>972</v>
      </c>
      <c r="G12" s="696"/>
      <c r="H12" s="696"/>
      <c r="I12" s="871"/>
      <c r="K12" s="841" t="s">
        <v>973</v>
      </c>
      <c r="L12" s="696"/>
      <c r="M12" s="696"/>
      <c r="N12" s="871"/>
    </row>
    <row r="13" spans="1:14" ht="121.5" customHeight="1" thickBot="1" x14ac:dyDescent="0.25">
      <c r="A13" s="873" t="str">
        <f>IF(G6="","",VLOOKUP(G6,#REF!,2,FALSE))</f>
        <v/>
      </c>
      <c r="B13" s="874"/>
      <c r="C13" s="874"/>
      <c r="D13" s="875"/>
      <c r="E13" s="22"/>
      <c r="F13" s="873" t="str">
        <f>IF(G6="","",VLOOKUP(G6,#REF!,3,FALSE))</f>
        <v/>
      </c>
      <c r="G13" s="874"/>
      <c r="H13" s="874"/>
      <c r="I13" s="875"/>
      <c r="K13" s="873" t="str">
        <f>IF(G6="","",VLOOKUP(G6,#REF!,4,FALSE))</f>
        <v/>
      </c>
      <c r="L13" s="874"/>
      <c r="M13" s="874"/>
      <c r="N13" s="875"/>
    </row>
    <row r="14" spans="1:14" ht="7.5" customHeight="1" thickBot="1" x14ac:dyDescent="0.25">
      <c r="C14" s="22"/>
      <c r="D14" s="22"/>
      <c r="E14" s="22"/>
    </row>
    <row r="15" spans="1:14" ht="21.75" customHeight="1" thickBot="1" x14ac:dyDescent="0.25">
      <c r="A15" s="835" t="s">
        <v>974</v>
      </c>
      <c r="B15" s="836"/>
      <c r="C15" s="836"/>
      <c r="D15" s="836"/>
      <c r="E15" s="836"/>
      <c r="F15" s="836"/>
      <c r="G15" s="836"/>
      <c r="H15" s="836"/>
      <c r="I15" s="836"/>
      <c r="J15" s="836"/>
      <c r="K15" s="836"/>
      <c r="L15" s="836"/>
      <c r="M15" s="836"/>
      <c r="N15" s="837"/>
    </row>
    <row r="16" spans="1:14" ht="7.5" customHeight="1" thickBot="1" x14ac:dyDescent="0.25">
      <c r="A16" s="3"/>
      <c r="B16" s="3"/>
      <c r="C16" s="3"/>
      <c r="D16" s="3"/>
      <c r="E16" s="3"/>
    </row>
    <row r="17" spans="1:14" ht="35.25" customHeight="1" x14ac:dyDescent="0.2">
      <c r="A17" s="841" t="s">
        <v>1</v>
      </c>
      <c r="B17" s="696"/>
      <c r="C17" s="871"/>
      <c r="D17" s="872" t="str">
        <f>IF(G6="","",VLOOKUP(G6,#REF!,6,FALSE))</f>
        <v/>
      </c>
      <c r="E17" s="691"/>
      <c r="F17" s="691"/>
      <c r="G17" s="691"/>
      <c r="H17" s="691"/>
      <c r="I17" s="691"/>
      <c r="J17" s="691"/>
      <c r="K17" s="691"/>
      <c r="L17" s="691"/>
      <c r="M17" s="691"/>
      <c r="N17" s="692"/>
    </row>
    <row r="18" spans="1:14" ht="35.25" customHeight="1" x14ac:dyDescent="0.2">
      <c r="A18" s="828" t="s">
        <v>774</v>
      </c>
      <c r="B18" s="829"/>
      <c r="C18" s="854"/>
      <c r="D18" s="680" t="str">
        <f>IF(G6="","",VLOOKUP(G6,#REF!,7,FALSE))</f>
        <v/>
      </c>
      <c r="E18" s="681"/>
      <c r="F18" s="681"/>
      <c r="G18" s="681"/>
      <c r="H18" s="681"/>
      <c r="I18" s="681"/>
      <c r="J18" s="681"/>
      <c r="K18" s="681"/>
      <c r="L18" s="681"/>
      <c r="M18" s="681"/>
      <c r="N18" s="682"/>
    </row>
    <row r="19" spans="1:14" ht="35.25" customHeight="1" thickBot="1" x14ac:dyDescent="0.25">
      <c r="A19" s="830" t="s">
        <v>2</v>
      </c>
      <c r="B19" s="697"/>
      <c r="C19" s="870"/>
      <c r="D19" s="683" t="str">
        <f>IF(G6="","",VLOOKUP(G6,#REF!,9,FALSE))</f>
        <v/>
      </c>
      <c r="E19" s="684"/>
      <c r="F19" s="684"/>
      <c r="G19" s="684"/>
      <c r="H19" s="684"/>
      <c r="I19" s="684"/>
      <c r="J19" s="684"/>
      <c r="K19" s="684"/>
      <c r="L19" s="684"/>
      <c r="M19" s="684"/>
      <c r="N19" s="685"/>
    </row>
    <row r="20" spans="1:14" ht="7.5" customHeight="1" thickBot="1" x14ac:dyDescent="0.25"/>
    <row r="21" spans="1:14" ht="31.5" customHeight="1" x14ac:dyDescent="0.2">
      <c r="A21" s="841" t="s">
        <v>1016</v>
      </c>
      <c r="B21" s="696"/>
      <c r="C21" s="871"/>
      <c r="D21" s="872" t="str">
        <f>IF(G6="","",VLOOKUP(G6,#REF!,10,FALSE))</f>
        <v/>
      </c>
      <c r="E21" s="691"/>
      <c r="F21" s="691"/>
      <c r="G21" s="691"/>
      <c r="H21" s="691"/>
      <c r="I21" s="691"/>
      <c r="J21" s="691"/>
      <c r="K21" s="691"/>
      <c r="L21" s="691"/>
      <c r="M21" s="691"/>
      <c r="N21" s="692"/>
    </row>
    <row r="22" spans="1:14" ht="31.5" customHeight="1" x14ac:dyDescent="0.2">
      <c r="A22" s="828" t="s">
        <v>1017</v>
      </c>
      <c r="B22" s="829"/>
      <c r="C22" s="854"/>
      <c r="D22" s="680" t="str">
        <f>IF(G6="","",VLOOKUP(G6,#REF!,11,FALSE))</f>
        <v/>
      </c>
      <c r="E22" s="681"/>
      <c r="F22" s="681"/>
      <c r="G22" s="681"/>
      <c r="H22" s="681"/>
      <c r="I22" s="681"/>
      <c r="J22" s="681"/>
      <c r="K22" s="681"/>
      <c r="L22" s="681"/>
      <c r="M22" s="681"/>
      <c r="N22" s="682"/>
    </row>
    <row r="23" spans="1:14" ht="47.25" customHeight="1" thickBot="1" x14ac:dyDescent="0.25">
      <c r="A23" s="828" t="s">
        <v>3</v>
      </c>
      <c r="B23" s="829"/>
      <c r="C23" s="854"/>
      <c r="D23" s="680" t="str">
        <f>IF(G6="","",VLOOKUP(G6,#REF!,13,FALSE))</f>
        <v/>
      </c>
      <c r="E23" s="681"/>
      <c r="F23" s="681"/>
      <c r="G23" s="681"/>
      <c r="H23" s="681"/>
      <c r="I23" s="855"/>
      <c r="J23" s="855"/>
      <c r="K23" s="855"/>
      <c r="L23" s="855"/>
      <c r="M23" s="855"/>
      <c r="N23" s="856"/>
    </row>
    <row r="24" spans="1:14" ht="32.25" customHeight="1" x14ac:dyDescent="0.2">
      <c r="A24" s="828" t="s">
        <v>975</v>
      </c>
      <c r="B24" s="829"/>
      <c r="C24" s="854"/>
      <c r="D24" s="680" t="str">
        <f>IF(G6="","",VLOOKUP(G6,#REF!,12,FALSE))</f>
        <v/>
      </c>
      <c r="E24" s="681"/>
      <c r="F24" s="681"/>
      <c r="G24" s="681"/>
      <c r="H24" s="857"/>
      <c r="I24" s="814" t="s">
        <v>26</v>
      </c>
      <c r="J24" s="815"/>
      <c r="K24" s="860" t="s">
        <v>22</v>
      </c>
      <c r="L24" s="861"/>
      <c r="M24" s="858" t="str">
        <f>IF(G6="","",VLOOKUP(G6,#REF!,21,FALSE))</f>
        <v/>
      </c>
      <c r="N24" s="859"/>
    </row>
    <row r="25" spans="1:14" ht="32.25" customHeight="1" x14ac:dyDescent="0.2">
      <c r="A25" s="828" t="s">
        <v>29</v>
      </c>
      <c r="B25" s="829"/>
      <c r="C25" s="854"/>
      <c r="D25" s="680" t="str">
        <f>IF(G6="","",VLOOKUP(G6,#REF!,17,FALSE))</f>
        <v/>
      </c>
      <c r="E25" s="681"/>
      <c r="F25" s="681"/>
      <c r="G25" s="681"/>
      <c r="H25" s="857"/>
      <c r="I25" s="816"/>
      <c r="J25" s="817"/>
      <c r="K25" s="862" t="s">
        <v>23</v>
      </c>
      <c r="L25" s="863"/>
      <c r="M25" s="820" t="str">
        <f>IF(G6="","",VLOOKUP(G6,#REF!,22,FALSE))</f>
        <v/>
      </c>
      <c r="N25" s="821"/>
    </row>
    <row r="26" spans="1:14" ht="32.25" customHeight="1" x14ac:dyDescent="0.2">
      <c r="A26" s="828" t="s">
        <v>1019</v>
      </c>
      <c r="B26" s="829"/>
      <c r="C26" s="854"/>
      <c r="D26" s="808" t="str">
        <f>IF(G6="","",VLOOKUP(G6,#REF!,20,FALSE))</f>
        <v/>
      </c>
      <c r="E26" s="809"/>
      <c r="F26" s="809"/>
      <c r="G26" s="809"/>
      <c r="H26" s="810"/>
      <c r="I26" s="816"/>
      <c r="J26" s="817"/>
      <c r="K26" s="824" t="s">
        <v>24</v>
      </c>
      <c r="L26" s="825"/>
      <c r="M26" s="820" t="str">
        <f>IF(G6="","",VLOOKUP(G6,#REF!,23,FALSE))</f>
        <v/>
      </c>
      <c r="N26" s="821"/>
    </row>
    <row r="27" spans="1:14" ht="32.25" customHeight="1" thickBot="1" x14ac:dyDescent="0.25">
      <c r="A27" s="830"/>
      <c r="B27" s="697"/>
      <c r="C27" s="870"/>
      <c r="D27" s="811"/>
      <c r="E27" s="812"/>
      <c r="F27" s="812"/>
      <c r="G27" s="812"/>
      <c r="H27" s="813"/>
      <c r="I27" s="818"/>
      <c r="J27" s="819"/>
      <c r="K27" s="826" t="s">
        <v>25</v>
      </c>
      <c r="L27" s="827"/>
      <c r="M27" s="822" t="str">
        <f>IF(G6="","",VLOOKUP(G6,#REF!,24,FALSE))</f>
        <v/>
      </c>
      <c r="N27" s="823"/>
    </row>
    <row r="28" spans="1:14" ht="7.5" customHeight="1" thickBot="1" x14ac:dyDescent="0.25">
      <c r="A28" s="18"/>
      <c r="B28" s="18"/>
      <c r="C28" s="18"/>
      <c r="D28" s="392"/>
      <c r="E28" s="392"/>
      <c r="F28" s="392"/>
      <c r="G28" s="392"/>
      <c r="H28" s="392"/>
      <c r="I28" s="392"/>
      <c r="J28" s="392"/>
      <c r="K28" s="392"/>
      <c r="L28" s="392"/>
      <c r="M28" s="392"/>
      <c r="N28" s="392"/>
    </row>
    <row r="29" spans="1:14" ht="172.5" customHeight="1" thickBot="1" x14ac:dyDescent="0.25">
      <c r="A29" s="864" t="s">
        <v>976</v>
      </c>
      <c r="B29" s="865"/>
      <c r="C29" s="866"/>
      <c r="D29" s="867" t="str">
        <f>IF(G6="","",VLOOKUP(G6,#REF!,25,FALSE))</f>
        <v/>
      </c>
      <c r="E29" s="868"/>
      <c r="F29" s="868"/>
      <c r="G29" s="868"/>
      <c r="H29" s="869"/>
      <c r="I29" s="707" t="s">
        <v>977</v>
      </c>
      <c r="J29" s="709"/>
      <c r="K29" s="846" t="str">
        <f>IF(G6="","",VLOOKUP(G6,#REF!,26,FALSE))</f>
        <v/>
      </c>
      <c r="L29" s="847"/>
      <c r="M29" s="847"/>
      <c r="N29" s="848"/>
    </row>
    <row r="30" spans="1:14" ht="7.5" customHeight="1" thickBot="1" x14ac:dyDescent="0.25"/>
    <row r="31" spans="1:14" ht="21.75" customHeight="1" thickBot="1" x14ac:dyDescent="0.25">
      <c r="A31" s="849" t="s">
        <v>978</v>
      </c>
      <c r="B31" s="850"/>
      <c r="C31" s="850"/>
      <c r="D31" s="850"/>
      <c r="E31" s="850"/>
      <c r="F31" s="850"/>
      <c r="G31" s="850"/>
      <c r="H31" s="850"/>
      <c r="I31" s="850"/>
      <c r="J31" s="850"/>
      <c r="K31" s="850"/>
      <c r="L31" s="850"/>
      <c r="M31" s="850"/>
      <c r="N31" s="851"/>
    </row>
    <row r="32" spans="1:14" ht="7.5" customHeight="1" thickBot="1" x14ac:dyDescent="0.25">
      <c r="A32" s="3"/>
      <c r="B32" s="3"/>
      <c r="C32" s="3"/>
      <c r="D32" s="3"/>
      <c r="E32" s="3"/>
    </row>
    <row r="33" spans="1:14" s="396" customFormat="1" ht="27.75" customHeight="1" thickBot="1" x14ac:dyDescent="0.3">
      <c r="A33" s="852" t="s">
        <v>979</v>
      </c>
      <c r="B33" s="853"/>
      <c r="C33" s="393" t="s">
        <v>980</v>
      </c>
      <c r="D33" s="394" t="s">
        <v>981</v>
      </c>
      <c r="E33" s="394" t="s">
        <v>982</v>
      </c>
      <c r="F33" s="394" t="s">
        <v>983</v>
      </c>
      <c r="G33" s="394" t="s">
        <v>984</v>
      </c>
      <c r="H33" s="394" t="s">
        <v>985</v>
      </c>
      <c r="I33" s="394" t="s">
        <v>986</v>
      </c>
      <c r="J33" s="394" t="s">
        <v>987</v>
      </c>
      <c r="K33" s="394" t="s">
        <v>988</v>
      </c>
      <c r="L33" s="394" t="s">
        <v>989</v>
      </c>
      <c r="M33" s="394" t="s">
        <v>990</v>
      </c>
      <c r="N33" s="395" t="s">
        <v>991</v>
      </c>
    </row>
    <row r="34" spans="1:14" ht="83.25" customHeight="1" x14ac:dyDescent="0.2">
      <c r="A34" s="397" t="s">
        <v>27</v>
      </c>
      <c r="B34" s="398" t="str">
        <f>IF(G6="","",VLOOKUP(G6,#REF!,14,FALSE))</f>
        <v/>
      </c>
      <c r="C34" s="399"/>
      <c r="D34" s="400"/>
      <c r="E34" s="401"/>
      <c r="F34" s="402"/>
      <c r="G34" s="402"/>
      <c r="H34" s="402"/>
      <c r="I34" s="401"/>
      <c r="J34" s="401"/>
      <c r="K34" s="401"/>
      <c r="L34" s="401"/>
      <c r="M34" s="401"/>
      <c r="N34" s="403"/>
    </row>
    <row r="35" spans="1:14" ht="83.25" customHeight="1" thickBot="1" x14ac:dyDescent="0.25">
      <c r="A35" s="404" t="s">
        <v>28</v>
      </c>
      <c r="B35" s="405" t="str">
        <f>IF(G6="","",VLOOKUP(G6,#REF!,15,FALSE))</f>
        <v/>
      </c>
      <c r="C35" s="406"/>
      <c r="D35" s="407"/>
      <c r="E35" s="408"/>
      <c r="F35" s="409"/>
      <c r="G35" s="409"/>
      <c r="H35" s="409"/>
      <c r="I35" s="408"/>
      <c r="J35" s="408"/>
      <c r="K35" s="408"/>
      <c r="L35" s="408"/>
      <c r="M35" s="408"/>
      <c r="N35" s="410"/>
    </row>
    <row r="36" spans="1:14" ht="42" customHeight="1" thickBot="1" x14ac:dyDescent="0.25">
      <c r="A36" s="833" t="s">
        <v>992</v>
      </c>
      <c r="B36" s="834"/>
      <c r="C36" s="411"/>
      <c r="D36" s="412"/>
      <c r="E36" s="412"/>
      <c r="F36" s="412"/>
      <c r="G36" s="412"/>
      <c r="H36" s="412"/>
      <c r="I36" s="412"/>
      <c r="J36" s="412"/>
      <c r="K36" s="412"/>
      <c r="L36" s="412"/>
      <c r="M36" s="412"/>
      <c r="N36" s="413"/>
    </row>
    <row r="37" spans="1:14" ht="7.5" customHeight="1" thickBot="1" x14ac:dyDescent="0.25"/>
    <row r="38" spans="1:14" ht="21.75" customHeight="1" thickBot="1" x14ac:dyDescent="0.25">
      <c r="A38" s="835" t="s">
        <v>993</v>
      </c>
      <c r="B38" s="836"/>
      <c r="C38" s="836"/>
      <c r="D38" s="836"/>
      <c r="E38" s="836"/>
      <c r="F38" s="836"/>
      <c r="G38" s="836"/>
      <c r="H38" s="836"/>
      <c r="I38" s="836"/>
      <c r="J38" s="836"/>
      <c r="K38" s="836"/>
      <c r="L38" s="836"/>
      <c r="M38" s="836"/>
      <c r="N38" s="837"/>
    </row>
    <row r="39" spans="1:14" ht="21.75" customHeight="1" thickBot="1" x14ac:dyDescent="0.25">
      <c r="A39" s="838" t="s">
        <v>994</v>
      </c>
      <c r="B39" s="839"/>
      <c r="C39" s="839"/>
      <c r="D39" s="839"/>
      <c r="E39" s="839"/>
      <c r="F39" s="839"/>
      <c r="G39" s="839"/>
      <c r="H39" s="839"/>
      <c r="I39" s="839"/>
      <c r="J39" s="839"/>
      <c r="K39" s="839"/>
      <c r="L39" s="839"/>
      <c r="M39" s="839"/>
      <c r="N39" s="840"/>
    </row>
    <row r="40" spans="1:14" ht="7.5" customHeight="1" thickBot="1" x14ac:dyDescent="0.25">
      <c r="A40" s="3"/>
      <c r="B40" s="3"/>
      <c r="C40" s="3"/>
      <c r="D40" s="3"/>
      <c r="E40" s="3"/>
    </row>
    <row r="41" spans="1:14" s="386" customFormat="1" ht="51.75" customHeight="1" x14ac:dyDescent="0.25">
      <c r="A41" s="841" t="s">
        <v>995</v>
      </c>
      <c r="B41" s="696"/>
      <c r="C41" s="691"/>
      <c r="D41" s="842"/>
      <c r="E41" s="842"/>
      <c r="F41" s="842"/>
      <c r="G41" s="842"/>
      <c r="H41" s="842"/>
      <c r="I41" s="842"/>
      <c r="J41" s="842"/>
      <c r="K41" s="842"/>
      <c r="L41" s="842"/>
      <c r="M41" s="842"/>
      <c r="N41" s="843"/>
    </row>
    <row r="42" spans="1:14" s="386" customFormat="1" ht="51.75" customHeight="1" x14ac:dyDescent="0.25">
      <c r="A42" s="828" t="s">
        <v>996</v>
      </c>
      <c r="B42" s="829"/>
      <c r="C42" s="681"/>
      <c r="D42" s="844"/>
      <c r="E42" s="844"/>
      <c r="F42" s="844"/>
      <c r="G42" s="844"/>
      <c r="H42" s="844"/>
      <c r="I42" s="844"/>
      <c r="J42" s="844"/>
      <c r="K42" s="844"/>
      <c r="L42" s="844"/>
      <c r="M42" s="844"/>
      <c r="N42" s="845"/>
    </row>
    <row r="43" spans="1:14" s="386" customFormat="1" ht="51.75" customHeight="1" x14ac:dyDescent="0.25">
      <c r="A43" s="828" t="s">
        <v>997</v>
      </c>
      <c r="B43" s="829"/>
      <c r="C43" s="681"/>
      <c r="D43" s="681"/>
      <c r="E43" s="681"/>
      <c r="F43" s="681"/>
      <c r="G43" s="681"/>
      <c r="H43" s="681"/>
      <c r="I43" s="681"/>
      <c r="J43" s="681"/>
      <c r="K43" s="681"/>
      <c r="L43" s="681"/>
      <c r="M43" s="681"/>
      <c r="N43" s="682"/>
    </row>
    <row r="44" spans="1:14" s="386" customFormat="1" ht="51.75" customHeight="1" thickBot="1" x14ac:dyDescent="0.3">
      <c r="A44" s="830" t="s">
        <v>998</v>
      </c>
      <c r="B44" s="697"/>
      <c r="C44" s="831"/>
      <c r="D44" s="831"/>
      <c r="E44" s="831"/>
      <c r="F44" s="831"/>
      <c r="G44" s="831"/>
      <c r="H44" s="831"/>
      <c r="I44" s="831"/>
      <c r="J44" s="831"/>
      <c r="K44" s="831"/>
      <c r="L44" s="831"/>
      <c r="M44" s="831"/>
      <c r="N44" s="832"/>
    </row>
    <row r="45" spans="1:14" x14ac:dyDescent="0.2"/>
    <row r="46" spans="1:14" x14ac:dyDescent="0.2"/>
    <row r="47" spans="1:14" x14ac:dyDescent="0.2"/>
    <row r="48" spans="1:14" x14ac:dyDescent="0.2"/>
    <row r="49" x14ac:dyDescent="0.2"/>
    <row r="50" x14ac:dyDescent="0.2"/>
    <row r="51" x14ac:dyDescent="0.2"/>
    <row r="52" ht="12.75" customHeight="1" x14ac:dyDescent="0.2"/>
    <row r="53" ht="12.75" customHeight="1" x14ac:dyDescent="0.2"/>
  </sheetData>
  <mergeCells count="66">
    <mergeCell ref="A1:B4"/>
    <mergeCell ref="C1:I4"/>
    <mergeCell ref="J1:L1"/>
    <mergeCell ref="M1:N4"/>
    <mergeCell ref="J2:L2"/>
    <mergeCell ref="J3:L3"/>
    <mergeCell ref="J4:L4"/>
    <mergeCell ref="A6:B6"/>
    <mergeCell ref="C6:D6"/>
    <mergeCell ref="J6:N6"/>
    <mergeCell ref="A8:B8"/>
    <mergeCell ref="C8:E8"/>
    <mergeCell ref="G8:H8"/>
    <mergeCell ref="I8:N8"/>
    <mergeCell ref="A10:N10"/>
    <mergeCell ref="A12:D12"/>
    <mergeCell ref="F12:I12"/>
    <mergeCell ref="K12:N12"/>
    <mergeCell ref="A13:D13"/>
    <mergeCell ref="F13:I13"/>
    <mergeCell ref="K13:N13"/>
    <mergeCell ref="A21:C21"/>
    <mergeCell ref="D21:N21"/>
    <mergeCell ref="A22:C22"/>
    <mergeCell ref="D22:N22"/>
    <mergeCell ref="A15:N15"/>
    <mergeCell ref="A17:C17"/>
    <mergeCell ref="D17:N17"/>
    <mergeCell ref="A18:C18"/>
    <mergeCell ref="D18:N18"/>
    <mergeCell ref="A19:C19"/>
    <mergeCell ref="D19:N19"/>
    <mergeCell ref="K29:N29"/>
    <mergeCell ref="A31:N31"/>
    <mergeCell ref="A33:B33"/>
    <mergeCell ref="A23:C23"/>
    <mergeCell ref="D23:N23"/>
    <mergeCell ref="A24:C24"/>
    <mergeCell ref="D24:H24"/>
    <mergeCell ref="M24:N24"/>
    <mergeCell ref="K24:L24"/>
    <mergeCell ref="K25:L25"/>
    <mergeCell ref="A29:C29"/>
    <mergeCell ref="D29:H29"/>
    <mergeCell ref="I29:J29"/>
    <mergeCell ref="A25:C25"/>
    <mergeCell ref="D25:H25"/>
    <mergeCell ref="A26:C27"/>
    <mergeCell ref="A43:B43"/>
    <mergeCell ref="C43:N43"/>
    <mergeCell ref="A44:B44"/>
    <mergeCell ref="C44:N44"/>
    <mergeCell ref="A36:B36"/>
    <mergeCell ref="A38:N38"/>
    <mergeCell ref="A39:N39"/>
    <mergeCell ref="A41:B41"/>
    <mergeCell ref="C41:N41"/>
    <mergeCell ref="A42:B42"/>
    <mergeCell ref="C42:N42"/>
    <mergeCell ref="D26:H27"/>
    <mergeCell ref="I24:J27"/>
    <mergeCell ref="M25:N25"/>
    <mergeCell ref="M26:N26"/>
    <mergeCell ref="M27:N27"/>
    <mergeCell ref="K26:L26"/>
    <mergeCell ref="K27:L27"/>
  </mergeCells>
  <dataValidations count="2">
    <dataValidation type="list" allowBlank="1" showInputMessage="1" showErrorMessage="1" sqref="C7" xr:uid="{00000000-0002-0000-0300-000000000000}">
      <formula1>Áreas</formula1>
    </dataValidation>
    <dataValidation type="list" allowBlank="1" showInputMessage="1" showErrorMessage="1" sqref="G6:G7" xr:uid="{00000000-0002-0000-0300-000001000000}">
      <formula1>INDIRECT($C$6)</formula1>
    </dataValidation>
  </dataValidations>
  <pageMargins left="0.11811023622047245" right="7.874015748031496E-2" top="0.35433070866141736" bottom="0.31496062992125984" header="0.23622047244094491" footer="0.15748031496062992"/>
  <pageSetup scale="4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2000000}">
          <x14:formula1>
            <xm:f>Procesos!$B$3:$B$20</xm:f>
          </x14:formula1>
          <xm:sqref>C6:D6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T20"/>
  <sheetViews>
    <sheetView workbookViewId="0">
      <selection activeCell="I10" sqref="I10"/>
    </sheetView>
  </sheetViews>
  <sheetFormatPr baseColWidth="10" defaultRowHeight="15" x14ac:dyDescent="0.25"/>
  <cols>
    <col min="1" max="1" width="3" customWidth="1"/>
    <col min="2" max="2" width="20.7109375" bestFit="1" customWidth="1"/>
    <col min="3" max="19" width="7.85546875" customWidth="1"/>
  </cols>
  <sheetData>
    <row r="2" spans="2:20" x14ac:dyDescent="0.25">
      <c r="B2" s="414" t="s">
        <v>999</v>
      </c>
      <c r="C2" s="414" t="s">
        <v>1014</v>
      </c>
      <c r="D2" s="414" t="s">
        <v>861</v>
      </c>
      <c r="E2" s="414" t="s">
        <v>1000</v>
      </c>
      <c r="F2" s="414" t="s">
        <v>1015</v>
      </c>
      <c r="G2" s="414" t="s">
        <v>1001</v>
      </c>
      <c r="H2" s="414" t="s">
        <v>1002</v>
      </c>
      <c r="I2" s="414" t="s">
        <v>1003</v>
      </c>
      <c r="J2" s="414" t="s">
        <v>1004</v>
      </c>
      <c r="K2" s="414" t="s">
        <v>1005</v>
      </c>
      <c r="L2" s="414" t="s">
        <v>1006</v>
      </c>
      <c r="M2" s="414" t="s">
        <v>1007</v>
      </c>
      <c r="N2" s="414" t="s">
        <v>666</v>
      </c>
      <c r="O2" s="414" t="s">
        <v>1008</v>
      </c>
      <c r="P2" s="414" t="s">
        <v>1009</v>
      </c>
      <c r="Q2" s="414" t="s">
        <v>1010</v>
      </c>
      <c r="R2" s="414" t="s">
        <v>1011</v>
      </c>
      <c r="S2" s="414" t="s">
        <v>1012</v>
      </c>
      <c r="T2" s="414" t="s">
        <v>1013</v>
      </c>
    </row>
    <row r="3" spans="2:20" x14ac:dyDescent="0.25">
      <c r="B3" s="414" t="s">
        <v>1014</v>
      </c>
      <c r="C3" s="414" t="s">
        <v>807</v>
      </c>
      <c r="D3" s="414" t="s">
        <v>369</v>
      </c>
      <c r="E3" s="414" t="s">
        <v>359</v>
      </c>
      <c r="F3" s="414" t="s">
        <v>361</v>
      </c>
      <c r="G3" s="414" t="s">
        <v>367</v>
      </c>
      <c r="H3" s="414" t="s">
        <v>362</v>
      </c>
      <c r="I3" s="414" t="s">
        <v>960</v>
      </c>
      <c r="J3" s="414" t="s">
        <v>363</v>
      </c>
      <c r="K3" s="414" t="s">
        <v>379</v>
      </c>
      <c r="L3" s="414" t="s">
        <v>376</v>
      </c>
      <c r="M3" s="414" t="s">
        <v>377</v>
      </c>
      <c r="N3" s="414" t="s">
        <v>364</v>
      </c>
      <c r="O3" s="414" t="s">
        <v>375</v>
      </c>
      <c r="P3" s="414" t="s">
        <v>384</v>
      </c>
      <c r="Q3" s="414" t="s">
        <v>385</v>
      </c>
      <c r="R3" s="414" t="s">
        <v>391</v>
      </c>
      <c r="S3" s="414" t="s">
        <v>394</v>
      </c>
      <c r="T3" s="414" t="s">
        <v>396</v>
      </c>
    </row>
    <row r="4" spans="2:20" x14ac:dyDescent="0.25">
      <c r="B4" s="414" t="s">
        <v>861</v>
      </c>
      <c r="C4" s="414" t="s">
        <v>820</v>
      </c>
      <c r="D4" s="414" t="s">
        <v>370</v>
      </c>
      <c r="E4" s="414" t="s">
        <v>360</v>
      </c>
      <c r="F4" s="414" t="s">
        <v>961</v>
      </c>
      <c r="G4" s="414" t="s">
        <v>368</v>
      </c>
      <c r="H4" s="414"/>
      <c r="I4" s="414"/>
      <c r="J4" s="414"/>
      <c r="K4" s="414" t="s">
        <v>380</v>
      </c>
      <c r="L4" s="414"/>
      <c r="M4" s="414" t="s">
        <v>378</v>
      </c>
      <c r="N4" s="414" t="s">
        <v>365</v>
      </c>
      <c r="O4" s="414"/>
      <c r="Q4" s="414" t="s">
        <v>386</v>
      </c>
      <c r="R4" s="414" t="s">
        <v>392</v>
      </c>
      <c r="S4" s="414" t="s">
        <v>395</v>
      </c>
      <c r="T4" s="414" t="s">
        <v>397</v>
      </c>
    </row>
    <row r="5" spans="2:20" x14ac:dyDescent="0.25">
      <c r="B5" s="414" t="s">
        <v>1000</v>
      </c>
      <c r="C5" s="414" t="s">
        <v>959</v>
      </c>
      <c r="D5" s="414" t="s">
        <v>371</v>
      </c>
      <c r="E5" s="414" t="s">
        <v>373</v>
      </c>
      <c r="F5" s="414"/>
      <c r="G5" s="414"/>
      <c r="H5" s="414"/>
      <c r="I5" s="414"/>
      <c r="J5" s="414"/>
      <c r="K5" s="414" t="s">
        <v>381</v>
      </c>
      <c r="L5" s="414"/>
      <c r="M5" s="414"/>
      <c r="N5" s="414" t="s">
        <v>366</v>
      </c>
      <c r="O5" s="414"/>
      <c r="Q5" s="414" t="s">
        <v>387</v>
      </c>
      <c r="R5" s="414" t="s">
        <v>393</v>
      </c>
      <c r="S5" s="414"/>
      <c r="T5" s="414" t="s">
        <v>398</v>
      </c>
    </row>
    <row r="6" spans="2:20" x14ac:dyDescent="0.25">
      <c r="B6" s="414" t="s">
        <v>1015</v>
      </c>
      <c r="C6" s="414"/>
      <c r="D6" s="414" t="s">
        <v>372</v>
      </c>
      <c r="E6" s="414" t="s">
        <v>374</v>
      </c>
      <c r="F6" s="414"/>
      <c r="G6" s="414"/>
      <c r="H6" s="414"/>
      <c r="I6" s="414"/>
      <c r="J6" s="414"/>
      <c r="K6" s="414" t="s">
        <v>382</v>
      </c>
      <c r="L6" s="414"/>
      <c r="M6" s="414"/>
      <c r="N6" s="414"/>
      <c r="O6" s="414"/>
      <c r="Q6" s="414" t="s">
        <v>388</v>
      </c>
      <c r="R6" s="414"/>
      <c r="S6" s="414"/>
      <c r="T6" s="414" t="s">
        <v>399</v>
      </c>
    </row>
    <row r="7" spans="2:20" x14ac:dyDescent="0.25">
      <c r="B7" s="414" t="s">
        <v>1001</v>
      </c>
      <c r="C7" s="414"/>
      <c r="D7" s="414"/>
      <c r="E7" s="414"/>
      <c r="F7" s="414"/>
      <c r="G7" s="414"/>
      <c r="H7" s="414"/>
      <c r="I7" s="414"/>
      <c r="J7" s="414"/>
      <c r="K7" s="414" t="s">
        <v>383</v>
      </c>
      <c r="L7" s="414"/>
      <c r="M7" s="414"/>
      <c r="N7" s="414"/>
      <c r="O7" s="414"/>
      <c r="Q7" s="414" t="s">
        <v>389</v>
      </c>
      <c r="R7" s="414"/>
      <c r="S7" s="414"/>
      <c r="T7" s="414" t="s">
        <v>400</v>
      </c>
    </row>
    <row r="8" spans="2:20" x14ac:dyDescent="0.25">
      <c r="B8" s="414" t="s">
        <v>1002</v>
      </c>
      <c r="C8" s="414"/>
      <c r="D8" s="414"/>
      <c r="E8" s="414"/>
      <c r="F8" s="414"/>
      <c r="G8" s="414"/>
      <c r="H8" s="414"/>
      <c r="I8" s="414"/>
      <c r="J8" s="414"/>
      <c r="K8" s="414"/>
      <c r="L8" s="414"/>
      <c r="M8" s="414"/>
      <c r="N8" s="414"/>
      <c r="O8" s="414"/>
      <c r="Q8" s="414" t="s">
        <v>390</v>
      </c>
      <c r="R8" s="414"/>
      <c r="S8" s="414"/>
      <c r="T8" s="414" t="s">
        <v>401</v>
      </c>
    </row>
    <row r="9" spans="2:20" x14ac:dyDescent="0.25">
      <c r="B9" s="414" t="s">
        <v>1003</v>
      </c>
      <c r="C9" s="414"/>
      <c r="D9" s="414"/>
      <c r="E9" s="414"/>
      <c r="F9" s="414"/>
      <c r="G9" s="414"/>
      <c r="H9" s="414"/>
      <c r="I9" s="414"/>
      <c r="J9" s="414"/>
      <c r="K9" s="414"/>
      <c r="L9" s="414"/>
      <c r="M9" s="414"/>
      <c r="N9" s="414"/>
      <c r="O9" s="414"/>
      <c r="Q9" s="414"/>
      <c r="R9" s="414"/>
      <c r="S9" s="414"/>
      <c r="T9" s="414"/>
    </row>
    <row r="10" spans="2:20" x14ac:dyDescent="0.25">
      <c r="B10" s="414" t="s">
        <v>1004</v>
      </c>
      <c r="C10" s="414"/>
      <c r="D10" s="414"/>
      <c r="E10" s="414"/>
      <c r="F10" s="414"/>
      <c r="G10" s="414"/>
      <c r="H10" s="414"/>
      <c r="I10" s="414"/>
      <c r="J10" s="414"/>
      <c r="K10" s="414"/>
      <c r="L10" s="414"/>
      <c r="M10" s="414"/>
      <c r="N10" s="414"/>
      <c r="O10" s="414"/>
      <c r="Q10" s="414"/>
      <c r="R10" s="414"/>
      <c r="S10" s="414"/>
      <c r="T10" s="414"/>
    </row>
    <row r="11" spans="2:20" x14ac:dyDescent="0.25">
      <c r="B11" s="414" t="s">
        <v>1005</v>
      </c>
      <c r="C11" s="414"/>
      <c r="D11" s="414"/>
      <c r="E11" s="414"/>
      <c r="F11" s="414"/>
      <c r="G11" s="414"/>
      <c r="H11" s="414"/>
      <c r="I11" s="414"/>
      <c r="J11" s="414"/>
      <c r="K11" s="414"/>
      <c r="L11" s="414"/>
      <c r="M11" s="414"/>
      <c r="N11" s="414"/>
      <c r="O11" s="414"/>
      <c r="Q11" s="414"/>
      <c r="R11" s="414"/>
      <c r="S11" s="414"/>
      <c r="T11" s="414"/>
    </row>
    <row r="12" spans="2:20" x14ac:dyDescent="0.25">
      <c r="B12" s="414" t="s">
        <v>1006</v>
      </c>
      <c r="C12" s="414"/>
      <c r="D12" s="414"/>
      <c r="E12" s="414"/>
      <c r="F12" s="414"/>
      <c r="G12" s="414"/>
      <c r="H12" s="414"/>
      <c r="I12" s="414"/>
      <c r="J12" s="414"/>
      <c r="K12" s="414"/>
      <c r="L12" s="414"/>
      <c r="M12" s="414"/>
      <c r="N12" s="414"/>
      <c r="O12" s="414"/>
      <c r="Q12" s="414"/>
      <c r="R12" s="414"/>
      <c r="S12" s="414"/>
      <c r="T12" s="414"/>
    </row>
    <row r="13" spans="2:20" x14ac:dyDescent="0.25">
      <c r="B13" s="414" t="s">
        <v>1007</v>
      </c>
      <c r="C13" s="414"/>
      <c r="D13" s="414"/>
      <c r="E13" s="414"/>
      <c r="F13" s="414"/>
      <c r="G13" s="414"/>
      <c r="H13" s="414"/>
      <c r="I13" s="414"/>
      <c r="J13" s="414"/>
      <c r="K13" s="414"/>
      <c r="L13" s="414"/>
      <c r="M13" s="414"/>
      <c r="N13" s="414"/>
      <c r="O13" s="414"/>
      <c r="Q13" s="414"/>
      <c r="R13" s="414"/>
      <c r="S13" s="414"/>
      <c r="T13" s="414"/>
    </row>
    <row r="14" spans="2:20" x14ac:dyDescent="0.25">
      <c r="B14" s="414" t="s">
        <v>666</v>
      </c>
      <c r="C14" s="414"/>
      <c r="D14" s="414"/>
      <c r="E14" s="414"/>
      <c r="F14" s="414"/>
      <c r="G14" s="414"/>
      <c r="H14" s="414"/>
      <c r="I14" s="414"/>
      <c r="J14" s="414"/>
      <c r="K14" s="414"/>
      <c r="L14" s="414"/>
      <c r="M14" s="414"/>
      <c r="N14" s="414"/>
      <c r="O14" s="414"/>
      <c r="Q14" s="414"/>
      <c r="R14" s="414"/>
      <c r="S14" s="414"/>
      <c r="T14" s="414"/>
    </row>
    <row r="15" spans="2:20" x14ac:dyDescent="0.25">
      <c r="B15" s="414" t="s">
        <v>1008</v>
      </c>
      <c r="C15" s="414"/>
      <c r="D15" s="414"/>
      <c r="E15" s="414"/>
      <c r="F15" s="414"/>
      <c r="G15" s="414"/>
      <c r="H15" s="414"/>
      <c r="I15" s="414"/>
      <c r="J15" s="414"/>
      <c r="K15" s="414"/>
      <c r="L15" s="414"/>
      <c r="M15" s="414"/>
      <c r="N15" s="414"/>
      <c r="O15" s="414"/>
      <c r="Q15" s="414"/>
      <c r="R15" s="414"/>
      <c r="S15" s="414"/>
      <c r="T15" s="414"/>
    </row>
    <row r="16" spans="2:20" x14ac:dyDescent="0.25">
      <c r="B16" s="414" t="s">
        <v>1009</v>
      </c>
      <c r="C16" s="414"/>
      <c r="D16" s="414"/>
      <c r="E16" s="414"/>
      <c r="F16" s="414"/>
      <c r="G16" s="414"/>
      <c r="H16" s="414"/>
      <c r="I16" s="414"/>
      <c r="J16" s="414"/>
      <c r="K16" s="414"/>
      <c r="L16" s="414"/>
      <c r="M16" s="414"/>
      <c r="N16" s="414"/>
      <c r="O16" s="414"/>
      <c r="P16" s="414"/>
      <c r="Q16" s="414"/>
      <c r="R16" s="414"/>
      <c r="S16" s="414"/>
      <c r="T16" s="414"/>
    </row>
    <row r="17" spans="2:20" x14ac:dyDescent="0.25">
      <c r="B17" s="414" t="s">
        <v>1010</v>
      </c>
      <c r="C17" s="414"/>
      <c r="D17" s="414"/>
      <c r="E17" s="414"/>
      <c r="F17" s="414"/>
      <c r="G17" s="414"/>
      <c r="H17" s="414"/>
      <c r="I17" s="414"/>
      <c r="J17" s="414"/>
      <c r="K17" s="414"/>
      <c r="L17" s="414"/>
      <c r="M17" s="414"/>
      <c r="N17" s="414"/>
      <c r="O17" s="414"/>
      <c r="P17" s="414"/>
      <c r="Q17" s="414"/>
      <c r="R17" s="414"/>
      <c r="S17" s="414"/>
      <c r="T17" s="414"/>
    </row>
    <row r="18" spans="2:20" x14ac:dyDescent="0.25">
      <c r="B18" s="414" t="s">
        <v>1011</v>
      </c>
      <c r="C18" s="414"/>
      <c r="D18" s="414"/>
      <c r="E18" s="414"/>
      <c r="F18" s="414"/>
      <c r="G18" s="414"/>
      <c r="H18" s="414"/>
      <c r="I18" s="414"/>
      <c r="J18" s="414"/>
      <c r="K18" s="414"/>
      <c r="L18" s="414"/>
      <c r="M18" s="414"/>
      <c r="N18" s="414"/>
      <c r="O18" s="414"/>
      <c r="P18" s="414"/>
      <c r="Q18" s="414"/>
      <c r="R18" s="414"/>
      <c r="S18" s="414"/>
      <c r="T18" s="414"/>
    </row>
    <row r="19" spans="2:20" x14ac:dyDescent="0.25">
      <c r="B19" s="414" t="s">
        <v>1012</v>
      </c>
      <c r="C19" s="414"/>
      <c r="D19" s="414"/>
      <c r="E19" s="414"/>
      <c r="F19" s="414"/>
      <c r="G19" s="414"/>
      <c r="H19" s="414"/>
      <c r="I19" s="414"/>
      <c r="J19" s="414"/>
      <c r="K19" s="414"/>
      <c r="L19" s="414"/>
      <c r="M19" s="414"/>
      <c r="N19" s="414"/>
      <c r="O19" s="414"/>
      <c r="P19" s="414"/>
      <c r="Q19" s="414"/>
      <c r="R19" s="414"/>
      <c r="S19" s="414"/>
      <c r="T19" s="414"/>
    </row>
    <row r="20" spans="2:20" x14ac:dyDescent="0.25">
      <c r="B20" s="414" t="s">
        <v>1013</v>
      </c>
      <c r="C20" s="414"/>
      <c r="D20" s="414"/>
      <c r="E20" s="414"/>
      <c r="F20" s="414"/>
      <c r="G20" s="414"/>
      <c r="H20" s="414"/>
      <c r="I20" s="414"/>
      <c r="J20" s="414"/>
      <c r="K20" s="414"/>
      <c r="L20" s="414"/>
      <c r="M20" s="414"/>
      <c r="N20" s="414"/>
      <c r="O20" s="414"/>
      <c r="P20" s="414"/>
      <c r="Q20" s="414"/>
      <c r="R20" s="414"/>
      <c r="S20" s="414"/>
      <c r="T20" s="414"/>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2"/>
  <sheetViews>
    <sheetView showGridLines="0" zoomScale="85" zoomScaleNormal="85" zoomScaleSheetLayoutView="85" workbookViewId="0">
      <pane ySplit="11" topLeftCell="A12" activePane="bottomLeft" state="frozen"/>
      <selection activeCell="B6" sqref="B6:B7"/>
      <selection pane="bottomLeft" activeCell="B6" sqref="B6:B7"/>
    </sheetView>
  </sheetViews>
  <sheetFormatPr baseColWidth="10" defaultColWidth="11.42578125" defaultRowHeight="0" customHeight="1" zeroHeight="1" x14ac:dyDescent="0.25"/>
  <cols>
    <col min="1" max="1" width="7" style="309" customWidth="1"/>
    <col min="2" max="2" width="25.28515625" style="310" customWidth="1"/>
    <col min="3" max="3" width="41" style="311" customWidth="1"/>
    <col min="4" max="4" width="30" style="311" customWidth="1"/>
    <col min="5" max="5" width="34.140625" style="308" customWidth="1"/>
    <col min="6" max="6" width="25.7109375" style="308" customWidth="1"/>
    <col min="7" max="8" width="21.42578125" style="308" customWidth="1"/>
    <col min="9" max="9" width="15.42578125" style="308" customWidth="1"/>
    <col min="10" max="16384" width="11.42578125" style="312"/>
  </cols>
  <sheetData>
    <row r="1" spans="1:10" s="265" customFormat="1" ht="36.75" customHeight="1" x14ac:dyDescent="0.25">
      <c r="A1" s="898" t="s">
        <v>743</v>
      </c>
      <c r="B1" s="899"/>
      <c r="C1" s="899"/>
      <c r="D1" s="899"/>
      <c r="E1" s="899"/>
      <c r="F1" s="899"/>
      <c r="G1" s="899"/>
      <c r="H1" s="899"/>
      <c r="I1" s="900"/>
      <c r="J1" s="294"/>
    </row>
    <row r="2" spans="1:10" s="265" customFormat="1" ht="36.75" customHeight="1" thickBot="1" x14ac:dyDescent="0.3">
      <c r="A2" s="901"/>
      <c r="B2" s="902"/>
      <c r="C2" s="902"/>
      <c r="D2" s="902"/>
      <c r="E2" s="902"/>
      <c r="F2" s="902"/>
      <c r="G2" s="902"/>
      <c r="H2" s="902"/>
      <c r="I2" s="903"/>
    </row>
    <row r="3" spans="1:10" s="265" customFormat="1" ht="9.75" customHeight="1" thickBot="1" x14ac:dyDescent="0.3">
      <c r="A3" s="294"/>
      <c r="B3" s="295"/>
      <c r="C3" s="295"/>
      <c r="D3" s="295"/>
      <c r="E3" s="296"/>
      <c r="F3" s="296"/>
      <c r="G3" s="296"/>
      <c r="H3" s="296"/>
      <c r="I3" s="296"/>
    </row>
    <row r="4" spans="1:10" s="265" customFormat="1" ht="13.5" hidden="1" customHeight="1" thickBot="1" x14ac:dyDescent="0.3">
      <c r="A4" s="922" t="s">
        <v>744</v>
      </c>
      <c r="B4" s="923"/>
      <c r="C4" s="924"/>
      <c r="D4" s="925" t="s">
        <v>745</v>
      </c>
      <c r="E4" s="925"/>
      <c r="F4" s="925"/>
      <c r="G4" s="925"/>
      <c r="H4" s="925"/>
      <c r="I4" s="323"/>
    </row>
    <row r="5" spans="1:10" s="265" customFormat="1" ht="30" customHeight="1" x14ac:dyDescent="0.25">
      <c r="A5" s="926" t="s">
        <v>676</v>
      </c>
      <c r="B5" s="927"/>
      <c r="C5" s="904" t="s">
        <v>843</v>
      </c>
      <c r="D5" s="904"/>
      <c r="E5" s="904"/>
      <c r="F5" s="904"/>
      <c r="G5" s="904"/>
      <c r="H5" s="904"/>
      <c r="I5" s="905"/>
    </row>
    <row r="6" spans="1:10" s="265" customFormat="1" ht="22.5" customHeight="1" thickBot="1" x14ac:dyDescent="0.3">
      <c r="A6" s="928" t="s">
        <v>746</v>
      </c>
      <c r="B6" s="929"/>
      <c r="C6" s="906">
        <v>44621</v>
      </c>
      <c r="D6" s="906"/>
      <c r="E6" s="906"/>
      <c r="F6" s="906"/>
      <c r="G6" s="906"/>
      <c r="H6" s="906"/>
      <c r="I6" s="907"/>
    </row>
    <row r="7" spans="1:10" ht="8.25" customHeight="1" thickBot="1" x14ac:dyDescent="0.3">
      <c r="A7" s="297"/>
      <c r="B7" s="298"/>
      <c r="C7" s="299"/>
      <c r="D7" s="299"/>
      <c r="E7" s="300"/>
      <c r="F7" s="300"/>
      <c r="G7" s="300"/>
      <c r="H7" s="300"/>
      <c r="I7" s="300"/>
    </row>
    <row r="8" spans="1:10" ht="18" customHeight="1" x14ac:dyDescent="0.25">
      <c r="A8" s="916" t="s">
        <v>655</v>
      </c>
      <c r="B8" s="917"/>
      <c r="C8" s="917"/>
      <c r="D8" s="917"/>
      <c r="E8" s="917"/>
      <c r="F8" s="917"/>
      <c r="G8" s="917"/>
      <c r="H8" s="917"/>
      <c r="I8" s="918"/>
    </row>
    <row r="9" spans="1:10" ht="18" customHeight="1" thickBot="1" x14ac:dyDescent="0.3">
      <c r="A9" s="919"/>
      <c r="B9" s="920"/>
      <c r="C9" s="920"/>
      <c r="D9" s="920"/>
      <c r="E9" s="920"/>
      <c r="F9" s="920"/>
      <c r="G9" s="920"/>
      <c r="H9" s="920"/>
      <c r="I9" s="921"/>
    </row>
    <row r="10" spans="1:10" ht="18" customHeight="1" x14ac:dyDescent="0.25">
      <c r="A10" s="912" t="s">
        <v>656</v>
      </c>
      <c r="B10" s="914" t="s">
        <v>747</v>
      </c>
      <c r="C10" s="914" t="s">
        <v>657</v>
      </c>
      <c r="D10" s="914" t="s">
        <v>658</v>
      </c>
      <c r="E10" s="914" t="s">
        <v>659</v>
      </c>
      <c r="F10" s="908" t="s">
        <v>660</v>
      </c>
      <c r="G10" s="910" t="s">
        <v>661</v>
      </c>
      <c r="H10" s="911"/>
      <c r="I10" s="324" t="s">
        <v>662</v>
      </c>
    </row>
    <row r="11" spans="1:10" ht="16.5" customHeight="1" thickBot="1" x14ac:dyDescent="0.3">
      <c r="A11" s="913"/>
      <c r="B11" s="915"/>
      <c r="C11" s="915"/>
      <c r="D11" s="915"/>
      <c r="E11" s="915"/>
      <c r="F11" s="909"/>
      <c r="G11" s="325" t="s">
        <v>663</v>
      </c>
      <c r="H11" s="326" t="s">
        <v>664</v>
      </c>
      <c r="I11" s="327">
        <f>I12+I13+I14+I19+I23+I36+I39+I44+I49</f>
        <v>1</v>
      </c>
    </row>
    <row r="12" spans="1:10" ht="65.25" customHeight="1" x14ac:dyDescent="0.25">
      <c r="A12" s="328">
        <v>1</v>
      </c>
      <c r="B12" s="329" t="s">
        <v>100</v>
      </c>
      <c r="C12" s="329" t="s">
        <v>748</v>
      </c>
      <c r="D12" s="329" t="s">
        <v>749</v>
      </c>
      <c r="E12" s="330" t="s">
        <v>762</v>
      </c>
      <c r="F12" s="331">
        <v>1</v>
      </c>
      <c r="G12" s="332">
        <v>44228</v>
      </c>
      <c r="H12" s="333">
        <v>44286</v>
      </c>
      <c r="I12" s="375">
        <v>0.10199999999999999</v>
      </c>
    </row>
    <row r="13" spans="1:10" ht="69" customHeight="1" x14ac:dyDescent="0.25">
      <c r="A13" s="334">
        <v>2</v>
      </c>
      <c r="B13" s="335" t="s">
        <v>100</v>
      </c>
      <c r="C13" s="335" t="s">
        <v>750</v>
      </c>
      <c r="D13" s="335" t="s">
        <v>749</v>
      </c>
      <c r="E13" s="336" t="s">
        <v>751</v>
      </c>
      <c r="F13" s="337">
        <v>1</v>
      </c>
      <c r="G13" s="338">
        <v>44228</v>
      </c>
      <c r="H13" s="339">
        <v>44561</v>
      </c>
      <c r="I13" s="376">
        <v>7.0000000000000007E-2</v>
      </c>
    </row>
    <row r="14" spans="1:10" ht="61.5" customHeight="1" x14ac:dyDescent="0.25">
      <c r="A14" s="340">
        <v>3</v>
      </c>
      <c r="B14" s="897" t="s">
        <v>752</v>
      </c>
      <c r="C14" s="897"/>
      <c r="D14" s="341" t="s">
        <v>753</v>
      </c>
      <c r="E14" s="342" t="s">
        <v>754</v>
      </c>
      <c r="F14" s="343">
        <v>1</v>
      </c>
      <c r="G14" s="344">
        <v>44228</v>
      </c>
      <c r="H14" s="345">
        <v>44561</v>
      </c>
      <c r="I14" s="377">
        <f>SUM(I15:I18)</f>
        <v>9.1999999999999998E-2</v>
      </c>
    </row>
    <row r="15" spans="1:10" ht="54" customHeight="1" x14ac:dyDescent="0.25">
      <c r="A15" s="346" t="s">
        <v>844</v>
      </c>
      <c r="B15" s="347" t="s">
        <v>845</v>
      </c>
      <c r="C15" s="348" t="s">
        <v>846</v>
      </c>
      <c r="D15" s="349" t="s">
        <v>847</v>
      </c>
      <c r="E15" s="350" t="s">
        <v>848</v>
      </c>
      <c r="F15" s="351">
        <v>1</v>
      </c>
      <c r="G15" s="352">
        <v>44593</v>
      </c>
      <c r="H15" s="353">
        <v>44926</v>
      </c>
      <c r="I15" s="378">
        <v>2.3E-2</v>
      </c>
    </row>
    <row r="16" spans="1:10" ht="84.75" customHeight="1" x14ac:dyDescent="0.25">
      <c r="A16" s="346" t="s">
        <v>849</v>
      </c>
      <c r="B16" s="347" t="s">
        <v>845</v>
      </c>
      <c r="C16" s="348" t="s">
        <v>850</v>
      </c>
      <c r="D16" s="349" t="s">
        <v>847</v>
      </c>
      <c r="E16" s="354" t="s">
        <v>851</v>
      </c>
      <c r="F16" s="351">
        <v>1</v>
      </c>
      <c r="G16" s="352">
        <v>44593</v>
      </c>
      <c r="H16" s="353">
        <v>44926</v>
      </c>
      <c r="I16" s="378">
        <v>2.3E-2</v>
      </c>
    </row>
    <row r="17" spans="1:9" ht="77.25" customHeight="1" x14ac:dyDescent="0.25">
      <c r="A17" s="346" t="s">
        <v>852</v>
      </c>
      <c r="B17" s="347" t="s">
        <v>629</v>
      </c>
      <c r="C17" s="355" t="s">
        <v>853</v>
      </c>
      <c r="D17" s="349" t="s">
        <v>847</v>
      </c>
      <c r="E17" s="354" t="s">
        <v>854</v>
      </c>
      <c r="F17" s="351">
        <v>1</v>
      </c>
      <c r="G17" s="352">
        <v>44593</v>
      </c>
      <c r="H17" s="353">
        <v>44926</v>
      </c>
      <c r="I17" s="378">
        <v>2.3E-2</v>
      </c>
    </row>
    <row r="18" spans="1:9" ht="60.75" customHeight="1" x14ac:dyDescent="0.25">
      <c r="A18" s="346" t="s">
        <v>855</v>
      </c>
      <c r="B18" s="347" t="s">
        <v>629</v>
      </c>
      <c r="C18" s="355" t="s">
        <v>856</v>
      </c>
      <c r="D18" s="349" t="s">
        <v>847</v>
      </c>
      <c r="E18" s="354" t="s">
        <v>857</v>
      </c>
      <c r="F18" s="351">
        <v>1</v>
      </c>
      <c r="G18" s="352">
        <v>44593</v>
      </c>
      <c r="H18" s="353">
        <v>44926</v>
      </c>
      <c r="I18" s="378">
        <v>2.3E-2</v>
      </c>
    </row>
    <row r="19" spans="1:9" s="356" customFormat="1" ht="51.75" customHeight="1" x14ac:dyDescent="0.25">
      <c r="A19" s="340">
        <v>4</v>
      </c>
      <c r="B19" s="897" t="s">
        <v>755</v>
      </c>
      <c r="C19" s="897"/>
      <c r="D19" s="341" t="s">
        <v>753</v>
      </c>
      <c r="E19" s="342" t="s">
        <v>754</v>
      </c>
      <c r="F19" s="343">
        <v>1</v>
      </c>
      <c r="G19" s="344">
        <v>44593</v>
      </c>
      <c r="H19" s="345">
        <v>44926</v>
      </c>
      <c r="I19" s="377">
        <f>SUM(I20:I22)</f>
        <v>6.9000000000000006E-2</v>
      </c>
    </row>
    <row r="20" spans="1:9" ht="117" customHeight="1" x14ac:dyDescent="0.25">
      <c r="A20" s="346" t="s">
        <v>858</v>
      </c>
      <c r="B20" s="347" t="s">
        <v>859</v>
      </c>
      <c r="C20" s="348" t="s">
        <v>860</v>
      </c>
      <c r="D20" s="347" t="s">
        <v>861</v>
      </c>
      <c r="E20" s="354" t="s">
        <v>862</v>
      </c>
      <c r="F20" s="351">
        <v>1</v>
      </c>
      <c r="G20" s="352">
        <v>44593</v>
      </c>
      <c r="H20" s="353">
        <v>44926</v>
      </c>
      <c r="I20" s="378">
        <v>2.3E-2</v>
      </c>
    </row>
    <row r="21" spans="1:9" ht="117" customHeight="1" x14ac:dyDescent="0.25">
      <c r="A21" s="346" t="s">
        <v>863</v>
      </c>
      <c r="B21" s="347" t="s">
        <v>859</v>
      </c>
      <c r="C21" s="348" t="s">
        <v>864</v>
      </c>
      <c r="D21" s="347" t="s">
        <v>861</v>
      </c>
      <c r="E21" s="354" t="s">
        <v>865</v>
      </c>
      <c r="F21" s="351">
        <v>1</v>
      </c>
      <c r="G21" s="352">
        <v>44593</v>
      </c>
      <c r="H21" s="353">
        <v>44926</v>
      </c>
      <c r="I21" s="378">
        <v>2.3E-2</v>
      </c>
    </row>
    <row r="22" spans="1:9" ht="155.25" customHeight="1" x14ac:dyDescent="0.25">
      <c r="A22" s="346" t="s">
        <v>866</v>
      </c>
      <c r="B22" s="347" t="s">
        <v>859</v>
      </c>
      <c r="C22" s="348" t="s">
        <v>867</v>
      </c>
      <c r="D22" s="347" t="s">
        <v>861</v>
      </c>
      <c r="E22" s="354" t="s">
        <v>868</v>
      </c>
      <c r="F22" s="351">
        <v>1</v>
      </c>
      <c r="G22" s="352">
        <v>44593</v>
      </c>
      <c r="H22" s="353">
        <v>44926</v>
      </c>
      <c r="I22" s="378">
        <v>2.3E-2</v>
      </c>
    </row>
    <row r="23" spans="1:9" ht="46.5" customHeight="1" x14ac:dyDescent="0.25">
      <c r="A23" s="340">
        <v>5</v>
      </c>
      <c r="B23" s="897" t="s">
        <v>756</v>
      </c>
      <c r="C23" s="897"/>
      <c r="D23" s="341" t="s">
        <v>753</v>
      </c>
      <c r="E23" s="342" t="s">
        <v>754</v>
      </c>
      <c r="F23" s="343">
        <v>1</v>
      </c>
      <c r="G23" s="344">
        <v>44593</v>
      </c>
      <c r="H23" s="345">
        <v>44926</v>
      </c>
      <c r="I23" s="377">
        <f>SUM(I24:I35)</f>
        <v>0.27599999999999997</v>
      </c>
    </row>
    <row r="24" spans="1:9" ht="61.5" customHeight="1" x14ac:dyDescent="0.25">
      <c r="A24" s="346" t="s">
        <v>869</v>
      </c>
      <c r="B24" s="347" t="s">
        <v>634</v>
      </c>
      <c r="C24" s="348" t="s">
        <v>870</v>
      </c>
      <c r="D24" s="349" t="s">
        <v>749</v>
      </c>
      <c r="E24" s="354" t="s">
        <v>871</v>
      </c>
      <c r="F24" s="351">
        <v>1</v>
      </c>
      <c r="G24" s="352">
        <v>44593</v>
      </c>
      <c r="H24" s="353">
        <v>44926</v>
      </c>
      <c r="I24" s="378">
        <v>2.3E-2</v>
      </c>
    </row>
    <row r="25" spans="1:9" ht="101.25" customHeight="1" x14ac:dyDescent="0.25">
      <c r="A25" s="346" t="s">
        <v>872</v>
      </c>
      <c r="B25" s="347" t="s">
        <v>873</v>
      </c>
      <c r="C25" s="348" t="s">
        <v>874</v>
      </c>
      <c r="D25" s="349" t="s">
        <v>875</v>
      </c>
      <c r="E25" s="354" t="s">
        <v>876</v>
      </c>
      <c r="F25" s="351">
        <v>1</v>
      </c>
      <c r="G25" s="352">
        <v>44593</v>
      </c>
      <c r="H25" s="353">
        <v>44926</v>
      </c>
      <c r="I25" s="378">
        <v>2.3E-2</v>
      </c>
    </row>
    <row r="26" spans="1:9" ht="70.5" customHeight="1" x14ac:dyDescent="0.25">
      <c r="A26" s="346" t="s">
        <v>877</v>
      </c>
      <c r="B26" s="347" t="s">
        <v>634</v>
      </c>
      <c r="C26" s="348" t="s">
        <v>878</v>
      </c>
      <c r="D26" s="349" t="s">
        <v>875</v>
      </c>
      <c r="E26" s="354" t="s">
        <v>879</v>
      </c>
      <c r="F26" s="351">
        <v>1</v>
      </c>
      <c r="G26" s="352">
        <v>44593</v>
      </c>
      <c r="H26" s="353">
        <v>44926</v>
      </c>
      <c r="I26" s="378">
        <v>2.3E-2</v>
      </c>
    </row>
    <row r="27" spans="1:9" ht="70.5" customHeight="1" x14ac:dyDescent="0.25">
      <c r="A27" s="346">
        <v>5.4</v>
      </c>
      <c r="B27" s="347" t="s">
        <v>880</v>
      </c>
      <c r="C27" s="348" t="s">
        <v>881</v>
      </c>
      <c r="D27" s="349" t="s">
        <v>882</v>
      </c>
      <c r="E27" s="354" t="s">
        <v>883</v>
      </c>
      <c r="F27" s="351">
        <v>1</v>
      </c>
      <c r="G27" s="352">
        <v>44593</v>
      </c>
      <c r="H27" s="353">
        <v>44926</v>
      </c>
      <c r="I27" s="378">
        <v>2.3E-2</v>
      </c>
    </row>
    <row r="28" spans="1:9" ht="96" customHeight="1" x14ac:dyDescent="0.25">
      <c r="A28" s="346">
        <v>5.5</v>
      </c>
      <c r="B28" s="347" t="s">
        <v>884</v>
      </c>
      <c r="C28" s="348" t="s">
        <v>885</v>
      </c>
      <c r="D28" s="349" t="s">
        <v>886</v>
      </c>
      <c r="E28" s="354" t="s">
        <v>887</v>
      </c>
      <c r="F28" s="351">
        <v>1</v>
      </c>
      <c r="G28" s="352">
        <v>44593</v>
      </c>
      <c r="H28" s="353">
        <v>44926</v>
      </c>
      <c r="I28" s="378">
        <v>2.3E-2</v>
      </c>
    </row>
    <row r="29" spans="1:9" ht="135.75" customHeight="1" x14ac:dyDescent="0.25">
      <c r="A29" s="346">
        <v>5.6</v>
      </c>
      <c r="B29" s="347" t="s">
        <v>884</v>
      </c>
      <c r="C29" s="348" t="s">
        <v>888</v>
      </c>
      <c r="D29" s="349" t="s">
        <v>884</v>
      </c>
      <c r="E29" s="354" t="s">
        <v>889</v>
      </c>
      <c r="F29" s="351">
        <v>1</v>
      </c>
      <c r="G29" s="352">
        <v>44593</v>
      </c>
      <c r="H29" s="353">
        <v>44926</v>
      </c>
      <c r="I29" s="378">
        <v>2.3E-2</v>
      </c>
    </row>
    <row r="30" spans="1:9" ht="88.5" customHeight="1" x14ac:dyDescent="0.25">
      <c r="A30" s="346">
        <v>5.7</v>
      </c>
      <c r="B30" s="347" t="s">
        <v>884</v>
      </c>
      <c r="C30" s="348" t="s">
        <v>890</v>
      </c>
      <c r="D30" s="349" t="s">
        <v>891</v>
      </c>
      <c r="E30" s="354" t="s">
        <v>892</v>
      </c>
      <c r="F30" s="351">
        <v>1</v>
      </c>
      <c r="G30" s="352">
        <v>44593</v>
      </c>
      <c r="H30" s="353">
        <v>44926</v>
      </c>
      <c r="I30" s="378">
        <v>2.3E-2</v>
      </c>
    </row>
    <row r="31" spans="1:9" ht="66" customHeight="1" x14ac:dyDescent="0.25">
      <c r="A31" s="346">
        <v>5.8</v>
      </c>
      <c r="B31" s="347" t="s">
        <v>884</v>
      </c>
      <c r="C31" s="355" t="s">
        <v>893</v>
      </c>
      <c r="D31" s="349" t="s">
        <v>639</v>
      </c>
      <c r="E31" s="354" t="s">
        <v>894</v>
      </c>
      <c r="F31" s="351">
        <v>1</v>
      </c>
      <c r="G31" s="352">
        <v>44593</v>
      </c>
      <c r="H31" s="353">
        <v>44926</v>
      </c>
      <c r="I31" s="378">
        <v>2.3E-2</v>
      </c>
    </row>
    <row r="32" spans="1:9" ht="66" customHeight="1" x14ac:dyDescent="0.25">
      <c r="A32" s="346">
        <v>5.9</v>
      </c>
      <c r="B32" s="347" t="s">
        <v>884</v>
      </c>
      <c r="C32" s="355" t="s">
        <v>895</v>
      </c>
      <c r="D32" s="349" t="s">
        <v>639</v>
      </c>
      <c r="E32" s="354" t="s">
        <v>896</v>
      </c>
      <c r="F32" s="351">
        <v>1</v>
      </c>
      <c r="G32" s="352">
        <v>44593</v>
      </c>
      <c r="H32" s="353">
        <v>44926</v>
      </c>
      <c r="I32" s="378">
        <v>2.3E-2</v>
      </c>
    </row>
    <row r="33" spans="1:9" ht="66" customHeight="1" x14ac:dyDescent="0.25">
      <c r="A33" s="357">
        <v>5.0999999999999996</v>
      </c>
      <c r="B33" s="347" t="s">
        <v>635</v>
      </c>
      <c r="C33" s="355" t="s">
        <v>897</v>
      </c>
      <c r="D33" s="349" t="s">
        <v>898</v>
      </c>
      <c r="E33" s="358" t="s">
        <v>899</v>
      </c>
      <c r="F33" s="351">
        <v>1</v>
      </c>
      <c r="G33" s="352">
        <v>44593</v>
      </c>
      <c r="H33" s="353">
        <v>44926</v>
      </c>
      <c r="I33" s="378">
        <v>2.3E-2</v>
      </c>
    </row>
    <row r="34" spans="1:9" ht="66" customHeight="1" x14ac:dyDescent="0.25">
      <c r="A34" s="346">
        <v>5.1100000000000003</v>
      </c>
      <c r="B34" s="347" t="s">
        <v>635</v>
      </c>
      <c r="C34" s="355" t="s">
        <v>900</v>
      </c>
      <c r="D34" s="349" t="s">
        <v>666</v>
      </c>
      <c r="E34" s="354" t="s">
        <v>901</v>
      </c>
      <c r="F34" s="351">
        <v>1</v>
      </c>
      <c r="G34" s="352">
        <v>44593</v>
      </c>
      <c r="H34" s="353">
        <v>44926</v>
      </c>
      <c r="I34" s="378">
        <v>2.3E-2</v>
      </c>
    </row>
    <row r="35" spans="1:9" ht="66" customHeight="1" x14ac:dyDescent="0.25">
      <c r="A35" s="346">
        <v>5.12</v>
      </c>
      <c r="B35" s="347" t="s">
        <v>636</v>
      </c>
      <c r="C35" s="355" t="s">
        <v>902</v>
      </c>
      <c r="D35" s="349" t="s">
        <v>666</v>
      </c>
      <c r="E35" s="354" t="s">
        <v>903</v>
      </c>
      <c r="F35" s="351">
        <v>1</v>
      </c>
      <c r="G35" s="352">
        <v>44593</v>
      </c>
      <c r="H35" s="353">
        <v>44926</v>
      </c>
      <c r="I35" s="378">
        <v>2.3E-2</v>
      </c>
    </row>
    <row r="36" spans="1:9" ht="71.25" customHeight="1" x14ac:dyDescent="0.25">
      <c r="A36" s="340">
        <v>6</v>
      </c>
      <c r="B36" s="897" t="s">
        <v>757</v>
      </c>
      <c r="C36" s="897"/>
      <c r="D36" s="341" t="s">
        <v>753</v>
      </c>
      <c r="E36" s="342" t="s">
        <v>754</v>
      </c>
      <c r="F36" s="359">
        <v>1</v>
      </c>
      <c r="G36" s="344">
        <v>44593</v>
      </c>
      <c r="H36" s="345">
        <v>44926</v>
      </c>
      <c r="I36" s="377">
        <f>SUM(I37:I38)</f>
        <v>4.5999999999999999E-2</v>
      </c>
    </row>
    <row r="37" spans="1:9" ht="71.25" customHeight="1" x14ac:dyDescent="0.25">
      <c r="A37" s="346" t="s">
        <v>904</v>
      </c>
      <c r="B37" s="347" t="s">
        <v>905</v>
      </c>
      <c r="C37" s="348" t="s">
        <v>906</v>
      </c>
      <c r="D37" s="347" t="s">
        <v>875</v>
      </c>
      <c r="E37" s="354" t="s">
        <v>907</v>
      </c>
      <c r="F37" s="351">
        <v>1</v>
      </c>
      <c r="G37" s="352">
        <v>44593</v>
      </c>
      <c r="H37" s="353">
        <v>44926</v>
      </c>
      <c r="I37" s="378">
        <v>2.3E-2</v>
      </c>
    </row>
    <row r="38" spans="1:9" ht="72" customHeight="1" x14ac:dyDescent="0.25">
      <c r="A38" s="346" t="s">
        <v>908</v>
      </c>
      <c r="B38" s="347" t="s">
        <v>905</v>
      </c>
      <c r="C38" s="348" t="s">
        <v>909</v>
      </c>
      <c r="D38" s="349" t="s">
        <v>749</v>
      </c>
      <c r="E38" s="354" t="s">
        <v>910</v>
      </c>
      <c r="F38" s="351">
        <v>1</v>
      </c>
      <c r="G38" s="352">
        <v>44593</v>
      </c>
      <c r="H38" s="353">
        <v>44926</v>
      </c>
      <c r="I38" s="378">
        <v>2.3E-2</v>
      </c>
    </row>
    <row r="39" spans="1:9" ht="66.75" customHeight="1" x14ac:dyDescent="0.25">
      <c r="A39" s="340">
        <v>7</v>
      </c>
      <c r="B39" s="897" t="s">
        <v>758</v>
      </c>
      <c r="C39" s="897"/>
      <c r="D39" s="341" t="s">
        <v>753</v>
      </c>
      <c r="E39" s="342" t="s">
        <v>754</v>
      </c>
      <c r="F39" s="359">
        <v>1</v>
      </c>
      <c r="G39" s="344">
        <v>44593</v>
      </c>
      <c r="H39" s="345">
        <v>44926</v>
      </c>
      <c r="I39" s="377">
        <f>SUM(I40:I43)</f>
        <v>9.1999999999999998E-2</v>
      </c>
    </row>
    <row r="40" spans="1:9" ht="72" customHeight="1" x14ac:dyDescent="0.25">
      <c r="A40" s="346" t="s">
        <v>911</v>
      </c>
      <c r="B40" s="347" t="s">
        <v>912</v>
      </c>
      <c r="C40" s="348" t="s">
        <v>913</v>
      </c>
      <c r="D40" s="349" t="s">
        <v>914</v>
      </c>
      <c r="E40" s="354" t="s">
        <v>915</v>
      </c>
      <c r="F40" s="351">
        <v>1</v>
      </c>
      <c r="G40" s="352">
        <v>44593</v>
      </c>
      <c r="H40" s="353">
        <v>44926</v>
      </c>
      <c r="I40" s="378">
        <v>2.3E-2</v>
      </c>
    </row>
    <row r="41" spans="1:9" ht="72" customHeight="1" x14ac:dyDescent="0.25">
      <c r="A41" s="346" t="s">
        <v>916</v>
      </c>
      <c r="B41" s="347" t="s">
        <v>912</v>
      </c>
      <c r="C41" s="348" t="s">
        <v>917</v>
      </c>
      <c r="D41" s="349" t="s">
        <v>861</v>
      </c>
      <c r="E41" s="354" t="s">
        <v>918</v>
      </c>
      <c r="F41" s="351">
        <v>1</v>
      </c>
      <c r="G41" s="352">
        <v>44593</v>
      </c>
      <c r="H41" s="353">
        <v>44742</v>
      </c>
      <c r="I41" s="378">
        <v>2.3E-2</v>
      </c>
    </row>
    <row r="42" spans="1:9" ht="72" customHeight="1" x14ac:dyDescent="0.25">
      <c r="A42" s="346" t="s">
        <v>919</v>
      </c>
      <c r="B42" s="360" t="s">
        <v>912</v>
      </c>
      <c r="C42" s="361" t="s">
        <v>920</v>
      </c>
      <c r="D42" s="362" t="s">
        <v>921</v>
      </c>
      <c r="E42" s="363" t="s">
        <v>922</v>
      </c>
      <c r="F42" s="364">
        <v>1</v>
      </c>
      <c r="G42" s="352">
        <v>44593</v>
      </c>
      <c r="H42" s="353">
        <v>44926</v>
      </c>
      <c r="I42" s="378">
        <v>2.3E-2</v>
      </c>
    </row>
    <row r="43" spans="1:9" ht="72" customHeight="1" x14ac:dyDescent="0.25">
      <c r="A43" s="346">
        <v>7.4</v>
      </c>
      <c r="B43" s="360" t="s">
        <v>912</v>
      </c>
      <c r="C43" s="361" t="s">
        <v>923</v>
      </c>
      <c r="D43" s="362" t="s">
        <v>921</v>
      </c>
      <c r="E43" s="363" t="s">
        <v>924</v>
      </c>
      <c r="F43" s="364">
        <v>1</v>
      </c>
      <c r="G43" s="352">
        <v>44593</v>
      </c>
      <c r="H43" s="353">
        <v>44926</v>
      </c>
      <c r="I43" s="378">
        <v>2.3E-2</v>
      </c>
    </row>
    <row r="44" spans="1:9" ht="68.25" customHeight="1" x14ac:dyDescent="0.25">
      <c r="A44" s="340">
        <v>8</v>
      </c>
      <c r="B44" s="897" t="s">
        <v>759</v>
      </c>
      <c r="C44" s="897"/>
      <c r="D44" s="341" t="s">
        <v>753</v>
      </c>
      <c r="E44" s="342" t="s">
        <v>754</v>
      </c>
      <c r="F44" s="359">
        <v>1</v>
      </c>
      <c r="G44" s="344">
        <v>44593</v>
      </c>
      <c r="H44" s="345">
        <v>44926</v>
      </c>
      <c r="I44" s="377">
        <f>SUM(I45:I48)</f>
        <v>9.1999999999999998E-2</v>
      </c>
    </row>
    <row r="45" spans="1:9" ht="94.5" customHeight="1" x14ac:dyDescent="0.25">
      <c r="A45" s="346" t="s">
        <v>925</v>
      </c>
      <c r="B45" s="347" t="s">
        <v>926</v>
      </c>
      <c r="C45" s="348" t="s">
        <v>927</v>
      </c>
      <c r="D45" s="347" t="s">
        <v>875</v>
      </c>
      <c r="E45" s="354" t="s">
        <v>918</v>
      </c>
      <c r="F45" s="351">
        <v>1</v>
      </c>
      <c r="G45" s="352">
        <v>44593</v>
      </c>
      <c r="H45" s="353">
        <v>44742</v>
      </c>
      <c r="I45" s="378">
        <v>2.3E-2</v>
      </c>
    </row>
    <row r="46" spans="1:9" ht="123.75" customHeight="1" x14ac:dyDescent="0.25">
      <c r="A46" s="346" t="s">
        <v>928</v>
      </c>
      <c r="B46" s="347" t="s">
        <v>926</v>
      </c>
      <c r="C46" s="348" t="s">
        <v>929</v>
      </c>
      <c r="D46" s="347" t="s">
        <v>875</v>
      </c>
      <c r="E46" s="354" t="s">
        <v>930</v>
      </c>
      <c r="F46" s="351">
        <v>1</v>
      </c>
      <c r="G46" s="352">
        <v>44593</v>
      </c>
      <c r="H46" s="353">
        <v>44926</v>
      </c>
      <c r="I46" s="378">
        <v>2.3E-2</v>
      </c>
    </row>
    <row r="47" spans="1:9" ht="123.75" customHeight="1" x14ac:dyDescent="0.25">
      <c r="A47" s="346" t="s">
        <v>931</v>
      </c>
      <c r="B47" s="347" t="s">
        <v>926</v>
      </c>
      <c r="C47" s="348" t="s">
        <v>932</v>
      </c>
      <c r="D47" s="347" t="s">
        <v>861</v>
      </c>
      <c r="E47" s="354" t="s">
        <v>933</v>
      </c>
      <c r="F47" s="351">
        <v>1</v>
      </c>
      <c r="G47" s="352">
        <v>44593</v>
      </c>
      <c r="H47" s="353">
        <v>44926</v>
      </c>
      <c r="I47" s="378">
        <v>2.3E-2</v>
      </c>
    </row>
    <row r="48" spans="1:9" ht="63" customHeight="1" x14ac:dyDescent="0.25">
      <c r="A48" s="346" t="s">
        <v>934</v>
      </c>
      <c r="B48" s="347" t="s">
        <v>926</v>
      </c>
      <c r="C48" s="348" t="s">
        <v>935</v>
      </c>
      <c r="D48" s="349" t="s">
        <v>847</v>
      </c>
      <c r="E48" s="354" t="s">
        <v>936</v>
      </c>
      <c r="F48" s="351">
        <v>1</v>
      </c>
      <c r="G48" s="352">
        <v>44593</v>
      </c>
      <c r="H48" s="353">
        <v>44926</v>
      </c>
      <c r="I48" s="378">
        <v>2.3E-2</v>
      </c>
    </row>
    <row r="49" spans="1:9" ht="73.5" customHeight="1" x14ac:dyDescent="0.25">
      <c r="A49" s="340">
        <v>9</v>
      </c>
      <c r="B49" s="897" t="s">
        <v>760</v>
      </c>
      <c r="C49" s="897"/>
      <c r="D49" s="341" t="s">
        <v>761</v>
      </c>
      <c r="E49" s="342" t="s">
        <v>754</v>
      </c>
      <c r="F49" s="343">
        <v>1</v>
      </c>
      <c r="G49" s="344">
        <v>44593</v>
      </c>
      <c r="H49" s="345">
        <v>44926</v>
      </c>
      <c r="I49" s="377">
        <f>SUM(I50:I56)</f>
        <v>0.16099999999999998</v>
      </c>
    </row>
    <row r="50" spans="1:9" ht="73.5" customHeight="1" x14ac:dyDescent="0.25">
      <c r="A50" s="346" t="s">
        <v>937</v>
      </c>
      <c r="B50" s="347" t="s">
        <v>938</v>
      </c>
      <c r="C50" s="348" t="s">
        <v>939</v>
      </c>
      <c r="D50" s="349" t="s">
        <v>861</v>
      </c>
      <c r="E50" s="354" t="s">
        <v>940</v>
      </c>
      <c r="F50" s="351">
        <v>1</v>
      </c>
      <c r="G50" s="352">
        <v>44593</v>
      </c>
      <c r="H50" s="353">
        <v>44926</v>
      </c>
      <c r="I50" s="378">
        <v>2.3E-2</v>
      </c>
    </row>
    <row r="51" spans="1:9" ht="73.5" customHeight="1" x14ac:dyDescent="0.25">
      <c r="A51" s="346" t="s">
        <v>941</v>
      </c>
      <c r="B51" s="347" t="s">
        <v>938</v>
      </c>
      <c r="C51" s="348" t="s">
        <v>942</v>
      </c>
      <c r="D51" s="349" t="s">
        <v>861</v>
      </c>
      <c r="E51" s="354" t="s">
        <v>862</v>
      </c>
      <c r="F51" s="351">
        <v>1</v>
      </c>
      <c r="G51" s="352">
        <v>44593</v>
      </c>
      <c r="H51" s="353">
        <v>44926</v>
      </c>
      <c r="I51" s="378">
        <v>2.3E-2</v>
      </c>
    </row>
    <row r="52" spans="1:9" ht="73.5" customHeight="1" x14ac:dyDescent="0.25">
      <c r="A52" s="346" t="s">
        <v>943</v>
      </c>
      <c r="B52" s="347" t="s">
        <v>938</v>
      </c>
      <c r="C52" s="348" t="s">
        <v>944</v>
      </c>
      <c r="D52" s="349" t="s">
        <v>861</v>
      </c>
      <c r="E52" s="354" t="s">
        <v>945</v>
      </c>
      <c r="F52" s="351">
        <v>1</v>
      </c>
      <c r="G52" s="352">
        <v>44593</v>
      </c>
      <c r="H52" s="353">
        <v>44926</v>
      </c>
      <c r="I52" s="378">
        <v>2.3E-2</v>
      </c>
    </row>
    <row r="53" spans="1:9" ht="73.5" customHeight="1" x14ac:dyDescent="0.25">
      <c r="A53" s="346" t="s">
        <v>946</v>
      </c>
      <c r="B53" s="347" t="s">
        <v>938</v>
      </c>
      <c r="C53" s="355" t="s">
        <v>947</v>
      </c>
      <c r="D53" s="349" t="s">
        <v>948</v>
      </c>
      <c r="E53" s="354" t="s">
        <v>949</v>
      </c>
      <c r="F53" s="351">
        <v>1</v>
      </c>
      <c r="G53" s="352">
        <v>44593</v>
      </c>
      <c r="H53" s="353">
        <v>44712</v>
      </c>
      <c r="I53" s="378">
        <v>2.3E-2</v>
      </c>
    </row>
    <row r="54" spans="1:9" ht="73.5" customHeight="1" x14ac:dyDescent="0.25">
      <c r="A54" s="346" t="s">
        <v>950</v>
      </c>
      <c r="B54" s="347" t="s">
        <v>938</v>
      </c>
      <c r="C54" s="355" t="s">
        <v>951</v>
      </c>
      <c r="D54" s="349" t="s">
        <v>938</v>
      </c>
      <c r="E54" s="354" t="s">
        <v>952</v>
      </c>
      <c r="F54" s="351">
        <v>1</v>
      </c>
      <c r="G54" s="352">
        <v>44593</v>
      </c>
      <c r="H54" s="353">
        <v>44926</v>
      </c>
      <c r="I54" s="378">
        <v>2.3E-2</v>
      </c>
    </row>
    <row r="55" spans="1:9" ht="72.75" customHeight="1" x14ac:dyDescent="0.25">
      <c r="A55" s="346" t="s">
        <v>953</v>
      </c>
      <c r="B55" s="347" t="s">
        <v>938</v>
      </c>
      <c r="C55" s="355" t="s">
        <v>954</v>
      </c>
      <c r="D55" s="349" t="s">
        <v>649</v>
      </c>
      <c r="E55" s="354" t="s">
        <v>955</v>
      </c>
      <c r="F55" s="351">
        <v>1</v>
      </c>
      <c r="G55" s="352">
        <v>44593</v>
      </c>
      <c r="H55" s="353">
        <v>44926</v>
      </c>
      <c r="I55" s="378">
        <v>2.3E-2</v>
      </c>
    </row>
    <row r="56" spans="1:9" ht="72.75" customHeight="1" thickBot="1" x14ac:dyDescent="0.3">
      <c r="A56" s="365" t="s">
        <v>956</v>
      </c>
      <c r="B56" s="366" t="s">
        <v>938</v>
      </c>
      <c r="C56" s="367" t="s">
        <v>957</v>
      </c>
      <c r="D56" s="368" t="s">
        <v>649</v>
      </c>
      <c r="E56" s="369" t="s">
        <v>958</v>
      </c>
      <c r="F56" s="370">
        <v>1</v>
      </c>
      <c r="G56" s="371">
        <v>44593</v>
      </c>
      <c r="H56" s="372">
        <v>44926</v>
      </c>
      <c r="I56" s="379">
        <v>2.3E-2</v>
      </c>
    </row>
    <row r="57" spans="1:9" ht="11.25" customHeight="1" x14ac:dyDescent="0.25">
      <c r="A57" s="302"/>
      <c r="B57" s="303"/>
      <c r="C57" s="304"/>
      <c r="D57" s="304"/>
      <c r="E57" s="305"/>
      <c r="F57" s="305"/>
      <c r="G57" s="305"/>
      <c r="H57" s="305"/>
      <c r="I57" s="305"/>
    </row>
    <row r="58" spans="1:9" ht="11.25" customHeight="1" x14ac:dyDescent="0.25">
      <c r="A58" s="373"/>
      <c r="B58" s="374"/>
    </row>
    <row r="59" spans="1:9" ht="11.25" customHeight="1" x14ac:dyDescent="0.25">
      <c r="A59" s="373"/>
      <c r="B59" s="374"/>
    </row>
    <row r="60" spans="1:9" ht="11.25" customHeight="1" x14ac:dyDescent="0.25">
      <c r="A60" s="373"/>
      <c r="B60" s="374"/>
    </row>
    <row r="61" spans="1:9" ht="16.5" customHeight="1" x14ac:dyDescent="0.25">
      <c r="A61" s="373"/>
      <c r="B61" s="374"/>
    </row>
    <row r="62" spans="1:9" ht="12.75" hidden="1" customHeight="1" x14ac:dyDescent="0.25">
      <c r="A62" s="302"/>
      <c r="B62" s="303"/>
      <c r="C62" s="306"/>
      <c r="D62" s="306"/>
      <c r="E62" s="307"/>
      <c r="F62" s="307"/>
      <c r="G62" s="301"/>
      <c r="H62" s="301"/>
      <c r="I62" s="301"/>
    </row>
    <row r="63" spans="1:9" ht="12.75" hidden="1" customHeight="1" x14ac:dyDescent="0.25">
      <c r="A63" s="301"/>
      <c r="B63" s="298"/>
      <c r="C63" s="298"/>
      <c r="D63" s="298"/>
      <c r="E63" s="301"/>
      <c r="F63" s="301"/>
    </row>
    <row r="64" spans="1:9" ht="12.75" hidden="1" customHeight="1" x14ac:dyDescent="0.25"/>
    <row r="65" spans="1:9" ht="12.75" hidden="1" customHeight="1" x14ac:dyDescent="0.25"/>
    <row r="66" spans="1:9" ht="12.75" hidden="1" customHeight="1" x14ac:dyDescent="0.25"/>
    <row r="67" spans="1:9" ht="12.75" hidden="1" customHeight="1" x14ac:dyDescent="0.25"/>
    <row r="68" spans="1:9" ht="12.75" hidden="1" customHeight="1" x14ac:dyDescent="0.25"/>
    <row r="69" spans="1:9" ht="12.75" hidden="1" customHeight="1" x14ac:dyDescent="0.25"/>
    <row r="70" spans="1:9" ht="12.75" hidden="1" customHeight="1" x14ac:dyDescent="0.25"/>
    <row r="71" spans="1:9" ht="12.75" hidden="1" customHeight="1" x14ac:dyDescent="0.25"/>
    <row r="72" spans="1:9" ht="12.75" hidden="1" customHeight="1" x14ac:dyDescent="0.25"/>
    <row r="73" spans="1:9" ht="12.75" hidden="1" customHeight="1" x14ac:dyDescent="0.25"/>
    <row r="74" spans="1:9" ht="12.75" hidden="1" customHeight="1" x14ac:dyDescent="0.25"/>
    <row r="75" spans="1:9" ht="12.75" hidden="1" customHeight="1" x14ac:dyDescent="0.25"/>
    <row r="76" spans="1:9" ht="12.75" hidden="1" customHeight="1" x14ac:dyDescent="0.25"/>
    <row r="77" spans="1:9" ht="12.75" hidden="1" customHeight="1" x14ac:dyDescent="0.25"/>
    <row r="78" spans="1:9" ht="12.75" hidden="1" customHeight="1" x14ac:dyDescent="0.25">
      <c r="G78" s="309"/>
      <c r="H78" s="309"/>
      <c r="I78" s="309"/>
    </row>
    <row r="79" spans="1:9" ht="12.75" hidden="1" customHeight="1" x14ac:dyDescent="0.25">
      <c r="A79" s="312"/>
      <c r="C79" s="310"/>
      <c r="D79" s="310"/>
      <c r="E79" s="309"/>
      <c r="F79" s="309"/>
      <c r="G79" s="309"/>
      <c r="H79" s="309"/>
      <c r="I79" s="309"/>
    </row>
    <row r="80" spans="1:9" ht="12.75" hidden="1" customHeight="1" x14ac:dyDescent="0.25">
      <c r="A80" s="312"/>
      <c r="C80" s="310"/>
      <c r="D80" s="310"/>
      <c r="E80" s="309"/>
      <c r="F80" s="309"/>
      <c r="G80" s="309"/>
      <c r="H80" s="309"/>
      <c r="I80" s="309"/>
    </row>
    <row r="81" spans="1:9" ht="12.75" hidden="1" customHeight="1" x14ac:dyDescent="0.25">
      <c r="A81" s="312"/>
      <c r="C81" s="310"/>
      <c r="D81" s="310"/>
      <c r="E81" s="309"/>
      <c r="F81" s="309"/>
      <c r="G81" s="309"/>
      <c r="H81" s="309"/>
      <c r="I81" s="309"/>
    </row>
    <row r="82" spans="1:9" ht="12.75" hidden="1" customHeight="1" x14ac:dyDescent="0.25">
      <c r="A82" s="312"/>
      <c r="C82" s="310"/>
      <c r="D82" s="310"/>
      <c r="E82" s="309"/>
      <c r="F82" s="309"/>
      <c r="G82" s="309"/>
      <c r="H82" s="309"/>
      <c r="I82" s="309"/>
    </row>
    <row r="83" spans="1:9" ht="12.75" hidden="1" customHeight="1" x14ac:dyDescent="0.25">
      <c r="A83" s="312"/>
      <c r="C83" s="310"/>
      <c r="D83" s="310"/>
      <c r="E83" s="309"/>
      <c r="F83" s="309"/>
      <c r="G83" s="309"/>
      <c r="H83" s="309"/>
      <c r="I83" s="309"/>
    </row>
    <row r="84" spans="1:9" ht="12.75" hidden="1" customHeight="1" x14ac:dyDescent="0.25">
      <c r="A84" s="312"/>
      <c r="C84" s="310"/>
      <c r="D84" s="310"/>
      <c r="E84" s="309"/>
      <c r="F84" s="309"/>
      <c r="G84" s="309"/>
      <c r="H84" s="309"/>
      <c r="I84" s="309"/>
    </row>
    <row r="85" spans="1:9" ht="12.75" hidden="1" customHeight="1" x14ac:dyDescent="0.25">
      <c r="A85" s="312"/>
      <c r="C85" s="310"/>
      <c r="D85" s="310"/>
      <c r="E85" s="309"/>
      <c r="F85" s="309"/>
      <c r="G85" s="309"/>
      <c r="H85" s="309"/>
      <c r="I85" s="309"/>
    </row>
    <row r="86" spans="1:9" ht="12.75" hidden="1" customHeight="1" x14ac:dyDescent="0.25">
      <c r="A86" s="312"/>
      <c r="C86" s="310"/>
      <c r="D86" s="310"/>
      <c r="E86" s="309"/>
      <c r="F86" s="309"/>
      <c r="G86" s="309"/>
      <c r="H86" s="309"/>
      <c r="I86" s="309"/>
    </row>
    <row r="87" spans="1:9" ht="12.75" hidden="1" customHeight="1" x14ac:dyDescent="0.25">
      <c r="A87" s="312"/>
      <c r="C87" s="310"/>
      <c r="D87" s="310"/>
      <c r="E87" s="309"/>
      <c r="F87" s="309"/>
      <c r="G87" s="309"/>
      <c r="H87" s="309"/>
      <c r="I87" s="309"/>
    </row>
    <row r="88" spans="1:9" ht="12.75" hidden="1" customHeight="1" x14ac:dyDescent="0.25">
      <c r="A88" s="312"/>
      <c r="C88" s="310"/>
      <c r="D88" s="310"/>
      <c r="E88" s="309"/>
      <c r="F88" s="309"/>
      <c r="G88" s="309"/>
      <c r="H88" s="309"/>
      <c r="I88" s="309"/>
    </row>
    <row r="89" spans="1:9" ht="12.75" hidden="1" customHeight="1" x14ac:dyDescent="0.25">
      <c r="A89" s="312"/>
      <c r="C89" s="310"/>
      <c r="D89" s="310"/>
      <c r="E89" s="309"/>
      <c r="F89" s="309"/>
      <c r="G89" s="309"/>
      <c r="H89" s="309"/>
      <c r="I89" s="309"/>
    </row>
    <row r="90" spans="1:9" ht="12.75" hidden="1" customHeight="1" x14ac:dyDescent="0.25">
      <c r="A90" s="312"/>
      <c r="C90" s="310"/>
      <c r="D90" s="310"/>
      <c r="E90" s="309"/>
      <c r="F90" s="309"/>
      <c r="G90" s="309"/>
      <c r="H90" s="309"/>
      <c r="I90" s="309"/>
    </row>
    <row r="91" spans="1:9" ht="12.75" hidden="1" customHeight="1" x14ac:dyDescent="0.25">
      <c r="A91" s="312"/>
      <c r="C91" s="310"/>
      <c r="D91" s="310"/>
      <c r="E91" s="309"/>
      <c r="F91" s="309"/>
      <c r="G91" s="309"/>
      <c r="H91" s="309"/>
      <c r="I91" s="309"/>
    </row>
    <row r="92" spans="1:9" ht="0" hidden="1" customHeight="1" x14ac:dyDescent="0.25">
      <c r="A92" s="312"/>
      <c r="C92" s="310"/>
      <c r="D92" s="310"/>
      <c r="E92" s="309"/>
      <c r="F92" s="309"/>
    </row>
  </sheetData>
  <autoFilter ref="A11:I56" xr:uid="{00000000-0009-0000-0000-000005000000}"/>
  <mergeCells count="22">
    <mergeCell ref="E10:E11"/>
    <mergeCell ref="A8:I9"/>
    <mergeCell ref="A4:C4"/>
    <mergeCell ref="D4:H4"/>
    <mergeCell ref="A5:B5"/>
    <mergeCell ref="A6:B6"/>
    <mergeCell ref="B39:C39"/>
    <mergeCell ref="B44:C44"/>
    <mergeCell ref="B49:C49"/>
    <mergeCell ref="A1:I2"/>
    <mergeCell ref="C5:I5"/>
    <mergeCell ref="C6:I6"/>
    <mergeCell ref="F10:F11"/>
    <mergeCell ref="G10:H10"/>
    <mergeCell ref="B14:C14"/>
    <mergeCell ref="B19:C19"/>
    <mergeCell ref="B23:C23"/>
    <mergeCell ref="B36:C36"/>
    <mergeCell ref="A10:A11"/>
    <mergeCell ref="B10:B11"/>
    <mergeCell ref="C10:C11"/>
    <mergeCell ref="D10:D11"/>
  </mergeCells>
  <pageMargins left="0.39370078740157483" right="0.39370078740157483" top="0.39370078740157483" bottom="0.39370078740157483" header="0.39370078740157483" footer="0.31496062992125984"/>
  <pageSetup paperSize="169" scale="60" orientation="landscape" r:id="rId1"/>
  <headerFooter>
    <oddFooter xml:space="preserve">&amp;C&amp;8&amp;P/&amp;N&amp;R&amp;8
</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998"/>
  <sheetViews>
    <sheetView showGridLines="0" workbookViewId="0">
      <selection activeCell="B6" sqref="B6:B7"/>
    </sheetView>
  </sheetViews>
  <sheetFormatPr baseColWidth="10" defaultColWidth="0" defaultRowHeight="15" customHeight="1" zeroHeight="1" x14ac:dyDescent="0.25"/>
  <cols>
    <col min="1" max="1" width="4.28515625" style="61" customWidth="1"/>
    <col min="2" max="2" width="4" style="61" customWidth="1"/>
    <col min="3" max="3" width="23.140625" style="61" customWidth="1"/>
    <col min="4" max="4" width="12.5703125" style="61" customWidth="1"/>
    <col min="5" max="5" width="30.85546875" style="61" customWidth="1"/>
    <col min="6" max="6" width="17.28515625" style="61" customWidth="1"/>
    <col min="7" max="8" width="10.7109375" style="61" customWidth="1"/>
    <col min="9" max="9" width="18.5703125" style="61" customWidth="1"/>
    <col min="10" max="10" width="10.7109375" style="61" customWidth="1"/>
    <col min="11" max="27" width="10.7109375" style="61" hidden="1" customWidth="1"/>
    <col min="28" max="16384" width="14.42578125" style="61" hidden="1"/>
  </cols>
  <sheetData>
    <row r="1" spans="2:9" ht="15.75" x14ac:dyDescent="0.25">
      <c r="B1" s="59"/>
      <c r="C1" s="59"/>
      <c r="D1" s="60"/>
      <c r="E1" s="60"/>
      <c r="F1" s="60"/>
      <c r="G1" s="60"/>
      <c r="H1" s="60"/>
      <c r="I1" s="60"/>
    </row>
    <row r="2" spans="2:9" x14ac:dyDescent="0.25">
      <c r="B2" s="104"/>
      <c r="C2" s="930" t="s">
        <v>650</v>
      </c>
      <c r="D2" s="931"/>
      <c r="E2" s="931"/>
      <c r="F2" s="931"/>
      <c r="G2" s="931"/>
      <c r="H2" s="931"/>
      <c r="I2" s="931"/>
    </row>
    <row r="3" spans="2:9" ht="14.25" customHeight="1" x14ac:dyDescent="0.25">
      <c r="B3" s="104"/>
      <c r="C3" s="62"/>
      <c r="D3" s="63"/>
      <c r="E3" s="62"/>
      <c r="F3" s="64"/>
      <c r="G3" s="65"/>
      <c r="H3" s="66"/>
      <c r="I3" s="66"/>
    </row>
    <row r="4" spans="2:9" ht="14.25" customHeight="1" x14ac:dyDescent="0.25">
      <c r="B4" s="104"/>
      <c r="C4" s="62"/>
      <c r="D4" s="63"/>
      <c r="E4" s="62"/>
      <c r="F4" s="64"/>
      <c r="G4" s="65"/>
      <c r="H4" s="66"/>
      <c r="I4" s="66"/>
    </row>
    <row r="5" spans="2:9" ht="75" customHeight="1" x14ac:dyDescent="0.25">
      <c r="B5" s="104"/>
      <c r="C5" s="63" t="s">
        <v>651</v>
      </c>
      <c r="D5" s="932" t="s">
        <v>652</v>
      </c>
      <c r="E5" s="931"/>
      <c r="F5" s="931"/>
      <c r="G5" s="931"/>
      <c r="H5" s="931"/>
      <c r="I5" s="931"/>
    </row>
    <row r="6" spans="2:9" ht="5.25" customHeight="1" x14ac:dyDescent="0.25">
      <c r="B6" s="104"/>
      <c r="C6" s="67"/>
      <c r="D6" s="68"/>
      <c r="E6" s="62"/>
      <c r="F6" s="69"/>
      <c r="G6" s="69"/>
      <c r="H6" s="69"/>
      <c r="I6" s="69"/>
    </row>
    <row r="7" spans="2:9" ht="15.75" customHeight="1" x14ac:dyDescent="0.25">
      <c r="B7" s="104"/>
      <c r="C7" s="63" t="s">
        <v>653</v>
      </c>
      <c r="D7" s="932">
        <v>1</v>
      </c>
      <c r="E7" s="931"/>
      <c r="F7" s="931"/>
      <c r="G7" s="931"/>
      <c r="H7" s="931"/>
      <c r="I7" s="105"/>
    </row>
    <row r="8" spans="2:9" ht="6" customHeight="1" x14ac:dyDescent="0.25">
      <c r="B8" s="104"/>
      <c r="C8" s="70"/>
      <c r="D8" s="70"/>
      <c r="E8" s="70"/>
      <c r="F8" s="71"/>
      <c r="G8" s="71"/>
      <c r="H8" s="71"/>
      <c r="I8" s="71"/>
    </row>
    <row r="9" spans="2:9" ht="15.75" customHeight="1" x14ac:dyDescent="0.25">
      <c r="B9" s="104"/>
      <c r="C9" s="63" t="s">
        <v>654</v>
      </c>
      <c r="D9" s="933">
        <v>44579</v>
      </c>
      <c r="E9" s="931"/>
      <c r="F9" s="931"/>
      <c r="G9" s="931"/>
      <c r="H9" s="931"/>
      <c r="I9" s="105"/>
    </row>
    <row r="10" spans="2:9" ht="6.75" customHeight="1" thickBot="1" x14ac:dyDescent="0.3">
      <c r="B10" s="106"/>
      <c r="C10" s="72"/>
      <c r="D10" s="72"/>
      <c r="E10" s="72"/>
      <c r="F10" s="73"/>
      <c r="G10" s="73"/>
      <c r="H10" s="73"/>
      <c r="I10" s="73"/>
    </row>
    <row r="11" spans="2:9" ht="15.75" thickBot="1" x14ac:dyDescent="0.3">
      <c r="B11" s="934" t="s">
        <v>655</v>
      </c>
      <c r="C11" s="935"/>
      <c r="D11" s="935"/>
      <c r="E11" s="935"/>
      <c r="F11" s="935"/>
      <c r="G11" s="935"/>
      <c r="H11" s="935"/>
      <c r="I11" s="936"/>
    </row>
    <row r="12" spans="2:9" x14ac:dyDescent="0.25">
      <c r="B12" s="950" t="s">
        <v>656</v>
      </c>
      <c r="C12" s="952" t="s">
        <v>657</v>
      </c>
      <c r="D12" s="952" t="s">
        <v>658</v>
      </c>
      <c r="E12" s="952" t="s">
        <v>659</v>
      </c>
      <c r="F12" s="954" t="s">
        <v>660</v>
      </c>
      <c r="G12" s="941" t="s">
        <v>661</v>
      </c>
      <c r="H12" s="942"/>
      <c r="I12" s="943" t="s">
        <v>662</v>
      </c>
    </row>
    <row r="13" spans="2:9" ht="15.75" thickBot="1" x14ac:dyDescent="0.3">
      <c r="B13" s="951"/>
      <c r="C13" s="953"/>
      <c r="D13" s="953"/>
      <c r="E13" s="953"/>
      <c r="F13" s="955"/>
      <c r="G13" s="74" t="s">
        <v>663</v>
      </c>
      <c r="H13" s="75" t="s">
        <v>664</v>
      </c>
      <c r="I13" s="944"/>
    </row>
    <row r="14" spans="2:9" ht="15.75" thickBot="1" x14ac:dyDescent="0.3">
      <c r="B14" s="934"/>
      <c r="C14" s="935"/>
      <c r="D14" s="935"/>
      <c r="E14" s="935"/>
      <c r="F14" s="935"/>
      <c r="G14" s="934"/>
      <c r="H14" s="936"/>
      <c r="I14" s="76">
        <f>SUM(I15:I19)</f>
        <v>1</v>
      </c>
    </row>
    <row r="15" spans="2:9" ht="25.5" x14ac:dyDescent="0.25">
      <c r="B15" s="77">
        <v>1</v>
      </c>
      <c r="C15" s="78" t="s">
        <v>665</v>
      </c>
      <c r="D15" s="78" t="s">
        <v>666</v>
      </c>
      <c r="E15" s="79" t="s">
        <v>667</v>
      </c>
      <c r="F15" s="80">
        <v>0.8</v>
      </c>
      <c r="G15" s="81">
        <v>44593</v>
      </c>
      <c r="H15" s="82">
        <v>44925</v>
      </c>
      <c r="I15" s="83">
        <v>0.3</v>
      </c>
    </row>
    <row r="16" spans="2:9" ht="38.25" x14ac:dyDescent="0.25">
      <c r="B16" s="77">
        <v>2</v>
      </c>
      <c r="C16" s="78" t="s">
        <v>796</v>
      </c>
      <c r="D16" s="84" t="s">
        <v>666</v>
      </c>
      <c r="E16" s="79" t="s">
        <v>668</v>
      </c>
      <c r="F16" s="80">
        <v>0.8</v>
      </c>
      <c r="G16" s="81">
        <v>44652</v>
      </c>
      <c r="H16" s="82">
        <v>44925</v>
      </c>
      <c r="I16" s="83">
        <v>0.1</v>
      </c>
    </row>
    <row r="17" spans="2:9" ht="51" x14ac:dyDescent="0.25">
      <c r="B17" s="77">
        <v>3</v>
      </c>
      <c r="C17" s="78" t="s">
        <v>669</v>
      </c>
      <c r="D17" s="84" t="s">
        <v>666</v>
      </c>
      <c r="E17" s="79" t="s">
        <v>670</v>
      </c>
      <c r="F17" s="80">
        <v>1</v>
      </c>
      <c r="G17" s="81">
        <v>44621</v>
      </c>
      <c r="H17" s="82">
        <v>44925</v>
      </c>
      <c r="I17" s="83">
        <v>0.15</v>
      </c>
    </row>
    <row r="18" spans="2:9" ht="63.75" x14ac:dyDescent="0.25">
      <c r="B18" s="77">
        <v>4</v>
      </c>
      <c r="C18" s="78" t="s">
        <v>671</v>
      </c>
      <c r="D18" s="84" t="s">
        <v>666</v>
      </c>
      <c r="E18" s="79" t="s">
        <v>672</v>
      </c>
      <c r="F18" s="80">
        <v>0.8</v>
      </c>
      <c r="G18" s="81">
        <v>44652</v>
      </c>
      <c r="H18" s="82">
        <v>44925</v>
      </c>
      <c r="I18" s="83">
        <v>0.15</v>
      </c>
    </row>
    <row r="19" spans="2:9" ht="64.5" thickBot="1" x14ac:dyDescent="0.3">
      <c r="B19" s="85">
        <v>5</v>
      </c>
      <c r="C19" s="86" t="s">
        <v>673</v>
      </c>
      <c r="D19" s="86" t="s">
        <v>666</v>
      </c>
      <c r="E19" s="87" t="s">
        <v>797</v>
      </c>
      <c r="F19" s="88">
        <v>1</v>
      </c>
      <c r="G19" s="89">
        <v>44621</v>
      </c>
      <c r="H19" s="90">
        <v>44925</v>
      </c>
      <c r="I19" s="91">
        <v>0.3</v>
      </c>
    </row>
    <row r="20" spans="2:9" ht="39" customHeight="1" x14ac:dyDescent="0.25">
      <c r="B20" s="945" t="s">
        <v>674</v>
      </c>
      <c r="C20" s="946"/>
      <c r="D20" s="946"/>
      <c r="E20" s="946"/>
      <c r="F20" s="946"/>
      <c r="G20" s="946"/>
      <c r="H20" s="946"/>
      <c r="I20" s="946"/>
    </row>
    <row r="21" spans="2:9" ht="15.75" customHeight="1" thickBot="1" x14ac:dyDescent="0.3">
      <c r="B21" s="92"/>
      <c r="G21" s="93"/>
      <c r="H21" s="93"/>
      <c r="I21" s="93"/>
    </row>
    <row r="22" spans="2:9" ht="24" customHeight="1" thickBot="1" x14ac:dyDescent="0.3">
      <c r="B22" s="92"/>
      <c r="C22" s="947" t="s">
        <v>675</v>
      </c>
      <c r="D22" s="948"/>
      <c r="E22" s="948"/>
      <c r="F22" s="949"/>
      <c r="G22" s="93"/>
      <c r="H22" s="93"/>
      <c r="I22" s="93"/>
    </row>
    <row r="23" spans="2:9" ht="33.75" customHeight="1" x14ac:dyDescent="0.25">
      <c r="B23" s="92"/>
      <c r="C23" s="267" t="s">
        <v>676</v>
      </c>
      <c r="D23" s="937" t="s">
        <v>677</v>
      </c>
      <c r="E23" s="938"/>
      <c r="F23" s="268" t="s">
        <v>678</v>
      </c>
      <c r="G23" s="93"/>
      <c r="H23" s="93"/>
      <c r="I23" s="93"/>
    </row>
    <row r="24" spans="2:9" ht="46.5" customHeight="1" x14ac:dyDescent="0.25">
      <c r="B24" s="92"/>
      <c r="C24" s="94">
        <v>1</v>
      </c>
      <c r="D24" s="939" t="s">
        <v>679</v>
      </c>
      <c r="E24" s="940"/>
      <c r="F24" s="95">
        <v>44579</v>
      </c>
      <c r="G24" s="93"/>
      <c r="H24" s="93"/>
      <c r="I24" s="93"/>
    </row>
    <row r="25" spans="2:9" ht="15.75" customHeight="1" x14ac:dyDescent="0.25">
      <c r="B25" s="92"/>
      <c r="C25" s="94"/>
      <c r="D25" s="96"/>
      <c r="E25" s="97"/>
      <c r="F25" s="98"/>
      <c r="G25" s="93"/>
      <c r="H25" s="93"/>
      <c r="I25" s="93"/>
    </row>
    <row r="26" spans="2:9" ht="15.75" customHeight="1" thickBot="1" x14ac:dyDescent="0.3">
      <c r="B26" s="92"/>
      <c r="C26" s="99"/>
      <c r="D26" s="100"/>
      <c r="E26" s="101"/>
      <c r="F26" s="102"/>
      <c r="G26" s="93"/>
      <c r="H26" s="93"/>
      <c r="I26" s="93"/>
    </row>
    <row r="27" spans="2:9" ht="15.75" customHeight="1" x14ac:dyDescent="0.25">
      <c r="B27" s="92"/>
      <c r="C27" s="103"/>
      <c r="D27" s="103"/>
      <c r="E27" s="92"/>
      <c r="F27" s="92"/>
      <c r="G27" s="93"/>
      <c r="H27" s="93"/>
      <c r="I27" s="93"/>
    </row>
    <row r="28" spans="2:9" ht="15.75" customHeight="1" x14ac:dyDescent="0.25">
      <c r="B28" s="92"/>
      <c r="C28" s="103"/>
      <c r="D28" s="103"/>
      <c r="E28" s="92"/>
      <c r="F28" s="92"/>
      <c r="G28" s="93"/>
      <c r="H28" s="93"/>
      <c r="I28" s="93"/>
    </row>
    <row r="29" spans="2:9" ht="15.75" hidden="1" customHeight="1" x14ac:dyDescent="0.25"/>
    <row r="30" spans="2:9" ht="15.75" hidden="1" customHeight="1" x14ac:dyDescent="0.25"/>
    <row r="31" spans="2:9" ht="15.75" hidden="1" customHeight="1" x14ac:dyDescent="0.25"/>
    <row r="32" spans="2:9" ht="15.75" hidden="1" customHeight="1" x14ac:dyDescent="0.25"/>
    <row r="33" ht="15.75" hidden="1" customHeight="1" x14ac:dyDescent="0.25"/>
    <row r="34" ht="15.75" hidden="1" customHeight="1" x14ac:dyDescent="0.25"/>
    <row r="35" ht="15.75" hidden="1" customHeight="1" x14ac:dyDescent="0.25"/>
    <row r="36" ht="15.75" hidden="1" customHeight="1" x14ac:dyDescent="0.25"/>
    <row r="37" ht="15.75" hidden="1" customHeight="1" x14ac:dyDescent="0.25"/>
    <row r="38" ht="15.75" hidden="1" customHeight="1" x14ac:dyDescent="0.25"/>
    <row r="39" ht="15.75" hidden="1" customHeight="1" x14ac:dyDescent="0.25"/>
    <row r="40" ht="15.75" hidden="1" customHeight="1" x14ac:dyDescent="0.25"/>
    <row r="41" ht="15.75" hidden="1" customHeight="1" x14ac:dyDescent="0.25"/>
    <row r="42" ht="15.75" hidden="1" customHeight="1" x14ac:dyDescent="0.25"/>
    <row r="43" ht="15.75" hidden="1" customHeight="1" x14ac:dyDescent="0.25"/>
    <row r="44" ht="15.75" hidden="1" customHeight="1" x14ac:dyDescent="0.25"/>
    <row r="45" ht="15.75" hidden="1" customHeight="1" x14ac:dyDescent="0.25"/>
    <row r="46" ht="15.75" hidden="1" customHeight="1" x14ac:dyDescent="0.25"/>
    <row r="47" ht="15.75" hidden="1" customHeight="1" x14ac:dyDescent="0.25"/>
    <row r="48" ht="15.75" hidden="1" customHeight="1" x14ac:dyDescent="0.25"/>
    <row r="49" ht="15.75" hidden="1" customHeight="1" x14ac:dyDescent="0.25"/>
    <row r="50" ht="15.75" hidden="1" customHeight="1" x14ac:dyDescent="0.25"/>
    <row r="51" ht="15.75" hidden="1" customHeight="1" x14ac:dyDescent="0.25"/>
    <row r="52" ht="15.75" hidden="1" customHeight="1" x14ac:dyDescent="0.25"/>
    <row r="53" ht="15.75" hidden="1" customHeight="1" x14ac:dyDescent="0.25"/>
    <row r="54" ht="15.75" hidden="1" customHeight="1" x14ac:dyDescent="0.25"/>
    <row r="55" ht="15.75" hidden="1" customHeight="1" x14ac:dyDescent="0.25"/>
    <row r="56" ht="15.75" hidden="1" customHeight="1" x14ac:dyDescent="0.25"/>
    <row r="57" ht="15.75" hidden="1" customHeight="1" x14ac:dyDescent="0.25"/>
    <row r="58" ht="15.75" hidden="1" customHeight="1" x14ac:dyDescent="0.25"/>
    <row r="59" ht="15.75" hidden="1" customHeight="1" x14ac:dyDescent="0.25"/>
    <row r="60" ht="15.75" hidden="1" customHeight="1" x14ac:dyDescent="0.25"/>
    <row r="61" ht="15.75" hidden="1" customHeight="1" x14ac:dyDescent="0.25"/>
    <row r="62" ht="15.75" hidden="1" customHeight="1" x14ac:dyDescent="0.25"/>
    <row r="63" ht="15.75" hidden="1" customHeight="1" x14ac:dyDescent="0.25"/>
    <row r="64" ht="15.75" hidden="1" customHeight="1" x14ac:dyDescent="0.25"/>
    <row r="65" ht="15.75" hidden="1" customHeight="1" x14ac:dyDescent="0.25"/>
    <row r="66" ht="15.75" hidden="1" customHeight="1" x14ac:dyDescent="0.25"/>
    <row r="67" ht="15.75" hidden="1" customHeight="1" x14ac:dyDescent="0.25"/>
    <row r="68" ht="15.75" hidden="1" customHeight="1" x14ac:dyDescent="0.25"/>
    <row r="69" ht="15.75" hidden="1" customHeight="1" x14ac:dyDescent="0.25"/>
    <row r="70" ht="15.75" hidden="1" customHeight="1" x14ac:dyDescent="0.25"/>
    <row r="71" ht="15.75" hidden="1" customHeight="1" x14ac:dyDescent="0.25"/>
    <row r="72" ht="15.75" hidden="1" customHeight="1" x14ac:dyDescent="0.25"/>
    <row r="73" ht="15.75" hidden="1" customHeight="1" x14ac:dyDescent="0.25"/>
    <row r="74" ht="15.75" hidden="1" customHeight="1" x14ac:dyDescent="0.25"/>
    <row r="75" ht="15.75" hidden="1" customHeight="1" x14ac:dyDescent="0.25"/>
    <row r="76" ht="15.75" hidden="1" customHeight="1" x14ac:dyDescent="0.25"/>
    <row r="77" ht="15.75" hidden="1" customHeight="1" x14ac:dyDescent="0.25"/>
    <row r="78" ht="15.75" hidden="1" customHeight="1" x14ac:dyDescent="0.25"/>
    <row r="79" ht="15.75" hidden="1" customHeight="1" x14ac:dyDescent="0.25"/>
    <row r="80" ht="15.75" hidden="1" customHeight="1" x14ac:dyDescent="0.25"/>
    <row r="81" ht="15.75" hidden="1" customHeight="1" x14ac:dyDescent="0.25"/>
    <row r="82" ht="15.75" hidden="1" customHeight="1" x14ac:dyDescent="0.25"/>
    <row r="83" ht="15.75" hidden="1" customHeight="1" x14ac:dyDescent="0.25"/>
    <row r="84" ht="15.75" hidden="1" customHeight="1" x14ac:dyDescent="0.25"/>
    <row r="85" ht="15.75" hidden="1" customHeight="1" x14ac:dyDescent="0.25"/>
    <row r="86" ht="15.75" hidden="1" customHeight="1" x14ac:dyDescent="0.25"/>
    <row r="87" ht="15.75" hidden="1" customHeight="1" x14ac:dyDescent="0.25"/>
    <row r="88" ht="15.75" hidden="1" customHeight="1" x14ac:dyDescent="0.25"/>
    <row r="89" ht="15.75" hidden="1" customHeight="1" x14ac:dyDescent="0.25"/>
    <row r="90" ht="15.75" hidden="1" customHeight="1" x14ac:dyDescent="0.25"/>
    <row r="91" ht="15.75" hidden="1" customHeight="1" x14ac:dyDescent="0.25"/>
    <row r="92" ht="15.75" hidden="1" customHeight="1" x14ac:dyDescent="0.25"/>
    <row r="93" ht="15.75" hidden="1" customHeight="1" x14ac:dyDescent="0.25"/>
    <row r="94" ht="15.75" hidden="1" customHeight="1" x14ac:dyDescent="0.25"/>
    <row r="95" ht="15.75" hidden="1" customHeight="1" x14ac:dyDescent="0.25"/>
    <row r="96" ht="15.75" hidden="1" customHeight="1" x14ac:dyDescent="0.25"/>
    <row r="97" ht="15.75" hidden="1" customHeight="1" x14ac:dyDescent="0.25"/>
    <row r="98" ht="15.75" hidden="1" customHeight="1" x14ac:dyDescent="0.25"/>
    <row r="99" ht="15.75" hidden="1" customHeight="1" x14ac:dyDescent="0.25"/>
    <row r="100" ht="15.75" hidden="1" customHeight="1" x14ac:dyDescent="0.25"/>
    <row r="101" ht="15.75" hidden="1" customHeight="1" x14ac:dyDescent="0.25"/>
    <row r="102" ht="15.75" hidden="1" customHeight="1" x14ac:dyDescent="0.25"/>
    <row r="103" ht="15.75" hidden="1" customHeight="1" x14ac:dyDescent="0.25"/>
    <row r="104" ht="15.75" hidden="1" customHeight="1" x14ac:dyDescent="0.25"/>
    <row r="105" ht="15.75" hidden="1" customHeight="1" x14ac:dyDescent="0.25"/>
    <row r="106" ht="15.75" hidden="1" customHeight="1" x14ac:dyDescent="0.25"/>
    <row r="107" ht="15.75" hidden="1" customHeight="1" x14ac:dyDescent="0.25"/>
    <row r="108" ht="15.75" hidden="1" customHeight="1" x14ac:dyDescent="0.25"/>
    <row r="109" ht="15.75" hidden="1" customHeight="1" x14ac:dyDescent="0.25"/>
    <row r="110" ht="15.75" hidden="1" customHeight="1" x14ac:dyDescent="0.25"/>
    <row r="111" ht="15.75" hidden="1" customHeight="1" x14ac:dyDescent="0.25"/>
    <row r="112" ht="15.75" hidden="1" customHeight="1" x14ac:dyDescent="0.25"/>
    <row r="113" ht="15.75" hidden="1" customHeight="1" x14ac:dyDescent="0.25"/>
    <row r="114" ht="15.75" hidden="1" customHeight="1" x14ac:dyDescent="0.25"/>
    <row r="115" ht="15.75" hidden="1" customHeight="1" x14ac:dyDescent="0.25"/>
    <row r="116" ht="15.75" hidden="1" customHeight="1" x14ac:dyDescent="0.25"/>
    <row r="117" ht="15.75" hidden="1" customHeight="1" x14ac:dyDescent="0.25"/>
    <row r="118" ht="15.75" hidden="1" customHeight="1" x14ac:dyDescent="0.25"/>
    <row r="119" ht="15.75" hidden="1" customHeight="1" x14ac:dyDescent="0.25"/>
    <row r="120" ht="15.75" hidden="1" customHeight="1" x14ac:dyDescent="0.25"/>
    <row r="121" ht="15.75" hidden="1" customHeight="1" x14ac:dyDescent="0.25"/>
    <row r="122" ht="15.75" hidden="1" customHeight="1" x14ac:dyDescent="0.25"/>
    <row r="123" ht="15.75" hidden="1" customHeight="1" x14ac:dyDescent="0.25"/>
    <row r="124" ht="15.75" hidden="1" customHeight="1" x14ac:dyDescent="0.25"/>
    <row r="125" ht="15.75" hidden="1" customHeight="1" x14ac:dyDescent="0.25"/>
    <row r="126" ht="15.75" hidden="1" customHeight="1" x14ac:dyDescent="0.25"/>
    <row r="127" ht="15.75" hidden="1" customHeight="1" x14ac:dyDescent="0.25"/>
    <row r="128" ht="15.75" hidden="1" customHeight="1" x14ac:dyDescent="0.25"/>
    <row r="129" ht="15.75" hidden="1" customHeight="1" x14ac:dyDescent="0.25"/>
    <row r="130" ht="15.75" hidden="1" customHeight="1" x14ac:dyDescent="0.25"/>
    <row r="131" ht="15.75" hidden="1" customHeight="1" x14ac:dyDescent="0.25"/>
    <row r="132" ht="15.75" hidden="1" customHeight="1" x14ac:dyDescent="0.25"/>
    <row r="133" ht="15.75" hidden="1" customHeight="1" x14ac:dyDescent="0.25"/>
    <row r="134" ht="15.75" hidden="1" customHeight="1" x14ac:dyDescent="0.25"/>
    <row r="135" ht="15.75" hidden="1" customHeight="1" x14ac:dyDescent="0.25"/>
    <row r="136" ht="15.75" hidden="1" customHeight="1" x14ac:dyDescent="0.25"/>
    <row r="137" ht="15.75" hidden="1" customHeight="1" x14ac:dyDescent="0.25"/>
    <row r="138" ht="15.75" hidden="1" customHeight="1" x14ac:dyDescent="0.25"/>
    <row r="139" ht="15.75" hidden="1" customHeight="1" x14ac:dyDescent="0.25"/>
    <row r="140" ht="15.75" hidden="1" customHeight="1" x14ac:dyDescent="0.25"/>
    <row r="141" ht="15.75" hidden="1" customHeight="1" x14ac:dyDescent="0.25"/>
    <row r="142" ht="15.75" hidden="1" customHeight="1" x14ac:dyDescent="0.25"/>
    <row r="143" ht="15.75" hidden="1" customHeight="1" x14ac:dyDescent="0.25"/>
    <row r="144" ht="15.75" hidden="1" customHeight="1" x14ac:dyDescent="0.25"/>
    <row r="145" ht="15.75" hidden="1" customHeight="1" x14ac:dyDescent="0.25"/>
    <row r="146" ht="15.75" hidden="1" customHeight="1" x14ac:dyDescent="0.25"/>
    <row r="147" ht="15.75" hidden="1" customHeight="1" x14ac:dyDescent="0.25"/>
    <row r="148" ht="15.75" hidden="1" customHeight="1" x14ac:dyDescent="0.25"/>
    <row r="149" ht="15.75" hidden="1" customHeight="1" x14ac:dyDescent="0.25"/>
    <row r="150" ht="15.75" hidden="1" customHeight="1" x14ac:dyDescent="0.25"/>
    <row r="151" ht="15.75" hidden="1" customHeight="1" x14ac:dyDescent="0.25"/>
    <row r="152" ht="15.75" hidden="1" customHeight="1" x14ac:dyDescent="0.25"/>
    <row r="153" ht="15.75" hidden="1" customHeight="1" x14ac:dyDescent="0.25"/>
    <row r="154" ht="15.75" hidden="1" customHeight="1" x14ac:dyDescent="0.25"/>
    <row r="155" ht="15.75" hidden="1" customHeight="1" x14ac:dyDescent="0.25"/>
    <row r="156" ht="15.75" hidden="1" customHeight="1" x14ac:dyDescent="0.25"/>
    <row r="157" ht="15.75" hidden="1" customHeight="1" x14ac:dyDescent="0.25"/>
    <row r="158" ht="15.75" hidden="1" customHeight="1" x14ac:dyDescent="0.25"/>
    <row r="159" ht="15.75" hidden="1" customHeight="1" x14ac:dyDescent="0.25"/>
    <row r="160" ht="15.75" hidden="1" customHeight="1" x14ac:dyDescent="0.25"/>
    <row r="161" ht="15.75" hidden="1" customHeight="1" x14ac:dyDescent="0.25"/>
    <row r="162" ht="15.75" hidden="1" customHeight="1" x14ac:dyDescent="0.25"/>
    <row r="163" ht="15.75" hidden="1" customHeight="1" x14ac:dyDescent="0.25"/>
    <row r="164" ht="15.75" hidden="1" customHeight="1" x14ac:dyDescent="0.25"/>
    <row r="165" ht="15.75" hidden="1" customHeight="1" x14ac:dyDescent="0.25"/>
    <row r="166" ht="15.75" hidden="1" customHeight="1" x14ac:dyDescent="0.25"/>
    <row r="167" ht="15.75" hidden="1" customHeight="1" x14ac:dyDescent="0.25"/>
    <row r="168" ht="15.75" hidden="1" customHeight="1" x14ac:dyDescent="0.25"/>
    <row r="169" ht="15.75" hidden="1" customHeight="1" x14ac:dyDescent="0.25"/>
    <row r="170" ht="15.75" hidden="1" customHeight="1" x14ac:dyDescent="0.25"/>
    <row r="171" ht="15.75" hidden="1" customHeight="1" x14ac:dyDescent="0.25"/>
    <row r="172" ht="15.75" hidden="1" customHeight="1" x14ac:dyDescent="0.25"/>
    <row r="173" ht="15.75" hidden="1" customHeight="1" x14ac:dyDescent="0.25"/>
    <row r="174" ht="15.75" hidden="1" customHeight="1" x14ac:dyDescent="0.25"/>
    <row r="175" ht="15.75" hidden="1" customHeight="1" x14ac:dyDescent="0.25"/>
    <row r="176" ht="15.75" hidden="1" customHeight="1" x14ac:dyDescent="0.25"/>
    <row r="177" ht="15.75" hidden="1" customHeight="1" x14ac:dyDescent="0.25"/>
    <row r="178" ht="15.75" hidden="1" customHeight="1" x14ac:dyDescent="0.25"/>
    <row r="179" ht="15.75" hidden="1" customHeight="1" x14ac:dyDescent="0.25"/>
    <row r="180" ht="15.75" hidden="1" customHeight="1" x14ac:dyDescent="0.25"/>
    <row r="181" ht="15.75" hidden="1" customHeight="1" x14ac:dyDescent="0.25"/>
    <row r="182" ht="15.75" hidden="1" customHeight="1" x14ac:dyDescent="0.25"/>
    <row r="183" ht="15.75" hidden="1" customHeight="1" x14ac:dyDescent="0.25"/>
    <row r="184" ht="15.75" hidden="1" customHeight="1" x14ac:dyDescent="0.25"/>
    <row r="185" ht="15.75" hidden="1" customHeight="1" x14ac:dyDescent="0.25"/>
    <row r="186" ht="15.75" hidden="1" customHeight="1" x14ac:dyDescent="0.25"/>
    <row r="187" ht="15.75" hidden="1" customHeight="1" x14ac:dyDescent="0.25"/>
    <row r="188" ht="15.75" hidden="1" customHeight="1" x14ac:dyDescent="0.25"/>
    <row r="189" ht="15.75" hidden="1" customHeight="1" x14ac:dyDescent="0.25"/>
    <row r="190" ht="15.75" hidden="1" customHeight="1" x14ac:dyDescent="0.25"/>
    <row r="191" ht="15.75" hidden="1" customHeight="1" x14ac:dyDescent="0.25"/>
    <row r="192" ht="15.75" hidden="1" customHeight="1" x14ac:dyDescent="0.25"/>
    <row r="193" ht="15.75" hidden="1" customHeight="1" x14ac:dyDescent="0.25"/>
    <row r="194" ht="15.75" hidden="1" customHeight="1" x14ac:dyDescent="0.25"/>
    <row r="195" ht="15.75" hidden="1" customHeight="1" x14ac:dyDescent="0.25"/>
    <row r="196" ht="15.75" hidden="1" customHeight="1" x14ac:dyDescent="0.25"/>
    <row r="197" ht="15.75" hidden="1" customHeight="1" x14ac:dyDescent="0.25"/>
    <row r="198" ht="15.75" hidden="1" customHeight="1" x14ac:dyDescent="0.25"/>
    <row r="199" ht="15.75" hidden="1" customHeight="1" x14ac:dyDescent="0.25"/>
    <row r="200" ht="15.75" hidden="1" customHeight="1" x14ac:dyDescent="0.25"/>
    <row r="201" ht="15.75" hidden="1" customHeight="1" x14ac:dyDescent="0.25"/>
    <row r="202" ht="15.75" hidden="1" customHeight="1" x14ac:dyDescent="0.25"/>
    <row r="203" ht="15.75" hidden="1" customHeight="1" x14ac:dyDescent="0.25"/>
    <row r="204" ht="15.75" hidden="1" customHeight="1" x14ac:dyDescent="0.25"/>
    <row r="205" ht="15.75" hidden="1" customHeight="1" x14ac:dyDescent="0.25"/>
    <row r="206" ht="15.75" hidden="1" customHeight="1" x14ac:dyDescent="0.25"/>
    <row r="207" ht="15.75" hidden="1" customHeight="1" x14ac:dyDescent="0.25"/>
    <row r="208" ht="15.75" hidden="1" customHeight="1" x14ac:dyDescent="0.25"/>
    <row r="209" ht="15.75" hidden="1" customHeight="1" x14ac:dyDescent="0.25"/>
    <row r="210" ht="15.75" hidden="1" customHeight="1" x14ac:dyDescent="0.25"/>
    <row r="211" ht="15.75" hidden="1" customHeight="1" x14ac:dyDescent="0.25"/>
    <row r="212" ht="15.75" hidden="1" customHeight="1" x14ac:dyDescent="0.25"/>
    <row r="213" ht="15.75" hidden="1" customHeight="1" x14ac:dyDescent="0.25"/>
    <row r="214" ht="15.75" hidden="1" customHeight="1" x14ac:dyDescent="0.25"/>
    <row r="215" ht="15.75" hidden="1" customHeight="1" x14ac:dyDescent="0.25"/>
    <row r="216" ht="15.75" hidden="1" customHeight="1" x14ac:dyDescent="0.25"/>
    <row r="217" ht="15.75" hidden="1" customHeight="1" x14ac:dyDescent="0.25"/>
    <row r="218" ht="15.75" hidden="1" customHeight="1" x14ac:dyDescent="0.25"/>
    <row r="219" ht="15.75" hidden="1" customHeight="1" x14ac:dyDescent="0.25"/>
    <row r="220" ht="15.75" hidden="1" customHeight="1" x14ac:dyDescent="0.25"/>
    <row r="221" ht="15.75" hidden="1" customHeight="1" x14ac:dyDescent="0.25"/>
    <row r="222" ht="15.75" hidden="1" customHeight="1" x14ac:dyDescent="0.25"/>
    <row r="223" ht="15.75" hidden="1" customHeight="1" x14ac:dyDescent="0.25"/>
    <row r="224" ht="15.75" hidden="1" customHeight="1" x14ac:dyDescent="0.25"/>
    <row r="225" ht="15.75" hidden="1" customHeight="1" x14ac:dyDescent="0.25"/>
    <row r="226" ht="15.75" hidden="1" customHeight="1" x14ac:dyDescent="0.25"/>
    <row r="227" ht="15.75" hidden="1" customHeight="1" x14ac:dyDescent="0.25"/>
    <row r="228" ht="15.75" hidden="1" customHeight="1" x14ac:dyDescent="0.25"/>
    <row r="229" ht="15.75" hidden="1" customHeight="1" x14ac:dyDescent="0.25"/>
    <row r="230" ht="15.75" hidden="1" customHeight="1" x14ac:dyDescent="0.25"/>
    <row r="231" ht="15.75" hidden="1" customHeight="1" x14ac:dyDescent="0.25"/>
    <row r="232" ht="15.75" hidden="1" customHeight="1" x14ac:dyDescent="0.25"/>
    <row r="233" ht="15.75" hidden="1" customHeight="1" x14ac:dyDescent="0.25"/>
    <row r="234" ht="15.75" hidden="1" customHeight="1" x14ac:dyDescent="0.25"/>
    <row r="235" ht="15.75" hidden="1" customHeight="1" x14ac:dyDescent="0.25"/>
    <row r="236" ht="15.75" hidden="1" customHeight="1" x14ac:dyDescent="0.25"/>
    <row r="237" ht="15.75" hidden="1" customHeight="1" x14ac:dyDescent="0.25"/>
    <row r="238" ht="15.75" hidden="1" customHeight="1" x14ac:dyDescent="0.25"/>
    <row r="239" ht="15.75" hidden="1" customHeight="1" x14ac:dyDescent="0.25"/>
    <row r="240" ht="15.75" hidden="1" customHeight="1" x14ac:dyDescent="0.25"/>
    <row r="241" ht="15.75" hidden="1" customHeight="1" x14ac:dyDescent="0.25"/>
    <row r="242" ht="15.75" hidden="1" customHeight="1" x14ac:dyDescent="0.25"/>
    <row r="243" ht="15.75" hidden="1" customHeight="1" x14ac:dyDescent="0.25"/>
    <row r="244" ht="15.75" hidden="1" customHeight="1" x14ac:dyDescent="0.25"/>
    <row r="245" ht="15.75" hidden="1" customHeight="1" x14ac:dyDescent="0.25"/>
    <row r="246" ht="15.75" hidden="1" customHeight="1" x14ac:dyDescent="0.25"/>
    <row r="247" ht="15.75" hidden="1" customHeight="1" x14ac:dyDescent="0.25"/>
    <row r="248" ht="15.75" hidden="1" customHeight="1" x14ac:dyDescent="0.25"/>
    <row r="249" ht="15.75" hidden="1" customHeight="1" x14ac:dyDescent="0.25"/>
    <row r="250" ht="15.75" hidden="1" customHeight="1" x14ac:dyDescent="0.25"/>
    <row r="251" ht="15.75" hidden="1" customHeight="1" x14ac:dyDescent="0.25"/>
    <row r="252" ht="15.75" hidden="1" customHeight="1" x14ac:dyDescent="0.25"/>
    <row r="253" ht="15.75" hidden="1" customHeight="1" x14ac:dyDescent="0.25"/>
    <row r="254" ht="15.75" hidden="1" customHeight="1" x14ac:dyDescent="0.25"/>
    <row r="255" ht="15.75" hidden="1" customHeight="1" x14ac:dyDescent="0.25"/>
    <row r="256" ht="15.75" hidden="1" customHeight="1" x14ac:dyDescent="0.25"/>
    <row r="257" ht="15.75" hidden="1" customHeight="1" x14ac:dyDescent="0.25"/>
    <row r="258" ht="15.75" hidden="1" customHeight="1" x14ac:dyDescent="0.25"/>
    <row r="259" ht="15.75" hidden="1" customHeight="1" x14ac:dyDescent="0.25"/>
    <row r="260" ht="15.75" hidden="1" customHeight="1" x14ac:dyDescent="0.25"/>
    <row r="261" ht="15.75" hidden="1" customHeight="1" x14ac:dyDescent="0.25"/>
    <row r="262" ht="15.75" hidden="1" customHeight="1" x14ac:dyDescent="0.25"/>
    <row r="263" ht="15.75" hidden="1" customHeight="1" x14ac:dyDescent="0.25"/>
    <row r="264" ht="15.75" hidden="1" customHeight="1" x14ac:dyDescent="0.25"/>
    <row r="265" ht="15.75" hidden="1" customHeight="1" x14ac:dyDescent="0.25"/>
    <row r="266" ht="15.75" hidden="1" customHeight="1" x14ac:dyDescent="0.25"/>
    <row r="267" ht="15.75" hidden="1" customHeight="1" x14ac:dyDescent="0.25"/>
    <row r="268" ht="15.75" hidden="1" customHeight="1" x14ac:dyDescent="0.25"/>
    <row r="269" ht="15.75" hidden="1" customHeight="1" x14ac:dyDescent="0.25"/>
    <row r="270" ht="15.75" hidden="1" customHeight="1" x14ac:dyDescent="0.25"/>
    <row r="271" ht="15.75" hidden="1" customHeight="1" x14ac:dyDescent="0.25"/>
    <row r="272" ht="15.75" hidden="1" customHeight="1" x14ac:dyDescent="0.25"/>
    <row r="273" ht="15.75" hidden="1" customHeight="1" x14ac:dyDescent="0.25"/>
    <row r="274" ht="15.75" hidden="1" customHeight="1" x14ac:dyDescent="0.25"/>
    <row r="275" ht="15.75" hidden="1" customHeight="1" x14ac:dyDescent="0.25"/>
    <row r="276" ht="15.75" hidden="1" customHeight="1" x14ac:dyDescent="0.25"/>
    <row r="277" ht="15.75" hidden="1" customHeight="1" x14ac:dyDescent="0.25"/>
    <row r="278" ht="15.75" hidden="1" customHeight="1" x14ac:dyDescent="0.25"/>
    <row r="279" ht="15.75" hidden="1" customHeight="1" x14ac:dyDescent="0.25"/>
    <row r="280" ht="15.75" hidden="1" customHeight="1" x14ac:dyDescent="0.25"/>
    <row r="281" ht="15.75" hidden="1" customHeight="1" x14ac:dyDescent="0.25"/>
    <row r="282" ht="15.75" hidden="1" customHeight="1" x14ac:dyDescent="0.25"/>
    <row r="283" ht="15.75" hidden="1" customHeight="1" x14ac:dyDescent="0.25"/>
    <row r="284" ht="15.75" hidden="1" customHeight="1" x14ac:dyDescent="0.25"/>
    <row r="285" ht="15.75" hidden="1" customHeight="1" x14ac:dyDescent="0.25"/>
    <row r="286" ht="15.75" hidden="1" customHeight="1" x14ac:dyDescent="0.25"/>
    <row r="287" ht="15.75" hidden="1" customHeight="1" x14ac:dyDescent="0.25"/>
    <row r="288" ht="15.75" hidden="1" customHeight="1" x14ac:dyDescent="0.25"/>
    <row r="289" ht="15.75" hidden="1" customHeight="1" x14ac:dyDescent="0.25"/>
    <row r="290" ht="15.75" hidden="1" customHeight="1" x14ac:dyDescent="0.25"/>
    <row r="291" ht="15.75" hidden="1" customHeight="1" x14ac:dyDescent="0.25"/>
    <row r="292" ht="15.75" hidden="1" customHeight="1" x14ac:dyDescent="0.25"/>
    <row r="293" ht="15.75" hidden="1" customHeight="1" x14ac:dyDescent="0.25"/>
    <row r="294" ht="15.75" hidden="1" customHeight="1" x14ac:dyDescent="0.25"/>
    <row r="295" ht="15.75" hidden="1" customHeight="1" x14ac:dyDescent="0.25"/>
    <row r="296" ht="15.75" hidden="1" customHeight="1" x14ac:dyDescent="0.25"/>
    <row r="297" ht="15.75" hidden="1" customHeight="1" x14ac:dyDescent="0.25"/>
    <row r="298" ht="15.75" hidden="1" customHeight="1" x14ac:dyDescent="0.25"/>
    <row r="299" ht="15.75" hidden="1" customHeight="1" x14ac:dyDescent="0.25"/>
    <row r="300" ht="15.75" hidden="1" customHeight="1" x14ac:dyDescent="0.25"/>
    <row r="301" ht="15.75" hidden="1" customHeight="1" x14ac:dyDescent="0.25"/>
    <row r="302" ht="15.75" hidden="1" customHeight="1" x14ac:dyDescent="0.25"/>
    <row r="303" ht="15.75" hidden="1" customHeight="1" x14ac:dyDescent="0.25"/>
    <row r="304" ht="15.75" hidden="1" customHeight="1" x14ac:dyDescent="0.25"/>
    <row r="305" ht="15.75" hidden="1" customHeight="1" x14ac:dyDescent="0.25"/>
    <row r="306" ht="15.75" hidden="1" customHeight="1" x14ac:dyDescent="0.25"/>
    <row r="307" ht="15.75" hidden="1" customHeight="1" x14ac:dyDescent="0.25"/>
    <row r="308" ht="15.75" hidden="1" customHeight="1" x14ac:dyDescent="0.25"/>
    <row r="309" ht="15.75" hidden="1" customHeight="1" x14ac:dyDescent="0.25"/>
    <row r="310" ht="15.75" hidden="1" customHeight="1" x14ac:dyDescent="0.25"/>
    <row r="311" ht="15.75" hidden="1" customHeight="1" x14ac:dyDescent="0.25"/>
    <row r="312" ht="15.75" hidden="1" customHeight="1" x14ac:dyDescent="0.25"/>
    <row r="313" ht="15.75" hidden="1" customHeight="1" x14ac:dyDescent="0.25"/>
    <row r="314" ht="15.75" hidden="1" customHeight="1" x14ac:dyDescent="0.25"/>
    <row r="315" ht="15.75" hidden="1" customHeight="1" x14ac:dyDescent="0.25"/>
    <row r="316" ht="15.75" hidden="1" customHeight="1" x14ac:dyDescent="0.25"/>
    <row r="317" ht="15.75" hidden="1" customHeight="1" x14ac:dyDescent="0.25"/>
    <row r="318" ht="15.75" hidden="1" customHeight="1" x14ac:dyDescent="0.25"/>
    <row r="319" ht="15.75" hidden="1" customHeight="1" x14ac:dyDescent="0.25"/>
    <row r="320" ht="15.75" hidden="1" customHeight="1" x14ac:dyDescent="0.25"/>
    <row r="321" ht="15.75" hidden="1" customHeight="1" x14ac:dyDescent="0.25"/>
    <row r="322" ht="15.75" hidden="1" customHeight="1" x14ac:dyDescent="0.25"/>
    <row r="323" ht="15.75" hidden="1" customHeight="1" x14ac:dyDescent="0.25"/>
    <row r="324" ht="15.75" hidden="1" customHeight="1" x14ac:dyDescent="0.25"/>
    <row r="325" ht="15.75" hidden="1" customHeight="1" x14ac:dyDescent="0.25"/>
    <row r="326" ht="15.75" hidden="1" customHeight="1" x14ac:dyDescent="0.25"/>
    <row r="327" ht="15.75" hidden="1" customHeight="1" x14ac:dyDescent="0.25"/>
    <row r="328" ht="15.75" hidden="1" customHeight="1" x14ac:dyDescent="0.25"/>
    <row r="329" ht="15.75" hidden="1" customHeight="1" x14ac:dyDescent="0.25"/>
    <row r="330" ht="15.75" hidden="1" customHeight="1" x14ac:dyDescent="0.25"/>
    <row r="331" ht="15.75" hidden="1" customHeight="1" x14ac:dyDescent="0.25"/>
    <row r="332" ht="15.75" hidden="1" customHeight="1" x14ac:dyDescent="0.25"/>
    <row r="333" ht="15.75" hidden="1" customHeight="1" x14ac:dyDescent="0.25"/>
    <row r="334" ht="15.75" hidden="1" customHeight="1" x14ac:dyDescent="0.25"/>
    <row r="335" ht="15.75" hidden="1" customHeight="1" x14ac:dyDescent="0.25"/>
    <row r="336" ht="15.75" hidden="1" customHeight="1" x14ac:dyDescent="0.25"/>
    <row r="337" ht="15.75" hidden="1" customHeight="1" x14ac:dyDescent="0.25"/>
    <row r="338" ht="15.75" hidden="1" customHeight="1" x14ac:dyDescent="0.25"/>
    <row r="339" ht="15.75" hidden="1" customHeight="1" x14ac:dyDescent="0.25"/>
    <row r="340" ht="15.75" hidden="1" customHeight="1" x14ac:dyDescent="0.25"/>
    <row r="341" ht="15.75" hidden="1" customHeight="1" x14ac:dyDescent="0.25"/>
    <row r="342" ht="15.75" hidden="1" customHeight="1" x14ac:dyDescent="0.25"/>
    <row r="343" ht="15.75" hidden="1" customHeight="1" x14ac:dyDescent="0.25"/>
    <row r="344" ht="15.75" hidden="1" customHeight="1" x14ac:dyDescent="0.25"/>
    <row r="345" ht="15.75" hidden="1" customHeight="1" x14ac:dyDescent="0.25"/>
    <row r="346" ht="15.75" hidden="1" customHeight="1" x14ac:dyDescent="0.25"/>
    <row r="347" ht="15.75" hidden="1" customHeight="1" x14ac:dyDescent="0.25"/>
    <row r="348" ht="15.75" hidden="1" customHeight="1" x14ac:dyDescent="0.25"/>
    <row r="349" ht="15.75" hidden="1" customHeight="1" x14ac:dyDescent="0.25"/>
    <row r="350" ht="15.75" hidden="1" customHeight="1" x14ac:dyDescent="0.25"/>
    <row r="351" ht="15.75" hidden="1" customHeight="1" x14ac:dyDescent="0.25"/>
    <row r="352" ht="15.75" hidden="1" customHeight="1" x14ac:dyDescent="0.25"/>
    <row r="353" ht="15.75" hidden="1" customHeight="1" x14ac:dyDescent="0.25"/>
    <row r="354" ht="15.75" hidden="1" customHeight="1" x14ac:dyDescent="0.25"/>
    <row r="355" ht="15.75" hidden="1" customHeight="1" x14ac:dyDescent="0.25"/>
    <row r="356" ht="15.75" hidden="1" customHeight="1" x14ac:dyDescent="0.25"/>
    <row r="357" ht="15.75" hidden="1" customHeight="1" x14ac:dyDescent="0.25"/>
    <row r="358" ht="15.75" hidden="1" customHeight="1" x14ac:dyDescent="0.25"/>
    <row r="359" ht="15.75" hidden="1" customHeight="1" x14ac:dyDescent="0.25"/>
    <row r="360" ht="15.75" hidden="1" customHeight="1" x14ac:dyDescent="0.25"/>
    <row r="361" ht="15.75" hidden="1" customHeight="1" x14ac:dyDescent="0.25"/>
    <row r="362" ht="15.75" hidden="1" customHeight="1" x14ac:dyDescent="0.25"/>
    <row r="363" ht="15.75" hidden="1" customHeight="1" x14ac:dyDescent="0.25"/>
    <row r="364" ht="15.75" hidden="1" customHeight="1" x14ac:dyDescent="0.25"/>
    <row r="365" ht="15.75" hidden="1" customHeight="1" x14ac:dyDescent="0.25"/>
    <row r="366" ht="15.75" hidden="1" customHeight="1" x14ac:dyDescent="0.25"/>
    <row r="367" ht="15.75" hidden="1" customHeight="1" x14ac:dyDescent="0.25"/>
    <row r="368" ht="15.75" hidden="1" customHeight="1" x14ac:dyDescent="0.25"/>
    <row r="369" ht="15.75" hidden="1" customHeight="1" x14ac:dyDescent="0.25"/>
    <row r="370" ht="15.75" hidden="1" customHeight="1" x14ac:dyDescent="0.25"/>
    <row r="371" ht="15.75" hidden="1" customHeight="1" x14ac:dyDescent="0.25"/>
    <row r="372" ht="15.75" hidden="1" customHeight="1" x14ac:dyDescent="0.25"/>
    <row r="373" ht="15.75" hidden="1" customHeight="1" x14ac:dyDescent="0.25"/>
    <row r="374" ht="15.75" hidden="1" customHeight="1" x14ac:dyDescent="0.25"/>
    <row r="375" ht="15.75" hidden="1" customHeight="1" x14ac:dyDescent="0.25"/>
    <row r="376" ht="15.75" hidden="1" customHeight="1" x14ac:dyDescent="0.25"/>
    <row r="377" ht="15.75" hidden="1" customHeight="1" x14ac:dyDescent="0.25"/>
    <row r="378" ht="15.75" hidden="1" customHeight="1" x14ac:dyDescent="0.25"/>
    <row r="379" ht="15.75" hidden="1" customHeight="1" x14ac:dyDescent="0.25"/>
    <row r="380" ht="15.75" hidden="1" customHeight="1" x14ac:dyDescent="0.25"/>
    <row r="381" ht="15.75" hidden="1" customHeight="1" x14ac:dyDescent="0.25"/>
    <row r="382" ht="15.75" hidden="1" customHeight="1" x14ac:dyDescent="0.25"/>
    <row r="383" ht="15.75" hidden="1" customHeight="1" x14ac:dyDescent="0.25"/>
    <row r="384" ht="15.75" hidden="1" customHeight="1" x14ac:dyDescent="0.25"/>
    <row r="385" ht="15.75" hidden="1" customHeight="1" x14ac:dyDescent="0.25"/>
    <row r="386" ht="15.75" hidden="1" customHeight="1" x14ac:dyDescent="0.25"/>
    <row r="387" ht="15.75" hidden="1" customHeight="1" x14ac:dyDescent="0.25"/>
    <row r="388" ht="15.75" hidden="1" customHeight="1" x14ac:dyDescent="0.25"/>
    <row r="389" ht="15.75" hidden="1" customHeight="1" x14ac:dyDescent="0.25"/>
    <row r="390" ht="15.75" hidden="1" customHeight="1" x14ac:dyDescent="0.25"/>
    <row r="391" ht="15.75" hidden="1" customHeight="1" x14ac:dyDescent="0.25"/>
    <row r="392" ht="15.75" hidden="1" customHeight="1" x14ac:dyDescent="0.25"/>
    <row r="393" ht="15.75" hidden="1" customHeight="1" x14ac:dyDescent="0.25"/>
    <row r="394" ht="15.75" hidden="1" customHeight="1" x14ac:dyDescent="0.25"/>
    <row r="395" ht="15.75" hidden="1" customHeight="1" x14ac:dyDescent="0.25"/>
    <row r="396" ht="15.75" hidden="1" customHeight="1" x14ac:dyDescent="0.25"/>
    <row r="397" ht="15.75" hidden="1" customHeight="1" x14ac:dyDescent="0.25"/>
    <row r="398" ht="15.75" hidden="1" customHeight="1" x14ac:dyDescent="0.25"/>
    <row r="399" ht="15.75" hidden="1" customHeight="1" x14ac:dyDescent="0.25"/>
    <row r="400" ht="15.75" hidden="1" customHeight="1" x14ac:dyDescent="0.25"/>
    <row r="401" ht="15.75" hidden="1" customHeight="1" x14ac:dyDescent="0.25"/>
    <row r="402" ht="15.75" hidden="1" customHeight="1" x14ac:dyDescent="0.25"/>
    <row r="403" ht="15.75" hidden="1" customHeight="1" x14ac:dyDescent="0.25"/>
    <row r="404" ht="15.75" hidden="1" customHeight="1" x14ac:dyDescent="0.25"/>
    <row r="405" ht="15.75" hidden="1" customHeight="1" x14ac:dyDescent="0.25"/>
    <row r="406" ht="15.75" hidden="1" customHeight="1" x14ac:dyDescent="0.25"/>
    <row r="407" ht="15.75" hidden="1" customHeight="1" x14ac:dyDescent="0.25"/>
    <row r="408" ht="15.75" hidden="1" customHeight="1" x14ac:dyDescent="0.25"/>
    <row r="409" ht="15.75" hidden="1" customHeight="1" x14ac:dyDescent="0.25"/>
    <row r="410" ht="15.75" hidden="1" customHeight="1" x14ac:dyDescent="0.25"/>
    <row r="411" ht="15.75" hidden="1" customHeight="1" x14ac:dyDescent="0.25"/>
    <row r="412" ht="15.75" hidden="1" customHeight="1" x14ac:dyDescent="0.25"/>
    <row r="413" ht="15.75" hidden="1" customHeight="1" x14ac:dyDescent="0.25"/>
    <row r="414" ht="15.75" hidden="1" customHeight="1" x14ac:dyDescent="0.25"/>
    <row r="415" ht="15.75" hidden="1" customHeight="1" x14ac:dyDescent="0.25"/>
    <row r="416" ht="15.75" hidden="1" customHeight="1" x14ac:dyDescent="0.25"/>
    <row r="417" ht="15.75" hidden="1" customHeight="1" x14ac:dyDescent="0.25"/>
    <row r="418" ht="15.75" hidden="1" customHeight="1" x14ac:dyDescent="0.25"/>
    <row r="419" ht="15.75" hidden="1" customHeight="1" x14ac:dyDescent="0.25"/>
    <row r="420" ht="15.75" hidden="1" customHeight="1" x14ac:dyDescent="0.25"/>
    <row r="421" ht="15.75" hidden="1" customHeight="1" x14ac:dyDescent="0.25"/>
    <row r="422" ht="15.75" hidden="1" customHeight="1" x14ac:dyDescent="0.25"/>
    <row r="423" ht="15.75" hidden="1" customHeight="1" x14ac:dyDescent="0.25"/>
    <row r="424" ht="15.75" hidden="1" customHeight="1" x14ac:dyDescent="0.25"/>
    <row r="425" ht="15.75" hidden="1" customHeight="1" x14ac:dyDescent="0.25"/>
    <row r="426" ht="15.75" hidden="1" customHeight="1" x14ac:dyDescent="0.25"/>
    <row r="427" ht="15.75" hidden="1" customHeight="1" x14ac:dyDescent="0.25"/>
    <row r="428" ht="15.75" hidden="1" customHeight="1" x14ac:dyDescent="0.25"/>
    <row r="429" ht="15.75" hidden="1" customHeight="1" x14ac:dyDescent="0.25"/>
    <row r="430" ht="15.75" hidden="1" customHeight="1" x14ac:dyDescent="0.25"/>
    <row r="431" ht="15.75" hidden="1" customHeight="1" x14ac:dyDescent="0.25"/>
    <row r="432" ht="15.75" hidden="1" customHeight="1" x14ac:dyDescent="0.25"/>
    <row r="433" ht="15.75" hidden="1" customHeight="1" x14ac:dyDescent="0.25"/>
    <row r="434" ht="15.75" hidden="1" customHeight="1" x14ac:dyDescent="0.25"/>
    <row r="435" ht="15.75" hidden="1" customHeight="1" x14ac:dyDescent="0.25"/>
    <row r="436" ht="15.75" hidden="1" customHeight="1" x14ac:dyDescent="0.25"/>
    <row r="437" ht="15.75" hidden="1" customHeight="1" x14ac:dyDescent="0.25"/>
    <row r="438" ht="15.75" hidden="1" customHeight="1" x14ac:dyDescent="0.25"/>
    <row r="439" ht="15.75" hidden="1" customHeight="1" x14ac:dyDescent="0.25"/>
    <row r="440" ht="15.75" hidden="1" customHeight="1" x14ac:dyDescent="0.25"/>
    <row r="441" ht="15.75" hidden="1" customHeight="1" x14ac:dyDescent="0.25"/>
    <row r="442" ht="15.75" hidden="1" customHeight="1" x14ac:dyDescent="0.25"/>
    <row r="443" ht="15.75" hidden="1" customHeight="1" x14ac:dyDescent="0.25"/>
    <row r="444" ht="15.75" hidden="1" customHeight="1" x14ac:dyDescent="0.25"/>
    <row r="445" ht="15.75" hidden="1" customHeight="1" x14ac:dyDescent="0.25"/>
    <row r="446" ht="15.75" hidden="1" customHeight="1" x14ac:dyDescent="0.25"/>
    <row r="447" ht="15.75" hidden="1" customHeight="1" x14ac:dyDescent="0.25"/>
    <row r="448" ht="15.75" hidden="1" customHeight="1" x14ac:dyDescent="0.25"/>
    <row r="449" ht="15.75" hidden="1" customHeight="1" x14ac:dyDescent="0.25"/>
    <row r="450" ht="15.75" hidden="1" customHeight="1" x14ac:dyDescent="0.25"/>
    <row r="451" ht="15.75" hidden="1" customHeight="1" x14ac:dyDescent="0.25"/>
    <row r="452" ht="15.75" hidden="1" customHeight="1" x14ac:dyDescent="0.25"/>
    <row r="453" ht="15.75" hidden="1" customHeight="1" x14ac:dyDescent="0.25"/>
    <row r="454" ht="15.75" hidden="1" customHeight="1" x14ac:dyDescent="0.25"/>
    <row r="455" ht="15.75" hidden="1" customHeight="1" x14ac:dyDescent="0.25"/>
    <row r="456" ht="15.75" hidden="1" customHeight="1" x14ac:dyDescent="0.25"/>
    <row r="457" ht="15.75" hidden="1" customHeight="1" x14ac:dyDescent="0.25"/>
    <row r="458" ht="15.75" hidden="1" customHeight="1" x14ac:dyDescent="0.25"/>
    <row r="459" ht="15.75" hidden="1" customHeight="1" x14ac:dyDescent="0.25"/>
    <row r="460" ht="15.75" hidden="1" customHeight="1" x14ac:dyDescent="0.25"/>
    <row r="461" ht="15.75" hidden="1" customHeight="1" x14ac:dyDescent="0.25"/>
    <row r="462" ht="15.75" hidden="1" customHeight="1" x14ac:dyDescent="0.25"/>
    <row r="463" ht="15.75" hidden="1" customHeight="1" x14ac:dyDescent="0.25"/>
    <row r="464" ht="15.75" hidden="1" customHeight="1" x14ac:dyDescent="0.25"/>
    <row r="465" ht="15.75" hidden="1" customHeight="1" x14ac:dyDescent="0.25"/>
    <row r="466" ht="15.75" hidden="1" customHeight="1" x14ac:dyDescent="0.25"/>
    <row r="467" ht="15.75" hidden="1" customHeight="1" x14ac:dyDescent="0.25"/>
    <row r="468" ht="15.75" hidden="1" customHeight="1" x14ac:dyDescent="0.25"/>
    <row r="469" ht="15.75" hidden="1" customHeight="1" x14ac:dyDescent="0.25"/>
    <row r="470" ht="15.75" hidden="1" customHeight="1" x14ac:dyDescent="0.25"/>
    <row r="471" ht="15.75" hidden="1" customHeight="1" x14ac:dyDescent="0.25"/>
    <row r="472" ht="15.75" hidden="1" customHeight="1" x14ac:dyDescent="0.25"/>
    <row r="473" ht="15.75" hidden="1" customHeight="1" x14ac:dyDescent="0.25"/>
    <row r="474" ht="15.75" hidden="1" customHeight="1" x14ac:dyDescent="0.25"/>
    <row r="475" ht="15.75" hidden="1" customHeight="1" x14ac:dyDescent="0.25"/>
    <row r="476" ht="15.75" hidden="1" customHeight="1" x14ac:dyDescent="0.25"/>
    <row r="477" ht="15.75" hidden="1" customHeight="1" x14ac:dyDescent="0.25"/>
    <row r="478" ht="15.75" hidden="1" customHeight="1" x14ac:dyDescent="0.25"/>
    <row r="479" ht="15.75" hidden="1" customHeight="1" x14ac:dyDescent="0.25"/>
    <row r="480" ht="15.75" hidden="1" customHeight="1" x14ac:dyDescent="0.25"/>
    <row r="481" ht="15.75" hidden="1" customHeight="1" x14ac:dyDescent="0.25"/>
    <row r="482" ht="15.75" hidden="1" customHeight="1" x14ac:dyDescent="0.25"/>
    <row r="483" ht="15.75" hidden="1" customHeight="1" x14ac:dyDescent="0.25"/>
    <row r="484" ht="15.75" hidden="1" customHeight="1" x14ac:dyDescent="0.25"/>
    <row r="485" ht="15.75" hidden="1" customHeight="1" x14ac:dyDescent="0.25"/>
    <row r="486" ht="15.75" hidden="1" customHeight="1" x14ac:dyDescent="0.25"/>
    <row r="487" ht="15.75" hidden="1" customHeight="1" x14ac:dyDescent="0.25"/>
    <row r="488" ht="15.75" hidden="1" customHeight="1" x14ac:dyDescent="0.25"/>
    <row r="489" ht="15.75" hidden="1" customHeight="1" x14ac:dyDescent="0.25"/>
    <row r="490" ht="15.75" hidden="1" customHeight="1" x14ac:dyDescent="0.25"/>
    <row r="491" ht="15.75" hidden="1" customHeight="1" x14ac:dyDescent="0.25"/>
    <row r="492" ht="15.75" hidden="1" customHeight="1" x14ac:dyDescent="0.25"/>
    <row r="493" ht="15.75" hidden="1" customHeight="1" x14ac:dyDescent="0.25"/>
    <row r="494" ht="15.75" hidden="1" customHeight="1" x14ac:dyDescent="0.25"/>
    <row r="495" ht="15.75" hidden="1" customHeight="1" x14ac:dyDescent="0.25"/>
    <row r="496" ht="15.75" hidden="1" customHeight="1" x14ac:dyDescent="0.25"/>
    <row r="497" ht="15.75" hidden="1" customHeight="1" x14ac:dyDescent="0.25"/>
    <row r="498" ht="15.75" hidden="1" customHeight="1" x14ac:dyDescent="0.25"/>
    <row r="499" ht="15.75" hidden="1" customHeight="1" x14ac:dyDescent="0.25"/>
    <row r="500" ht="15.75" hidden="1" customHeight="1" x14ac:dyDescent="0.25"/>
    <row r="501" ht="15.75" hidden="1" customHeight="1" x14ac:dyDescent="0.25"/>
    <row r="502" ht="15.75" hidden="1" customHeight="1" x14ac:dyDescent="0.25"/>
    <row r="503" ht="15.75" hidden="1" customHeight="1" x14ac:dyDescent="0.25"/>
    <row r="504" ht="15.75" hidden="1" customHeight="1" x14ac:dyDescent="0.25"/>
    <row r="505" ht="15.75" hidden="1" customHeight="1" x14ac:dyDescent="0.25"/>
    <row r="506" ht="15.75" hidden="1" customHeight="1" x14ac:dyDescent="0.25"/>
    <row r="507" ht="15.75" hidden="1" customHeight="1" x14ac:dyDescent="0.25"/>
    <row r="508" ht="15.75" hidden="1" customHeight="1" x14ac:dyDescent="0.25"/>
    <row r="509" ht="15.75" hidden="1" customHeight="1" x14ac:dyDescent="0.25"/>
    <row r="510" ht="15.75" hidden="1" customHeight="1" x14ac:dyDescent="0.25"/>
    <row r="511" ht="15.75" hidden="1" customHeight="1" x14ac:dyDescent="0.25"/>
    <row r="512" ht="15.75" hidden="1" customHeight="1" x14ac:dyDescent="0.25"/>
    <row r="513" ht="15.75" hidden="1" customHeight="1" x14ac:dyDescent="0.25"/>
    <row r="514" ht="15.75" hidden="1" customHeight="1" x14ac:dyDescent="0.25"/>
    <row r="515" ht="15.75" hidden="1" customHeight="1" x14ac:dyDescent="0.25"/>
    <row r="516" ht="15.75" hidden="1" customHeight="1" x14ac:dyDescent="0.25"/>
    <row r="517" ht="15.75" hidden="1" customHeight="1" x14ac:dyDescent="0.25"/>
    <row r="518" ht="15.75" hidden="1" customHeight="1" x14ac:dyDescent="0.25"/>
    <row r="519" ht="15.75" hidden="1" customHeight="1" x14ac:dyDescent="0.25"/>
    <row r="520" ht="15.75" hidden="1" customHeight="1" x14ac:dyDescent="0.25"/>
    <row r="521" ht="15.75" hidden="1" customHeight="1" x14ac:dyDescent="0.25"/>
    <row r="522" ht="15.75" hidden="1" customHeight="1" x14ac:dyDescent="0.25"/>
    <row r="523" ht="15.75" hidden="1" customHeight="1" x14ac:dyDescent="0.25"/>
    <row r="524" ht="15.75" hidden="1" customHeight="1" x14ac:dyDescent="0.25"/>
    <row r="525" ht="15.75" hidden="1" customHeight="1" x14ac:dyDescent="0.25"/>
    <row r="526" ht="15.75" hidden="1" customHeight="1" x14ac:dyDescent="0.25"/>
    <row r="527" ht="15.75" hidden="1" customHeight="1" x14ac:dyDescent="0.25"/>
    <row r="528" ht="15.75" hidden="1" customHeight="1" x14ac:dyDescent="0.25"/>
    <row r="529" ht="15.75" hidden="1" customHeight="1" x14ac:dyDescent="0.25"/>
    <row r="530" ht="15.75" hidden="1" customHeight="1" x14ac:dyDescent="0.25"/>
    <row r="531" ht="15.75" hidden="1" customHeight="1" x14ac:dyDescent="0.25"/>
    <row r="532" ht="15.75" hidden="1" customHeight="1" x14ac:dyDescent="0.25"/>
    <row r="533" ht="15.75" hidden="1" customHeight="1" x14ac:dyDescent="0.25"/>
    <row r="534" ht="15.75" hidden="1" customHeight="1" x14ac:dyDescent="0.25"/>
    <row r="535" ht="15.75" hidden="1" customHeight="1" x14ac:dyDescent="0.25"/>
    <row r="536" ht="15.75" hidden="1" customHeight="1" x14ac:dyDescent="0.25"/>
    <row r="537" ht="15.75" hidden="1" customHeight="1" x14ac:dyDescent="0.25"/>
    <row r="538" ht="15.75" hidden="1" customHeight="1" x14ac:dyDescent="0.25"/>
    <row r="539" ht="15.75" hidden="1" customHeight="1" x14ac:dyDescent="0.25"/>
    <row r="540" ht="15.75" hidden="1" customHeight="1" x14ac:dyDescent="0.25"/>
    <row r="541" ht="15.75" hidden="1" customHeight="1" x14ac:dyDescent="0.25"/>
    <row r="542" ht="15.75" hidden="1" customHeight="1" x14ac:dyDescent="0.25"/>
    <row r="543" ht="15.75" hidden="1" customHeight="1" x14ac:dyDescent="0.25"/>
    <row r="544" ht="15.75" hidden="1" customHeight="1" x14ac:dyDescent="0.25"/>
    <row r="545" ht="15.75" hidden="1" customHeight="1" x14ac:dyDescent="0.25"/>
    <row r="546" ht="15.75" hidden="1" customHeight="1" x14ac:dyDescent="0.25"/>
    <row r="547" ht="15.75" hidden="1" customHeight="1" x14ac:dyDescent="0.25"/>
    <row r="548" ht="15.75" hidden="1" customHeight="1" x14ac:dyDescent="0.25"/>
    <row r="549" ht="15.75" hidden="1" customHeight="1" x14ac:dyDescent="0.25"/>
    <row r="550" ht="15.75" hidden="1" customHeight="1" x14ac:dyDescent="0.25"/>
    <row r="551" ht="15.75" hidden="1" customHeight="1" x14ac:dyDescent="0.25"/>
    <row r="552" ht="15.75" hidden="1" customHeight="1" x14ac:dyDescent="0.25"/>
    <row r="553" ht="15.75" hidden="1" customHeight="1" x14ac:dyDescent="0.25"/>
    <row r="554" ht="15.75" hidden="1" customHeight="1" x14ac:dyDescent="0.25"/>
    <row r="555" ht="15.75" hidden="1" customHeight="1" x14ac:dyDescent="0.25"/>
    <row r="556" ht="15.75" hidden="1" customHeight="1" x14ac:dyDescent="0.25"/>
    <row r="557" ht="15.75" hidden="1" customHeight="1" x14ac:dyDescent="0.25"/>
    <row r="558" ht="15.75" hidden="1" customHeight="1" x14ac:dyDescent="0.25"/>
    <row r="559" ht="15.75" hidden="1" customHeight="1" x14ac:dyDescent="0.25"/>
    <row r="560" ht="15.75" hidden="1" customHeight="1" x14ac:dyDescent="0.25"/>
    <row r="561" ht="15.75" hidden="1" customHeight="1" x14ac:dyDescent="0.25"/>
    <row r="562" ht="15.75" hidden="1" customHeight="1" x14ac:dyDescent="0.25"/>
    <row r="563" ht="15.75" hidden="1" customHeight="1" x14ac:dyDescent="0.25"/>
    <row r="564" ht="15.75" hidden="1" customHeight="1" x14ac:dyDescent="0.25"/>
    <row r="565" ht="15.75" hidden="1" customHeight="1" x14ac:dyDescent="0.25"/>
    <row r="566" ht="15.75" hidden="1" customHeight="1" x14ac:dyDescent="0.25"/>
    <row r="567" ht="15.75" hidden="1" customHeight="1" x14ac:dyDescent="0.25"/>
    <row r="568" ht="15.75" hidden="1" customHeight="1" x14ac:dyDescent="0.25"/>
    <row r="569" ht="15.75" hidden="1" customHeight="1" x14ac:dyDescent="0.25"/>
    <row r="570" ht="15.75" hidden="1" customHeight="1" x14ac:dyDescent="0.25"/>
    <row r="571" ht="15.75" hidden="1" customHeight="1" x14ac:dyDescent="0.25"/>
    <row r="572" ht="15.75" hidden="1" customHeight="1" x14ac:dyDescent="0.25"/>
    <row r="573" ht="15.75" hidden="1" customHeight="1" x14ac:dyDescent="0.25"/>
    <row r="574" ht="15.75" hidden="1" customHeight="1" x14ac:dyDescent="0.25"/>
    <row r="575" ht="15.75" hidden="1" customHeight="1" x14ac:dyDescent="0.25"/>
    <row r="576" ht="15.75" hidden="1" customHeight="1" x14ac:dyDescent="0.25"/>
    <row r="577" ht="15.75" hidden="1" customHeight="1" x14ac:dyDescent="0.25"/>
    <row r="578" ht="15.75" hidden="1" customHeight="1" x14ac:dyDescent="0.25"/>
    <row r="579" ht="15.75" hidden="1" customHeight="1" x14ac:dyDescent="0.25"/>
    <row r="580" ht="15.75" hidden="1" customHeight="1" x14ac:dyDescent="0.25"/>
    <row r="581" ht="15.75" hidden="1" customHeight="1" x14ac:dyDescent="0.25"/>
    <row r="582" ht="15.75" hidden="1" customHeight="1" x14ac:dyDescent="0.25"/>
    <row r="583" ht="15.75" hidden="1" customHeight="1" x14ac:dyDescent="0.25"/>
    <row r="584" ht="15.75" hidden="1" customHeight="1" x14ac:dyDescent="0.25"/>
    <row r="585" ht="15.75" hidden="1" customHeight="1" x14ac:dyDescent="0.25"/>
    <row r="586" ht="15.75" hidden="1" customHeight="1" x14ac:dyDescent="0.25"/>
    <row r="587" ht="15.75" hidden="1" customHeight="1" x14ac:dyDescent="0.25"/>
    <row r="588" ht="15.75" hidden="1" customHeight="1" x14ac:dyDescent="0.25"/>
    <row r="589" ht="15.75" hidden="1" customHeight="1" x14ac:dyDescent="0.25"/>
    <row r="590" ht="15.75" hidden="1" customHeight="1" x14ac:dyDescent="0.25"/>
    <row r="591" ht="15.75" hidden="1" customHeight="1" x14ac:dyDescent="0.25"/>
    <row r="592" ht="15.75" hidden="1" customHeight="1" x14ac:dyDescent="0.25"/>
    <row r="593" ht="15.75" hidden="1" customHeight="1" x14ac:dyDescent="0.25"/>
    <row r="594" ht="15.75" hidden="1" customHeight="1" x14ac:dyDescent="0.25"/>
    <row r="595" ht="15.75" hidden="1" customHeight="1" x14ac:dyDescent="0.25"/>
    <row r="596" ht="15.75" hidden="1" customHeight="1" x14ac:dyDescent="0.25"/>
    <row r="597" ht="15.75" hidden="1" customHeight="1" x14ac:dyDescent="0.25"/>
    <row r="598" ht="15.75" hidden="1" customHeight="1" x14ac:dyDescent="0.25"/>
    <row r="599" ht="15.75" hidden="1" customHeight="1" x14ac:dyDescent="0.25"/>
    <row r="600" ht="15.75" hidden="1" customHeight="1" x14ac:dyDescent="0.25"/>
    <row r="601" ht="15.75" hidden="1" customHeight="1" x14ac:dyDescent="0.25"/>
    <row r="602" ht="15.75" hidden="1" customHeight="1" x14ac:dyDescent="0.25"/>
    <row r="603" ht="15.75" hidden="1" customHeight="1" x14ac:dyDescent="0.25"/>
    <row r="604" ht="15.75" hidden="1" customHeight="1" x14ac:dyDescent="0.25"/>
    <row r="605" ht="15.75" hidden="1" customHeight="1" x14ac:dyDescent="0.25"/>
    <row r="606" ht="15.75" hidden="1" customHeight="1" x14ac:dyDescent="0.25"/>
    <row r="607" ht="15.75" hidden="1" customHeight="1" x14ac:dyDescent="0.25"/>
    <row r="608" ht="15.75" hidden="1" customHeight="1" x14ac:dyDescent="0.25"/>
    <row r="609" ht="15.75" hidden="1" customHeight="1" x14ac:dyDescent="0.25"/>
    <row r="610" ht="15.75" hidden="1" customHeight="1" x14ac:dyDescent="0.25"/>
    <row r="611" ht="15.75" hidden="1" customHeight="1" x14ac:dyDescent="0.25"/>
    <row r="612" ht="15.75" hidden="1" customHeight="1" x14ac:dyDescent="0.25"/>
    <row r="613" ht="15.75" hidden="1" customHeight="1" x14ac:dyDescent="0.25"/>
    <row r="614" ht="15.75" hidden="1" customHeight="1" x14ac:dyDescent="0.25"/>
    <row r="615" ht="15.75" hidden="1" customHeight="1" x14ac:dyDescent="0.25"/>
    <row r="616" ht="15.75" hidden="1" customHeight="1" x14ac:dyDescent="0.25"/>
    <row r="617" ht="15.75" hidden="1" customHeight="1" x14ac:dyDescent="0.25"/>
    <row r="618" ht="15.75" hidden="1" customHeight="1" x14ac:dyDescent="0.25"/>
    <row r="619" ht="15.75" hidden="1" customHeight="1" x14ac:dyDescent="0.25"/>
    <row r="620" ht="15.75" hidden="1" customHeight="1" x14ac:dyDescent="0.25"/>
    <row r="621" ht="15.75" hidden="1" customHeight="1" x14ac:dyDescent="0.25"/>
    <row r="622" ht="15.75" hidden="1" customHeight="1" x14ac:dyDescent="0.25"/>
    <row r="623" ht="15.75" hidden="1" customHeight="1" x14ac:dyDescent="0.25"/>
    <row r="624" ht="15.75" hidden="1" customHeight="1" x14ac:dyDescent="0.25"/>
    <row r="625" ht="15.75" hidden="1" customHeight="1" x14ac:dyDescent="0.25"/>
    <row r="626" ht="15.75" hidden="1" customHeight="1" x14ac:dyDescent="0.25"/>
    <row r="627" ht="15.75" hidden="1" customHeight="1" x14ac:dyDescent="0.25"/>
    <row r="628" ht="15.75" hidden="1" customHeight="1" x14ac:dyDescent="0.25"/>
    <row r="629" ht="15.75" hidden="1" customHeight="1" x14ac:dyDescent="0.25"/>
    <row r="630" ht="15.75" hidden="1" customHeight="1" x14ac:dyDescent="0.25"/>
    <row r="631" ht="15.75" hidden="1" customHeight="1" x14ac:dyDescent="0.25"/>
    <row r="632" ht="15.75" hidden="1" customHeight="1" x14ac:dyDescent="0.25"/>
    <row r="633" ht="15.75" hidden="1" customHeight="1" x14ac:dyDescent="0.25"/>
    <row r="634" ht="15.75" hidden="1" customHeight="1" x14ac:dyDescent="0.25"/>
    <row r="635" ht="15.75" hidden="1" customHeight="1" x14ac:dyDescent="0.25"/>
    <row r="636" ht="15.75" hidden="1" customHeight="1" x14ac:dyDescent="0.25"/>
    <row r="637" ht="15.75" hidden="1" customHeight="1" x14ac:dyDescent="0.25"/>
    <row r="638" ht="15.75" hidden="1" customHeight="1" x14ac:dyDescent="0.25"/>
    <row r="639" ht="15.75" hidden="1" customHeight="1" x14ac:dyDescent="0.25"/>
    <row r="640" ht="15.75" hidden="1" customHeight="1" x14ac:dyDescent="0.25"/>
    <row r="641" ht="15.75" hidden="1" customHeight="1" x14ac:dyDescent="0.25"/>
    <row r="642" ht="15.75" hidden="1" customHeight="1" x14ac:dyDescent="0.25"/>
    <row r="643" ht="15.75" hidden="1" customHeight="1" x14ac:dyDescent="0.25"/>
    <row r="644" ht="15.75" hidden="1" customHeight="1" x14ac:dyDescent="0.25"/>
    <row r="645" ht="15.75" hidden="1" customHeight="1" x14ac:dyDescent="0.25"/>
    <row r="646" ht="15.75" hidden="1" customHeight="1" x14ac:dyDescent="0.25"/>
    <row r="647" ht="15.75" hidden="1" customHeight="1" x14ac:dyDescent="0.25"/>
    <row r="648" ht="15.75" hidden="1" customHeight="1" x14ac:dyDescent="0.25"/>
    <row r="649" ht="15.75" hidden="1" customHeight="1" x14ac:dyDescent="0.25"/>
    <row r="650" ht="15.75" hidden="1" customHeight="1" x14ac:dyDescent="0.25"/>
    <row r="651" ht="15.75" hidden="1" customHeight="1" x14ac:dyDescent="0.25"/>
    <row r="652" ht="15.75" hidden="1" customHeight="1" x14ac:dyDescent="0.25"/>
    <row r="653" ht="15.75" hidden="1" customHeight="1" x14ac:dyDescent="0.25"/>
    <row r="654" ht="15.75" hidden="1" customHeight="1" x14ac:dyDescent="0.25"/>
    <row r="655" ht="15.75" hidden="1" customHeight="1" x14ac:dyDescent="0.25"/>
    <row r="656" ht="15.75" hidden="1" customHeight="1" x14ac:dyDescent="0.25"/>
    <row r="657" ht="15.75" hidden="1" customHeight="1" x14ac:dyDescent="0.25"/>
    <row r="658" ht="15.75" hidden="1" customHeight="1" x14ac:dyDescent="0.25"/>
    <row r="659" ht="15.75" hidden="1" customHeight="1" x14ac:dyDescent="0.25"/>
    <row r="660" ht="15.75" hidden="1" customHeight="1" x14ac:dyDescent="0.25"/>
    <row r="661" ht="15.75" hidden="1" customHeight="1" x14ac:dyDescent="0.25"/>
    <row r="662" ht="15.75" hidden="1" customHeight="1" x14ac:dyDescent="0.25"/>
    <row r="663" ht="15.75" hidden="1" customHeight="1" x14ac:dyDescent="0.25"/>
    <row r="664" ht="15.75" hidden="1" customHeight="1" x14ac:dyDescent="0.25"/>
    <row r="665" ht="15.75" hidden="1" customHeight="1" x14ac:dyDescent="0.25"/>
    <row r="666" ht="15.75" hidden="1" customHeight="1" x14ac:dyDescent="0.25"/>
    <row r="667" ht="15.75" hidden="1" customHeight="1" x14ac:dyDescent="0.25"/>
    <row r="668" ht="15.75" hidden="1" customHeight="1" x14ac:dyDescent="0.25"/>
    <row r="669" ht="15.75" hidden="1" customHeight="1" x14ac:dyDescent="0.25"/>
    <row r="670" ht="15.75" hidden="1" customHeight="1" x14ac:dyDescent="0.25"/>
    <row r="671" ht="15.75" hidden="1" customHeight="1" x14ac:dyDescent="0.25"/>
    <row r="672" ht="15.75" hidden="1" customHeight="1" x14ac:dyDescent="0.25"/>
    <row r="673" ht="15.75" hidden="1" customHeight="1" x14ac:dyDescent="0.25"/>
    <row r="674" ht="15.75" hidden="1" customHeight="1" x14ac:dyDescent="0.25"/>
    <row r="675" ht="15.75" hidden="1" customHeight="1" x14ac:dyDescent="0.25"/>
    <row r="676" ht="15.75" hidden="1" customHeight="1" x14ac:dyDescent="0.25"/>
    <row r="677" ht="15.75" hidden="1" customHeight="1" x14ac:dyDescent="0.25"/>
    <row r="678" ht="15.75" hidden="1" customHeight="1" x14ac:dyDescent="0.25"/>
    <row r="679" ht="15.75" hidden="1" customHeight="1" x14ac:dyDescent="0.25"/>
    <row r="680" ht="15.75" hidden="1" customHeight="1" x14ac:dyDescent="0.25"/>
    <row r="681" ht="15.75" hidden="1" customHeight="1" x14ac:dyDescent="0.25"/>
    <row r="682" ht="15.75" hidden="1" customHeight="1" x14ac:dyDescent="0.25"/>
    <row r="683" ht="15.75" hidden="1" customHeight="1" x14ac:dyDescent="0.25"/>
    <row r="684" ht="15.75" hidden="1" customHeight="1" x14ac:dyDescent="0.25"/>
    <row r="685" ht="15.75" hidden="1" customHeight="1" x14ac:dyDescent="0.25"/>
    <row r="686" ht="15.75" hidden="1" customHeight="1" x14ac:dyDescent="0.25"/>
    <row r="687" ht="15.75" hidden="1" customHeight="1" x14ac:dyDescent="0.25"/>
    <row r="688" ht="15.75" hidden="1" customHeight="1" x14ac:dyDescent="0.25"/>
    <row r="689" ht="15.75" hidden="1" customHeight="1" x14ac:dyDescent="0.25"/>
    <row r="690" ht="15.75" hidden="1" customHeight="1" x14ac:dyDescent="0.25"/>
    <row r="691" ht="15.75" hidden="1" customHeight="1" x14ac:dyDescent="0.25"/>
    <row r="692" ht="15.75" hidden="1" customHeight="1" x14ac:dyDescent="0.25"/>
    <row r="693" ht="15.75" hidden="1" customHeight="1" x14ac:dyDescent="0.25"/>
    <row r="694" ht="15.75" hidden="1" customHeight="1" x14ac:dyDescent="0.25"/>
    <row r="695" ht="15.75" hidden="1" customHeight="1" x14ac:dyDescent="0.25"/>
    <row r="696" ht="15.75" hidden="1" customHeight="1" x14ac:dyDescent="0.25"/>
    <row r="697" ht="15.75" hidden="1" customHeight="1" x14ac:dyDescent="0.25"/>
    <row r="698" ht="15.75" hidden="1" customHeight="1" x14ac:dyDescent="0.25"/>
    <row r="699" ht="15.75" hidden="1" customHeight="1" x14ac:dyDescent="0.25"/>
    <row r="700" ht="15.75" hidden="1" customHeight="1" x14ac:dyDescent="0.25"/>
    <row r="701" ht="15.75" hidden="1" customHeight="1" x14ac:dyDescent="0.25"/>
    <row r="702" ht="15.75" hidden="1" customHeight="1" x14ac:dyDescent="0.25"/>
    <row r="703" ht="15.75" hidden="1" customHeight="1" x14ac:dyDescent="0.25"/>
    <row r="704" ht="15.75" hidden="1" customHeight="1" x14ac:dyDescent="0.25"/>
    <row r="705" ht="15.75" hidden="1" customHeight="1" x14ac:dyDescent="0.25"/>
    <row r="706" ht="15.75" hidden="1" customHeight="1" x14ac:dyDescent="0.25"/>
    <row r="707" ht="15.75" hidden="1" customHeight="1" x14ac:dyDescent="0.25"/>
    <row r="708" ht="15.75" hidden="1" customHeight="1" x14ac:dyDescent="0.25"/>
    <row r="709" ht="15.75" hidden="1" customHeight="1" x14ac:dyDescent="0.25"/>
    <row r="710" ht="15.75" hidden="1" customHeight="1" x14ac:dyDescent="0.25"/>
    <row r="711" ht="15.75" hidden="1" customHeight="1" x14ac:dyDescent="0.25"/>
    <row r="712" ht="15.75" hidden="1" customHeight="1" x14ac:dyDescent="0.25"/>
    <row r="713" ht="15.75" hidden="1" customHeight="1" x14ac:dyDescent="0.25"/>
    <row r="714" ht="15.75" hidden="1" customHeight="1" x14ac:dyDescent="0.25"/>
    <row r="715" ht="15.75" hidden="1" customHeight="1" x14ac:dyDescent="0.25"/>
    <row r="716" ht="15.75" hidden="1" customHeight="1" x14ac:dyDescent="0.25"/>
    <row r="717" ht="15.75" hidden="1" customHeight="1" x14ac:dyDescent="0.25"/>
    <row r="718" ht="15.75" hidden="1" customHeight="1" x14ac:dyDescent="0.25"/>
    <row r="719" ht="15.75" hidden="1" customHeight="1" x14ac:dyDescent="0.25"/>
    <row r="720" ht="15.75" hidden="1" customHeight="1" x14ac:dyDescent="0.25"/>
    <row r="721" ht="15.75" hidden="1" customHeight="1" x14ac:dyDescent="0.25"/>
    <row r="722" ht="15.75" hidden="1" customHeight="1" x14ac:dyDescent="0.25"/>
    <row r="723" ht="15.75" hidden="1" customHeight="1" x14ac:dyDescent="0.25"/>
    <row r="724" ht="15.75" hidden="1" customHeight="1" x14ac:dyDescent="0.25"/>
    <row r="725" ht="15.75" hidden="1" customHeight="1" x14ac:dyDescent="0.25"/>
    <row r="726" ht="15.75" hidden="1" customHeight="1" x14ac:dyDescent="0.25"/>
    <row r="727" ht="15.75" hidden="1" customHeight="1" x14ac:dyDescent="0.25"/>
    <row r="728" ht="15.75" hidden="1" customHeight="1" x14ac:dyDescent="0.25"/>
    <row r="729" ht="15.75" hidden="1" customHeight="1" x14ac:dyDescent="0.25"/>
    <row r="730" ht="15.75" hidden="1" customHeight="1" x14ac:dyDescent="0.25"/>
    <row r="731" ht="15.75" hidden="1" customHeight="1" x14ac:dyDescent="0.25"/>
    <row r="732" ht="15.75" hidden="1" customHeight="1" x14ac:dyDescent="0.25"/>
    <row r="733" ht="15.75" hidden="1" customHeight="1" x14ac:dyDescent="0.25"/>
    <row r="734" ht="15.75" hidden="1" customHeight="1" x14ac:dyDescent="0.25"/>
    <row r="735" ht="15.75" hidden="1" customHeight="1" x14ac:dyDescent="0.25"/>
    <row r="736" ht="15.75" hidden="1" customHeight="1" x14ac:dyDescent="0.25"/>
    <row r="737" ht="15.75" hidden="1" customHeight="1" x14ac:dyDescent="0.25"/>
    <row r="738" ht="15.75" hidden="1" customHeight="1" x14ac:dyDescent="0.25"/>
    <row r="739" ht="15.75" hidden="1" customHeight="1" x14ac:dyDescent="0.25"/>
    <row r="740" ht="15.75" hidden="1" customHeight="1" x14ac:dyDescent="0.25"/>
    <row r="741" ht="15.75" hidden="1" customHeight="1" x14ac:dyDescent="0.25"/>
    <row r="742" ht="15.75" hidden="1" customHeight="1" x14ac:dyDescent="0.25"/>
    <row r="743" ht="15.75" hidden="1" customHeight="1" x14ac:dyDescent="0.25"/>
    <row r="744" ht="15.75" hidden="1" customHeight="1" x14ac:dyDescent="0.25"/>
    <row r="745" ht="15.75" hidden="1" customHeight="1" x14ac:dyDescent="0.25"/>
    <row r="746" ht="15.75" hidden="1" customHeight="1" x14ac:dyDescent="0.25"/>
    <row r="747" ht="15.75" hidden="1" customHeight="1" x14ac:dyDescent="0.25"/>
    <row r="748" ht="15.75" hidden="1" customHeight="1" x14ac:dyDescent="0.25"/>
    <row r="749" ht="15.75" hidden="1" customHeight="1" x14ac:dyDescent="0.25"/>
    <row r="750" ht="15.75" hidden="1" customHeight="1" x14ac:dyDescent="0.25"/>
    <row r="751" ht="15.75" hidden="1" customHeight="1" x14ac:dyDescent="0.25"/>
    <row r="752" ht="15.75" hidden="1" customHeight="1" x14ac:dyDescent="0.25"/>
    <row r="753" ht="15.75" hidden="1" customHeight="1" x14ac:dyDescent="0.25"/>
    <row r="754" ht="15.75" hidden="1" customHeight="1" x14ac:dyDescent="0.25"/>
    <row r="755" ht="15.75" hidden="1" customHeight="1" x14ac:dyDescent="0.25"/>
    <row r="756" ht="15.75" hidden="1" customHeight="1" x14ac:dyDescent="0.25"/>
    <row r="757" ht="15.75" hidden="1" customHeight="1" x14ac:dyDescent="0.25"/>
    <row r="758" ht="15.75" hidden="1" customHeight="1" x14ac:dyDescent="0.25"/>
    <row r="759" ht="15.75" hidden="1" customHeight="1" x14ac:dyDescent="0.25"/>
    <row r="760" ht="15.75" hidden="1" customHeight="1" x14ac:dyDescent="0.25"/>
    <row r="761" ht="15.75" hidden="1" customHeight="1" x14ac:dyDescent="0.25"/>
    <row r="762" ht="15.75" hidden="1" customHeight="1" x14ac:dyDescent="0.25"/>
    <row r="763" ht="15.75" hidden="1" customHeight="1" x14ac:dyDescent="0.25"/>
    <row r="764" ht="15.75" hidden="1" customHeight="1" x14ac:dyDescent="0.25"/>
    <row r="765" ht="15.75" hidden="1" customHeight="1" x14ac:dyDescent="0.25"/>
    <row r="766" ht="15.75" hidden="1" customHeight="1" x14ac:dyDescent="0.25"/>
    <row r="767" ht="15.75" hidden="1" customHeight="1" x14ac:dyDescent="0.25"/>
    <row r="768" ht="15.75" hidden="1" customHeight="1" x14ac:dyDescent="0.25"/>
    <row r="769" ht="15.75" hidden="1" customHeight="1" x14ac:dyDescent="0.25"/>
    <row r="770" ht="15.75" hidden="1" customHeight="1" x14ac:dyDescent="0.25"/>
    <row r="771" ht="15.75" hidden="1" customHeight="1" x14ac:dyDescent="0.25"/>
    <row r="772" ht="15.75" hidden="1" customHeight="1" x14ac:dyDescent="0.25"/>
    <row r="773" ht="15.75" hidden="1" customHeight="1" x14ac:dyDescent="0.25"/>
    <row r="774" ht="15.75" hidden="1" customHeight="1" x14ac:dyDescent="0.25"/>
    <row r="775" ht="15.75" hidden="1" customHeight="1" x14ac:dyDescent="0.25"/>
    <row r="776" ht="15.75" hidden="1" customHeight="1" x14ac:dyDescent="0.25"/>
    <row r="777" ht="15.75" hidden="1" customHeight="1" x14ac:dyDescent="0.25"/>
    <row r="778" ht="15.75" hidden="1" customHeight="1" x14ac:dyDescent="0.25"/>
    <row r="779" ht="15.75" hidden="1" customHeight="1" x14ac:dyDescent="0.25"/>
    <row r="780" ht="15.75" hidden="1" customHeight="1" x14ac:dyDescent="0.25"/>
    <row r="781" ht="15.75" hidden="1" customHeight="1" x14ac:dyDescent="0.25"/>
    <row r="782" ht="15.75" hidden="1" customHeight="1" x14ac:dyDescent="0.25"/>
    <row r="783" ht="15.75" hidden="1" customHeight="1" x14ac:dyDescent="0.25"/>
    <row r="784" ht="15.75" hidden="1" customHeight="1" x14ac:dyDescent="0.25"/>
    <row r="785" ht="15.75" hidden="1" customHeight="1" x14ac:dyDescent="0.25"/>
    <row r="786" ht="15.75" hidden="1" customHeight="1" x14ac:dyDescent="0.25"/>
    <row r="787" ht="15.75" hidden="1" customHeight="1" x14ac:dyDescent="0.25"/>
    <row r="788" ht="15.75" hidden="1" customHeight="1" x14ac:dyDescent="0.25"/>
    <row r="789" ht="15.75" hidden="1" customHeight="1" x14ac:dyDescent="0.25"/>
    <row r="790" ht="15.75" hidden="1" customHeight="1" x14ac:dyDescent="0.25"/>
    <row r="791" ht="15.75" hidden="1" customHeight="1" x14ac:dyDescent="0.25"/>
    <row r="792" ht="15.75" hidden="1" customHeight="1" x14ac:dyDescent="0.25"/>
    <row r="793" ht="15.75" hidden="1" customHeight="1" x14ac:dyDescent="0.25"/>
    <row r="794" ht="15.75" hidden="1" customHeight="1" x14ac:dyDescent="0.25"/>
    <row r="795" ht="15.75" hidden="1" customHeight="1" x14ac:dyDescent="0.25"/>
    <row r="796" ht="15.75" hidden="1" customHeight="1" x14ac:dyDescent="0.25"/>
    <row r="797" ht="15.75" hidden="1" customHeight="1" x14ac:dyDescent="0.25"/>
    <row r="798" ht="15.75" hidden="1" customHeight="1" x14ac:dyDescent="0.25"/>
    <row r="799" ht="15.75" hidden="1" customHeight="1" x14ac:dyDescent="0.25"/>
    <row r="800" ht="15.75" hidden="1" customHeight="1" x14ac:dyDescent="0.25"/>
    <row r="801" ht="15.75" hidden="1" customHeight="1" x14ac:dyDescent="0.25"/>
    <row r="802" ht="15.75" hidden="1" customHeight="1" x14ac:dyDescent="0.25"/>
    <row r="803" ht="15.75" hidden="1" customHeight="1" x14ac:dyDescent="0.25"/>
    <row r="804" ht="15.75" hidden="1" customHeight="1" x14ac:dyDescent="0.25"/>
    <row r="805" ht="15.75" hidden="1" customHeight="1" x14ac:dyDescent="0.25"/>
    <row r="806" ht="15.75" hidden="1" customHeight="1" x14ac:dyDescent="0.25"/>
    <row r="807" ht="15.75" hidden="1" customHeight="1" x14ac:dyDescent="0.25"/>
    <row r="808" ht="15.75" hidden="1" customHeight="1" x14ac:dyDescent="0.25"/>
    <row r="809" ht="15.75" hidden="1" customHeight="1" x14ac:dyDescent="0.25"/>
    <row r="810" ht="15.75" hidden="1" customHeight="1" x14ac:dyDescent="0.25"/>
    <row r="811" ht="15.75" hidden="1" customHeight="1" x14ac:dyDescent="0.25"/>
    <row r="812" ht="15.75" hidden="1" customHeight="1" x14ac:dyDescent="0.25"/>
    <row r="813" ht="15.75" hidden="1" customHeight="1" x14ac:dyDescent="0.25"/>
    <row r="814" ht="15.75" hidden="1" customHeight="1" x14ac:dyDescent="0.25"/>
    <row r="815" ht="15.75" hidden="1" customHeight="1" x14ac:dyDescent="0.25"/>
    <row r="816" ht="15.75" hidden="1" customHeight="1" x14ac:dyDescent="0.25"/>
    <row r="817" ht="15.75" hidden="1" customHeight="1" x14ac:dyDescent="0.25"/>
    <row r="818" ht="15.75" hidden="1" customHeight="1" x14ac:dyDescent="0.25"/>
    <row r="819" ht="15.75" hidden="1" customHeight="1" x14ac:dyDescent="0.25"/>
    <row r="820" ht="15.75" hidden="1" customHeight="1" x14ac:dyDescent="0.25"/>
    <row r="821" ht="15.75" hidden="1" customHeight="1" x14ac:dyDescent="0.25"/>
    <row r="822" ht="15.75" hidden="1" customHeight="1" x14ac:dyDescent="0.25"/>
    <row r="823" ht="15.75" hidden="1" customHeight="1" x14ac:dyDescent="0.25"/>
    <row r="824" ht="15.75" hidden="1" customHeight="1" x14ac:dyDescent="0.25"/>
    <row r="825" ht="15.75" hidden="1" customHeight="1" x14ac:dyDescent="0.25"/>
    <row r="826" ht="15.75" hidden="1" customHeight="1" x14ac:dyDescent="0.25"/>
    <row r="827" ht="15.75" hidden="1" customHeight="1" x14ac:dyDescent="0.25"/>
    <row r="828" ht="15.75" hidden="1" customHeight="1" x14ac:dyDescent="0.25"/>
    <row r="829" ht="15.75" hidden="1" customHeight="1" x14ac:dyDescent="0.25"/>
    <row r="830" ht="15.75" hidden="1" customHeight="1" x14ac:dyDescent="0.25"/>
    <row r="831" ht="15.75" hidden="1" customHeight="1" x14ac:dyDescent="0.25"/>
    <row r="832" ht="15.75" hidden="1" customHeight="1" x14ac:dyDescent="0.25"/>
    <row r="833" ht="15.75" hidden="1" customHeight="1" x14ac:dyDescent="0.25"/>
    <row r="834" ht="15.75" hidden="1" customHeight="1" x14ac:dyDescent="0.25"/>
    <row r="835" ht="15.75" hidden="1" customHeight="1" x14ac:dyDescent="0.25"/>
    <row r="836" ht="15.75" hidden="1" customHeight="1" x14ac:dyDescent="0.25"/>
    <row r="837" ht="15.75" hidden="1" customHeight="1" x14ac:dyDescent="0.25"/>
    <row r="838" ht="15.75" hidden="1" customHeight="1" x14ac:dyDescent="0.25"/>
    <row r="839" ht="15.75" hidden="1" customHeight="1" x14ac:dyDescent="0.25"/>
    <row r="840" ht="15.75" hidden="1" customHeight="1" x14ac:dyDescent="0.25"/>
    <row r="841" ht="15.75" hidden="1" customHeight="1" x14ac:dyDescent="0.25"/>
    <row r="842" ht="15.75" hidden="1" customHeight="1" x14ac:dyDescent="0.25"/>
    <row r="843" ht="15.75" hidden="1" customHeight="1" x14ac:dyDescent="0.25"/>
    <row r="844" ht="15.75" hidden="1" customHeight="1" x14ac:dyDescent="0.25"/>
    <row r="845" ht="15.75" hidden="1" customHeight="1" x14ac:dyDescent="0.25"/>
    <row r="846" ht="15.75" hidden="1" customHeight="1" x14ac:dyDescent="0.25"/>
    <row r="847" ht="15.75" hidden="1" customHeight="1" x14ac:dyDescent="0.25"/>
    <row r="848" ht="15.75" hidden="1" customHeight="1" x14ac:dyDescent="0.25"/>
    <row r="849" ht="15.75" hidden="1" customHeight="1" x14ac:dyDescent="0.25"/>
    <row r="850" ht="15.75" hidden="1" customHeight="1" x14ac:dyDescent="0.25"/>
    <row r="851" ht="15.75" hidden="1" customHeight="1" x14ac:dyDescent="0.25"/>
    <row r="852" ht="15.75" hidden="1" customHeight="1" x14ac:dyDescent="0.25"/>
    <row r="853" ht="15.75" hidden="1" customHeight="1" x14ac:dyDescent="0.25"/>
    <row r="854" ht="15.75" hidden="1" customHeight="1" x14ac:dyDescent="0.25"/>
    <row r="855" ht="15.75" hidden="1" customHeight="1" x14ac:dyDescent="0.25"/>
    <row r="856" ht="15.75" hidden="1" customHeight="1" x14ac:dyDescent="0.25"/>
    <row r="857" ht="15.75" hidden="1" customHeight="1" x14ac:dyDescent="0.25"/>
    <row r="858" ht="15.75" hidden="1" customHeight="1" x14ac:dyDescent="0.25"/>
    <row r="859" ht="15.75" hidden="1" customHeight="1" x14ac:dyDescent="0.25"/>
    <row r="860" ht="15.75" hidden="1" customHeight="1" x14ac:dyDescent="0.25"/>
    <row r="861" ht="15.75" hidden="1" customHeight="1" x14ac:dyDescent="0.25"/>
    <row r="862" ht="15.75" hidden="1" customHeight="1" x14ac:dyDescent="0.25"/>
    <row r="863" ht="15.75" hidden="1" customHeight="1" x14ac:dyDescent="0.25"/>
    <row r="864" ht="15.75" hidden="1" customHeight="1" x14ac:dyDescent="0.25"/>
    <row r="865" ht="15.75" hidden="1" customHeight="1" x14ac:dyDescent="0.25"/>
    <row r="866" ht="15.75" hidden="1" customHeight="1" x14ac:dyDescent="0.25"/>
    <row r="867" ht="15.75" hidden="1" customHeight="1" x14ac:dyDescent="0.25"/>
    <row r="868" ht="15.75" hidden="1" customHeight="1" x14ac:dyDescent="0.25"/>
    <row r="869" ht="15.75" hidden="1" customHeight="1" x14ac:dyDescent="0.25"/>
    <row r="870" ht="15.75" hidden="1" customHeight="1" x14ac:dyDescent="0.25"/>
    <row r="871" ht="15.75" hidden="1" customHeight="1" x14ac:dyDescent="0.25"/>
    <row r="872" ht="15.75" hidden="1" customHeight="1" x14ac:dyDescent="0.25"/>
    <row r="873" ht="15.75" hidden="1" customHeight="1" x14ac:dyDescent="0.25"/>
    <row r="874" ht="15.75" hidden="1" customHeight="1" x14ac:dyDescent="0.25"/>
    <row r="875" ht="15.75" hidden="1" customHeight="1" x14ac:dyDescent="0.25"/>
    <row r="876" ht="15.75" hidden="1" customHeight="1" x14ac:dyDescent="0.25"/>
    <row r="877" ht="15.75" hidden="1" customHeight="1" x14ac:dyDescent="0.25"/>
    <row r="878" ht="15.75" hidden="1" customHeight="1" x14ac:dyDescent="0.25"/>
    <row r="879" ht="15.75" hidden="1" customHeight="1" x14ac:dyDescent="0.25"/>
    <row r="880" ht="15.75" hidden="1" customHeight="1" x14ac:dyDescent="0.25"/>
    <row r="881" ht="15.75" hidden="1" customHeight="1" x14ac:dyDescent="0.25"/>
    <row r="882" ht="15.75" hidden="1" customHeight="1" x14ac:dyDescent="0.25"/>
    <row r="883" ht="15.75" hidden="1" customHeight="1" x14ac:dyDescent="0.25"/>
    <row r="884" ht="15.75" hidden="1" customHeight="1" x14ac:dyDescent="0.25"/>
    <row r="885" ht="15.75" hidden="1" customHeight="1" x14ac:dyDescent="0.25"/>
    <row r="886" ht="15.75" hidden="1" customHeight="1" x14ac:dyDescent="0.25"/>
    <row r="887" ht="15.75" hidden="1" customHeight="1" x14ac:dyDescent="0.25"/>
    <row r="888" ht="15.75" hidden="1" customHeight="1" x14ac:dyDescent="0.25"/>
    <row r="889" ht="15.75" hidden="1" customHeight="1" x14ac:dyDescent="0.25"/>
    <row r="890" ht="15.75" hidden="1" customHeight="1" x14ac:dyDescent="0.25"/>
    <row r="891" ht="15.75" hidden="1" customHeight="1" x14ac:dyDescent="0.25"/>
    <row r="892" ht="15.75" hidden="1" customHeight="1" x14ac:dyDescent="0.25"/>
    <row r="893" ht="15.75" hidden="1" customHeight="1" x14ac:dyDescent="0.25"/>
    <row r="894" ht="15.75" hidden="1" customHeight="1" x14ac:dyDescent="0.25"/>
    <row r="895" ht="15.75" hidden="1" customHeight="1" x14ac:dyDescent="0.25"/>
    <row r="896" ht="15.75" hidden="1" customHeight="1" x14ac:dyDescent="0.25"/>
    <row r="897" ht="15.75" hidden="1" customHeight="1" x14ac:dyDescent="0.25"/>
    <row r="898" ht="15.75" hidden="1" customHeight="1" x14ac:dyDescent="0.25"/>
    <row r="899" ht="15.75" hidden="1" customHeight="1" x14ac:dyDescent="0.25"/>
    <row r="900" ht="15.75" hidden="1" customHeight="1" x14ac:dyDescent="0.25"/>
    <row r="901" ht="15.75" hidden="1" customHeight="1" x14ac:dyDescent="0.25"/>
    <row r="902" ht="15.75" hidden="1" customHeight="1" x14ac:dyDescent="0.25"/>
    <row r="903" ht="15.75" hidden="1" customHeight="1" x14ac:dyDescent="0.25"/>
    <row r="904" ht="15.75" hidden="1" customHeight="1" x14ac:dyDescent="0.25"/>
    <row r="905" ht="15.75" hidden="1" customHeight="1" x14ac:dyDescent="0.25"/>
    <row r="906" ht="15.75" hidden="1" customHeight="1" x14ac:dyDescent="0.25"/>
    <row r="907" ht="15.75" hidden="1" customHeight="1" x14ac:dyDescent="0.25"/>
    <row r="908" ht="15.75" hidden="1" customHeight="1" x14ac:dyDescent="0.25"/>
    <row r="909" ht="15.75" hidden="1" customHeight="1" x14ac:dyDescent="0.25"/>
    <row r="910" ht="15.75" hidden="1" customHeight="1" x14ac:dyDescent="0.25"/>
    <row r="911" ht="15.75" hidden="1" customHeight="1" x14ac:dyDescent="0.25"/>
    <row r="912" ht="15.75" hidden="1" customHeight="1" x14ac:dyDescent="0.25"/>
    <row r="913" ht="15.75" hidden="1" customHeight="1" x14ac:dyDescent="0.25"/>
    <row r="914" ht="15.75" hidden="1" customHeight="1" x14ac:dyDescent="0.25"/>
    <row r="915" ht="15.75" hidden="1" customHeight="1" x14ac:dyDescent="0.25"/>
    <row r="916" ht="15.75" hidden="1" customHeight="1" x14ac:dyDescent="0.25"/>
    <row r="917" ht="15.75" hidden="1" customHeight="1" x14ac:dyDescent="0.25"/>
    <row r="918" ht="15.75" hidden="1" customHeight="1" x14ac:dyDescent="0.25"/>
    <row r="919" ht="15.75" hidden="1" customHeight="1" x14ac:dyDescent="0.25"/>
    <row r="920" ht="15.75" hidden="1" customHeight="1" x14ac:dyDescent="0.25"/>
    <row r="921" ht="15.75" hidden="1" customHeight="1" x14ac:dyDescent="0.25"/>
    <row r="922" ht="15.75" hidden="1" customHeight="1" x14ac:dyDescent="0.25"/>
    <row r="923" ht="15.75" hidden="1" customHeight="1" x14ac:dyDescent="0.25"/>
    <row r="924" ht="15.75" hidden="1" customHeight="1" x14ac:dyDescent="0.25"/>
    <row r="925" ht="15.75" hidden="1" customHeight="1" x14ac:dyDescent="0.25"/>
    <row r="926" ht="15.75" hidden="1" customHeight="1" x14ac:dyDescent="0.25"/>
    <row r="927" ht="15.75" hidden="1" customHeight="1" x14ac:dyDescent="0.25"/>
    <row r="928" ht="15.75" hidden="1" customHeight="1" x14ac:dyDescent="0.25"/>
    <row r="929" ht="15.75" hidden="1" customHeight="1" x14ac:dyDescent="0.25"/>
    <row r="930" ht="15.75" hidden="1" customHeight="1" x14ac:dyDescent="0.25"/>
    <row r="931" ht="15.75" hidden="1" customHeight="1" x14ac:dyDescent="0.25"/>
    <row r="932" ht="15.75" hidden="1" customHeight="1" x14ac:dyDescent="0.25"/>
    <row r="933" ht="15.75" hidden="1" customHeight="1" x14ac:dyDescent="0.25"/>
    <row r="934" ht="15.75" hidden="1" customHeight="1" x14ac:dyDescent="0.25"/>
    <row r="935" ht="15.75" hidden="1" customHeight="1" x14ac:dyDescent="0.25"/>
    <row r="936" ht="15.75" hidden="1" customHeight="1" x14ac:dyDescent="0.25"/>
    <row r="937" ht="15.75" hidden="1" customHeight="1" x14ac:dyDescent="0.25"/>
    <row r="938" ht="15.75" hidden="1" customHeight="1" x14ac:dyDescent="0.25"/>
    <row r="939" ht="15.75" hidden="1" customHeight="1" x14ac:dyDescent="0.25"/>
    <row r="940" ht="15.75" hidden="1" customHeight="1" x14ac:dyDescent="0.25"/>
    <row r="941" ht="15.75" hidden="1" customHeight="1" x14ac:dyDescent="0.25"/>
    <row r="942" ht="15.75" hidden="1" customHeight="1" x14ac:dyDescent="0.25"/>
    <row r="943" ht="15.75" hidden="1" customHeight="1" x14ac:dyDescent="0.25"/>
    <row r="944" ht="15.75" hidden="1" customHeight="1" x14ac:dyDescent="0.25"/>
    <row r="945" ht="15.75" hidden="1" customHeight="1" x14ac:dyDescent="0.25"/>
    <row r="946" ht="15.75" hidden="1" customHeight="1" x14ac:dyDescent="0.25"/>
    <row r="947" ht="15.75" hidden="1" customHeight="1" x14ac:dyDescent="0.25"/>
    <row r="948" ht="15.75" hidden="1" customHeight="1" x14ac:dyDescent="0.25"/>
    <row r="949" ht="15.75" hidden="1" customHeight="1" x14ac:dyDescent="0.25"/>
    <row r="950" ht="15.75" hidden="1" customHeight="1" x14ac:dyDescent="0.25"/>
    <row r="951" ht="15.75" hidden="1" customHeight="1" x14ac:dyDescent="0.25"/>
    <row r="952" ht="15.75" hidden="1" customHeight="1" x14ac:dyDescent="0.25"/>
    <row r="953" ht="15.75" hidden="1" customHeight="1" x14ac:dyDescent="0.25"/>
    <row r="954" ht="15.75" hidden="1" customHeight="1" x14ac:dyDescent="0.25"/>
    <row r="955" ht="15.75" hidden="1" customHeight="1" x14ac:dyDescent="0.25"/>
    <row r="956" ht="15.75" hidden="1" customHeight="1" x14ac:dyDescent="0.25"/>
    <row r="957" ht="15.75" hidden="1" customHeight="1" x14ac:dyDescent="0.25"/>
    <row r="958" ht="15.75" hidden="1" customHeight="1" x14ac:dyDescent="0.25"/>
    <row r="959" ht="15.75" hidden="1" customHeight="1" x14ac:dyDescent="0.25"/>
    <row r="960" ht="15.75" hidden="1" customHeight="1" x14ac:dyDescent="0.25"/>
    <row r="961" ht="15.75" hidden="1" customHeight="1" x14ac:dyDescent="0.25"/>
    <row r="962" ht="15.75" hidden="1" customHeight="1" x14ac:dyDescent="0.25"/>
    <row r="963" ht="15.75" hidden="1" customHeight="1" x14ac:dyDescent="0.25"/>
    <row r="964" ht="15.75" hidden="1" customHeight="1" x14ac:dyDescent="0.25"/>
    <row r="965" ht="15.75" hidden="1" customHeight="1" x14ac:dyDescent="0.25"/>
    <row r="966" ht="15.75" hidden="1" customHeight="1" x14ac:dyDescent="0.25"/>
    <row r="967" ht="15.75" hidden="1" customHeight="1" x14ac:dyDescent="0.25"/>
    <row r="968" ht="15.75" hidden="1" customHeight="1" x14ac:dyDescent="0.25"/>
    <row r="969" ht="15.75" hidden="1" customHeight="1" x14ac:dyDescent="0.25"/>
    <row r="970" ht="15.75" hidden="1" customHeight="1" x14ac:dyDescent="0.25"/>
    <row r="971" ht="15.75" hidden="1" customHeight="1" x14ac:dyDescent="0.25"/>
    <row r="972" ht="15.75" hidden="1" customHeight="1" x14ac:dyDescent="0.25"/>
    <row r="973" ht="15.75" hidden="1" customHeight="1" x14ac:dyDescent="0.25"/>
    <row r="974" ht="15.75" hidden="1" customHeight="1" x14ac:dyDescent="0.25"/>
    <row r="975" ht="15.75" hidden="1" customHeight="1" x14ac:dyDescent="0.25"/>
    <row r="976" ht="15.75" hidden="1" customHeight="1" x14ac:dyDescent="0.25"/>
    <row r="977" ht="15.75" hidden="1" customHeight="1" x14ac:dyDescent="0.25"/>
    <row r="978" ht="15.75" hidden="1" customHeight="1" x14ac:dyDescent="0.25"/>
    <row r="979" ht="15.75" hidden="1" customHeight="1" x14ac:dyDescent="0.25"/>
    <row r="980" ht="15.75" hidden="1" customHeight="1" x14ac:dyDescent="0.25"/>
    <row r="981" ht="15.75" hidden="1" customHeight="1" x14ac:dyDescent="0.25"/>
    <row r="982" ht="15.75" hidden="1" customHeight="1" x14ac:dyDescent="0.25"/>
    <row r="983" ht="15.75" hidden="1" customHeight="1" x14ac:dyDescent="0.25"/>
    <row r="984" ht="15.75" hidden="1" customHeight="1" x14ac:dyDescent="0.25"/>
    <row r="985" ht="15.75" hidden="1" customHeight="1" x14ac:dyDescent="0.25"/>
    <row r="986" ht="15.75" hidden="1" customHeight="1" x14ac:dyDescent="0.25"/>
    <row r="987" ht="15.75" hidden="1" customHeight="1" x14ac:dyDescent="0.25"/>
    <row r="988" ht="15.75" hidden="1" customHeight="1" x14ac:dyDescent="0.25"/>
    <row r="989" ht="15.75" hidden="1" customHeight="1" x14ac:dyDescent="0.25"/>
    <row r="990" ht="15.75" hidden="1" customHeight="1" x14ac:dyDescent="0.25"/>
    <row r="991" ht="15.75" hidden="1" customHeight="1" x14ac:dyDescent="0.25"/>
    <row r="992" ht="15.75" hidden="1" customHeight="1" x14ac:dyDescent="0.25"/>
    <row r="993" ht="15.75" hidden="1" customHeight="1" x14ac:dyDescent="0.25"/>
    <row r="994" ht="15.75" hidden="1" customHeight="1" x14ac:dyDescent="0.25"/>
    <row r="995" ht="15.75" hidden="1" customHeight="1" x14ac:dyDescent="0.25"/>
    <row r="996" ht="15.75" hidden="1" customHeight="1" x14ac:dyDescent="0.25"/>
    <row r="997" ht="15.75" hidden="1" customHeight="1" x14ac:dyDescent="0.25"/>
    <row r="998" ht="15.75" hidden="1" customHeight="1" x14ac:dyDescent="0.25"/>
  </sheetData>
  <mergeCells count="18">
    <mergeCell ref="D23:E23"/>
    <mergeCell ref="D24:E24"/>
    <mergeCell ref="G12:H12"/>
    <mergeCell ref="I12:I13"/>
    <mergeCell ref="B14:F14"/>
    <mergeCell ref="G14:H14"/>
    <mergeCell ref="B20:I20"/>
    <mergeCell ref="C22:F22"/>
    <mergeCell ref="B12:B13"/>
    <mergeCell ref="C12:C13"/>
    <mergeCell ref="D12:D13"/>
    <mergeCell ref="E12:E13"/>
    <mergeCell ref="F12:F13"/>
    <mergeCell ref="C2:I2"/>
    <mergeCell ref="D5:I5"/>
    <mergeCell ref="D7:H7"/>
    <mergeCell ref="D9:H9"/>
    <mergeCell ref="B11:I11"/>
  </mergeCells>
  <pageMargins left="0.7" right="0.7" top="0.75" bottom="0.75" header="0" footer="0"/>
  <pageSetup orientation="landscape"/>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999"/>
  <sheetViews>
    <sheetView showGridLines="0" workbookViewId="0">
      <selection activeCell="B6" sqref="B6:B7"/>
    </sheetView>
  </sheetViews>
  <sheetFormatPr baseColWidth="10" defaultColWidth="0" defaultRowHeight="15" customHeight="1" zeroHeight="1" x14ac:dyDescent="0.25"/>
  <cols>
    <col min="1" max="1" width="1.7109375" style="61" customWidth="1"/>
    <col min="2" max="2" width="10.7109375" style="61" customWidth="1"/>
    <col min="3" max="3" width="23.140625" style="61" customWidth="1"/>
    <col min="4" max="4" width="12.5703125" style="61" customWidth="1"/>
    <col min="5" max="5" width="30.85546875" style="61" customWidth="1"/>
    <col min="6" max="6" width="17.28515625" style="61" customWidth="1"/>
    <col min="7" max="7" width="18.5703125" style="61" customWidth="1"/>
    <col min="8" max="8" width="20.42578125" style="61" customWidth="1"/>
    <col min="9" max="9" width="24.85546875" style="61" customWidth="1"/>
    <col min="10" max="10" width="12.85546875" style="61" customWidth="1"/>
    <col min="11" max="25" width="10.7109375" style="61" hidden="1" customWidth="1"/>
    <col min="26" max="16384" width="14.42578125" style="61" hidden="1"/>
  </cols>
  <sheetData>
    <row r="1" spans="2:9" ht="15" customHeight="1" x14ac:dyDescent="0.25"/>
    <row r="2" spans="2:9" ht="15.75" x14ac:dyDescent="0.25">
      <c r="B2" s="104"/>
      <c r="C2" s="104"/>
      <c r="D2" s="269"/>
      <c r="E2" s="269"/>
      <c r="F2" s="269"/>
      <c r="G2" s="269"/>
      <c r="H2" s="269"/>
      <c r="I2" s="269"/>
    </row>
    <row r="3" spans="2:9" x14ac:dyDescent="0.25">
      <c r="B3" s="104"/>
      <c r="C3" s="930" t="s">
        <v>765</v>
      </c>
      <c r="D3" s="931"/>
      <c r="E3" s="931"/>
      <c r="F3" s="931"/>
      <c r="G3" s="931"/>
      <c r="H3" s="931"/>
      <c r="I3" s="931"/>
    </row>
    <row r="4" spans="2:9" x14ac:dyDescent="0.25">
      <c r="B4" s="104"/>
      <c r="C4" s="62"/>
      <c r="D4" s="63"/>
      <c r="E4" s="62"/>
      <c r="F4" s="64"/>
      <c r="G4" s="65"/>
      <c r="H4" s="66"/>
      <c r="I4" s="66"/>
    </row>
    <row r="5" spans="2:9" x14ac:dyDescent="0.25">
      <c r="B5" s="104"/>
      <c r="C5" s="62"/>
      <c r="D5" s="63"/>
      <c r="E5" s="62"/>
      <c r="F5" s="64"/>
      <c r="G5" s="65"/>
      <c r="H5" s="66"/>
      <c r="I5" s="66"/>
    </row>
    <row r="6" spans="2:9" x14ac:dyDescent="0.25">
      <c r="B6" s="104"/>
      <c r="C6" s="62"/>
      <c r="D6" s="63"/>
      <c r="E6" s="62"/>
      <c r="F6" s="64"/>
      <c r="G6" s="65"/>
      <c r="H6" s="66"/>
      <c r="I6" s="66"/>
    </row>
    <row r="7" spans="2:9" ht="65.25" customHeight="1" x14ac:dyDescent="0.25">
      <c r="B7" s="104"/>
      <c r="C7" s="63" t="s">
        <v>651</v>
      </c>
      <c r="D7" s="932" t="s">
        <v>652</v>
      </c>
      <c r="E7" s="931"/>
      <c r="F7" s="931"/>
      <c r="G7" s="931"/>
      <c r="H7" s="931"/>
      <c r="I7" s="931"/>
    </row>
    <row r="8" spans="2:9" ht="6" customHeight="1" x14ac:dyDescent="0.25">
      <c r="B8" s="104"/>
      <c r="C8" s="67"/>
      <c r="D8" s="68"/>
      <c r="E8" s="62"/>
      <c r="F8" s="69"/>
      <c r="G8" s="69"/>
      <c r="H8" s="69"/>
      <c r="I8" s="69"/>
    </row>
    <row r="9" spans="2:9" x14ac:dyDescent="0.25">
      <c r="B9" s="104"/>
      <c r="C9" s="63" t="s">
        <v>653</v>
      </c>
      <c r="D9" s="932">
        <v>1</v>
      </c>
      <c r="E9" s="931"/>
      <c r="F9" s="931"/>
      <c r="G9" s="931"/>
      <c r="H9" s="931"/>
      <c r="I9" s="105"/>
    </row>
    <row r="10" spans="2:9" ht="6" customHeight="1" x14ac:dyDescent="0.25">
      <c r="B10" s="104"/>
      <c r="C10" s="70"/>
      <c r="D10" s="70"/>
      <c r="E10" s="70"/>
      <c r="F10" s="71"/>
      <c r="G10" s="71"/>
      <c r="H10" s="71"/>
      <c r="I10" s="71"/>
    </row>
    <row r="11" spans="2:9" x14ac:dyDescent="0.25">
      <c r="B11" s="104"/>
      <c r="C11" s="63" t="s">
        <v>654</v>
      </c>
      <c r="D11" s="933">
        <v>44579</v>
      </c>
      <c r="E11" s="931"/>
      <c r="F11" s="931"/>
      <c r="G11" s="931"/>
      <c r="H11" s="931"/>
      <c r="I11" s="105"/>
    </row>
    <row r="12" spans="2:9" ht="6" customHeight="1" thickBot="1" x14ac:dyDescent="0.3">
      <c r="B12" s="106"/>
      <c r="C12" s="72"/>
      <c r="D12" s="72"/>
      <c r="E12" s="72"/>
      <c r="F12" s="73"/>
      <c r="G12" s="73"/>
      <c r="H12" s="73"/>
      <c r="I12" s="73"/>
    </row>
    <row r="13" spans="2:9" ht="15.75" thickBot="1" x14ac:dyDescent="0.3">
      <c r="B13" s="934" t="s">
        <v>655</v>
      </c>
      <c r="C13" s="935"/>
      <c r="D13" s="935"/>
      <c r="E13" s="935"/>
      <c r="F13" s="935"/>
      <c r="G13" s="935"/>
      <c r="H13" s="935"/>
      <c r="I13" s="936"/>
    </row>
    <row r="14" spans="2:9" ht="15.75" thickBot="1" x14ac:dyDescent="0.3">
      <c r="B14" s="950" t="s">
        <v>656</v>
      </c>
      <c r="C14" s="952" t="s">
        <v>657</v>
      </c>
      <c r="D14" s="952" t="s">
        <v>658</v>
      </c>
      <c r="E14" s="952" t="s">
        <v>659</v>
      </c>
      <c r="F14" s="954" t="s">
        <v>660</v>
      </c>
      <c r="G14" s="934" t="s">
        <v>661</v>
      </c>
      <c r="H14" s="935"/>
      <c r="I14" s="936"/>
    </row>
    <row r="15" spans="2:9" ht="15.75" thickBot="1" x14ac:dyDescent="0.3">
      <c r="B15" s="951"/>
      <c r="C15" s="953"/>
      <c r="D15" s="953"/>
      <c r="E15" s="953"/>
      <c r="F15" s="955"/>
      <c r="G15" s="107" t="s">
        <v>663</v>
      </c>
      <c r="H15" s="108" t="s">
        <v>664</v>
      </c>
      <c r="I15" s="109" t="s">
        <v>662</v>
      </c>
    </row>
    <row r="16" spans="2:9" ht="15.75" thickBot="1" x14ac:dyDescent="0.3">
      <c r="B16" s="934"/>
      <c r="C16" s="935"/>
      <c r="D16" s="935"/>
      <c r="E16" s="935"/>
      <c r="F16" s="935"/>
      <c r="G16" s="934"/>
      <c r="H16" s="936"/>
      <c r="I16" s="76">
        <f>SUM(I17:I20)</f>
        <v>1</v>
      </c>
    </row>
    <row r="17" spans="2:9" ht="63.75" x14ac:dyDescent="0.25">
      <c r="B17" s="77">
        <v>1</v>
      </c>
      <c r="C17" s="84" t="s">
        <v>680</v>
      </c>
      <c r="D17" s="84" t="s">
        <v>666</v>
      </c>
      <c r="E17" s="110" t="s">
        <v>681</v>
      </c>
      <c r="F17" s="111">
        <v>1</v>
      </c>
      <c r="G17" s="112">
        <v>44621</v>
      </c>
      <c r="H17" s="113">
        <v>44925</v>
      </c>
      <c r="I17" s="114">
        <v>0.2</v>
      </c>
    </row>
    <row r="18" spans="2:9" ht="25.5" x14ac:dyDescent="0.25">
      <c r="B18" s="115">
        <v>2</v>
      </c>
      <c r="C18" s="78" t="s">
        <v>798</v>
      </c>
      <c r="D18" s="78" t="s">
        <v>666</v>
      </c>
      <c r="E18" s="79" t="s">
        <v>682</v>
      </c>
      <c r="F18" s="80">
        <v>1</v>
      </c>
      <c r="G18" s="81">
        <v>44621</v>
      </c>
      <c r="H18" s="82">
        <v>44834</v>
      </c>
      <c r="I18" s="116">
        <v>0.3</v>
      </c>
    </row>
    <row r="19" spans="2:9" ht="38.25" x14ac:dyDescent="0.25">
      <c r="B19" s="77">
        <v>3</v>
      </c>
      <c r="C19" s="78" t="s">
        <v>683</v>
      </c>
      <c r="D19" s="78" t="s">
        <v>666</v>
      </c>
      <c r="E19" s="79" t="s">
        <v>684</v>
      </c>
      <c r="F19" s="80">
        <v>1</v>
      </c>
      <c r="G19" s="81">
        <v>44593</v>
      </c>
      <c r="H19" s="82">
        <v>44925</v>
      </c>
      <c r="I19" s="116">
        <v>0.4</v>
      </c>
    </row>
    <row r="20" spans="2:9" ht="51.75" thickBot="1" x14ac:dyDescent="0.3">
      <c r="B20" s="115">
        <v>4</v>
      </c>
      <c r="C20" s="78" t="s">
        <v>685</v>
      </c>
      <c r="D20" s="84" t="s">
        <v>666</v>
      </c>
      <c r="E20" s="79" t="s">
        <v>686</v>
      </c>
      <c r="F20" s="80">
        <v>1</v>
      </c>
      <c r="G20" s="81">
        <v>44652</v>
      </c>
      <c r="H20" s="82">
        <v>44925</v>
      </c>
      <c r="I20" s="117">
        <v>0.1</v>
      </c>
    </row>
    <row r="21" spans="2:9" ht="45.75" customHeight="1" x14ac:dyDescent="0.25">
      <c r="B21" s="945" t="s">
        <v>674</v>
      </c>
      <c r="C21" s="946"/>
      <c r="D21" s="946"/>
      <c r="E21" s="946"/>
      <c r="F21" s="946"/>
      <c r="G21" s="946"/>
      <c r="H21" s="946"/>
      <c r="I21" s="946"/>
    </row>
    <row r="22" spans="2:9" ht="15.75" customHeight="1" thickBot="1" x14ac:dyDescent="0.3">
      <c r="B22" s="118"/>
      <c r="C22" s="118"/>
      <c r="D22" s="118"/>
      <c r="E22" s="118"/>
      <c r="F22" s="118"/>
      <c r="G22" s="118"/>
      <c r="H22" s="118"/>
      <c r="I22" s="118"/>
    </row>
    <row r="23" spans="2:9" ht="15.75" customHeight="1" thickBot="1" x14ac:dyDescent="0.3">
      <c r="B23" s="92"/>
      <c r="C23" s="959" t="s">
        <v>675</v>
      </c>
      <c r="D23" s="960"/>
      <c r="E23" s="960"/>
      <c r="F23" s="961"/>
      <c r="G23" s="93"/>
      <c r="H23" s="93"/>
      <c r="I23" s="93"/>
    </row>
    <row r="24" spans="2:9" ht="15.75" customHeight="1" x14ac:dyDescent="0.25">
      <c r="B24" s="92"/>
      <c r="C24" s="275" t="s">
        <v>676</v>
      </c>
      <c r="D24" s="937" t="s">
        <v>677</v>
      </c>
      <c r="E24" s="938"/>
      <c r="F24" s="276" t="s">
        <v>678</v>
      </c>
      <c r="G24" s="93"/>
      <c r="H24" s="93"/>
      <c r="I24" s="93"/>
    </row>
    <row r="25" spans="2:9" ht="37.5" customHeight="1" x14ac:dyDescent="0.25">
      <c r="B25" s="92"/>
      <c r="C25" s="270">
        <v>1</v>
      </c>
      <c r="D25" s="956" t="s">
        <v>679</v>
      </c>
      <c r="E25" s="940"/>
      <c r="F25" s="271">
        <v>44579</v>
      </c>
      <c r="G25" s="93"/>
      <c r="H25" s="93"/>
      <c r="I25" s="93"/>
    </row>
    <row r="26" spans="2:9" ht="15.75" customHeight="1" x14ac:dyDescent="0.25">
      <c r="B26" s="92"/>
      <c r="C26" s="270"/>
      <c r="D26" s="956"/>
      <c r="E26" s="940"/>
      <c r="F26" s="272"/>
      <c r="G26" s="93"/>
      <c r="H26" s="93"/>
      <c r="I26" s="93"/>
    </row>
    <row r="27" spans="2:9" ht="15.75" customHeight="1" thickBot="1" x14ac:dyDescent="0.3">
      <c r="B27" s="92"/>
      <c r="C27" s="273"/>
      <c r="D27" s="957"/>
      <c r="E27" s="958"/>
      <c r="F27" s="274"/>
      <c r="G27" s="93"/>
      <c r="H27" s="93"/>
      <c r="I27" s="93"/>
    </row>
    <row r="28" spans="2:9" ht="15.75" customHeight="1" x14ac:dyDescent="0.25"/>
    <row r="29" spans="2:9" ht="15.75" hidden="1" customHeight="1" x14ac:dyDescent="0.25"/>
    <row r="30" spans="2:9" ht="15.75" hidden="1" customHeight="1" x14ac:dyDescent="0.25"/>
    <row r="31" spans="2:9" ht="15.75" hidden="1" customHeight="1" x14ac:dyDescent="0.25"/>
    <row r="32" spans="2:9" ht="15.75" hidden="1" customHeight="1" x14ac:dyDescent="0.25"/>
    <row r="33" ht="15.75" hidden="1" customHeight="1" x14ac:dyDescent="0.25"/>
    <row r="34" ht="15.75" hidden="1" customHeight="1" x14ac:dyDescent="0.25"/>
    <row r="35" ht="15.75" hidden="1" customHeight="1" x14ac:dyDescent="0.25"/>
    <row r="36" ht="15.75" hidden="1" customHeight="1" x14ac:dyDescent="0.25"/>
    <row r="37" ht="15.75" hidden="1" customHeight="1" x14ac:dyDescent="0.25"/>
    <row r="38" ht="15.75" hidden="1" customHeight="1" x14ac:dyDescent="0.25"/>
    <row r="39" ht="15.75" hidden="1" customHeight="1" x14ac:dyDescent="0.25"/>
    <row r="40" ht="15.75" hidden="1" customHeight="1" x14ac:dyDescent="0.25"/>
    <row r="41" ht="15.75" hidden="1" customHeight="1" x14ac:dyDescent="0.25"/>
    <row r="42" ht="15.75" hidden="1" customHeight="1" x14ac:dyDescent="0.25"/>
    <row r="43" ht="15.75" hidden="1" customHeight="1" x14ac:dyDescent="0.25"/>
    <row r="44" ht="15.75" hidden="1" customHeight="1" x14ac:dyDescent="0.25"/>
    <row r="45" ht="15.75" hidden="1" customHeight="1" x14ac:dyDescent="0.25"/>
    <row r="46" ht="15.75" hidden="1" customHeight="1" x14ac:dyDescent="0.25"/>
    <row r="47" ht="15.75" hidden="1" customHeight="1" x14ac:dyDescent="0.25"/>
    <row r="48" ht="15.75" hidden="1" customHeight="1" x14ac:dyDescent="0.25"/>
    <row r="49" ht="15.75" hidden="1" customHeight="1" x14ac:dyDescent="0.25"/>
    <row r="50" ht="15.75" hidden="1" customHeight="1" x14ac:dyDescent="0.25"/>
    <row r="51" ht="15.75" hidden="1" customHeight="1" x14ac:dyDescent="0.25"/>
    <row r="52" ht="15.75" hidden="1" customHeight="1" x14ac:dyDescent="0.25"/>
    <row r="53" ht="15.75" hidden="1" customHeight="1" x14ac:dyDescent="0.25"/>
    <row r="54" ht="15.75" hidden="1" customHeight="1" x14ac:dyDescent="0.25"/>
    <row r="55" ht="15.75" hidden="1" customHeight="1" x14ac:dyDescent="0.25"/>
    <row r="56" ht="15.75" hidden="1" customHeight="1" x14ac:dyDescent="0.25"/>
    <row r="57" ht="15.75" hidden="1" customHeight="1" x14ac:dyDescent="0.25"/>
    <row r="58" ht="15.75" hidden="1" customHeight="1" x14ac:dyDescent="0.25"/>
    <row r="59" ht="15.75" hidden="1" customHeight="1" x14ac:dyDescent="0.25"/>
    <row r="60" ht="15.75" hidden="1" customHeight="1" x14ac:dyDescent="0.25"/>
    <row r="61" ht="15.75" hidden="1" customHeight="1" x14ac:dyDescent="0.25"/>
    <row r="62" ht="15.75" hidden="1" customHeight="1" x14ac:dyDescent="0.25"/>
    <row r="63" ht="15.75" hidden="1" customHeight="1" x14ac:dyDescent="0.25"/>
    <row r="64" ht="15.75" hidden="1" customHeight="1" x14ac:dyDescent="0.25"/>
    <row r="65" ht="15.75" hidden="1" customHeight="1" x14ac:dyDescent="0.25"/>
    <row r="66" ht="15.75" hidden="1" customHeight="1" x14ac:dyDescent="0.25"/>
    <row r="67" ht="15.75" hidden="1" customHeight="1" x14ac:dyDescent="0.25"/>
    <row r="68" ht="15.75" hidden="1" customHeight="1" x14ac:dyDescent="0.25"/>
    <row r="69" ht="15.75" hidden="1" customHeight="1" x14ac:dyDescent="0.25"/>
    <row r="70" ht="15.75" hidden="1" customHeight="1" x14ac:dyDescent="0.25"/>
    <row r="71" ht="15.75" hidden="1" customHeight="1" x14ac:dyDescent="0.25"/>
    <row r="72" ht="15.75" hidden="1" customHeight="1" x14ac:dyDescent="0.25"/>
    <row r="73" ht="15.75" hidden="1" customHeight="1" x14ac:dyDescent="0.25"/>
    <row r="74" ht="15.75" hidden="1" customHeight="1" x14ac:dyDescent="0.25"/>
    <row r="75" ht="15.75" hidden="1" customHeight="1" x14ac:dyDescent="0.25"/>
    <row r="76" ht="15.75" hidden="1" customHeight="1" x14ac:dyDescent="0.25"/>
    <row r="77" ht="15.75" hidden="1" customHeight="1" x14ac:dyDescent="0.25"/>
    <row r="78" ht="15.75" hidden="1" customHeight="1" x14ac:dyDescent="0.25"/>
    <row r="79" ht="15.75" hidden="1" customHeight="1" x14ac:dyDescent="0.25"/>
    <row r="80" ht="15.75" hidden="1" customHeight="1" x14ac:dyDescent="0.25"/>
    <row r="81" ht="15.75" hidden="1" customHeight="1" x14ac:dyDescent="0.25"/>
    <row r="82" ht="15.75" hidden="1" customHeight="1" x14ac:dyDescent="0.25"/>
    <row r="83" ht="15.75" hidden="1" customHeight="1" x14ac:dyDescent="0.25"/>
    <row r="84" ht="15.75" hidden="1" customHeight="1" x14ac:dyDescent="0.25"/>
    <row r="85" ht="15.75" hidden="1" customHeight="1" x14ac:dyDescent="0.25"/>
    <row r="86" ht="15.75" hidden="1" customHeight="1" x14ac:dyDescent="0.25"/>
    <row r="87" ht="15.75" hidden="1" customHeight="1" x14ac:dyDescent="0.25"/>
    <row r="88" ht="15.75" hidden="1" customHeight="1" x14ac:dyDescent="0.25"/>
    <row r="89" ht="15.75" hidden="1" customHeight="1" x14ac:dyDescent="0.25"/>
    <row r="90" ht="15.75" hidden="1" customHeight="1" x14ac:dyDescent="0.25"/>
    <row r="91" ht="15.75" hidden="1" customHeight="1" x14ac:dyDescent="0.25"/>
    <row r="92" ht="15.75" hidden="1" customHeight="1" x14ac:dyDescent="0.25"/>
    <row r="93" ht="15.75" hidden="1" customHeight="1" x14ac:dyDescent="0.25"/>
    <row r="94" ht="15.75" hidden="1" customHeight="1" x14ac:dyDescent="0.25"/>
    <row r="95" ht="15.75" hidden="1" customHeight="1" x14ac:dyDescent="0.25"/>
    <row r="96" ht="15.75" hidden="1" customHeight="1" x14ac:dyDescent="0.25"/>
    <row r="97" ht="15.75" hidden="1" customHeight="1" x14ac:dyDescent="0.25"/>
    <row r="98" ht="15.75" hidden="1" customHeight="1" x14ac:dyDescent="0.25"/>
    <row r="99" ht="15.75" hidden="1" customHeight="1" x14ac:dyDescent="0.25"/>
    <row r="100" ht="15.75" hidden="1" customHeight="1" x14ac:dyDescent="0.25"/>
    <row r="101" ht="15.75" hidden="1" customHeight="1" x14ac:dyDescent="0.25"/>
    <row r="102" ht="15.75" hidden="1" customHeight="1" x14ac:dyDescent="0.25"/>
    <row r="103" ht="15.75" hidden="1" customHeight="1" x14ac:dyDescent="0.25"/>
    <row r="104" ht="15.75" hidden="1" customHeight="1" x14ac:dyDescent="0.25"/>
    <row r="105" ht="15.75" hidden="1" customHeight="1" x14ac:dyDescent="0.25"/>
    <row r="106" ht="15.75" hidden="1" customHeight="1" x14ac:dyDescent="0.25"/>
    <row r="107" ht="15.75" hidden="1" customHeight="1" x14ac:dyDescent="0.25"/>
    <row r="108" ht="15.75" hidden="1" customHeight="1" x14ac:dyDescent="0.25"/>
    <row r="109" ht="15.75" hidden="1" customHeight="1" x14ac:dyDescent="0.25"/>
    <row r="110" ht="15.75" hidden="1" customHeight="1" x14ac:dyDescent="0.25"/>
    <row r="111" ht="15.75" hidden="1" customHeight="1" x14ac:dyDescent="0.25"/>
    <row r="112" ht="15.75" hidden="1" customHeight="1" x14ac:dyDescent="0.25"/>
    <row r="113" ht="15.75" hidden="1" customHeight="1" x14ac:dyDescent="0.25"/>
    <row r="114" ht="15.75" hidden="1" customHeight="1" x14ac:dyDescent="0.25"/>
    <row r="115" ht="15.75" hidden="1" customHeight="1" x14ac:dyDescent="0.25"/>
    <row r="116" ht="15.75" hidden="1" customHeight="1" x14ac:dyDescent="0.25"/>
    <row r="117" ht="15.75" hidden="1" customHeight="1" x14ac:dyDescent="0.25"/>
    <row r="118" ht="15.75" hidden="1" customHeight="1" x14ac:dyDescent="0.25"/>
    <row r="119" ht="15.75" hidden="1" customHeight="1" x14ac:dyDescent="0.25"/>
    <row r="120" ht="15.75" hidden="1" customHeight="1" x14ac:dyDescent="0.25"/>
    <row r="121" ht="15.75" hidden="1" customHeight="1" x14ac:dyDescent="0.25"/>
    <row r="122" ht="15.75" hidden="1" customHeight="1" x14ac:dyDescent="0.25"/>
    <row r="123" ht="15.75" hidden="1" customHeight="1" x14ac:dyDescent="0.25"/>
    <row r="124" ht="15.75" hidden="1" customHeight="1" x14ac:dyDescent="0.25"/>
    <row r="125" ht="15.75" hidden="1" customHeight="1" x14ac:dyDescent="0.25"/>
    <row r="126" ht="15.75" hidden="1" customHeight="1" x14ac:dyDescent="0.25"/>
    <row r="127" ht="15.75" hidden="1" customHeight="1" x14ac:dyDescent="0.25"/>
    <row r="128" ht="15.75" hidden="1" customHeight="1" x14ac:dyDescent="0.25"/>
    <row r="129" ht="15.75" hidden="1" customHeight="1" x14ac:dyDescent="0.25"/>
    <row r="130" ht="15.75" hidden="1" customHeight="1" x14ac:dyDescent="0.25"/>
    <row r="131" ht="15.75" hidden="1" customHeight="1" x14ac:dyDescent="0.25"/>
    <row r="132" ht="15.75" hidden="1" customHeight="1" x14ac:dyDescent="0.25"/>
    <row r="133" ht="15.75" hidden="1" customHeight="1" x14ac:dyDescent="0.25"/>
    <row r="134" ht="15.75" hidden="1" customHeight="1" x14ac:dyDescent="0.25"/>
    <row r="135" ht="15.75" hidden="1" customHeight="1" x14ac:dyDescent="0.25"/>
    <row r="136" ht="15.75" hidden="1" customHeight="1" x14ac:dyDescent="0.25"/>
    <row r="137" ht="15.75" hidden="1" customHeight="1" x14ac:dyDescent="0.25"/>
    <row r="138" ht="15.75" hidden="1" customHeight="1" x14ac:dyDescent="0.25"/>
    <row r="139" ht="15.75" hidden="1" customHeight="1" x14ac:dyDescent="0.25"/>
    <row r="140" ht="15.75" hidden="1" customHeight="1" x14ac:dyDescent="0.25"/>
    <row r="141" ht="15.75" hidden="1" customHeight="1" x14ac:dyDescent="0.25"/>
    <row r="142" ht="15.75" hidden="1" customHeight="1" x14ac:dyDescent="0.25"/>
    <row r="143" ht="15.75" hidden="1" customHeight="1" x14ac:dyDescent="0.25"/>
    <row r="144" ht="15.75" hidden="1" customHeight="1" x14ac:dyDescent="0.25"/>
    <row r="145" ht="15.75" hidden="1" customHeight="1" x14ac:dyDescent="0.25"/>
    <row r="146" ht="15.75" hidden="1" customHeight="1" x14ac:dyDescent="0.25"/>
    <row r="147" ht="15.75" hidden="1" customHeight="1" x14ac:dyDescent="0.25"/>
    <row r="148" ht="15.75" hidden="1" customHeight="1" x14ac:dyDescent="0.25"/>
    <row r="149" ht="15.75" hidden="1" customHeight="1" x14ac:dyDescent="0.25"/>
    <row r="150" ht="15.75" hidden="1" customHeight="1" x14ac:dyDescent="0.25"/>
    <row r="151" ht="15.75" hidden="1" customHeight="1" x14ac:dyDescent="0.25"/>
    <row r="152" ht="15.75" hidden="1" customHeight="1" x14ac:dyDescent="0.25"/>
    <row r="153" ht="15.75" hidden="1" customHeight="1" x14ac:dyDescent="0.25"/>
    <row r="154" ht="15.75" hidden="1" customHeight="1" x14ac:dyDescent="0.25"/>
    <row r="155" ht="15.75" hidden="1" customHeight="1" x14ac:dyDescent="0.25"/>
    <row r="156" ht="15.75" hidden="1" customHeight="1" x14ac:dyDescent="0.25"/>
    <row r="157" ht="15.75" hidden="1" customHeight="1" x14ac:dyDescent="0.25"/>
    <row r="158" ht="15.75" hidden="1" customHeight="1" x14ac:dyDescent="0.25"/>
    <row r="159" ht="15.75" hidden="1" customHeight="1" x14ac:dyDescent="0.25"/>
    <row r="160" ht="15.75" hidden="1" customHeight="1" x14ac:dyDescent="0.25"/>
    <row r="161" ht="15.75" hidden="1" customHeight="1" x14ac:dyDescent="0.25"/>
    <row r="162" ht="15.75" hidden="1" customHeight="1" x14ac:dyDescent="0.25"/>
    <row r="163" ht="15.75" hidden="1" customHeight="1" x14ac:dyDescent="0.25"/>
    <row r="164" ht="15.75" hidden="1" customHeight="1" x14ac:dyDescent="0.25"/>
    <row r="165" ht="15.75" hidden="1" customHeight="1" x14ac:dyDescent="0.25"/>
    <row r="166" ht="15.75" hidden="1" customHeight="1" x14ac:dyDescent="0.25"/>
    <row r="167" ht="15.75" hidden="1" customHeight="1" x14ac:dyDescent="0.25"/>
    <row r="168" ht="15.75" hidden="1" customHeight="1" x14ac:dyDescent="0.25"/>
    <row r="169" ht="15.75" hidden="1" customHeight="1" x14ac:dyDescent="0.25"/>
    <row r="170" ht="15.75" hidden="1" customHeight="1" x14ac:dyDescent="0.25"/>
    <row r="171" ht="15.75" hidden="1" customHeight="1" x14ac:dyDescent="0.25"/>
    <row r="172" ht="15.75" hidden="1" customHeight="1" x14ac:dyDescent="0.25"/>
    <row r="173" ht="15.75" hidden="1" customHeight="1" x14ac:dyDescent="0.25"/>
    <row r="174" ht="15.75" hidden="1" customHeight="1" x14ac:dyDescent="0.25"/>
    <row r="175" ht="15.75" hidden="1" customHeight="1" x14ac:dyDescent="0.25"/>
    <row r="176" ht="15.75" hidden="1" customHeight="1" x14ac:dyDescent="0.25"/>
    <row r="177" ht="15.75" hidden="1" customHeight="1" x14ac:dyDescent="0.25"/>
    <row r="178" ht="15.75" hidden="1" customHeight="1" x14ac:dyDescent="0.25"/>
    <row r="179" ht="15.75" hidden="1" customHeight="1" x14ac:dyDescent="0.25"/>
    <row r="180" ht="15.75" hidden="1" customHeight="1" x14ac:dyDescent="0.25"/>
    <row r="181" ht="15.75" hidden="1" customHeight="1" x14ac:dyDescent="0.25"/>
    <row r="182" ht="15.75" hidden="1" customHeight="1" x14ac:dyDescent="0.25"/>
    <row r="183" ht="15.75" hidden="1" customHeight="1" x14ac:dyDescent="0.25"/>
    <row r="184" ht="15.75" hidden="1" customHeight="1" x14ac:dyDescent="0.25"/>
    <row r="185" ht="15.75" hidden="1" customHeight="1" x14ac:dyDescent="0.25"/>
    <row r="186" ht="15.75" hidden="1" customHeight="1" x14ac:dyDescent="0.25"/>
    <row r="187" ht="15.75" hidden="1" customHeight="1" x14ac:dyDescent="0.25"/>
    <row r="188" ht="15.75" hidden="1" customHeight="1" x14ac:dyDescent="0.25"/>
    <row r="189" ht="15.75" hidden="1" customHeight="1" x14ac:dyDescent="0.25"/>
    <row r="190" ht="15.75" hidden="1" customHeight="1" x14ac:dyDescent="0.25"/>
    <row r="191" ht="15.75" hidden="1" customHeight="1" x14ac:dyDescent="0.25"/>
    <row r="192" ht="15.75" hidden="1" customHeight="1" x14ac:dyDescent="0.25"/>
    <row r="193" ht="15.75" hidden="1" customHeight="1" x14ac:dyDescent="0.25"/>
    <row r="194" ht="15.75" hidden="1" customHeight="1" x14ac:dyDescent="0.25"/>
    <row r="195" ht="15.75" hidden="1" customHeight="1" x14ac:dyDescent="0.25"/>
    <row r="196" ht="15.75" hidden="1" customHeight="1" x14ac:dyDescent="0.25"/>
    <row r="197" ht="15.75" hidden="1" customHeight="1" x14ac:dyDescent="0.25"/>
    <row r="198" ht="15.75" hidden="1" customHeight="1" x14ac:dyDescent="0.25"/>
    <row r="199" ht="15.75" hidden="1" customHeight="1" x14ac:dyDescent="0.25"/>
    <row r="200" ht="15.75" hidden="1" customHeight="1" x14ac:dyDescent="0.25"/>
    <row r="201" ht="15.75" hidden="1" customHeight="1" x14ac:dyDescent="0.25"/>
    <row r="202" ht="15.75" hidden="1" customHeight="1" x14ac:dyDescent="0.25"/>
    <row r="203" ht="15.75" hidden="1" customHeight="1" x14ac:dyDescent="0.25"/>
    <row r="204" ht="15.75" hidden="1" customHeight="1" x14ac:dyDescent="0.25"/>
    <row r="205" ht="15.75" hidden="1" customHeight="1" x14ac:dyDescent="0.25"/>
    <row r="206" ht="15.75" hidden="1" customHeight="1" x14ac:dyDescent="0.25"/>
    <row r="207" ht="15.75" hidden="1" customHeight="1" x14ac:dyDescent="0.25"/>
    <row r="208" ht="15.75" hidden="1" customHeight="1" x14ac:dyDescent="0.25"/>
    <row r="209" ht="15.75" hidden="1" customHeight="1" x14ac:dyDescent="0.25"/>
    <row r="210" ht="15.75" hidden="1" customHeight="1" x14ac:dyDescent="0.25"/>
    <row r="211" ht="15.75" hidden="1" customHeight="1" x14ac:dyDescent="0.25"/>
    <row r="212" ht="15.75" hidden="1" customHeight="1" x14ac:dyDescent="0.25"/>
    <row r="213" ht="15.75" hidden="1" customHeight="1" x14ac:dyDescent="0.25"/>
    <row r="214" ht="15.75" hidden="1" customHeight="1" x14ac:dyDescent="0.25"/>
    <row r="215" ht="15.75" hidden="1" customHeight="1" x14ac:dyDescent="0.25"/>
    <row r="216" ht="15.75" hidden="1" customHeight="1" x14ac:dyDescent="0.25"/>
    <row r="217" ht="15.75" hidden="1" customHeight="1" x14ac:dyDescent="0.25"/>
    <row r="218" ht="15.75" hidden="1" customHeight="1" x14ac:dyDescent="0.25"/>
    <row r="219" ht="15.75" hidden="1" customHeight="1" x14ac:dyDescent="0.25"/>
    <row r="220" ht="15.75" hidden="1" customHeight="1" x14ac:dyDescent="0.25"/>
    <row r="221" ht="15.75" hidden="1" customHeight="1" x14ac:dyDescent="0.25"/>
    <row r="222" ht="15.75" hidden="1" customHeight="1" x14ac:dyDescent="0.25"/>
    <row r="223" ht="15.75" hidden="1" customHeight="1" x14ac:dyDescent="0.25"/>
    <row r="224" ht="15.75" hidden="1" customHeight="1" x14ac:dyDescent="0.25"/>
    <row r="225" ht="15.75" hidden="1" customHeight="1" x14ac:dyDescent="0.25"/>
    <row r="226" ht="15.75" hidden="1" customHeight="1" x14ac:dyDescent="0.25"/>
    <row r="227" ht="15.75" hidden="1" customHeight="1" x14ac:dyDescent="0.25"/>
    <row r="228" ht="15.75" hidden="1" customHeight="1" x14ac:dyDescent="0.25"/>
    <row r="229" ht="15.75" hidden="1" customHeight="1" x14ac:dyDescent="0.25"/>
    <row r="230" ht="15.75" hidden="1" customHeight="1" x14ac:dyDescent="0.25"/>
    <row r="231" ht="15.75" hidden="1" customHeight="1" x14ac:dyDescent="0.25"/>
    <row r="232" ht="15.75" hidden="1" customHeight="1" x14ac:dyDescent="0.25"/>
    <row r="233" ht="15.75" hidden="1" customHeight="1" x14ac:dyDescent="0.25"/>
    <row r="234" ht="15.75" hidden="1" customHeight="1" x14ac:dyDescent="0.25"/>
    <row r="235" ht="15.75" hidden="1" customHeight="1" x14ac:dyDescent="0.25"/>
    <row r="236" ht="15.75" hidden="1" customHeight="1" x14ac:dyDescent="0.25"/>
    <row r="237" ht="15.75" hidden="1" customHeight="1" x14ac:dyDescent="0.25"/>
    <row r="238" ht="15.75" hidden="1" customHeight="1" x14ac:dyDescent="0.25"/>
    <row r="239" ht="15.75" hidden="1" customHeight="1" x14ac:dyDescent="0.25"/>
    <row r="240" ht="15.75" hidden="1" customHeight="1" x14ac:dyDescent="0.25"/>
    <row r="241" ht="15.75" hidden="1" customHeight="1" x14ac:dyDescent="0.25"/>
    <row r="242" ht="15.75" hidden="1" customHeight="1" x14ac:dyDescent="0.25"/>
    <row r="243" ht="15.75" hidden="1" customHeight="1" x14ac:dyDescent="0.25"/>
    <row r="244" ht="15.75" hidden="1" customHeight="1" x14ac:dyDescent="0.25"/>
    <row r="245" ht="15.75" hidden="1" customHeight="1" x14ac:dyDescent="0.25"/>
    <row r="246" ht="15.75" hidden="1" customHeight="1" x14ac:dyDescent="0.25"/>
    <row r="247" ht="15.75" hidden="1" customHeight="1" x14ac:dyDescent="0.25"/>
    <row r="248" ht="15.75" hidden="1" customHeight="1" x14ac:dyDescent="0.25"/>
    <row r="249" ht="15.75" hidden="1" customHeight="1" x14ac:dyDescent="0.25"/>
    <row r="250" ht="15.75" hidden="1" customHeight="1" x14ac:dyDescent="0.25"/>
    <row r="251" ht="15.75" hidden="1" customHeight="1" x14ac:dyDescent="0.25"/>
    <row r="252" ht="15.75" hidden="1" customHeight="1" x14ac:dyDescent="0.25"/>
    <row r="253" ht="15.75" hidden="1" customHeight="1" x14ac:dyDescent="0.25"/>
    <row r="254" ht="15.75" hidden="1" customHeight="1" x14ac:dyDescent="0.25"/>
    <row r="255" ht="15.75" hidden="1" customHeight="1" x14ac:dyDescent="0.25"/>
    <row r="256" ht="15.75" hidden="1" customHeight="1" x14ac:dyDescent="0.25"/>
    <row r="257" ht="15.75" hidden="1" customHeight="1" x14ac:dyDescent="0.25"/>
    <row r="258" ht="15.75" hidden="1" customHeight="1" x14ac:dyDescent="0.25"/>
    <row r="259" ht="15.75" hidden="1" customHeight="1" x14ac:dyDescent="0.25"/>
    <row r="260" ht="15.75" hidden="1" customHeight="1" x14ac:dyDescent="0.25"/>
    <row r="261" ht="15.75" hidden="1" customHeight="1" x14ac:dyDescent="0.25"/>
    <row r="262" ht="15.75" hidden="1" customHeight="1" x14ac:dyDescent="0.25"/>
    <row r="263" ht="15.75" hidden="1" customHeight="1" x14ac:dyDescent="0.25"/>
    <row r="264" ht="15.75" hidden="1" customHeight="1" x14ac:dyDescent="0.25"/>
    <row r="265" ht="15.75" hidden="1" customHeight="1" x14ac:dyDescent="0.25"/>
    <row r="266" ht="15.75" hidden="1" customHeight="1" x14ac:dyDescent="0.25"/>
    <row r="267" ht="15.75" hidden="1" customHeight="1" x14ac:dyDescent="0.25"/>
    <row r="268" ht="15.75" hidden="1" customHeight="1" x14ac:dyDescent="0.25"/>
    <row r="269" ht="15.75" hidden="1" customHeight="1" x14ac:dyDescent="0.25"/>
    <row r="270" ht="15.75" hidden="1" customHeight="1" x14ac:dyDescent="0.25"/>
    <row r="271" ht="15.75" hidden="1" customHeight="1" x14ac:dyDescent="0.25"/>
    <row r="272" ht="15.75" hidden="1" customHeight="1" x14ac:dyDescent="0.25"/>
    <row r="273" ht="15.75" hidden="1" customHeight="1" x14ac:dyDescent="0.25"/>
    <row r="274" ht="15.75" hidden="1" customHeight="1" x14ac:dyDescent="0.25"/>
    <row r="275" ht="15.75" hidden="1" customHeight="1" x14ac:dyDescent="0.25"/>
    <row r="276" ht="15.75" hidden="1" customHeight="1" x14ac:dyDescent="0.25"/>
    <row r="277" ht="15.75" hidden="1" customHeight="1" x14ac:dyDescent="0.25"/>
    <row r="278" ht="15.75" hidden="1" customHeight="1" x14ac:dyDescent="0.25"/>
    <row r="279" ht="15.75" hidden="1" customHeight="1" x14ac:dyDescent="0.25"/>
    <row r="280" ht="15.75" hidden="1" customHeight="1" x14ac:dyDescent="0.25"/>
    <row r="281" ht="15.75" hidden="1" customHeight="1" x14ac:dyDescent="0.25"/>
    <row r="282" ht="15.75" hidden="1" customHeight="1" x14ac:dyDescent="0.25"/>
    <row r="283" ht="15.75" hidden="1" customHeight="1" x14ac:dyDescent="0.25"/>
    <row r="284" ht="15.75" hidden="1" customHeight="1" x14ac:dyDescent="0.25"/>
    <row r="285" ht="15.75" hidden="1" customHeight="1" x14ac:dyDescent="0.25"/>
    <row r="286" ht="15.75" hidden="1" customHeight="1" x14ac:dyDescent="0.25"/>
    <row r="287" ht="15.75" hidden="1" customHeight="1" x14ac:dyDescent="0.25"/>
    <row r="288" ht="15.75" hidden="1" customHeight="1" x14ac:dyDescent="0.25"/>
    <row r="289" ht="15.75" hidden="1" customHeight="1" x14ac:dyDescent="0.25"/>
    <row r="290" ht="15.75" hidden="1" customHeight="1" x14ac:dyDescent="0.25"/>
    <row r="291" ht="15.75" hidden="1" customHeight="1" x14ac:dyDescent="0.25"/>
    <row r="292" ht="15.75" hidden="1" customHeight="1" x14ac:dyDescent="0.25"/>
    <row r="293" ht="15.75" hidden="1" customHeight="1" x14ac:dyDescent="0.25"/>
    <row r="294" ht="15.75" hidden="1" customHeight="1" x14ac:dyDescent="0.25"/>
    <row r="295" ht="15.75" hidden="1" customHeight="1" x14ac:dyDescent="0.25"/>
    <row r="296" ht="15.75" hidden="1" customHeight="1" x14ac:dyDescent="0.25"/>
    <row r="297" ht="15.75" hidden="1" customHeight="1" x14ac:dyDescent="0.25"/>
    <row r="298" ht="15.75" hidden="1" customHeight="1" x14ac:dyDescent="0.25"/>
    <row r="299" ht="15.75" hidden="1" customHeight="1" x14ac:dyDescent="0.25"/>
    <row r="300" ht="15.75" hidden="1" customHeight="1" x14ac:dyDescent="0.25"/>
    <row r="301" ht="15.75" hidden="1" customHeight="1" x14ac:dyDescent="0.25"/>
    <row r="302" ht="15.75" hidden="1" customHeight="1" x14ac:dyDescent="0.25"/>
    <row r="303" ht="15.75" hidden="1" customHeight="1" x14ac:dyDescent="0.25"/>
    <row r="304" ht="15.75" hidden="1" customHeight="1" x14ac:dyDescent="0.25"/>
    <row r="305" ht="15.75" hidden="1" customHeight="1" x14ac:dyDescent="0.25"/>
    <row r="306" ht="15.75" hidden="1" customHeight="1" x14ac:dyDescent="0.25"/>
    <row r="307" ht="15.75" hidden="1" customHeight="1" x14ac:dyDescent="0.25"/>
    <row r="308" ht="15.75" hidden="1" customHeight="1" x14ac:dyDescent="0.25"/>
    <row r="309" ht="15.75" hidden="1" customHeight="1" x14ac:dyDescent="0.25"/>
    <row r="310" ht="15.75" hidden="1" customHeight="1" x14ac:dyDescent="0.25"/>
    <row r="311" ht="15.75" hidden="1" customHeight="1" x14ac:dyDescent="0.25"/>
    <row r="312" ht="15.75" hidden="1" customHeight="1" x14ac:dyDescent="0.25"/>
    <row r="313" ht="15.75" hidden="1" customHeight="1" x14ac:dyDescent="0.25"/>
    <row r="314" ht="15.75" hidden="1" customHeight="1" x14ac:dyDescent="0.25"/>
    <row r="315" ht="15.75" hidden="1" customHeight="1" x14ac:dyDescent="0.25"/>
    <row r="316" ht="15.75" hidden="1" customHeight="1" x14ac:dyDescent="0.25"/>
    <row r="317" ht="15.75" hidden="1" customHeight="1" x14ac:dyDescent="0.25"/>
    <row r="318" ht="15.75" hidden="1" customHeight="1" x14ac:dyDescent="0.25"/>
    <row r="319" ht="15.75" hidden="1" customHeight="1" x14ac:dyDescent="0.25"/>
    <row r="320" ht="15.75" hidden="1" customHeight="1" x14ac:dyDescent="0.25"/>
    <row r="321" ht="15.75" hidden="1" customHeight="1" x14ac:dyDescent="0.25"/>
    <row r="322" ht="15.75" hidden="1" customHeight="1" x14ac:dyDescent="0.25"/>
    <row r="323" ht="15.75" hidden="1" customHeight="1" x14ac:dyDescent="0.25"/>
    <row r="324" ht="15.75" hidden="1" customHeight="1" x14ac:dyDescent="0.25"/>
    <row r="325" ht="15.75" hidden="1" customHeight="1" x14ac:dyDescent="0.25"/>
    <row r="326" ht="15.75" hidden="1" customHeight="1" x14ac:dyDescent="0.25"/>
    <row r="327" ht="15.75" hidden="1" customHeight="1" x14ac:dyDescent="0.25"/>
    <row r="328" ht="15.75" hidden="1" customHeight="1" x14ac:dyDescent="0.25"/>
    <row r="329" ht="15.75" hidden="1" customHeight="1" x14ac:dyDescent="0.25"/>
    <row r="330" ht="15.75" hidden="1" customHeight="1" x14ac:dyDescent="0.25"/>
    <row r="331" ht="15.75" hidden="1" customHeight="1" x14ac:dyDescent="0.25"/>
    <row r="332" ht="15.75" hidden="1" customHeight="1" x14ac:dyDescent="0.25"/>
    <row r="333" ht="15.75" hidden="1" customHeight="1" x14ac:dyDescent="0.25"/>
    <row r="334" ht="15.75" hidden="1" customHeight="1" x14ac:dyDescent="0.25"/>
    <row r="335" ht="15.75" hidden="1" customHeight="1" x14ac:dyDescent="0.25"/>
    <row r="336" ht="15.75" hidden="1" customHeight="1" x14ac:dyDescent="0.25"/>
    <row r="337" ht="15.75" hidden="1" customHeight="1" x14ac:dyDescent="0.25"/>
    <row r="338" ht="15.75" hidden="1" customHeight="1" x14ac:dyDescent="0.25"/>
    <row r="339" ht="15.75" hidden="1" customHeight="1" x14ac:dyDescent="0.25"/>
    <row r="340" ht="15.75" hidden="1" customHeight="1" x14ac:dyDescent="0.25"/>
    <row r="341" ht="15.75" hidden="1" customHeight="1" x14ac:dyDescent="0.25"/>
    <row r="342" ht="15.75" hidden="1" customHeight="1" x14ac:dyDescent="0.25"/>
    <row r="343" ht="15.75" hidden="1" customHeight="1" x14ac:dyDescent="0.25"/>
    <row r="344" ht="15.75" hidden="1" customHeight="1" x14ac:dyDescent="0.25"/>
    <row r="345" ht="15.75" hidden="1" customHeight="1" x14ac:dyDescent="0.25"/>
    <row r="346" ht="15.75" hidden="1" customHeight="1" x14ac:dyDescent="0.25"/>
    <row r="347" ht="15.75" hidden="1" customHeight="1" x14ac:dyDescent="0.25"/>
    <row r="348" ht="15.75" hidden="1" customHeight="1" x14ac:dyDescent="0.25"/>
    <row r="349" ht="15.75" hidden="1" customHeight="1" x14ac:dyDescent="0.25"/>
    <row r="350" ht="15.75" hidden="1" customHeight="1" x14ac:dyDescent="0.25"/>
    <row r="351" ht="15.75" hidden="1" customHeight="1" x14ac:dyDescent="0.25"/>
    <row r="352" ht="15.75" hidden="1" customHeight="1" x14ac:dyDescent="0.25"/>
    <row r="353" ht="15.75" hidden="1" customHeight="1" x14ac:dyDescent="0.25"/>
    <row r="354" ht="15.75" hidden="1" customHeight="1" x14ac:dyDescent="0.25"/>
    <row r="355" ht="15.75" hidden="1" customHeight="1" x14ac:dyDescent="0.25"/>
    <row r="356" ht="15.75" hidden="1" customHeight="1" x14ac:dyDescent="0.25"/>
    <row r="357" ht="15.75" hidden="1" customHeight="1" x14ac:dyDescent="0.25"/>
    <row r="358" ht="15.75" hidden="1" customHeight="1" x14ac:dyDescent="0.25"/>
    <row r="359" ht="15.75" hidden="1" customHeight="1" x14ac:dyDescent="0.25"/>
    <row r="360" ht="15.75" hidden="1" customHeight="1" x14ac:dyDescent="0.25"/>
    <row r="361" ht="15.75" hidden="1" customHeight="1" x14ac:dyDescent="0.25"/>
    <row r="362" ht="15.75" hidden="1" customHeight="1" x14ac:dyDescent="0.25"/>
    <row r="363" ht="15.75" hidden="1" customHeight="1" x14ac:dyDescent="0.25"/>
    <row r="364" ht="15.75" hidden="1" customHeight="1" x14ac:dyDescent="0.25"/>
    <row r="365" ht="15.75" hidden="1" customHeight="1" x14ac:dyDescent="0.25"/>
    <row r="366" ht="15.75" hidden="1" customHeight="1" x14ac:dyDescent="0.25"/>
    <row r="367" ht="15.75" hidden="1" customHeight="1" x14ac:dyDescent="0.25"/>
    <row r="368" ht="15.75" hidden="1" customHeight="1" x14ac:dyDescent="0.25"/>
    <row r="369" ht="15.75" hidden="1" customHeight="1" x14ac:dyDescent="0.25"/>
    <row r="370" ht="15.75" hidden="1" customHeight="1" x14ac:dyDescent="0.25"/>
    <row r="371" ht="15.75" hidden="1" customHeight="1" x14ac:dyDescent="0.25"/>
    <row r="372" ht="15.75" hidden="1" customHeight="1" x14ac:dyDescent="0.25"/>
    <row r="373" ht="15.75" hidden="1" customHeight="1" x14ac:dyDescent="0.25"/>
    <row r="374" ht="15.75" hidden="1" customHeight="1" x14ac:dyDescent="0.25"/>
    <row r="375" ht="15.75" hidden="1" customHeight="1" x14ac:dyDescent="0.25"/>
    <row r="376" ht="15.75" hidden="1" customHeight="1" x14ac:dyDescent="0.25"/>
    <row r="377" ht="15.75" hidden="1" customHeight="1" x14ac:dyDescent="0.25"/>
    <row r="378" ht="15.75" hidden="1" customHeight="1" x14ac:dyDescent="0.25"/>
    <row r="379" ht="15.75" hidden="1" customHeight="1" x14ac:dyDescent="0.25"/>
    <row r="380" ht="15.75" hidden="1" customHeight="1" x14ac:dyDescent="0.25"/>
    <row r="381" ht="15.75" hidden="1" customHeight="1" x14ac:dyDescent="0.25"/>
    <row r="382" ht="15.75" hidden="1" customHeight="1" x14ac:dyDescent="0.25"/>
    <row r="383" ht="15.75" hidden="1" customHeight="1" x14ac:dyDescent="0.25"/>
    <row r="384" ht="15.75" hidden="1" customHeight="1" x14ac:dyDescent="0.25"/>
    <row r="385" ht="15.75" hidden="1" customHeight="1" x14ac:dyDescent="0.25"/>
    <row r="386" ht="15.75" hidden="1" customHeight="1" x14ac:dyDescent="0.25"/>
    <row r="387" ht="15.75" hidden="1" customHeight="1" x14ac:dyDescent="0.25"/>
    <row r="388" ht="15.75" hidden="1" customHeight="1" x14ac:dyDescent="0.25"/>
    <row r="389" ht="15.75" hidden="1" customHeight="1" x14ac:dyDescent="0.25"/>
    <row r="390" ht="15.75" hidden="1" customHeight="1" x14ac:dyDescent="0.25"/>
    <row r="391" ht="15.75" hidden="1" customHeight="1" x14ac:dyDescent="0.25"/>
    <row r="392" ht="15.75" hidden="1" customHeight="1" x14ac:dyDescent="0.25"/>
    <row r="393" ht="15.75" hidden="1" customHeight="1" x14ac:dyDescent="0.25"/>
    <row r="394" ht="15.75" hidden="1" customHeight="1" x14ac:dyDescent="0.25"/>
    <row r="395" ht="15.75" hidden="1" customHeight="1" x14ac:dyDescent="0.25"/>
    <row r="396" ht="15.75" hidden="1" customHeight="1" x14ac:dyDescent="0.25"/>
    <row r="397" ht="15.75" hidden="1" customHeight="1" x14ac:dyDescent="0.25"/>
    <row r="398" ht="15.75" hidden="1" customHeight="1" x14ac:dyDescent="0.25"/>
    <row r="399" ht="15.75" hidden="1" customHeight="1" x14ac:dyDescent="0.25"/>
    <row r="400" ht="15.75" hidden="1" customHeight="1" x14ac:dyDescent="0.25"/>
    <row r="401" ht="15.75" hidden="1" customHeight="1" x14ac:dyDescent="0.25"/>
    <row r="402" ht="15.75" hidden="1" customHeight="1" x14ac:dyDescent="0.25"/>
    <row r="403" ht="15.75" hidden="1" customHeight="1" x14ac:dyDescent="0.25"/>
    <row r="404" ht="15.75" hidden="1" customHeight="1" x14ac:dyDescent="0.25"/>
    <row r="405" ht="15.75" hidden="1" customHeight="1" x14ac:dyDescent="0.25"/>
    <row r="406" ht="15.75" hidden="1" customHeight="1" x14ac:dyDescent="0.25"/>
    <row r="407" ht="15.75" hidden="1" customHeight="1" x14ac:dyDescent="0.25"/>
    <row r="408" ht="15.75" hidden="1" customHeight="1" x14ac:dyDescent="0.25"/>
    <row r="409" ht="15.75" hidden="1" customHeight="1" x14ac:dyDescent="0.25"/>
    <row r="410" ht="15.75" hidden="1" customHeight="1" x14ac:dyDescent="0.25"/>
    <row r="411" ht="15.75" hidden="1" customHeight="1" x14ac:dyDescent="0.25"/>
    <row r="412" ht="15.75" hidden="1" customHeight="1" x14ac:dyDescent="0.25"/>
    <row r="413" ht="15.75" hidden="1" customHeight="1" x14ac:dyDescent="0.25"/>
    <row r="414" ht="15.75" hidden="1" customHeight="1" x14ac:dyDescent="0.25"/>
    <row r="415" ht="15.75" hidden="1" customHeight="1" x14ac:dyDescent="0.25"/>
    <row r="416" ht="15.75" hidden="1" customHeight="1" x14ac:dyDescent="0.25"/>
    <row r="417" ht="15.75" hidden="1" customHeight="1" x14ac:dyDescent="0.25"/>
    <row r="418" ht="15.75" hidden="1" customHeight="1" x14ac:dyDescent="0.25"/>
    <row r="419" ht="15.75" hidden="1" customHeight="1" x14ac:dyDescent="0.25"/>
    <row r="420" ht="15.75" hidden="1" customHeight="1" x14ac:dyDescent="0.25"/>
    <row r="421" ht="15.75" hidden="1" customHeight="1" x14ac:dyDescent="0.25"/>
    <row r="422" ht="15.75" hidden="1" customHeight="1" x14ac:dyDescent="0.25"/>
    <row r="423" ht="15.75" hidden="1" customHeight="1" x14ac:dyDescent="0.25"/>
    <row r="424" ht="15.75" hidden="1" customHeight="1" x14ac:dyDescent="0.25"/>
    <row r="425" ht="15.75" hidden="1" customHeight="1" x14ac:dyDescent="0.25"/>
    <row r="426" ht="15.75" hidden="1" customHeight="1" x14ac:dyDescent="0.25"/>
    <row r="427" ht="15.75" hidden="1" customHeight="1" x14ac:dyDescent="0.25"/>
    <row r="428" ht="15.75" hidden="1" customHeight="1" x14ac:dyDescent="0.25"/>
    <row r="429" ht="15.75" hidden="1" customHeight="1" x14ac:dyDescent="0.25"/>
    <row r="430" ht="15.75" hidden="1" customHeight="1" x14ac:dyDescent="0.25"/>
    <row r="431" ht="15.75" hidden="1" customHeight="1" x14ac:dyDescent="0.25"/>
    <row r="432" ht="15.75" hidden="1" customHeight="1" x14ac:dyDescent="0.25"/>
    <row r="433" ht="15.75" hidden="1" customHeight="1" x14ac:dyDescent="0.25"/>
    <row r="434" ht="15.75" hidden="1" customHeight="1" x14ac:dyDescent="0.25"/>
    <row r="435" ht="15.75" hidden="1" customHeight="1" x14ac:dyDescent="0.25"/>
    <row r="436" ht="15.75" hidden="1" customHeight="1" x14ac:dyDescent="0.25"/>
    <row r="437" ht="15.75" hidden="1" customHeight="1" x14ac:dyDescent="0.25"/>
    <row r="438" ht="15.75" hidden="1" customHeight="1" x14ac:dyDescent="0.25"/>
    <row r="439" ht="15.75" hidden="1" customHeight="1" x14ac:dyDescent="0.25"/>
    <row r="440" ht="15.75" hidden="1" customHeight="1" x14ac:dyDescent="0.25"/>
    <row r="441" ht="15.75" hidden="1" customHeight="1" x14ac:dyDescent="0.25"/>
    <row r="442" ht="15.75" hidden="1" customHeight="1" x14ac:dyDescent="0.25"/>
    <row r="443" ht="15.75" hidden="1" customHeight="1" x14ac:dyDescent="0.25"/>
    <row r="444" ht="15.75" hidden="1" customHeight="1" x14ac:dyDescent="0.25"/>
    <row r="445" ht="15.75" hidden="1" customHeight="1" x14ac:dyDescent="0.25"/>
    <row r="446" ht="15.75" hidden="1" customHeight="1" x14ac:dyDescent="0.25"/>
    <row r="447" ht="15.75" hidden="1" customHeight="1" x14ac:dyDescent="0.25"/>
    <row r="448" ht="15.75" hidden="1" customHeight="1" x14ac:dyDescent="0.25"/>
    <row r="449" ht="15.75" hidden="1" customHeight="1" x14ac:dyDescent="0.25"/>
    <row r="450" ht="15.75" hidden="1" customHeight="1" x14ac:dyDescent="0.25"/>
    <row r="451" ht="15.75" hidden="1" customHeight="1" x14ac:dyDescent="0.25"/>
    <row r="452" ht="15.75" hidden="1" customHeight="1" x14ac:dyDescent="0.25"/>
    <row r="453" ht="15.75" hidden="1" customHeight="1" x14ac:dyDescent="0.25"/>
    <row r="454" ht="15.75" hidden="1" customHeight="1" x14ac:dyDescent="0.25"/>
    <row r="455" ht="15.75" hidden="1" customHeight="1" x14ac:dyDescent="0.25"/>
    <row r="456" ht="15.75" hidden="1" customHeight="1" x14ac:dyDescent="0.25"/>
    <row r="457" ht="15.75" hidden="1" customHeight="1" x14ac:dyDescent="0.25"/>
    <row r="458" ht="15.75" hidden="1" customHeight="1" x14ac:dyDescent="0.25"/>
    <row r="459" ht="15.75" hidden="1" customHeight="1" x14ac:dyDescent="0.25"/>
    <row r="460" ht="15.75" hidden="1" customHeight="1" x14ac:dyDescent="0.25"/>
    <row r="461" ht="15.75" hidden="1" customHeight="1" x14ac:dyDescent="0.25"/>
    <row r="462" ht="15.75" hidden="1" customHeight="1" x14ac:dyDescent="0.25"/>
    <row r="463" ht="15.75" hidden="1" customHeight="1" x14ac:dyDescent="0.25"/>
    <row r="464" ht="15.75" hidden="1" customHeight="1" x14ac:dyDescent="0.25"/>
    <row r="465" ht="15.75" hidden="1" customHeight="1" x14ac:dyDescent="0.25"/>
    <row r="466" ht="15.75" hidden="1" customHeight="1" x14ac:dyDescent="0.25"/>
    <row r="467" ht="15.75" hidden="1" customHeight="1" x14ac:dyDescent="0.25"/>
    <row r="468" ht="15.75" hidden="1" customHeight="1" x14ac:dyDescent="0.25"/>
    <row r="469" ht="15.75" hidden="1" customHeight="1" x14ac:dyDescent="0.25"/>
    <row r="470" ht="15.75" hidden="1" customHeight="1" x14ac:dyDescent="0.25"/>
    <row r="471" ht="15.75" hidden="1" customHeight="1" x14ac:dyDescent="0.25"/>
    <row r="472" ht="15.75" hidden="1" customHeight="1" x14ac:dyDescent="0.25"/>
    <row r="473" ht="15.75" hidden="1" customHeight="1" x14ac:dyDescent="0.25"/>
    <row r="474" ht="15.75" hidden="1" customHeight="1" x14ac:dyDescent="0.25"/>
    <row r="475" ht="15.75" hidden="1" customHeight="1" x14ac:dyDescent="0.25"/>
    <row r="476" ht="15.75" hidden="1" customHeight="1" x14ac:dyDescent="0.25"/>
    <row r="477" ht="15.75" hidden="1" customHeight="1" x14ac:dyDescent="0.25"/>
    <row r="478" ht="15.75" hidden="1" customHeight="1" x14ac:dyDescent="0.25"/>
    <row r="479" ht="15.75" hidden="1" customHeight="1" x14ac:dyDescent="0.25"/>
    <row r="480" ht="15.75" hidden="1" customHeight="1" x14ac:dyDescent="0.25"/>
    <row r="481" ht="15.75" hidden="1" customHeight="1" x14ac:dyDescent="0.25"/>
    <row r="482" ht="15.75" hidden="1" customHeight="1" x14ac:dyDescent="0.25"/>
    <row r="483" ht="15.75" hidden="1" customHeight="1" x14ac:dyDescent="0.25"/>
    <row r="484" ht="15.75" hidden="1" customHeight="1" x14ac:dyDescent="0.25"/>
    <row r="485" ht="15.75" hidden="1" customHeight="1" x14ac:dyDescent="0.25"/>
    <row r="486" ht="15.75" hidden="1" customHeight="1" x14ac:dyDescent="0.25"/>
    <row r="487" ht="15.75" hidden="1" customHeight="1" x14ac:dyDescent="0.25"/>
    <row r="488" ht="15.75" hidden="1" customHeight="1" x14ac:dyDescent="0.25"/>
    <row r="489" ht="15.75" hidden="1" customHeight="1" x14ac:dyDescent="0.25"/>
    <row r="490" ht="15.75" hidden="1" customHeight="1" x14ac:dyDescent="0.25"/>
    <row r="491" ht="15.75" hidden="1" customHeight="1" x14ac:dyDescent="0.25"/>
    <row r="492" ht="15.75" hidden="1" customHeight="1" x14ac:dyDescent="0.25"/>
    <row r="493" ht="15.75" hidden="1" customHeight="1" x14ac:dyDescent="0.25"/>
    <row r="494" ht="15.75" hidden="1" customHeight="1" x14ac:dyDescent="0.25"/>
    <row r="495" ht="15.75" hidden="1" customHeight="1" x14ac:dyDescent="0.25"/>
    <row r="496" ht="15.75" hidden="1" customHeight="1" x14ac:dyDescent="0.25"/>
    <row r="497" ht="15.75" hidden="1" customHeight="1" x14ac:dyDescent="0.25"/>
    <row r="498" ht="15.75" hidden="1" customHeight="1" x14ac:dyDescent="0.25"/>
    <row r="499" ht="15.75" hidden="1" customHeight="1" x14ac:dyDescent="0.25"/>
    <row r="500" ht="15.75" hidden="1" customHeight="1" x14ac:dyDescent="0.25"/>
    <row r="501" ht="15.75" hidden="1" customHeight="1" x14ac:dyDescent="0.25"/>
    <row r="502" ht="15.75" hidden="1" customHeight="1" x14ac:dyDescent="0.25"/>
    <row r="503" ht="15.75" hidden="1" customHeight="1" x14ac:dyDescent="0.25"/>
    <row r="504" ht="15.75" hidden="1" customHeight="1" x14ac:dyDescent="0.25"/>
    <row r="505" ht="15.75" hidden="1" customHeight="1" x14ac:dyDescent="0.25"/>
    <row r="506" ht="15.75" hidden="1" customHeight="1" x14ac:dyDescent="0.25"/>
    <row r="507" ht="15.75" hidden="1" customHeight="1" x14ac:dyDescent="0.25"/>
    <row r="508" ht="15.75" hidden="1" customHeight="1" x14ac:dyDescent="0.25"/>
    <row r="509" ht="15.75" hidden="1" customHeight="1" x14ac:dyDescent="0.25"/>
    <row r="510" ht="15.75" hidden="1" customHeight="1" x14ac:dyDescent="0.25"/>
    <row r="511" ht="15.75" hidden="1" customHeight="1" x14ac:dyDescent="0.25"/>
    <row r="512" ht="15.75" hidden="1" customHeight="1" x14ac:dyDescent="0.25"/>
    <row r="513" ht="15.75" hidden="1" customHeight="1" x14ac:dyDescent="0.25"/>
    <row r="514" ht="15.75" hidden="1" customHeight="1" x14ac:dyDescent="0.25"/>
    <row r="515" ht="15.75" hidden="1" customHeight="1" x14ac:dyDescent="0.25"/>
    <row r="516" ht="15.75" hidden="1" customHeight="1" x14ac:dyDescent="0.25"/>
    <row r="517" ht="15.75" hidden="1" customHeight="1" x14ac:dyDescent="0.25"/>
    <row r="518" ht="15.75" hidden="1" customHeight="1" x14ac:dyDescent="0.25"/>
    <row r="519" ht="15.75" hidden="1" customHeight="1" x14ac:dyDescent="0.25"/>
    <row r="520" ht="15.75" hidden="1" customHeight="1" x14ac:dyDescent="0.25"/>
    <row r="521" ht="15.75" hidden="1" customHeight="1" x14ac:dyDescent="0.25"/>
    <row r="522" ht="15.75" hidden="1" customHeight="1" x14ac:dyDescent="0.25"/>
    <row r="523" ht="15.75" hidden="1" customHeight="1" x14ac:dyDescent="0.25"/>
    <row r="524" ht="15.75" hidden="1" customHeight="1" x14ac:dyDescent="0.25"/>
    <row r="525" ht="15.75" hidden="1" customHeight="1" x14ac:dyDescent="0.25"/>
    <row r="526" ht="15.75" hidden="1" customHeight="1" x14ac:dyDescent="0.25"/>
    <row r="527" ht="15.75" hidden="1" customHeight="1" x14ac:dyDescent="0.25"/>
    <row r="528" ht="15.75" hidden="1" customHeight="1" x14ac:dyDescent="0.25"/>
    <row r="529" ht="15.75" hidden="1" customHeight="1" x14ac:dyDescent="0.25"/>
    <row r="530" ht="15.75" hidden="1" customHeight="1" x14ac:dyDescent="0.25"/>
    <row r="531" ht="15.75" hidden="1" customHeight="1" x14ac:dyDescent="0.25"/>
    <row r="532" ht="15.75" hidden="1" customHeight="1" x14ac:dyDescent="0.25"/>
    <row r="533" ht="15.75" hidden="1" customHeight="1" x14ac:dyDescent="0.25"/>
    <row r="534" ht="15.75" hidden="1" customHeight="1" x14ac:dyDescent="0.25"/>
    <row r="535" ht="15.75" hidden="1" customHeight="1" x14ac:dyDescent="0.25"/>
    <row r="536" ht="15.75" hidden="1" customHeight="1" x14ac:dyDescent="0.25"/>
    <row r="537" ht="15.75" hidden="1" customHeight="1" x14ac:dyDescent="0.25"/>
    <row r="538" ht="15.75" hidden="1" customHeight="1" x14ac:dyDescent="0.25"/>
    <row r="539" ht="15.75" hidden="1" customHeight="1" x14ac:dyDescent="0.25"/>
    <row r="540" ht="15.75" hidden="1" customHeight="1" x14ac:dyDescent="0.25"/>
    <row r="541" ht="15.75" hidden="1" customHeight="1" x14ac:dyDescent="0.25"/>
    <row r="542" ht="15.75" hidden="1" customHeight="1" x14ac:dyDescent="0.25"/>
    <row r="543" ht="15.75" hidden="1" customHeight="1" x14ac:dyDescent="0.25"/>
    <row r="544" ht="15.75" hidden="1" customHeight="1" x14ac:dyDescent="0.25"/>
    <row r="545" ht="15.75" hidden="1" customHeight="1" x14ac:dyDescent="0.25"/>
    <row r="546" ht="15.75" hidden="1" customHeight="1" x14ac:dyDescent="0.25"/>
    <row r="547" ht="15.75" hidden="1" customHeight="1" x14ac:dyDescent="0.25"/>
    <row r="548" ht="15.75" hidden="1" customHeight="1" x14ac:dyDescent="0.25"/>
    <row r="549" ht="15.75" hidden="1" customHeight="1" x14ac:dyDescent="0.25"/>
    <row r="550" ht="15.75" hidden="1" customHeight="1" x14ac:dyDescent="0.25"/>
    <row r="551" ht="15.75" hidden="1" customHeight="1" x14ac:dyDescent="0.25"/>
    <row r="552" ht="15.75" hidden="1" customHeight="1" x14ac:dyDescent="0.25"/>
    <row r="553" ht="15.75" hidden="1" customHeight="1" x14ac:dyDescent="0.25"/>
    <row r="554" ht="15.75" hidden="1" customHeight="1" x14ac:dyDescent="0.25"/>
    <row r="555" ht="15.75" hidden="1" customHeight="1" x14ac:dyDescent="0.25"/>
    <row r="556" ht="15.75" hidden="1" customHeight="1" x14ac:dyDescent="0.25"/>
    <row r="557" ht="15.75" hidden="1" customHeight="1" x14ac:dyDescent="0.25"/>
    <row r="558" ht="15.75" hidden="1" customHeight="1" x14ac:dyDescent="0.25"/>
    <row r="559" ht="15.75" hidden="1" customHeight="1" x14ac:dyDescent="0.25"/>
    <row r="560" ht="15.75" hidden="1" customHeight="1" x14ac:dyDescent="0.25"/>
    <row r="561" ht="15.75" hidden="1" customHeight="1" x14ac:dyDescent="0.25"/>
    <row r="562" ht="15.75" hidden="1" customHeight="1" x14ac:dyDescent="0.25"/>
    <row r="563" ht="15.75" hidden="1" customHeight="1" x14ac:dyDescent="0.25"/>
    <row r="564" ht="15.75" hidden="1" customHeight="1" x14ac:dyDescent="0.25"/>
    <row r="565" ht="15.75" hidden="1" customHeight="1" x14ac:dyDescent="0.25"/>
    <row r="566" ht="15.75" hidden="1" customHeight="1" x14ac:dyDescent="0.25"/>
    <row r="567" ht="15.75" hidden="1" customHeight="1" x14ac:dyDescent="0.25"/>
    <row r="568" ht="15.75" hidden="1" customHeight="1" x14ac:dyDescent="0.25"/>
    <row r="569" ht="15.75" hidden="1" customHeight="1" x14ac:dyDescent="0.25"/>
    <row r="570" ht="15.75" hidden="1" customHeight="1" x14ac:dyDescent="0.25"/>
    <row r="571" ht="15.75" hidden="1" customHeight="1" x14ac:dyDescent="0.25"/>
    <row r="572" ht="15.75" hidden="1" customHeight="1" x14ac:dyDescent="0.25"/>
    <row r="573" ht="15.75" hidden="1" customHeight="1" x14ac:dyDescent="0.25"/>
    <row r="574" ht="15.75" hidden="1" customHeight="1" x14ac:dyDescent="0.25"/>
    <row r="575" ht="15.75" hidden="1" customHeight="1" x14ac:dyDescent="0.25"/>
    <row r="576" ht="15.75" hidden="1" customHeight="1" x14ac:dyDescent="0.25"/>
    <row r="577" ht="15.75" hidden="1" customHeight="1" x14ac:dyDescent="0.25"/>
    <row r="578" ht="15.75" hidden="1" customHeight="1" x14ac:dyDescent="0.25"/>
    <row r="579" ht="15.75" hidden="1" customHeight="1" x14ac:dyDescent="0.25"/>
    <row r="580" ht="15.75" hidden="1" customHeight="1" x14ac:dyDescent="0.25"/>
    <row r="581" ht="15.75" hidden="1" customHeight="1" x14ac:dyDescent="0.25"/>
    <row r="582" ht="15.75" hidden="1" customHeight="1" x14ac:dyDescent="0.25"/>
    <row r="583" ht="15.75" hidden="1" customHeight="1" x14ac:dyDescent="0.25"/>
    <row r="584" ht="15.75" hidden="1" customHeight="1" x14ac:dyDescent="0.25"/>
    <row r="585" ht="15.75" hidden="1" customHeight="1" x14ac:dyDescent="0.25"/>
    <row r="586" ht="15.75" hidden="1" customHeight="1" x14ac:dyDescent="0.25"/>
    <row r="587" ht="15.75" hidden="1" customHeight="1" x14ac:dyDescent="0.25"/>
    <row r="588" ht="15.75" hidden="1" customHeight="1" x14ac:dyDescent="0.25"/>
    <row r="589" ht="15.75" hidden="1" customHeight="1" x14ac:dyDescent="0.25"/>
    <row r="590" ht="15.75" hidden="1" customHeight="1" x14ac:dyDescent="0.25"/>
    <row r="591" ht="15.75" hidden="1" customHeight="1" x14ac:dyDescent="0.25"/>
    <row r="592" ht="15.75" hidden="1" customHeight="1" x14ac:dyDescent="0.25"/>
    <row r="593" ht="15.75" hidden="1" customHeight="1" x14ac:dyDescent="0.25"/>
    <row r="594" ht="15.75" hidden="1" customHeight="1" x14ac:dyDescent="0.25"/>
    <row r="595" ht="15.75" hidden="1" customHeight="1" x14ac:dyDescent="0.25"/>
    <row r="596" ht="15.75" hidden="1" customHeight="1" x14ac:dyDescent="0.25"/>
    <row r="597" ht="15.75" hidden="1" customHeight="1" x14ac:dyDescent="0.25"/>
    <row r="598" ht="15.75" hidden="1" customHeight="1" x14ac:dyDescent="0.25"/>
    <row r="599" ht="15.75" hidden="1" customHeight="1" x14ac:dyDescent="0.25"/>
    <row r="600" ht="15.75" hidden="1" customHeight="1" x14ac:dyDescent="0.25"/>
    <row r="601" ht="15.75" hidden="1" customHeight="1" x14ac:dyDescent="0.25"/>
    <row r="602" ht="15.75" hidden="1" customHeight="1" x14ac:dyDescent="0.25"/>
    <row r="603" ht="15.75" hidden="1" customHeight="1" x14ac:dyDescent="0.25"/>
    <row r="604" ht="15.75" hidden="1" customHeight="1" x14ac:dyDescent="0.25"/>
    <row r="605" ht="15.75" hidden="1" customHeight="1" x14ac:dyDescent="0.25"/>
    <row r="606" ht="15.75" hidden="1" customHeight="1" x14ac:dyDescent="0.25"/>
    <row r="607" ht="15.75" hidden="1" customHeight="1" x14ac:dyDescent="0.25"/>
    <row r="608" ht="15.75" hidden="1" customHeight="1" x14ac:dyDescent="0.25"/>
    <row r="609" ht="15.75" hidden="1" customHeight="1" x14ac:dyDescent="0.25"/>
    <row r="610" ht="15.75" hidden="1" customHeight="1" x14ac:dyDescent="0.25"/>
    <row r="611" ht="15.75" hidden="1" customHeight="1" x14ac:dyDescent="0.25"/>
    <row r="612" ht="15.75" hidden="1" customHeight="1" x14ac:dyDescent="0.25"/>
    <row r="613" ht="15.75" hidden="1" customHeight="1" x14ac:dyDescent="0.25"/>
    <row r="614" ht="15.75" hidden="1" customHeight="1" x14ac:dyDescent="0.25"/>
    <row r="615" ht="15.75" hidden="1" customHeight="1" x14ac:dyDescent="0.25"/>
    <row r="616" ht="15.75" hidden="1" customHeight="1" x14ac:dyDescent="0.25"/>
    <row r="617" ht="15.75" hidden="1" customHeight="1" x14ac:dyDescent="0.25"/>
    <row r="618" ht="15.75" hidden="1" customHeight="1" x14ac:dyDescent="0.25"/>
    <row r="619" ht="15.75" hidden="1" customHeight="1" x14ac:dyDescent="0.25"/>
    <row r="620" ht="15.75" hidden="1" customHeight="1" x14ac:dyDescent="0.25"/>
    <row r="621" ht="15.75" hidden="1" customHeight="1" x14ac:dyDescent="0.25"/>
    <row r="622" ht="15.75" hidden="1" customHeight="1" x14ac:dyDescent="0.25"/>
    <row r="623" ht="15.75" hidden="1" customHeight="1" x14ac:dyDescent="0.25"/>
    <row r="624" ht="15.75" hidden="1" customHeight="1" x14ac:dyDescent="0.25"/>
    <row r="625" ht="15.75" hidden="1" customHeight="1" x14ac:dyDescent="0.25"/>
    <row r="626" ht="15.75" hidden="1" customHeight="1" x14ac:dyDescent="0.25"/>
    <row r="627" ht="15.75" hidden="1" customHeight="1" x14ac:dyDescent="0.25"/>
    <row r="628" ht="15.75" hidden="1" customHeight="1" x14ac:dyDescent="0.25"/>
    <row r="629" ht="15.75" hidden="1" customHeight="1" x14ac:dyDescent="0.25"/>
    <row r="630" ht="15.75" hidden="1" customHeight="1" x14ac:dyDescent="0.25"/>
    <row r="631" ht="15.75" hidden="1" customHeight="1" x14ac:dyDescent="0.25"/>
    <row r="632" ht="15.75" hidden="1" customHeight="1" x14ac:dyDescent="0.25"/>
    <row r="633" ht="15.75" hidden="1" customHeight="1" x14ac:dyDescent="0.25"/>
    <row r="634" ht="15.75" hidden="1" customHeight="1" x14ac:dyDescent="0.25"/>
    <row r="635" ht="15.75" hidden="1" customHeight="1" x14ac:dyDescent="0.25"/>
    <row r="636" ht="15.75" hidden="1" customHeight="1" x14ac:dyDescent="0.25"/>
    <row r="637" ht="15.75" hidden="1" customHeight="1" x14ac:dyDescent="0.25"/>
    <row r="638" ht="15.75" hidden="1" customHeight="1" x14ac:dyDescent="0.25"/>
    <row r="639" ht="15.75" hidden="1" customHeight="1" x14ac:dyDescent="0.25"/>
    <row r="640" ht="15.75" hidden="1" customHeight="1" x14ac:dyDescent="0.25"/>
    <row r="641" ht="15.75" hidden="1" customHeight="1" x14ac:dyDescent="0.25"/>
    <row r="642" ht="15.75" hidden="1" customHeight="1" x14ac:dyDescent="0.25"/>
    <row r="643" ht="15.75" hidden="1" customHeight="1" x14ac:dyDescent="0.25"/>
    <row r="644" ht="15.75" hidden="1" customHeight="1" x14ac:dyDescent="0.25"/>
    <row r="645" ht="15.75" hidden="1" customHeight="1" x14ac:dyDescent="0.25"/>
    <row r="646" ht="15.75" hidden="1" customHeight="1" x14ac:dyDescent="0.25"/>
    <row r="647" ht="15.75" hidden="1" customHeight="1" x14ac:dyDescent="0.25"/>
    <row r="648" ht="15.75" hidden="1" customHeight="1" x14ac:dyDescent="0.25"/>
    <row r="649" ht="15.75" hidden="1" customHeight="1" x14ac:dyDescent="0.25"/>
    <row r="650" ht="15.75" hidden="1" customHeight="1" x14ac:dyDescent="0.25"/>
    <row r="651" ht="15.75" hidden="1" customHeight="1" x14ac:dyDescent="0.25"/>
    <row r="652" ht="15.75" hidden="1" customHeight="1" x14ac:dyDescent="0.25"/>
    <row r="653" ht="15.75" hidden="1" customHeight="1" x14ac:dyDescent="0.25"/>
    <row r="654" ht="15.75" hidden="1" customHeight="1" x14ac:dyDescent="0.25"/>
    <row r="655" ht="15.75" hidden="1" customHeight="1" x14ac:dyDescent="0.25"/>
    <row r="656" ht="15.75" hidden="1" customHeight="1" x14ac:dyDescent="0.25"/>
    <row r="657" ht="15.75" hidden="1" customHeight="1" x14ac:dyDescent="0.25"/>
    <row r="658" ht="15.75" hidden="1" customHeight="1" x14ac:dyDescent="0.25"/>
    <row r="659" ht="15.75" hidden="1" customHeight="1" x14ac:dyDescent="0.25"/>
    <row r="660" ht="15.75" hidden="1" customHeight="1" x14ac:dyDescent="0.25"/>
    <row r="661" ht="15.75" hidden="1" customHeight="1" x14ac:dyDescent="0.25"/>
    <row r="662" ht="15.75" hidden="1" customHeight="1" x14ac:dyDescent="0.25"/>
    <row r="663" ht="15.75" hidden="1" customHeight="1" x14ac:dyDescent="0.25"/>
    <row r="664" ht="15.75" hidden="1" customHeight="1" x14ac:dyDescent="0.25"/>
    <row r="665" ht="15.75" hidden="1" customHeight="1" x14ac:dyDescent="0.25"/>
    <row r="666" ht="15.75" hidden="1" customHeight="1" x14ac:dyDescent="0.25"/>
    <row r="667" ht="15.75" hidden="1" customHeight="1" x14ac:dyDescent="0.25"/>
    <row r="668" ht="15.75" hidden="1" customHeight="1" x14ac:dyDescent="0.25"/>
    <row r="669" ht="15.75" hidden="1" customHeight="1" x14ac:dyDescent="0.25"/>
    <row r="670" ht="15.75" hidden="1" customHeight="1" x14ac:dyDescent="0.25"/>
    <row r="671" ht="15.75" hidden="1" customHeight="1" x14ac:dyDescent="0.25"/>
    <row r="672" ht="15.75" hidden="1" customHeight="1" x14ac:dyDescent="0.25"/>
    <row r="673" ht="15.75" hidden="1" customHeight="1" x14ac:dyDescent="0.25"/>
    <row r="674" ht="15.75" hidden="1" customHeight="1" x14ac:dyDescent="0.25"/>
    <row r="675" ht="15.75" hidden="1" customHeight="1" x14ac:dyDescent="0.25"/>
    <row r="676" ht="15.75" hidden="1" customHeight="1" x14ac:dyDescent="0.25"/>
    <row r="677" ht="15.75" hidden="1" customHeight="1" x14ac:dyDescent="0.25"/>
    <row r="678" ht="15.75" hidden="1" customHeight="1" x14ac:dyDescent="0.25"/>
    <row r="679" ht="15.75" hidden="1" customHeight="1" x14ac:dyDescent="0.25"/>
    <row r="680" ht="15.75" hidden="1" customHeight="1" x14ac:dyDescent="0.25"/>
    <row r="681" ht="15.75" hidden="1" customHeight="1" x14ac:dyDescent="0.25"/>
    <row r="682" ht="15.75" hidden="1" customHeight="1" x14ac:dyDescent="0.25"/>
    <row r="683" ht="15.75" hidden="1" customHeight="1" x14ac:dyDescent="0.25"/>
    <row r="684" ht="15.75" hidden="1" customHeight="1" x14ac:dyDescent="0.25"/>
    <row r="685" ht="15.75" hidden="1" customHeight="1" x14ac:dyDescent="0.25"/>
    <row r="686" ht="15.75" hidden="1" customHeight="1" x14ac:dyDescent="0.25"/>
    <row r="687" ht="15.75" hidden="1" customHeight="1" x14ac:dyDescent="0.25"/>
    <row r="688" ht="15.75" hidden="1" customHeight="1" x14ac:dyDescent="0.25"/>
    <row r="689" ht="15.75" hidden="1" customHeight="1" x14ac:dyDescent="0.25"/>
    <row r="690" ht="15.75" hidden="1" customHeight="1" x14ac:dyDescent="0.25"/>
    <row r="691" ht="15.75" hidden="1" customHeight="1" x14ac:dyDescent="0.25"/>
    <row r="692" ht="15.75" hidden="1" customHeight="1" x14ac:dyDescent="0.25"/>
    <row r="693" ht="15.75" hidden="1" customHeight="1" x14ac:dyDescent="0.25"/>
    <row r="694" ht="15.75" hidden="1" customHeight="1" x14ac:dyDescent="0.25"/>
    <row r="695" ht="15.75" hidden="1" customHeight="1" x14ac:dyDescent="0.25"/>
    <row r="696" ht="15.75" hidden="1" customHeight="1" x14ac:dyDescent="0.25"/>
    <row r="697" ht="15.75" hidden="1" customHeight="1" x14ac:dyDescent="0.25"/>
    <row r="698" ht="15.75" hidden="1" customHeight="1" x14ac:dyDescent="0.25"/>
    <row r="699" ht="15.75" hidden="1" customHeight="1" x14ac:dyDescent="0.25"/>
    <row r="700" ht="15.75" hidden="1" customHeight="1" x14ac:dyDescent="0.25"/>
    <row r="701" ht="15.75" hidden="1" customHeight="1" x14ac:dyDescent="0.25"/>
    <row r="702" ht="15.75" hidden="1" customHeight="1" x14ac:dyDescent="0.25"/>
    <row r="703" ht="15.75" hidden="1" customHeight="1" x14ac:dyDescent="0.25"/>
    <row r="704" ht="15.75" hidden="1" customHeight="1" x14ac:dyDescent="0.25"/>
    <row r="705" ht="15.75" hidden="1" customHeight="1" x14ac:dyDescent="0.25"/>
    <row r="706" ht="15.75" hidden="1" customHeight="1" x14ac:dyDescent="0.25"/>
    <row r="707" ht="15.75" hidden="1" customHeight="1" x14ac:dyDescent="0.25"/>
    <row r="708" ht="15.75" hidden="1" customHeight="1" x14ac:dyDescent="0.25"/>
    <row r="709" ht="15.75" hidden="1" customHeight="1" x14ac:dyDescent="0.25"/>
    <row r="710" ht="15.75" hidden="1" customHeight="1" x14ac:dyDescent="0.25"/>
    <row r="711" ht="15.75" hidden="1" customHeight="1" x14ac:dyDescent="0.25"/>
    <row r="712" ht="15.75" hidden="1" customHeight="1" x14ac:dyDescent="0.25"/>
    <row r="713" ht="15.75" hidden="1" customHeight="1" x14ac:dyDescent="0.25"/>
    <row r="714" ht="15.75" hidden="1" customHeight="1" x14ac:dyDescent="0.25"/>
    <row r="715" ht="15.75" hidden="1" customHeight="1" x14ac:dyDescent="0.25"/>
    <row r="716" ht="15.75" hidden="1" customHeight="1" x14ac:dyDescent="0.25"/>
    <row r="717" ht="15.75" hidden="1" customHeight="1" x14ac:dyDescent="0.25"/>
    <row r="718" ht="15.75" hidden="1" customHeight="1" x14ac:dyDescent="0.25"/>
    <row r="719" ht="15.75" hidden="1" customHeight="1" x14ac:dyDescent="0.25"/>
    <row r="720" ht="15.75" hidden="1" customHeight="1" x14ac:dyDescent="0.25"/>
    <row r="721" ht="15.75" hidden="1" customHeight="1" x14ac:dyDescent="0.25"/>
    <row r="722" ht="15.75" hidden="1" customHeight="1" x14ac:dyDescent="0.25"/>
    <row r="723" ht="15.75" hidden="1" customHeight="1" x14ac:dyDescent="0.25"/>
    <row r="724" ht="15.75" hidden="1" customHeight="1" x14ac:dyDescent="0.25"/>
    <row r="725" ht="15.75" hidden="1" customHeight="1" x14ac:dyDescent="0.25"/>
    <row r="726" ht="15.75" hidden="1" customHeight="1" x14ac:dyDescent="0.25"/>
    <row r="727" ht="15.75" hidden="1" customHeight="1" x14ac:dyDescent="0.25"/>
    <row r="728" ht="15.75" hidden="1" customHeight="1" x14ac:dyDescent="0.25"/>
    <row r="729" ht="15.75" hidden="1" customHeight="1" x14ac:dyDescent="0.25"/>
    <row r="730" ht="15.75" hidden="1" customHeight="1" x14ac:dyDescent="0.25"/>
    <row r="731" ht="15.75" hidden="1" customHeight="1" x14ac:dyDescent="0.25"/>
    <row r="732" ht="15.75" hidden="1" customHeight="1" x14ac:dyDescent="0.25"/>
    <row r="733" ht="15.75" hidden="1" customHeight="1" x14ac:dyDescent="0.25"/>
    <row r="734" ht="15.75" hidden="1" customHeight="1" x14ac:dyDescent="0.25"/>
    <row r="735" ht="15.75" hidden="1" customHeight="1" x14ac:dyDescent="0.25"/>
    <row r="736" ht="15.75" hidden="1" customHeight="1" x14ac:dyDescent="0.25"/>
    <row r="737" ht="15.75" hidden="1" customHeight="1" x14ac:dyDescent="0.25"/>
    <row r="738" ht="15.75" hidden="1" customHeight="1" x14ac:dyDescent="0.25"/>
    <row r="739" ht="15.75" hidden="1" customHeight="1" x14ac:dyDescent="0.25"/>
    <row r="740" ht="15.75" hidden="1" customHeight="1" x14ac:dyDescent="0.25"/>
    <row r="741" ht="15.75" hidden="1" customHeight="1" x14ac:dyDescent="0.25"/>
    <row r="742" ht="15.75" hidden="1" customHeight="1" x14ac:dyDescent="0.25"/>
    <row r="743" ht="15.75" hidden="1" customHeight="1" x14ac:dyDescent="0.25"/>
    <row r="744" ht="15.75" hidden="1" customHeight="1" x14ac:dyDescent="0.25"/>
    <row r="745" ht="15.75" hidden="1" customHeight="1" x14ac:dyDescent="0.25"/>
    <row r="746" ht="15.75" hidden="1" customHeight="1" x14ac:dyDescent="0.25"/>
    <row r="747" ht="15.75" hidden="1" customHeight="1" x14ac:dyDescent="0.25"/>
    <row r="748" ht="15.75" hidden="1" customHeight="1" x14ac:dyDescent="0.25"/>
    <row r="749" ht="15.75" hidden="1" customHeight="1" x14ac:dyDescent="0.25"/>
    <row r="750" ht="15.75" hidden="1" customHeight="1" x14ac:dyDescent="0.25"/>
    <row r="751" ht="15.75" hidden="1" customHeight="1" x14ac:dyDescent="0.25"/>
    <row r="752" ht="15.75" hidden="1" customHeight="1" x14ac:dyDescent="0.25"/>
    <row r="753" ht="15.75" hidden="1" customHeight="1" x14ac:dyDescent="0.25"/>
    <row r="754" ht="15.75" hidden="1" customHeight="1" x14ac:dyDescent="0.25"/>
    <row r="755" ht="15.75" hidden="1" customHeight="1" x14ac:dyDescent="0.25"/>
    <row r="756" ht="15.75" hidden="1" customHeight="1" x14ac:dyDescent="0.25"/>
    <row r="757" ht="15.75" hidden="1" customHeight="1" x14ac:dyDescent="0.25"/>
    <row r="758" ht="15.75" hidden="1" customHeight="1" x14ac:dyDescent="0.25"/>
    <row r="759" ht="15.75" hidden="1" customHeight="1" x14ac:dyDescent="0.25"/>
    <row r="760" ht="15.75" hidden="1" customHeight="1" x14ac:dyDescent="0.25"/>
    <row r="761" ht="15.75" hidden="1" customHeight="1" x14ac:dyDescent="0.25"/>
    <row r="762" ht="15.75" hidden="1" customHeight="1" x14ac:dyDescent="0.25"/>
    <row r="763" ht="15.75" hidden="1" customHeight="1" x14ac:dyDescent="0.25"/>
    <row r="764" ht="15.75" hidden="1" customHeight="1" x14ac:dyDescent="0.25"/>
    <row r="765" ht="15.75" hidden="1" customHeight="1" x14ac:dyDescent="0.25"/>
    <row r="766" ht="15.75" hidden="1" customHeight="1" x14ac:dyDescent="0.25"/>
    <row r="767" ht="15.75" hidden="1" customHeight="1" x14ac:dyDescent="0.25"/>
    <row r="768" ht="15.75" hidden="1" customHeight="1" x14ac:dyDescent="0.25"/>
    <row r="769" ht="15.75" hidden="1" customHeight="1" x14ac:dyDescent="0.25"/>
    <row r="770" ht="15.75" hidden="1" customHeight="1" x14ac:dyDescent="0.25"/>
    <row r="771" ht="15.75" hidden="1" customHeight="1" x14ac:dyDescent="0.25"/>
    <row r="772" ht="15.75" hidden="1" customHeight="1" x14ac:dyDescent="0.25"/>
    <row r="773" ht="15.75" hidden="1" customHeight="1" x14ac:dyDescent="0.25"/>
    <row r="774" ht="15.75" hidden="1" customHeight="1" x14ac:dyDescent="0.25"/>
    <row r="775" ht="15.75" hidden="1" customHeight="1" x14ac:dyDescent="0.25"/>
    <row r="776" ht="15.75" hidden="1" customHeight="1" x14ac:dyDescent="0.25"/>
    <row r="777" ht="15.75" hidden="1" customHeight="1" x14ac:dyDescent="0.25"/>
    <row r="778" ht="15.75" hidden="1" customHeight="1" x14ac:dyDescent="0.25"/>
    <row r="779" ht="15.75" hidden="1" customHeight="1" x14ac:dyDescent="0.25"/>
    <row r="780" ht="15.75" hidden="1" customHeight="1" x14ac:dyDescent="0.25"/>
    <row r="781" ht="15.75" hidden="1" customHeight="1" x14ac:dyDescent="0.25"/>
    <row r="782" ht="15.75" hidden="1" customHeight="1" x14ac:dyDescent="0.25"/>
    <row r="783" ht="15.75" hidden="1" customHeight="1" x14ac:dyDescent="0.25"/>
    <row r="784" ht="15.75" hidden="1" customHeight="1" x14ac:dyDescent="0.25"/>
    <row r="785" ht="15.75" hidden="1" customHeight="1" x14ac:dyDescent="0.25"/>
    <row r="786" ht="15.75" hidden="1" customHeight="1" x14ac:dyDescent="0.25"/>
    <row r="787" ht="15.75" hidden="1" customHeight="1" x14ac:dyDescent="0.25"/>
    <row r="788" ht="15.75" hidden="1" customHeight="1" x14ac:dyDescent="0.25"/>
    <row r="789" ht="15.75" hidden="1" customHeight="1" x14ac:dyDescent="0.25"/>
    <row r="790" ht="15.75" hidden="1" customHeight="1" x14ac:dyDescent="0.25"/>
    <row r="791" ht="15.75" hidden="1" customHeight="1" x14ac:dyDescent="0.25"/>
    <row r="792" ht="15.75" hidden="1" customHeight="1" x14ac:dyDescent="0.25"/>
    <row r="793" ht="15.75" hidden="1" customHeight="1" x14ac:dyDescent="0.25"/>
    <row r="794" ht="15.75" hidden="1" customHeight="1" x14ac:dyDescent="0.25"/>
    <row r="795" ht="15.75" hidden="1" customHeight="1" x14ac:dyDescent="0.25"/>
    <row r="796" ht="15.75" hidden="1" customHeight="1" x14ac:dyDescent="0.25"/>
    <row r="797" ht="15.75" hidden="1" customHeight="1" x14ac:dyDescent="0.25"/>
    <row r="798" ht="15.75" hidden="1" customHeight="1" x14ac:dyDescent="0.25"/>
    <row r="799" ht="15.75" hidden="1" customHeight="1" x14ac:dyDescent="0.25"/>
    <row r="800" ht="15.75" hidden="1" customHeight="1" x14ac:dyDescent="0.25"/>
    <row r="801" ht="15.75" hidden="1" customHeight="1" x14ac:dyDescent="0.25"/>
    <row r="802" ht="15.75" hidden="1" customHeight="1" x14ac:dyDescent="0.25"/>
    <row r="803" ht="15.75" hidden="1" customHeight="1" x14ac:dyDescent="0.25"/>
    <row r="804" ht="15.75" hidden="1" customHeight="1" x14ac:dyDescent="0.25"/>
    <row r="805" ht="15.75" hidden="1" customHeight="1" x14ac:dyDescent="0.25"/>
    <row r="806" ht="15.75" hidden="1" customHeight="1" x14ac:dyDescent="0.25"/>
    <row r="807" ht="15.75" hidden="1" customHeight="1" x14ac:dyDescent="0.25"/>
    <row r="808" ht="15.75" hidden="1" customHeight="1" x14ac:dyDescent="0.25"/>
    <row r="809" ht="15.75" hidden="1" customHeight="1" x14ac:dyDescent="0.25"/>
    <row r="810" ht="15.75" hidden="1" customHeight="1" x14ac:dyDescent="0.25"/>
    <row r="811" ht="15.75" hidden="1" customHeight="1" x14ac:dyDescent="0.25"/>
    <row r="812" ht="15.75" hidden="1" customHeight="1" x14ac:dyDescent="0.25"/>
    <row r="813" ht="15.75" hidden="1" customHeight="1" x14ac:dyDescent="0.25"/>
    <row r="814" ht="15.75" hidden="1" customHeight="1" x14ac:dyDescent="0.25"/>
    <row r="815" ht="15.75" hidden="1" customHeight="1" x14ac:dyDescent="0.25"/>
    <row r="816" ht="15.75" hidden="1" customHeight="1" x14ac:dyDescent="0.25"/>
    <row r="817" ht="15.75" hidden="1" customHeight="1" x14ac:dyDescent="0.25"/>
    <row r="818" ht="15.75" hidden="1" customHeight="1" x14ac:dyDescent="0.25"/>
    <row r="819" ht="15.75" hidden="1" customHeight="1" x14ac:dyDescent="0.25"/>
    <row r="820" ht="15.75" hidden="1" customHeight="1" x14ac:dyDescent="0.25"/>
    <row r="821" ht="15.75" hidden="1" customHeight="1" x14ac:dyDescent="0.25"/>
    <row r="822" ht="15.75" hidden="1" customHeight="1" x14ac:dyDescent="0.25"/>
    <row r="823" ht="15.75" hidden="1" customHeight="1" x14ac:dyDescent="0.25"/>
    <row r="824" ht="15.75" hidden="1" customHeight="1" x14ac:dyDescent="0.25"/>
    <row r="825" ht="15.75" hidden="1" customHeight="1" x14ac:dyDescent="0.25"/>
    <row r="826" ht="15.75" hidden="1" customHeight="1" x14ac:dyDescent="0.25"/>
    <row r="827" ht="15.75" hidden="1" customHeight="1" x14ac:dyDescent="0.25"/>
    <row r="828" ht="15.75" hidden="1" customHeight="1" x14ac:dyDescent="0.25"/>
    <row r="829" ht="15.75" hidden="1" customHeight="1" x14ac:dyDescent="0.25"/>
    <row r="830" ht="15.75" hidden="1" customHeight="1" x14ac:dyDescent="0.25"/>
    <row r="831" ht="15.75" hidden="1" customHeight="1" x14ac:dyDescent="0.25"/>
    <row r="832" ht="15.75" hidden="1" customHeight="1" x14ac:dyDescent="0.25"/>
    <row r="833" ht="15.75" hidden="1" customHeight="1" x14ac:dyDescent="0.25"/>
    <row r="834" ht="15.75" hidden="1" customHeight="1" x14ac:dyDescent="0.25"/>
    <row r="835" ht="15.75" hidden="1" customHeight="1" x14ac:dyDescent="0.25"/>
    <row r="836" ht="15.75" hidden="1" customHeight="1" x14ac:dyDescent="0.25"/>
    <row r="837" ht="15.75" hidden="1" customHeight="1" x14ac:dyDescent="0.25"/>
    <row r="838" ht="15.75" hidden="1" customHeight="1" x14ac:dyDescent="0.25"/>
    <row r="839" ht="15.75" hidden="1" customHeight="1" x14ac:dyDescent="0.25"/>
    <row r="840" ht="15.75" hidden="1" customHeight="1" x14ac:dyDescent="0.25"/>
    <row r="841" ht="15.75" hidden="1" customHeight="1" x14ac:dyDescent="0.25"/>
    <row r="842" ht="15.75" hidden="1" customHeight="1" x14ac:dyDescent="0.25"/>
    <row r="843" ht="15.75" hidden="1" customHeight="1" x14ac:dyDescent="0.25"/>
    <row r="844" ht="15.75" hidden="1" customHeight="1" x14ac:dyDescent="0.25"/>
    <row r="845" ht="15.75" hidden="1" customHeight="1" x14ac:dyDescent="0.25"/>
    <row r="846" ht="15.75" hidden="1" customHeight="1" x14ac:dyDescent="0.25"/>
    <row r="847" ht="15.75" hidden="1" customHeight="1" x14ac:dyDescent="0.25"/>
    <row r="848" ht="15.75" hidden="1" customHeight="1" x14ac:dyDescent="0.25"/>
    <row r="849" ht="15.75" hidden="1" customHeight="1" x14ac:dyDescent="0.25"/>
    <row r="850" ht="15.75" hidden="1" customHeight="1" x14ac:dyDescent="0.25"/>
    <row r="851" ht="15.75" hidden="1" customHeight="1" x14ac:dyDescent="0.25"/>
    <row r="852" ht="15.75" hidden="1" customHeight="1" x14ac:dyDescent="0.25"/>
    <row r="853" ht="15.75" hidden="1" customHeight="1" x14ac:dyDescent="0.25"/>
    <row r="854" ht="15.75" hidden="1" customHeight="1" x14ac:dyDescent="0.25"/>
    <row r="855" ht="15.75" hidden="1" customHeight="1" x14ac:dyDescent="0.25"/>
    <row r="856" ht="15.75" hidden="1" customHeight="1" x14ac:dyDescent="0.25"/>
    <row r="857" ht="15.75" hidden="1" customHeight="1" x14ac:dyDescent="0.25"/>
    <row r="858" ht="15.75" hidden="1" customHeight="1" x14ac:dyDescent="0.25"/>
    <row r="859" ht="15.75" hidden="1" customHeight="1" x14ac:dyDescent="0.25"/>
    <row r="860" ht="15.75" hidden="1" customHeight="1" x14ac:dyDescent="0.25"/>
    <row r="861" ht="15.75" hidden="1" customHeight="1" x14ac:dyDescent="0.25"/>
    <row r="862" ht="15.75" hidden="1" customHeight="1" x14ac:dyDescent="0.25"/>
    <row r="863" ht="15.75" hidden="1" customHeight="1" x14ac:dyDescent="0.25"/>
    <row r="864" ht="15.75" hidden="1" customHeight="1" x14ac:dyDescent="0.25"/>
    <row r="865" ht="15.75" hidden="1" customHeight="1" x14ac:dyDescent="0.25"/>
    <row r="866" ht="15.75" hidden="1" customHeight="1" x14ac:dyDescent="0.25"/>
    <row r="867" ht="15.75" hidden="1" customHeight="1" x14ac:dyDescent="0.25"/>
    <row r="868" ht="15.75" hidden="1" customHeight="1" x14ac:dyDescent="0.25"/>
    <row r="869" ht="15.75" hidden="1" customHeight="1" x14ac:dyDescent="0.25"/>
    <row r="870" ht="15.75" hidden="1" customHeight="1" x14ac:dyDescent="0.25"/>
    <row r="871" ht="15.75" hidden="1" customHeight="1" x14ac:dyDescent="0.25"/>
    <row r="872" ht="15.75" hidden="1" customHeight="1" x14ac:dyDescent="0.25"/>
    <row r="873" ht="15.75" hidden="1" customHeight="1" x14ac:dyDescent="0.25"/>
    <row r="874" ht="15.75" hidden="1" customHeight="1" x14ac:dyDescent="0.25"/>
    <row r="875" ht="15.75" hidden="1" customHeight="1" x14ac:dyDescent="0.25"/>
    <row r="876" ht="15.75" hidden="1" customHeight="1" x14ac:dyDescent="0.25"/>
    <row r="877" ht="15.75" hidden="1" customHeight="1" x14ac:dyDescent="0.25"/>
    <row r="878" ht="15.75" hidden="1" customHeight="1" x14ac:dyDescent="0.25"/>
    <row r="879" ht="15.75" hidden="1" customHeight="1" x14ac:dyDescent="0.25"/>
    <row r="880" ht="15.75" hidden="1" customHeight="1" x14ac:dyDescent="0.25"/>
    <row r="881" ht="15.75" hidden="1" customHeight="1" x14ac:dyDescent="0.25"/>
    <row r="882" ht="15.75" hidden="1" customHeight="1" x14ac:dyDescent="0.25"/>
    <row r="883" ht="15.75" hidden="1" customHeight="1" x14ac:dyDescent="0.25"/>
    <row r="884" ht="15.75" hidden="1" customHeight="1" x14ac:dyDescent="0.25"/>
    <row r="885" ht="15.75" hidden="1" customHeight="1" x14ac:dyDescent="0.25"/>
    <row r="886" ht="15.75" hidden="1" customHeight="1" x14ac:dyDescent="0.25"/>
    <row r="887" ht="15.75" hidden="1" customHeight="1" x14ac:dyDescent="0.25"/>
    <row r="888" ht="15.75" hidden="1" customHeight="1" x14ac:dyDescent="0.25"/>
    <row r="889" ht="15.75" hidden="1" customHeight="1" x14ac:dyDescent="0.25"/>
    <row r="890" ht="15.75" hidden="1" customHeight="1" x14ac:dyDescent="0.25"/>
    <row r="891" ht="15.75" hidden="1" customHeight="1" x14ac:dyDescent="0.25"/>
    <row r="892" ht="15.75" hidden="1" customHeight="1" x14ac:dyDescent="0.25"/>
    <row r="893" ht="15.75" hidden="1" customHeight="1" x14ac:dyDescent="0.25"/>
    <row r="894" ht="15.75" hidden="1" customHeight="1" x14ac:dyDescent="0.25"/>
    <row r="895" ht="15.75" hidden="1" customHeight="1" x14ac:dyDescent="0.25"/>
    <row r="896" ht="15.75" hidden="1" customHeight="1" x14ac:dyDescent="0.25"/>
    <row r="897" ht="15.75" hidden="1" customHeight="1" x14ac:dyDescent="0.25"/>
    <row r="898" ht="15.75" hidden="1" customHeight="1" x14ac:dyDescent="0.25"/>
    <row r="899" ht="15.75" hidden="1" customHeight="1" x14ac:dyDescent="0.25"/>
    <row r="900" ht="15.75" hidden="1" customHeight="1" x14ac:dyDescent="0.25"/>
    <row r="901" ht="15.75" hidden="1" customHeight="1" x14ac:dyDescent="0.25"/>
    <row r="902" ht="15.75" hidden="1" customHeight="1" x14ac:dyDescent="0.25"/>
    <row r="903" ht="15.75" hidden="1" customHeight="1" x14ac:dyDescent="0.25"/>
    <row r="904" ht="15.75" hidden="1" customHeight="1" x14ac:dyDescent="0.25"/>
    <row r="905" ht="15.75" hidden="1" customHeight="1" x14ac:dyDescent="0.25"/>
    <row r="906" ht="15.75" hidden="1" customHeight="1" x14ac:dyDescent="0.25"/>
    <row r="907" ht="15.75" hidden="1" customHeight="1" x14ac:dyDescent="0.25"/>
    <row r="908" ht="15.75" hidden="1" customHeight="1" x14ac:dyDescent="0.25"/>
    <row r="909" ht="15.75" hidden="1" customHeight="1" x14ac:dyDescent="0.25"/>
    <row r="910" ht="15.75" hidden="1" customHeight="1" x14ac:dyDescent="0.25"/>
    <row r="911" ht="15.75" hidden="1" customHeight="1" x14ac:dyDescent="0.25"/>
    <row r="912" ht="15.75" hidden="1" customHeight="1" x14ac:dyDescent="0.25"/>
    <row r="913" ht="15.75" hidden="1" customHeight="1" x14ac:dyDescent="0.25"/>
    <row r="914" ht="15.75" hidden="1" customHeight="1" x14ac:dyDescent="0.25"/>
    <row r="915" ht="15.75" hidden="1" customHeight="1" x14ac:dyDescent="0.25"/>
    <row r="916" ht="15.75" hidden="1" customHeight="1" x14ac:dyDescent="0.25"/>
    <row r="917" ht="15.75" hidden="1" customHeight="1" x14ac:dyDescent="0.25"/>
    <row r="918" ht="15.75" hidden="1" customHeight="1" x14ac:dyDescent="0.25"/>
    <row r="919" ht="15.75" hidden="1" customHeight="1" x14ac:dyDescent="0.25"/>
    <row r="920" ht="15.75" hidden="1" customHeight="1" x14ac:dyDescent="0.25"/>
    <row r="921" ht="15.75" hidden="1" customHeight="1" x14ac:dyDescent="0.25"/>
    <row r="922" ht="15.75" hidden="1" customHeight="1" x14ac:dyDescent="0.25"/>
    <row r="923" ht="15.75" hidden="1" customHeight="1" x14ac:dyDescent="0.25"/>
    <row r="924" ht="15.75" hidden="1" customHeight="1" x14ac:dyDescent="0.25"/>
    <row r="925" ht="15.75" hidden="1" customHeight="1" x14ac:dyDescent="0.25"/>
    <row r="926" ht="15.75" hidden="1" customHeight="1" x14ac:dyDescent="0.25"/>
    <row r="927" ht="15.75" hidden="1" customHeight="1" x14ac:dyDescent="0.25"/>
    <row r="928" ht="15.75" hidden="1" customHeight="1" x14ac:dyDescent="0.25"/>
    <row r="929" ht="15.75" hidden="1" customHeight="1" x14ac:dyDescent="0.25"/>
    <row r="930" ht="15.75" hidden="1" customHeight="1" x14ac:dyDescent="0.25"/>
    <row r="931" ht="15.75" hidden="1" customHeight="1" x14ac:dyDescent="0.25"/>
    <row r="932" ht="15.75" hidden="1" customHeight="1" x14ac:dyDescent="0.25"/>
    <row r="933" ht="15.75" hidden="1" customHeight="1" x14ac:dyDescent="0.25"/>
    <row r="934" ht="15.75" hidden="1" customHeight="1" x14ac:dyDescent="0.25"/>
    <row r="935" ht="15.75" hidden="1" customHeight="1" x14ac:dyDescent="0.25"/>
    <row r="936" ht="15.75" hidden="1" customHeight="1" x14ac:dyDescent="0.25"/>
    <row r="937" ht="15.75" hidden="1" customHeight="1" x14ac:dyDescent="0.25"/>
    <row r="938" ht="15.75" hidden="1" customHeight="1" x14ac:dyDescent="0.25"/>
    <row r="939" ht="15.75" hidden="1" customHeight="1" x14ac:dyDescent="0.25"/>
    <row r="940" ht="15.75" hidden="1" customHeight="1" x14ac:dyDescent="0.25"/>
    <row r="941" ht="15.75" hidden="1" customHeight="1" x14ac:dyDescent="0.25"/>
    <row r="942" ht="15.75" hidden="1" customHeight="1" x14ac:dyDescent="0.25"/>
    <row r="943" ht="15.75" hidden="1" customHeight="1" x14ac:dyDescent="0.25"/>
    <row r="944" ht="15.75" hidden="1" customHeight="1" x14ac:dyDescent="0.25"/>
    <row r="945" ht="15.75" hidden="1" customHeight="1" x14ac:dyDescent="0.25"/>
    <row r="946" ht="15.75" hidden="1" customHeight="1" x14ac:dyDescent="0.25"/>
    <row r="947" ht="15.75" hidden="1" customHeight="1" x14ac:dyDescent="0.25"/>
    <row r="948" ht="15.75" hidden="1" customHeight="1" x14ac:dyDescent="0.25"/>
    <row r="949" ht="15.75" hidden="1" customHeight="1" x14ac:dyDescent="0.25"/>
    <row r="950" ht="15.75" hidden="1" customHeight="1" x14ac:dyDescent="0.25"/>
    <row r="951" ht="15.75" hidden="1" customHeight="1" x14ac:dyDescent="0.25"/>
    <row r="952" ht="15.75" hidden="1" customHeight="1" x14ac:dyDescent="0.25"/>
    <row r="953" ht="15.75" hidden="1" customHeight="1" x14ac:dyDescent="0.25"/>
    <row r="954" ht="15.75" hidden="1" customHeight="1" x14ac:dyDescent="0.25"/>
    <row r="955" ht="15.75" hidden="1" customHeight="1" x14ac:dyDescent="0.25"/>
    <row r="956" ht="15.75" hidden="1" customHeight="1" x14ac:dyDescent="0.25"/>
    <row r="957" ht="15.75" hidden="1" customHeight="1" x14ac:dyDescent="0.25"/>
    <row r="958" ht="15.75" hidden="1" customHeight="1" x14ac:dyDescent="0.25"/>
    <row r="959" ht="15.75" hidden="1" customHeight="1" x14ac:dyDescent="0.25"/>
    <row r="960" ht="15.75" hidden="1" customHeight="1" x14ac:dyDescent="0.25"/>
    <row r="961" ht="15.75" hidden="1" customHeight="1" x14ac:dyDescent="0.25"/>
    <row r="962" ht="15.75" hidden="1" customHeight="1" x14ac:dyDescent="0.25"/>
    <row r="963" ht="15.75" hidden="1" customHeight="1" x14ac:dyDescent="0.25"/>
    <row r="964" ht="15.75" hidden="1" customHeight="1" x14ac:dyDescent="0.25"/>
    <row r="965" ht="15.75" hidden="1" customHeight="1" x14ac:dyDescent="0.25"/>
    <row r="966" ht="15.75" hidden="1" customHeight="1" x14ac:dyDescent="0.25"/>
    <row r="967" ht="15.75" hidden="1" customHeight="1" x14ac:dyDescent="0.25"/>
    <row r="968" ht="15.75" hidden="1" customHeight="1" x14ac:dyDescent="0.25"/>
    <row r="969" ht="15.75" hidden="1" customHeight="1" x14ac:dyDescent="0.25"/>
    <row r="970" ht="15.75" hidden="1" customHeight="1" x14ac:dyDescent="0.25"/>
    <row r="971" ht="15.75" hidden="1" customHeight="1" x14ac:dyDescent="0.25"/>
    <row r="972" ht="15.75" hidden="1" customHeight="1" x14ac:dyDescent="0.25"/>
    <row r="973" ht="15.75" hidden="1" customHeight="1" x14ac:dyDescent="0.25"/>
    <row r="974" ht="15.75" hidden="1" customHeight="1" x14ac:dyDescent="0.25"/>
    <row r="975" ht="15.75" hidden="1" customHeight="1" x14ac:dyDescent="0.25"/>
    <row r="976" ht="15.75" hidden="1" customHeight="1" x14ac:dyDescent="0.25"/>
    <row r="977" ht="15.75" hidden="1" customHeight="1" x14ac:dyDescent="0.25"/>
    <row r="978" ht="15.75" hidden="1" customHeight="1" x14ac:dyDescent="0.25"/>
    <row r="979" ht="15.75" hidden="1" customHeight="1" x14ac:dyDescent="0.25"/>
    <row r="980" ht="15.75" hidden="1" customHeight="1" x14ac:dyDescent="0.25"/>
    <row r="981" ht="15.75" hidden="1" customHeight="1" x14ac:dyDescent="0.25"/>
    <row r="982" ht="15.75" hidden="1" customHeight="1" x14ac:dyDescent="0.25"/>
    <row r="983" ht="15.75" hidden="1" customHeight="1" x14ac:dyDescent="0.25"/>
    <row r="984" ht="15.75" hidden="1" customHeight="1" x14ac:dyDescent="0.25"/>
    <row r="985" ht="15.75" hidden="1" customHeight="1" x14ac:dyDescent="0.25"/>
    <row r="986" ht="15.75" hidden="1" customHeight="1" x14ac:dyDescent="0.25"/>
    <row r="987" ht="15.75" hidden="1" customHeight="1" x14ac:dyDescent="0.25"/>
    <row r="988" ht="15.75" hidden="1" customHeight="1" x14ac:dyDescent="0.25"/>
    <row r="989" ht="15.75" hidden="1" customHeight="1" x14ac:dyDescent="0.25"/>
    <row r="990" ht="15.75" hidden="1" customHeight="1" x14ac:dyDescent="0.25"/>
    <row r="991" ht="15.75" hidden="1" customHeight="1" x14ac:dyDescent="0.25"/>
    <row r="992" ht="15.75" hidden="1" customHeight="1" x14ac:dyDescent="0.25"/>
    <row r="993" ht="15.75" hidden="1" customHeight="1" x14ac:dyDescent="0.25"/>
    <row r="994" ht="15.75" hidden="1" customHeight="1" x14ac:dyDescent="0.25"/>
    <row r="995" ht="15.75" hidden="1" customHeight="1" x14ac:dyDescent="0.25"/>
    <row r="996" ht="15.75" hidden="1" customHeight="1" x14ac:dyDescent="0.25"/>
    <row r="997" ht="15.75" hidden="1" customHeight="1" x14ac:dyDescent="0.25"/>
    <row r="998" ht="15.75" hidden="1" customHeight="1" x14ac:dyDescent="0.25"/>
    <row r="999" ht="15.75" hidden="1" customHeight="1" x14ac:dyDescent="0.25"/>
  </sheetData>
  <mergeCells count="19">
    <mergeCell ref="D25:E25"/>
    <mergeCell ref="D26:E26"/>
    <mergeCell ref="D27:E27"/>
    <mergeCell ref="G14:I14"/>
    <mergeCell ref="B16:F16"/>
    <mergeCell ref="G16:H16"/>
    <mergeCell ref="B21:I21"/>
    <mergeCell ref="C23:F23"/>
    <mergeCell ref="D24:E24"/>
    <mergeCell ref="B14:B15"/>
    <mergeCell ref="C14:C15"/>
    <mergeCell ref="D14:D15"/>
    <mergeCell ref="E14:E15"/>
    <mergeCell ref="F14:F15"/>
    <mergeCell ref="C3:I3"/>
    <mergeCell ref="D7:I7"/>
    <mergeCell ref="D9:H9"/>
    <mergeCell ref="D11:H11"/>
    <mergeCell ref="B13:I13"/>
  </mergeCells>
  <pageMargins left="0.7" right="0.7" top="0.75" bottom="0.75" header="0" footer="0"/>
  <pageSetup orientation="landscape"/>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34</vt:i4>
      </vt:variant>
    </vt:vector>
  </HeadingPairs>
  <TitlesOfParts>
    <vt:vector size="55" baseType="lpstr">
      <vt:lpstr>PAI 2022 - V4</vt:lpstr>
      <vt:lpstr>Anexo 1</vt:lpstr>
      <vt:lpstr>Anexo 2</vt:lpstr>
      <vt:lpstr>Anexo 3</vt:lpstr>
      <vt:lpstr>HV</vt:lpstr>
      <vt:lpstr>Procesos</vt:lpstr>
      <vt:lpstr>AN-01 PFI</vt:lpstr>
      <vt:lpstr>AN-02 PETI</vt:lpstr>
      <vt:lpstr>AN-03 PSPI</vt:lpstr>
      <vt:lpstr>AN-04 PTRSI</vt:lpstr>
      <vt:lpstr>AN-05 PINAR </vt:lpstr>
      <vt:lpstr>AN-06 PIC</vt:lpstr>
      <vt:lpstr>AN-07 PERH</vt:lpstr>
      <vt:lpstr>AN-08 PBI</vt:lpstr>
      <vt:lpstr>AN-09 SG-SST</vt:lpstr>
      <vt:lpstr>ODS</vt:lpstr>
      <vt:lpstr>PDD</vt:lpstr>
      <vt:lpstr>MIPG</vt:lpstr>
      <vt:lpstr>Listas</vt:lpstr>
      <vt:lpstr>Resultados</vt:lpstr>
      <vt:lpstr>Gráficos y Tablas</vt:lpstr>
      <vt:lpstr>'Gráficos y Tablas'!Área_de_impresión</vt:lpstr>
      <vt:lpstr>Comunicaciones</vt:lpstr>
      <vt:lpstr>Control_Interno</vt:lpstr>
      <vt:lpstr>Digital</vt:lpstr>
      <vt:lpstr>Gerencia</vt:lpstr>
      <vt:lpstr>Gestión_Ambiental</vt:lpstr>
      <vt:lpstr>Gestión_Documental</vt:lpstr>
      <vt:lpstr>OBJETIVOS</vt:lpstr>
      <vt:lpstr>OE_1</vt:lpstr>
      <vt:lpstr>OE_2</vt:lpstr>
      <vt:lpstr>OE_3</vt:lpstr>
      <vt:lpstr>OE_4</vt:lpstr>
      <vt:lpstr>OE_5</vt:lpstr>
      <vt:lpstr>'Anexo 1'!PAI</vt:lpstr>
      <vt:lpstr>PERIODICIDAD</vt:lpstr>
      <vt:lpstr>Planeación</vt:lpstr>
      <vt:lpstr>Producción</vt:lpstr>
      <vt:lpstr>Programación</vt:lpstr>
      <vt:lpstr>Proyectos_Estratégicos</vt:lpstr>
      <vt:lpstr>Resultados</vt:lpstr>
      <vt:lpstr>Secretaría_General</vt:lpstr>
      <vt:lpstr>Servicio_Ciudadano</vt:lpstr>
      <vt:lpstr>Servicios_Administrativos</vt:lpstr>
      <vt:lpstr>Sistemas</vt:lpstr>
      <vt:lpstr>Subdirección_Administrativa</vt:lpstr>
      <vt:lpstr>Subdirección_Financiera</vt:lpstr>
      <vt:lpstr>Talento_Humano</vt:lpstr>
      <vt:lpstr>Técnica</vt:lpstr>
      <vt:lpstr>TENDENCIA</vt:lpstr>
      <vt:lpstr>TIPO</vt:lpstr>
      <vt:lpstr>'AN-01 PFI'!Títulos_a_imprimir</vt:lpstr>
      <vt:lpstr>'Anexo 1'!Títulos_a_imprimir</vt:lpstr>
      <vt:lpstr>'Anexo 2'!Títulos_a_imprimir</vt:lpstr>
      <vt:lpstr>'Anexo 3'!Títulos_a_imprimir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Guillermo Roncancio Herrera</dc:creator>
  <cp:lastModifiedBy>John Fredy</cp:lastModifiedBy>
  <cp:lastPrinted>2024-01-26T16:09:19Z</cp:lastPrinted>
  <dcterms:created xsi:type="dcterms:W3CDTF">2020-03-06T14:30:33Z</dcterms:created>
  <dcterms:modified xsi:type="dcterms:W3CDTF">2024-01-26T17:08:58Z</dcterms:modified>
</cp:coreProperties>
</file>