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lsuarezc\Desktop\LILIAN SC\2019\ABRIL\PROCESO VIGILANCIA\PLIEGO DE CONDICIONES DEFINITIVO\"/>
    </mc:Choice>
  </mc:AlternateContent>
  <bookViews>
    <workbookView xWindow="0" yWindow="0" windowWidth="16170" windowHeight="6060"/>
  </bookViews>
  <sheets>
    <sheet name="SERVICIO" sheetId="1" r:id="rId1"/>
    <sheet name="MEDIOS TECNOLÓGICOS (2)" sheetId="5" r:id="rId2"/>
    <sheet name="COSTOS_PROM" sheetId="6" r:id="rId3"/>
  </sheets>
  <definedNames>
    <definedName name="_xlnm.Print_Area" localSheetId="1">'MEDIOS TECNOLÓGICOS (2)'!$B$2:$H$15</definedName>
    <definedName name="_xlnm.Print_Area" localSheetId="0">SERVICIO!$B$2:$I$7</definedName>
  </definedNames>
  <calcPr calcId="162913"/>
</workbook>
</file>

<file path=xl/calcChain.xml><?xml version="1.0" encoding="utf-8"?>
<calcChain xmlns="http://schemas.openxmlformats.org/spreadsheetml/2006/main">
  <c r="I13" i="1" l="1"/>
  <c r="H13" i="1"/>
  <c r="G13" i="1"/>
  <c r="F13" i="1"/>
  <c r="I12" i="1"/>
  <c r="G12" i="1"/>
  <c r="F12" i="1"/>
  <c r="I11" i="1"/>
  <c r="H11" i="1"/>
  <c r="G11" i="1"/>
  <c r="F11" i="1"/>
  <c r="E34" i="1"/>
  <c r="E32" i="1"/>
  <c r="I14" i="1" l="1"/>
  <c r="I6" i="1"/>
  <c r="I5" i="1"/>
  <c r="I4" i="1"/>
  <c r="I14" i="5" l="1"/>
  <c r="J14" i="5"/>
  <c r="E13" i="1"/>
  <c r="E12" i="1"/>
  <c r="E11" i="1" l="1"/>
  <c r="F7" i="6"/>
  <c r="H14" i="1" l="1"/>
  <c r="G14" i="5"/>
  <c r="H14" i="5"/>
  <c r="F14" i="5"/>
  <c r="F15" i="5" s="1"/>
  <c r="E4" i="1" l="1"/>
  <c r="E6" i="1" l="1"/>
  <c r="E5" i="1"/>
  <c r="H7" i="1" l="1"/>
  <c r="I7" i="1"/>
  <c r="H18" i="1" l="1"/>
  <c r="H21" i="1" s="1"/>
  <c r="H15" i="1"/>
</calcChain>
</file>

<file path=xl/sharedStrings.xml><?xml version="1.0" encoding="utf-8"?>
<sst xmlns="http://schemas.openxmlformats.org/spreadsheetml/2006/main" count="71" uniqueCount="53">
  <si>
    <t>DESCRIPCIÓN DEL SERVICIO</t>
  </si>
  <si>
    <t>Cant.</t>
  </si>
  <si>
    <t>COSTO DIRECTO (UNITARIO)</t>
  </si>
  <si>
    <t>Administración y Supervisión</t>
  </si>
  <si>
    <t>COSTO TOTAL UNITARIO</t>
  </si>
  <si>
    <t>COSTO MENSUAL</t>
  </si>
  <si>
    <t>Ítem</t>
  </si>
  <si>
    <t>Cant</t>
  </si>
  <si>
    <t>Equipo</t>
  </si>
  <si>
    <t>Especificaciones Técnicas</t>
  </si>
  <si>
    <t>Equipo grabador DVR</t>
  </si>
  <si>
    <t>Entrada de video para 16 canales, 02 canales de salida de video compuesta, 01 canal de salida de video VGA, almacenamiento de grabaciones en 02 discos duros internos SATA de 02 TB cada uno, entrada de audio para 04 canales, grabación de eventos por alarma, movimiento, pérdida de video y programado; velocidad mínima de grabación de 120 cuadros por segundo, backup en disco duro externo a través de conexión por puerto USB 2.0 de alta velocidad.</t>
  </si>
  <si>
    <t>Monitor pantalla tipo LED, wide screen</t>
  </si>
  <si>
    <t>Monitor profesional para circuito cerrado de televisión, pantalla de 22 pulgadas de longitud diagonal, tiempo de vida mínimo de 50.000 horas, funciones de ahorro de energía, anti degradación de pixeles, filtrado de imagen 3D, PIP/PBP.</t>
  </si>
  <si>
    <t>Cámara infrarroja tipo mini domo para interiores.</t>
  </si>
  <si>
    <t>Mini domo color 1/3”, día/noche, resolución mínima de 520 TVL, lente de vari focal de 3.8 a 8 milímetros, 0.0 lux en oscuridad, mínimo 35 leds.</t>
  </si>
  <si>
    <t>Cámara tipo domo ptz para interiores.</t>
  </si>
  <si>
    <t>Domo color 1/4”, día/noche, uso interior, resolución mínima de 520 TVL, zoom óptico de 10X, movimiento de 360°, lente de 3.8 a 38 milímetros, soporte para fijación en techo y pared.</t>
  </si>
  <si>
    <t>Cámara tipo PIR.</t>
  </si>
  <si>
    <t>Cámara color 1/4”, con sensor de movimiento, PIR funcional, lente de 3.6 milímetros.</t>
  </si>
  <si>
    <t>Mesa controladora para domos ptz.</t>
  </si>
  <si>
    <t>Multiprotocolo, entrada RJ45, pantalla LCD a color de 3.5 pulgadas, 02 canales de salida.</t>
  </si>
  <si>
    <t>Equipo de cómputo completo tipo desktop.</t>
  </si>
  <si>
    <t>Software para control de acceso.</t>
  </si>
  <si>
    <t>Software - aplicativo control de acceso con fotografía, para mínimo 5.000  usuarios mensuales.</t>
  </si>
  <si>
    <t>Cámara Infrarroja tipo bala</t>
  </si>
  <si>
    <t>Infrarroja tipo bala</t>
  </si>
  <si>
    <t>TOTAL ALQUILER MENSUAL MEDIOS TECNOLÓGICOS IVA INCLUIDO*</t>
  </si>
  <si>
    <t>Monitor profesional para circuito cerrado de televisión, pantalla de 32 pulgadas de longitud diagonal, tiempo de vida mínimo de 50.000 horas, funciones de ahorro de energía, anti degradación de pixeles, filtrado de imagen 3D, PIP/PBP.</t>
  </si>
  <si>
    <t>TOTAL SERVICIOS</t>
  </si>
  <si>
    <t>SERVICIOS ADICIONALES POR HORAS (PRODUCCIONES)</t>
  </si>
  <si>
    <t xml:space="preserve">2014 
Valor Mensual </t>
  </si>
  <si>
    <t xml:space="preserve">2015
Valor Mensual </t>
  </si>
  <si>
    <t xml:space="preserve">2016
Valor Mensual </t>
  </si>
  <si>
    <t>Alquiler Equipos</t>
  </si>
  <si>
    <t>Descripción</t>
  </si>
  <si>
    <t xml:space="preserve">Promedio </t>
  </si>
  <si>
    <t>SERVICIO DE VIGILANCIA Y SEGURIDAD PRIVADA 2019</t>
  </si>
  <si>
    <t>TOTAL PROMEDIO ALQUILER MEDIOS TECNOLÓGICOS</t>
  </si>
  <si>
    <t xml:space="preserve">Servicio de Veinticuatro (24) Horas con personal Armado y Uniformado Permanente </t>
  </si>
  <si>
    <t>Servicio de Veinticuatro (24) Horas con personal sin arma y Uniformado Permanente</t>
  </si>
  <si>
    <t>Servicio de Doce (12) Horas con personal sin arma y Uniformado Lunes Viernes sin festivos</t>
  </si>
  <si>
    <t xml:space="preserve">2017
Valor Mensual </t>
  </si>
  <si>
    <t xml:space="preserve">2018
Valor Mensual </t>
  </si>
  <si>
    <t>Las tarífas que aquí se muestran están reguladas por la Circular No. 220194000000025 del 2019 de la Superintendencia de Vigilancia y Seguridad Privada</t>
  </si>
  <si>
    <t>COSTO TOTAL POR 4 MESES</t>
  </si>
  <si>
    <t xml:space="preserve">SERVICIO DE VIGILANCIA Y SEGURIDAD PRIVADA 2020 INCREMENTO APROXIMADO DEL 7% </t>
  </si>
  <si>
    <t>Equipo de cómputo para la implementación del control de acceso de visitante y funcionarios con: PC con sistema operativo licenciado, procesador inteligente mínimo de 3.0 GHz, unidad DVD RAM, multilector de memorias, disco duro interno de 2 o mayor TB de capacidad, cámara web, impresora térmica de autoadhesivos, pistola lectora de código de barras, sensor biométrico de huella.</t>
  </si>
  <si>
    <t xml:space="preserve">TOTAL </t>
  </si>
  <si>
    <t>COSTO PROMEDIO MEDIOS TECNOLÓGICOS REQUERIDOS POR CANAL CAPITAL</t>
  </si>
  <si>
    <t>IVA 19% Sobre AS</t>
  </si>
  <si>
    <t>COSTO TOTAL POR 7 MESES</t>
  </si>
  <si>
    <t>TOTAL PRESUPUESTO PROYECTADO PARA CONTRATAR 11 MESES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</si>
</sst>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6" formatCode="&quot;$&quot;\ #,##0;[Red]\-&quot;$&quot;\ #,##0"/>
    <numFmt numFmtId="42" formatCode="_-&quot;$&quot;\ * #,##0_-;\-&quot;$&quot;\ * #,##0_-;_-&quot;$&quot;\ * &quot;-&quot;_-;_-@_-"/>
    <numFmt numFmtId="44" formatCode="_-&quot;$&quot;\ * #,##0.00_-;\-&quot;$&quot;\ * #,##0.00_-;_-&quot;$&quot;\ * &quot;-&quot;??_-;_-@_-"/>
    <numFmt numFmtId="164" formatCode="_(&quot;$&quot;\ * #,##0.00_);_(&quot;$&quot;\ * \(#,##0.00\);_(&quot;$&quot;\ * &quot;-&quot;??_);_(@_)"/>
    <numFmt numFmtId="165" formatCode="_-* #,##0.00\ &quot;€&quot;_-;\-* #,##0.00\ &quot;€&quot;_-;_-* &quot;-&quot;??\ &quot;€&quot;_-;_-@_-"/>
    <numFmt numFmtId="166" formatCode="_-* #,##0.00\ _€_-;\-* #,##0.00\ _€_-;_-* &quot;-&quot;??\ _€_-;_-@_-"/>
    <numFmt numFmtId="167" formatCode="0.00_)"/>
    <numFmt numFmtId="168" formatCode="_(&quot;$&quot;\ * #,##0_);_(&quot;$&quot;\ * \(#,##0\);_(&quot;$&quot;\ * &quot;-&quot;??_);_(@_)"/>
    <numFmt numFmtId="169" formatCode="_([$$-240A]\ * #,##0_);_([$$-240A]\ * \(#,##0\);_([$$-240A]\ * &quot;-&quot;??_);_(@_)"/>
    <numFmt numFmtId="170" formatCode="&quot;$&quot;\ #,##0"/>
  </numFmts>
  <fonts count="10"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0"/>
      <color rgb="FF000000"/>
      <name val="Tahoma"/>
      <family val="2"/>
    </font>
    <font>
      <sz val="10"/>
      <color rgb="FF000000"/>
      <name val="Tahoma"/>
      <family val="2"/>
    </font>
    <font>
      <b/>
      <sz val="9"/>
      <color theme="1"/>
      <name val="Calibri"/>
      <family val="2"/>
      <scheme val="minor"/>
    </font>
    <font>
      <sz val="10"/>
      <name val="Arial"/>
      <family val="2"/>
    </font>
    <font>
      <sz val="20"/>
      <name val="Courier"/>
      <family val="3"/>
    </font>
    <font>
      <b/>
      <sz val="11"/>
      <color rgb="FF000000"/>
      <name val="Calibri"/>
      <family val="2"/>
      <scheme val="minor"/>
    </font>
  </fonts>
  <fills count="3">
    <fill>
      <patternFill patternType="none"/>
    </fill>
    <fill>
      <patternFill patternType="gray125"/>
    </fill>
    <fill>
      <patternFill patternType="solid">
        <fgColor theme="2" tint="-9.9978637043366805E-2"/>
        <bgColor indexed="64"/>
      </patternFill>
    </fill>
  </fills>
  <borders count="32">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8">
    <xf numFmtId="0" fontId="0" fillId="0" borderId="0"/>
    <xf numFmtId="164" fontId="1" fillId="0" borderId="0" applyFont="0" applyFill="0" applyBorder="0" applyAlignment="0" applyProtection="0"/>
    <xf numFmtId="166" fontId="7" fillId="0" borderId="0" applyFont="0" applyFill="0" applyBorder="0" applyAlignment="0" applyProtection="0"/>
    <xf numFmtId="165" fontId="1" fillId="0" borderId="0" applyFont="0" applyFill="0" applyBorder="0" applyAlignment="0" applyProtection="0"/>
    <xf numFmtId="0" fontId="7" fillId="0" borderId="0"/>
    <xf numFmtId="167" fontId="8" fillId="0" borderId="0"/>
    <xf numFmtId="9" fontId="1" fillId="0" borderId="0" applyFont="0" applyFill="0" applyBorder="0" applyAlignment="0" applyProtection="0"/>
    <xf numFmtId="42" fontId="1" fillId="0" borderId="0" applyFont="0" applyFill="0" applyBorder="0" applyAlignment="0" applyProtection="0"/>
  </cellStyleXfs>
  <cellXfs count="95">
    <xf numFmtId="0" fontId="0" fillId="0" borderId="0" xfId="0"/>
    <xf numFmtId="164" fontId="0" fillId="0" borderId="0" xfId="1" applyFont="1"/>
    <xf numFmtId="0" fontId="5" fillId="0" borderId="11" xfId="0" applyFont="1" applyBorder="1" applyAlignment="1">
      <alignment horizontal="center" vertical="center" wrapText="1"/>
    </xf>
    <xf numFmtId="0" fontId="4" fillId="0" borderId="13"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3" xfId="0" applyFont="1" applyBorder="1" applyAlignment="1">
      <alignment vertical="center" wrapText="1"/>
    </xf>
    <xf numFmtId="0" fontId="5" fillId="0" borderId="13" xfId="0" applyFont="1" applyBorder="1" applyAlignment="1">
      <alignment horizontal="justify" vertical="center" wrapText="1"/>
    </xf>
    <xf numFmtId="0" fontId="4" fillId="2" borderId="1" xfId="0" applyFont="1" applyFill="1" applyBorder="1" applyAlignment="1">
      <alignment horizontal="center" vertical="center" wrapText="1"/>
    </xf>
    <xf numFmtId="0" fontId="0" fillId="0" borderId="0" xfId="0" applyAlignment="1">
      <alignment horizontal="center"/>
    </xf>
    <xf numFmtId="168" fontId="0" fillId="0" borderId="6" xfId="1" applyNumberFormat="1" applyFont="1" applyBorder="1"/>
    <xf numFmtId="168" fontId="5" fillId="0" borderId="13" xfId="1" applyNumberFormat="1" applyFont="1" applyBorder="1" applyAlignment="1">
      <alignment horizontal="justify" vertical="center" wrapText="1"/>
    </xf>
    <xf numFmtId="168" fontId="5" fillId="0" borderId="1" xfId="1" applyNumberFormat="1" applyFont="1" applyBorder="1" applyAlignment="1">
      <alignment horizontal="center" vertical="center" wrapText="1"/>
    </xf>
    <xf numFmtId="0" fontId="0" fillId="0" borderId="1" xfId="0" applyBorder="1"/>
    <xf numFmtId="170" fontId="5" fillId="0" borderId="1" xfId="1" applyNumberFormat="1" applyFont="1" applyBorder="1" applyAlignment="1">
      <alignment vertical="center" wrapText="1"/>
    </xf>
    <xf numFmtId="6" fontId="9" fillId="0" borderId="0" xfId="0" applyNumberFormat="1" applyFont="1"/>
    <xf numFmtId="168" fontId="0" fillId="0" borderId="0" xfId="0" applyNumberFormat="1"/>
    <xf numFmtId="0" fontId="2" fillId="2" borderId="6" xfId="0" applyFont="1" applyFill="1" applyBorder="1" applyAlignment="1">
      <alignment horizontal="center" vertical="center"/>
    </xf>
    <xf numFmtId="0" fontId="2" fillId="2" borderId="6" xfId="0" applyFont="1" applyFill="1" applyBorder="1" applyAlignment="1">
      <alignment horizontal="center" vertical="center" wrapText="1"/>
    </xf>
    <xf numFmtId="42" fontId="0" fillId="0" borderId="0" xfId="7" applyFont="1"/>
    <xf numFmtId="0" fontId="2" fillId="2" borderId="10" xfId="0" applyFont="1" applyFill="1" applyBorder="1" applyAlignment="1">
      <alignment horizontal="center" vertical="center"/>
    </xf>
    <xf numFmtId="0" fontId="6" fillId="2" borderId="17" xfId="0" applyFont="1" applyFill="1" applyBorder="1" applyAlignment="1">
      <alignment horizontal="center" vertical="center" wrapText="1"/>
    </xf>
    <xf numFmtId="168" fontId="0" fillId="0" borderId="17" xfId="1" applyNumberFormat="1" applyFont="1" applyBorder="1" applyAlignment="1">
      <alignment horizontal="center"/>
    </xf>
    <xf numFmtId="0" fontId="0" fillId="0" borderId="0" xfId="0" applyBorder="1"/>
    <xf numFmtId="9" fontId="0" fillId="0" borderId="0" xfId="7" applyNumberFormat="1" applyFont="1"/>
    <xf numFmtId="168" fontId="0" fillId="0" borderId="19" xfId="1" applyNumberFormat="1" applyFont="1" applyBorder="1"/>
    <xf numFmtId="168" fontId="0" fillId="0" borderId="20" xfId="0" applyNumberFormat="1" applyBorder="1"/>
    <xf numFmtId="0" fontId="4" fillId="2" borderId="7" xfId="0" applyFont="1" applyFill="1" applyBorder="1" applyAlignment="1">
      <alignment horizontal="center" vertical="center" wrapText="1"/>
    </xf>
    <xf numFmtId="168" fontId="5" fillId="0" borderId="1" xfId="1" applyNumberFormat="1" applyFont="1" applyBorder="1" applyAlignment="1">
      <alignment horizontal="justify" vertical="center" wrapText="1"/>
    </xf>
    <xf numFmtId="44" fontId="0" fillId="0" borderId="0" xfId="0" applyNumberFormat="1"/>
    <xf numFmtId="168" fontId="0" fillId="0" borderId="0" xfId="1" applyNumberFormat="1" applyFont="1" applyBorder="1"/>
    <xf numFmtId="42" fontId="0" fillId="0" borderId="0" xfId="0" applyNumberFormat="1" applyBorder="1"/>
    <xf numFmtId="0" fontId="0" fillId="0" borderId="10" xfId="0" applyBorder="1" applyAlignment="1">
      <alignment vertical="center" wrapText="1"/>
    </xf>
    <xf numFmtId="0" fontId="0" fillId="0" borderId="10" xfId="0" applyFill="1" applyBorder="1" applyAlignment="1">
      <alignment wrapText="1"/>
    </xf>
    <xf numFmtId="168" fontId="0" fillId="0" borderId="6" xfId="1" applyNumberFormat="1" applyFont="1" applyFill="1" applyBorder="1"/>
    <xf numFmtId="168" fontId="0" fillId="0" borderId="17" xfId="1" applyNumberFormat="1" applyFont="1" applyFill="1" applyBorder="1" applyAlignment="1">
      <alignment horizontal="center"/>
    </xf>
    <xf numFmtId="168" fontId="0" fillId="0" borderId="17" xfId="0" applyNumberFormat="1" applyFill="1" applyBorder="1"/>
    <xf numFmtId="164" fontId="0" fillId="0" borderId="0" xfId="1" applyFont="1" applyFill="1"/>
    <xf numFmtId="0" fontId="0" fillId="0" borderId="0" xfId="0" applyFill="1" applyAlignment="1">
      <alignment horizontal="center"/>
    </xf>
    <xf numFmtId="9" fontId="0" fillId="0" borderId="0" xfId="6" applyFont="1" applyFill="1"/>
    <xf numFmtId="164" fontId="0" fillId="0" borderId="0" xfId="0" applyNumberFormat="1" applyFill="1"/>
    <xf numFmtId="0" fontId="0" fillId="0" borderId="0" xfId="0" applyFill="1"/>
    <xf numFmtId="0" fontId="2" fillId="0" borderId="10"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6"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0" fillId="0" borderId="10" xfId="0" applyFill="1" applyBorder="1" applyAlignment="1">
      <alignment vertical="center" wrapText="1"/>
    </xf>
    <xf numFmtId="0" fontId="0" fillId="0" borderId="6" xfId="0" applyBorder="1" applyAlignment="1">
      <alignment horizontal="center" vertical="center"/>
    </xf>
    <xf numFmtId="0" fontId="0" fillId="0" borderId="6" xfId="0" applyFill="1" applyBorder="1" applyAlignment="1">
      <alignment horizontal="center" vertical="center"/>
    </xf>
    <xf numFmtId="168" fontId="0" fillId="0" borderId="0" xfId="6" applyNumberFormat="1" applyFont="1"/>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6" xfId="0" applyFont="1" applyFill="1" applyBorder="1" applyAlignment="1">
      <alignment horizontal="center" vertical="center"/>
    </xf>
    <xf numFmtId="0" fontId="2" fillId="2" borderId="18" xfId="0" applyFont="1" applyFill="1" applyBorder="1" applyAlignment="1">
      <alignment horizontal="right"/>
    </xf>
    <xf numFmtId="0" fontId="2" fillId="2" borderId="19" xfId="0" applyFont="1" applyFill="1" applyBorder="1" applyAlignment="1">
      <alignment horizontal="right"/>
    </xf>
    <xf numFmtId="0" fontId="2" fillId="2" borderId="29" xfId="0" applyFont="1" applyFill="1" applyBorder="1" applyAlignment="1">
      <alignment horizontal="right"/>
    </xf>
    <xf numFmtId="0" fontId="2" fillId="2" borderId="30" xfId="0" applyFont="1" applyFill="1" applyBorder="1" applyAlignment="1">
      <alignment horizontal="right"/>
    </xf>
    <xf numFmtId="0" fontId="2" fillId="2" borderId="31" xfId="0" applyFont="1" applyFill="1" applyBorder="1" applyAlignment="1">
      <alignment horizontal="right"/>
    </xf>
    <xf numFmtId="168" fontId="2" fillId="0" borderId="2" xfId="1" applyNumberFormat="1" applyFont="1" applyBorder="1" applyAlignment="1">
      <alignment horizontal="center"/>
    </xf>
    <xf numFmtId="168" fontId="2" fillId="0" borderId="12" xfId="1" applyNumberFormat="1" applyFont="1" applyBorder="1" applyAlignment="1">
      <alignment horizont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6" xfId="0" applyFont="1" applyBorder="1" applyAlignment="1">
      <alignment horizontal="center" vertical="center"/>
    </xf>
    <xf numFmtId="0" fontId="2" fillId="0" borderId="10" xfId="0" applyFont="1" applyFill="1" applyBorder="1" applyAlignment="1">
      <alignment horizontal="right"/>
    </xf>
    <xf numFmtId="0" fontId="2" fillId="0" borderId="6" xfId="0" applyFont="1" applyFill="1" applyBorder="1" applyAlignment="1">
      <alignment horizontal="right"/>
    </xf>
    <xf numFmtId="0" fontId="3" fillId="0" borderId="21" xfId="0" applyFont="1" applyBorder="1" applyAlignment="1">
      <alignment horizontal="center" wrapText="1"/>
    </xf>
    <xf numFmtId="0" fontId="3" fillId="0" borderId="14" xfId="0" applyFont="1" applyBorder="1" applyAlignment="1">
      <alignment horizontal="center" wrapText="1"/>
    </xf>
    <xf numFmtId="0" fontId="3" fillId="0" borderId="22" xfId="0" applyFont="1" applyBorder="1" applyAlignment="1">
      <alignment horizontal="center" wrapText="1"/>
    </xf>
    <xf numFmtId="0" fontId="2" fillId="2" borderId="2" xfId="0" applyFont="1" applyFill="1" applyBorder="1" applyAlignment="1">
      <alignment horizontal="right"/>
    </xf>
    <xf numFmtId="0" fontId="2" fillId="2" borderId="3" xfId="0" applyFont="1" applyFill="1" applyBorder="1" applyAlignment="1">
      <alignment horizontal="right"/>
    </xf>
    <xf numFmtId="0" fontId="2" fillId="2" borderId="12" xfId="0" applyFont="1" applyFill="1" applyBorder="1" applyAlignment="1">
      <alignment horizontal="right"/>
    </xf>
    <xf numFmtId="164" fontId="2" fillId="0" borderId="2" xfId="1" applyFont="1" applyBorder="1" applyAlignment="1">
      <alignment horizontal="center"/>
    </xf>
    <xf numFmtId="164" fontId="2" fillId="0" borderId="12" xfId="1" applyFont="1" applyBorder="1" applyAlignment="1">
      <alignment horizontal="center"/>
    </xf>
    <xf numFmtId="170" fontId="5" fillId="0" borderId="25" xfId="1" applyNumberFormat="1" applyFont="1" applyBorder="1" applyAlignment="1">
      <alignment horizontal="center" vertical="center" wrapText="1"/>
    </xf>
    <xf numFmtId="170" fontId="5" fillId="0" borderId="26" xfId="1" applyNumberFormat="1" applyFont="1" applyBorder="1" applyAlignment="1">
      <alignment horizontal="center" vertical="center" wrapText="1"/>
    </xf>
    <xf numFmtId="170" fontId="5" fillId="0" borderId="27" xfId="1" applyNumberFormat="1" applyFont="1" applyBorder="1" applyAlignment="1">
      <alignment horizontal="center" vertical="center" wrapText="1"/>
    </xf>
    <xf numFmtId="170" fontId="5" fillId="0" borderId="23" xfId="1" applyNumberFormat="1" applyFont="1" applyBorder="1" applyAlignment="1">
      <alignment horizontal="center" vertical="center" wrapText="1"/>
    </xf>
    <xf numFmtId="170" fontId="5" fillId="0" borderId="24" xfId="1" applyNumberFormat="1" applyFont="1" applyBorder="1" applyAlignment="1">
      <alignment horizontal="center" vertical="center" wrapText="1"/>
    </xf>
    <xf numFmtId="170" fontId="5" fillId="0" borderId="28" xfId="1" applyNumberFormat="1" applyFont="1" applyBorder="1" applyAlignment="1">
      <alignment horizontal="center" vertical="center" wrapText="1"/>
    </xf>
    <xf numFmtId="168" fontId="0" fillId="0" borderId="2" xfId="0" applyNumberFormat="1" applyBorder="1" applyAlignment="1">
      <alignment horizontal="right"/>
    </xf>
    <xf numFmtId="168" fontId="0" fillId="0" borderId="3" xfId="0" applyNumberFormat="1" applyBorder="1" applyAlignment="1">
      <alignment horizontal="right"/>
    </xf>
    <xf numFmtId="168" fontId="0" fillId="0" borderId="12" xfId="0" applyNumberFormat="1" applyBorder="1" applyAlignment="1">
      <alignment horizontal="right"/>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2" xfId="0" applyFont="1" applyFill="1" applyBorder="1" applyAlignment="1">
      <alignment horizontal="center" vertical="center"/>
    </xf>
    <xf numFmtId="168" fontId="5" fillId="0" borderId="7" xfId="1" applyNumberFormat="1" applyFont="1" applyBorder="1" applyAlignment="1">
      <alignment horizontal="center" vertical="center" wrapText="1"/>
    </xf>
    <xf numFmtId="168" fontId="5" fillId="0" borderId="15" xfId="1" applyNumberFormat="1" applyFont="1" applyBorder="1" applyAlignment="1">
      <alignment horizontal="center" vertical="center" wrapText="1"/>
    </xf>
    <xf numFmtId="168" fontId="5" fillId="0" borderId="11" xfId="1" applyNumberFormat="1" applyFont="1" applyBorder="1" applyAlignment="1">
      <alignment horizontal="center" vertical="center" wrapText="1"/>
    </xf>
    <xf numFmtId="169" fontId="5" fillId="0" borderId="7" xfId="1" applyNumberFormat="1" applyFont="1" applyBorder="1" applyAlignment="1">
      <alignment horizontal="center" vertical="center" wrapText="1"/>
    </xf>
    <xf numFmtId="169" fontId="5" fillId="0" borderId="15" xfId="1" applyNumberFormat="1" applyFont="1" applyBorder="1" applyAlignment="1">
      <alignment horizontal="center" vertical="center" wrapText="1"/>
    </xf>
    <xf numFmtId="169" fontId="5" fillId="0" borderId="11" xfId="1" applyNumberFormat="1" applyFont="1" applyBorder="1" applyAlignment="1">
      <alignment horizontal="center" vertical="center" wrapText="1"/>
    </xf>
    <xf numFmtId="170" fontId="0" fillId="0" borderId="2" xfId="0" applyNumberFormat="1" applyBorder="1" applyAlignment="1">
      <alignment horizontal="center"/>
    </xf>
    <xf numFmtId="170" fontId="0" fillId="0" borderId="3" xfId="0" applyNumberFormat="1" applyBorder="1" applyAlignment="1">
      <alignment horizontal="center"/>
    </xf>
    <xf numFmtId="170" fontId="0" fillId="0" borderId="12" xfId="0" applyNumberFormat="1" applyBorder="1" applyAlignment="1">
      <alignment horizontal="center"/>
    </xf>
  </cellXfs>
  <cellStyles count="8">
    <cellStyle name="Millares 2" xfId="2"/>
    <cellStyle name="Moneda" xfId="1" builtinId="4"/>
    <cellStyle name="Moneda [0]" xfId="7" builtinId="7"/>
    <cellStyle name="Moneda 2" xfId="3"/>
    <cellStyle name="Normal" xfId="0" builtinId="0"/>
    <cellStyle name="Normal 2" xfId="4"/>
    <cellStyle name="Normal 3" xfId="5"/>
    <cellStyle name="Porcentaje"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4"/>
  <sheetViews>
    <sheetView tabSelected="1" zoomScale="82" zoomScaleNormal="82" workbookViewId="0">
      <selection activeCell="B9" sqref="B9:I9"/>
    </sheetView>
  </sheetViews>
  <sheetFormatPr baseColWidth="10" defaultRowHeight="15" x14ac:dyDescent="0.25"/>
  <cols>
    <col min="2" max="2" width="42.5703125" customWidth="1"/>
    <col min="3" max="3" width="6" style="8" customWidth="1"/>
    <col min="4" max="4" width="16.140625" customWidth="1"/>
    <col min="5" max="5" width="14.42578125" customWidth="1"/>
    <col min="6" max="6" width="16.85546875" customWidth="1"/>
    <col min="7" max="7" width="12.28515625" customWidth="1"/>
    <col min="8" max="8" width="14.5703125" customWidth="1"/>
    <col min="9" max="9" width="15" customWidth="1"/>
    <col min="10" max="10" width="13.5703125" bestFit="1" customWidth="1"/>
    <col min="11" max="12" width="14" bestFit="1" customWidth="1"/>
    <col min="13" max="13" width="13.140625" customWidth="1"/>
  </cols>
  <sheetData>
    <row r="1" spans="2:13" ht="15.75" thickBot="1" x14ac:dyDescent="0.3"/>
    <row r="2" spans="2:13" ht="36" customHeight="1" x14ac:dyDescent="0.25">
      <c r="B2" s="59" t="s">
        <v>37</v>
      </c>
      <c r="C2" s="60"/>
      <c r="D2" s="60"/>
      <c r="E2" s="60"/>
      <c r="F2" s="60"/>
      <c r="G2" s="60"/>
      <c r="H2" s="60"/>
      <c r="I2" s="61"/>
    </row>
    <row r="3" spans="2:13" ht="45" customHeight="1" x14ac:dyDescent="0.25">
      <c r="B3" s="19" t="s">
        <v>0</v>
      </c>
      <c r="C3" s="16" t="s">
        <v>1</v>
      </c>
      <c r="D3" s="17" t="s">
        <v>2</v>
      </c>
      <c r="E3" s="17" t="s">
        <v>3</v>
      </c>
      <c r="F3" s="17" t="s">
        <v>50</v>
      </c>
      <c r="G3" s="17" t="s">
        <v>4</v>
      </c>
      <c r="H3" s="17" t="s">
        <v>5</v>
      </c>
      <c r="I3" s="20" t="s">
        <v>51</v>
      </c>
    </row>
    <row r="4" spans="2:13" ht="38.25" customHeight="1" x14ac:dyDescent="0.25">
      <c r="B4" s="31" t="s">
        <v>39</v>
      </c>
      <c r="C4" s="46">
        <v>2</v>
      </c>
      <c r="D4" s="9">
        <v>7287421</v>
      </c>
      <c r="E4" s="9">
        <f>D4*10%</f>
        <v>728742.10000000009</v>
      </c>
      <c r="F4" s="9">
        <v>152307.09890000001</v>
      </c>
      <c r="G4" s="9">
        <v>8168470.1988999993</v>
      </c>
      <c r="H4" s="9">
        <v>16336940.397799999</v>
      </c>
      <c r="I4" s="21">
        <f>H4*7</f>
        <v>114358582.78459999</v>
      </c>
      <c r="L4" s="48"/>
      <c r="M4" s="15"/>
    </row>
    <row r="5" spans="2:13" ht="49.5" customHeight="1" x14ac:dyDescent="0.25">
      <c r="B5" s="32" t="s">
        <v>40</v>
      </c>
      <c r="C5" s="47">
        <v>1</v>
      </c>
      <c r="D5" s="33">
        <v>7287421</v>
      </c>
      <c r="E5" s="33">
        <f>D5*8%</f>
        <v>582993.68000000005</v>
      </c>
      <c r="F5" s="33">
        <v>149537.87891999999</v>
      </c>
      <c r="G5" s="33">
        <v>8019952.5589199997</v>
      </c>
      <c r="H5" s="33">
        <v>8019952.5589199997</v>
      </c>
      <c r="I5" s="34">
        <f>H5*7</f>
        <v>56139667.912440002</v>
      </c>
    </row>
    <row r="6" spans="2:13" ht="48" customHeight="1" x14ac:dyDescent="0.25">
      <c r="B6" s="32" t="s">
        <v>41</v>
      </c>
      <c r="C6" s="47">
        <v>2</v>
      </c>
      <c r="D6" s="33">
        <v>2175344</v>
      </c>
      <c r="E6" s="33">
        <f>D6*8%</f>
        <v>174027.51999999999</v>
      </c>
      <c r="F6" s="33">
        <v>44638.058880000004</v>
      </c>
      <c r="G6" s="33">
        <v>2394009</v>
      </c>
      <c r="H6" s="33">
        <v>4788018</v>
      </c>
      <c r="I6" s="34">
        <f>H6*7</f>
        <v>33516126</v>
      </c>
      <c r="J6" s="15"/>
      <c r="L6" s="15"/>
    </row>
    <row r="7" spans="2:13" ht="18" customHeight="1" x14ac:dyDescent="0.25">
      <c r="B7" s="62" t="s">
        <v>29</v>
      </c>
      <c r="C7" s="63"/>
      <c r="D7" s="63"/>
      <c r="E7" s="63"/>
      <c r="F7" s="63"/>
      <c r="G7" s="63"/>
      <c r="H7" s="33">
        <f>SUM(H4:H6)</f>
        <v>29144910.956719998</v>
      </c>
      <c r="I7" s="35">
        <f>SUM(I4:I6)</f>
        <v>204014376.69703999</v>
      </c>
      <c r="K7" s="15"/>
      <c r="L7" s="15"/>
      <c r="M7" s="15"/>
    </row>
    <row r="8" spans="2:13" ht="15.75" thickBot="1" x14ac:dyDescent="0.3">
      <c r="B8" s="36"/>
      <c r="C8" s="37"/>
      <c r="D8" s="38"/>
      <c r="E8" s="39"/>
      <c r="F8" s="40"/>
      <c r="G8" s="40"/>
      <c r="H8" s="40"/>
      <c r="I8" s="40"/>
    </row>
    <row r="9" spans="2:13" ht="32.25" customHeight="1" x14ac:dyDescent="0.25">
      <c r="B9" s="49" t="s">
        <v>46</v>
      </c>
      <c r="C9" s="50"/>
      <c r="D9" s="50"/>
      <c r="E9" s="50"/>
      <c r="F9" s="50"/>
      <c r="G9" s="50"/>
      <c r="H9" s="50"/>
      <c r="I9" s="51"/>
      <c r="J9" s="18"/>
      <c r="K9" s="18"/>
      <c r="L9" s="18"/>
    </row>
    <row r="10" spans="2:13" ht="45" x14ac:dyDescent="0.25">
      <c r="B10" s="41" t="s">
        <v>0</v>
      </c>
      <c r="C10" s="42" t="s">
        <v>1</v>
      </c>
      <c r="D10" s="43" t="s">
        <v>2</v>
      </c>
      <c r="E10" s="43" t="s">
        <v>3</v>
      </c>
      <c r="F10" s="43" t="s">
        <v>50</v>
      </c>
      <c r="G10" s="43" t="s">
        <v>4</v>
      </c>
      <c r="H10" s="43" t="s">
        <v>5</v>
      </c>
      <c r="I10" s="44" t="s">
        <v>45</v>
      </c>
      <c r="J10" s="18"/>
      <c r="K10" s="23"/>
      <c r="L10" s="18"/>
    </row>
    <row r="11" spans="2:13" ht="36.75" customHeight="1" x14ac:dyDescent="0.25">
      <c r="B11" s="45" t="s">
        <v>39</v>
      </c>
      <c r="C11" s="47">
        <v>2</v>
      </c>
      <c r="D11" s="33">
        <v>7797540.4699999997</v>
      </c>
      <c r="E11" s="33">
        <f>D11*10%</f>
        <v>779754.04700000002</v>
      </c>
      <c r="F11" s="33">
        <f>E11*19%</f>
        <v>148153.26892999999</v>
      </c>
      <c r="G11" s="33">
        <f>D11+F11+E11</f>
        <v>8725447.7859300002</v>
      </c>
      <c r="H11" s="33">
        <f>G11*C11</f>
        <v>17450895.57186</v>
      </c>
      <c r="I11" s="34">
        <f>H11*4</f>
        <v>69803582.287440002</v>
      </c>
      <c r="J11" s="18"/>
      <c r="K11" s="18"/>
      <c r="L11" s="18"/>
    </row>
    <row r="12" spans="2:13" ht="48.75" customHeight="1" x14ac:dyDescent="0.25">
      <c r="B12" s="32" t="s">
        <v>40</v>
      </c>
      <c r="C12" s="47">
        <v>1</v>
      </c>
      <c r="D12" s="33">
        <v>7797540.4699999997</v>
      </c>
      <c r="E12" s="33">
        <f>D12*8%</f>
        <v>623803.23759999999</v>
      </c>
      <c r="F12" s="33">
        <f>E12*19%</f>
        <v>118522.615144</v>
      </c>
      <c r="G12" s="33">
        <f>D12+E12+F12</f>
        <v>8539866.3227439988</v>
      </c>
      <c r="H12" s="33">
        <v>8539866.3227439988</v>
      </c>
      <c r="I12" s="34">
        <f>H12*4</f>
        <v>34159465.290975995</v>
      </c>
      <c r="J12" s="18"/>
      <c r="K12" s="18"/>
      <c r="L12" s="18"/>
    </row>
    <row r="13" spans="2:13" ht="48" customHeight="1" x14ac:dyDescent="0.25">
      <c r="B13" s="32" t="s">
        <v>41</v>
      </c>
      <c r="C13" s="47">
        <v>2</v>
      </c>
      <c r="D13" s="33">
        <v>2327618.08</v>
      </c>
      <c r="E13" s="33">
        <f>D13*8%</f>
        <v>186209.44640000002</v>
      </c>
      <c r="F13" s="33">
        <f>E13*19%</f>
        <v>35379.794816000001</v>
      </c>
      <c r="G13" s="33">
        <f>D13+E13+F13</f>
        <v>2549207.3212159998</v>
      </c>
      <c r="H13" s="33">
        <f>G13*C13</f>
        <v>5098414.6424319996</v>
      </c>
      <c r="I13" s="34">
        <f>H13*4</f>
        <v>20393658.569727998</v>
      </c>
      <c r="J13" s="15"/>
      <c r="K13" s="18"/>
    </row>
    <row r="14" spans="2:13" ht="15.75" thickBot="1" x14ac:dyDescent="0.3">
      <c r="B14" s="52" t="s">
        <v>29</v>
      </c>
      <c r="C14" s="53"/>
      <c r="D14" s="53"/>
      <c r="E14" s="53"/>
      <c r="F14" s="53"/>
      <c r="G14" s="53"/>
      <c r="H14" s="24">
        <f>SUM(H11:H13)</f>
        <v>31089176.537035998</v>
      </c>
      <c r="I14" s="25">
        <f>SUM(I11:I13)</f>
        <v>124356706.14814399</v>
      </c>
      <c r="K14" s="30"/>
      <c r="L14" s="22"/>
    </row>
    <row r="15" spans="2:13" ht="15.75" thickBot="1" x14ac:dyDescent="0.3">
      <c r="B15" s="67" t="s">
        <v>48</v>
      </c>
      <c r="C15" s="68"/>
      <c r="D15" s="68"/>
      <c r="E15" s="68"/>
      <c r="F15" s="68"/>
      <c r="G15" s="69"/>
      <c r="H15" s="57">
        <f>I7+I14</f>
        <v>328371082.84518397</v>
      </c>
      <c r="I15" s="58"/>
      <c r="K15" s="22"/>
      <c r="L15" s="22"/>
    </row>
    <row r="16" spans="2:13" ht="15.75" thickBot="1" x14ac:dyDescent="0.3">
      <c r="K16" s="22"/>
      <c r="L16" s="22"/>
    </row>
    <row r="17" spans="1:13" ht="15" customHeight="1" thickBot="1" x14ac:dyDescent="0.3">
      <c r="B17" s="64" t="s">
        <v>44</v>
      </c>
      <c r="C17" s="65"/>
      <c r="D17" s="65"/>
      <c r="E17" s="65"/>
      <c r="F17" s="65"/>
      <c r="G17" s="65"/>
      <c r="H17" s="65"/>
      <c r="I17" s="66"/>
      <c r="K17" s="29"/>
      <c r="L17" s="22"/>
    </row>
    <row r="18" spans="1:13" ht="15.75" thickBot="1" x14ac:dyDescent="0.3">
      <c r="B18" s="67" t="s">
        <v>29</v>
      </c>
      <c r="C18" s="68"/>
      <c r="D18" s="68"/>
      <c r="E18" s="68"/>
      <c r="F18" s="68"/>
      <c r="G18" s="69"/>
      <c r="H18" s="57">
        <f>I7+I14</f>
        <v>328371082.84518397</v>
      </c>
      <c r="I18" s="58"/>
      <c r="K18" s="22"/>
      <c r="L18" s="22"/>
    </row>
    <row r="19" spans="1:13" ht="15.75" thickBot="1" x14ac:dyDescent="0.3">
      <c r="B19" s="54" t="s">
        <v>38</v>
      </c>
      <c r="C19" s="55"/>
      <c r="D19" s="55"/>
      <c r="E19" s="55"/>
      <c r="F19" s="55"/>
      <c r="G19" s="56"/>
      <c r="H19" s="57">
        <v>451002</v>
      </c>
      <c r="I19" s="58"/>
      <c r="J19" s="15"/>
      <c r="K19" s="22"/>
      <c r="L19" s="22"/>
    </row>
    <row r="20" spans="1:13" ht="15.75" thickBot="1" x14ac:dyDescent="0.3">
      <c r="B20" s="67" t="s">
        <v>30</v>
      </c>
      <c r="C20" s="68"/>
      <c r="D20" s="68"/>
      <c r="E20" s="68"/>
      <c r="F20" s="68"/>
      <c r="G20" s="69"/>
      <c r="H20" s="70">
        <v>11000000</v>
      </c>
      <c r="I20" s="71"/>
      <c r="K20" s="22"/>
      <c r="L20" s="22"/>
    </row>
    <row r="21" spans="1:13" ht="15.75" thickBot="1" x14ac:dyDescent="0.3">
      <c r="A21" s="8"/>
      <c r="B21" s="67" t="s">
        <v>52</v>
      </c>
      <c r="C21" s="68"/>
      <c r="D21" s="68"/>
      <c r="E21" s="68"/>
      <c r="F21" s="68"/>
      <c r="G21" s="69"/>
      <c r="H21" s="57">
        <f>H20+H19+H18</f>
        <v>339822084.84518397</v>
      </c>
      <c r="I21" s="58"/>
      <c r="M21" s="15"/>
    </row>
    <row r="32" spans="1:13" x14ac:dyDescent="0.25">
      <c r="E32" s="15">
        <f>D4*7%</f>
        <v>510119.47000000003</v>
      </c>
    </row>
    <row r="33" spans="5:5" x14ac:dyDescent="0.25">
      <c r="E33" s="33">
        <v>7287421</v>
      </c>
    </row>
    <row r="34" spans="5:5" x14ac:dyDescent="0.25">
      <c r="E34" s="15">
        <f>SUM(E32:E33)</f>
        <v>7797540.4699999997</v>
      </c>
    </row>
  </sheetData>
  <mergeCells count="15">
    <mergeCell ref="H21:I21"/>
    <mergeCell ref="B21:G21"/>
    <mergeCell ref="B20:G20"/>
    <mergeCell ref="H20:I20"/>
    <mergeCell ref="B18:G18"/>
    <mergeCell ref="H18:I18"/>
    <mergeCell ref="B9:I9"/>
    <mergeCell ref="B14:G14"/>
    <mergeCell ref="B19:G19"/>
    <mergeCell ref="H19:I19"/>
    <mergeCell ref="B2:I2"/>
    <mergeCell ref="B7:G7"/>
    <mergeCell ref="B17:I17"/>
    <mergeCell ref="B15:G15"/>
    <mergeCell ref="H15:I15"/>
  </mergeCells>
  <printOptions horizontalCentered="1" verticalCentered="1"/>
  <pageMargins left="0.23622047244094491" right="0.23622047244094491" top="0.74803149606299213" bottom="0.74803149606299213" header="0.31496062992125984" footer="0.31496062992125984"/>
  <pageSetup scale="74" fitToHeight="0" orientation="landscape" r:id="rId1"/>
  <ignoredErrors>
    <ignoredError sqref="I7"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K17"/>
  <sheetViews>
    <sheetView zoomScaleNormal="100" workbookViewId="0">
      <selection activeCell="L5" sqref="L5"/>
    </sheetView>
  </sheetViews>
  <sheetFormatPr baseColWidth="10" defaultRowHeight="15" x14ac:dyDescent="0.25"/>
  <cols>
    <col min="2" max="3" width="5.28515625" bestFit="1" customWidth="1"/>
    <col min="4" max="4" width="20.28515625" customWidth="1"/>
    <col min="5" max="5" width="84" customWidth="1"/>
    <col min="6" max="6" width="16.5703125" style="8" bestFit="1" customWidth="1"/>
    <col min="7" max="8" width="16.5703125" bestFit="1" customWidth="1"/>
    <col min="9" max="9" width="17" customWidth="1"/>
    <col min="10" max="10" width="15.5703125" customWidth="1"/>
    <col min="11" max="11" width="13" bestFit="1" customWidth="1"/>
  </cols>
  <sheetData>
    <row r="2" spans="2:11" ht="15.75" thickBot="1" x14ac:dyDescent="0.3">
      <c r="B2" s="81" t="s">
        <v>49</v>
      </c>
      <c r="C2" s="82"/>
      <c r="D2" s="82"/>
      <c r="E2" s="82"/>
      <c r="F2" s="82"/>
      <c r="G2" s="82"/>
      <c r="H2" s="82"/>
      <c r="I2" s="82"/>
      <c r="J2" s="82"/>
    </row>
    <row r="3" spans="2:11" ht="38.25" customHeight="1" thickBot="1" x14ac:dyDescent="0.3">
      <c r="B3" s="7" t="s">
        <v>6</v>
      </c>
      <c r="C3" s="7" t="s">
        <v>7</v>
      </c>
      <c r="D3" s="7" t="s">
        <v>8</v>
      </c>
      <c r="E3" s="7" t="s">
        <v>9</v>
      </c>
      <c r="F3" s="7" t="s">
        <v>31</v>
      </c>
      <c r="G3" s="7" t="s">
        <v>32</v>
      </c>
      <c r="H3" s="7" t="s">
        <v>33</v>
      </c>
      <c r="I3" s="26" t="s">
        <v>42</v>
      </c>
      <c r="J3" s="26" t="s">
        <v>43</v>
      </c>
    </row>
    <row r="4" spans="2:11" ht="64.5" thickBot="1" x14ac:dyDescent="0.3">
      <c r="B4" s="2">
        <v>1</v>
      </c>
      <c r="C4" s="3">
        <v>3</v>
      </c>
      <c r="D4" s="4" t="s">
        <v>10</v>
      </c>
      <c r="E4" s="4" t="s">
        <v>11</v>
      </c>
      <c r="F4" s="86">
        <v>80000</v>
      </c>
      <c r="G4" s="89">
        <v>80000</v>
      </c>
      <c r="H4" s="89">
        <v>1</v>
      </c>
      <c r="I4" s="72">
        <v>20000</v>
      </c>
      <c r="J4" s="75">
        <v>25000</v>
      </c>
    </row>
    <row r="5" spans="2:11" ht="39" thickBot="1" x14ac:dyDescent="0.3">
      <c r="B5" s="2">
        <v>2</v>
      </c>
      <c r="C5" s="3">
        <v>2</v>
      </c>
      <c r="D5" s="4" t="s">
        <v>12</v>
      </c>
      <c r="E5" s="4" t="s">
        <v>28</v>
      </c>
      <c r="F5" s="87"/>
      <c r="G5" s="90"/>
      <c r="H5" s="90"/>
      <c r="I5" s="73"/>
      <c r="J5" s="76"/>
    </row>
    <row r="6" spans="2:11" ht="39" thickBot="1" x14ac:dyDescent="0.3">
      <c r="B6" s="2">
        <v>3</v>
      </c>
      <c r="C6" s="3">
        <v>1</v>
      </c>
      <c r="D6" s="4" t="s">
        <v>12</v>
      </c>
      <c r="E6" s="4" t="s">
        <v>13</v>
      </c>
      <c r="F6" s="87"/>
      <c r="G6" s="90"/>
      <c r="H6" s="90"/>
      <c r="I6" s="73"/>
      <c r="J6" s="76"/>
    </row>
    <row r="7" spans="2:11" ht="39" thickBot="1" x14ac:dyDescent="0.3">
      <c r="B7" s="2">
        <v>4</v>
      </c>
      <c r="C7" s="3">
        <v>33</v>
      </c>
      <c r="D7" s="4" t="s">
        <v>14</v>
      </c>
      <c r="E7" s="4" t="s">
        <v>15</v>
      </c>
      <c r="F7" s="87"/>
      <c r="G7" s="90"/>
      <c r="H7" s="90"/>
      <c r="I7" s="73"/>
      <c r="J7" s="76"/>
    </row>
    <row r="8" spans="2:11" ht="26.25" thickBot="1" x14ac:dyDescent="0.3">
      <c r="B8" s="2">
        <v>5</v>
      </c>
      <c r="C8" s="3">
        <v>1</v>
      </c>
      <c r="D8" s="4" t="s">
        <v>25</v>
      </c>
      <c r="E8" s="4" t="s">
        <v>26</v>
      </c>
      <c r="F8" s="87"/>
      <c r="G8" s="90"/>
      <c r="H8" s="90"/>
      <c r="I8" s="73"/>
      <c r="J8" s="76"/>
    </row>
    <row r="9" spans="2:11" ht="26.25" thickBot="1" x14ac:dyDescent="0.3">
      <c r="B9" s="2">
        <v>6</v>
      </c>
      <c r="C9" s="3">
        <v>2</v>
      </c>
      <c r="D9" s="4" t="s">
        <v>16</v>
      </c>
      <c r="E9" s="4" t="s">
        <v>17</v>
      </c>
      <c r="F9" s="87"/>
      <c r="G9" s="90"/>
      <c r="H9" s="90"/>
      <c r="I9" s="73"/>
      <c r="J9" s="76"/>
    </row>
    <row r="10" spans="2:11" ht="15.75" thickBot="1" x14ac:dyDescent="0.3">
      <c r="B10" s="2">
        <v>7</v>
      </c>
      <c r="C10" s="3">
        <v>12</v>
      </c>
      <c r="D10" s="4" t="s">
        <v>18</v>
      </c>
      <c r="E10" s="4" t="s">
        <v>19</v>
      </c>
      <c r="F10" s="87"/>
      <c r="G10" s="90"/>
      <c r="H10" s="90"/>
      <c r="I10" s="73"/>
      <c r="J10" s="76"/>
    </row>
    <row r="11" spans="2:11" ht="26.25" thickBot="1" x14ac:dyDescent="0.3">
      <c r="B11" s="2">
        <v>8</v>
      </c>
      <c r="C11" s="3">
        <v>1</v>
      </c>
      <c r="D11" s="4" t="s">
        <v>20</v>
      </c>
      <c r="E11" s="4" t="s">
        <v>21</v>
      </c>
      <c r="F11" s="87"/>
      <c r="G11" s="90"/>
      <c r="H11" s="90"/>
      <c r="I11" s="73"/>
      <c r="J11" s="76"/>
    </row>
    <row r="12" spans="2:11" ht="59.25" customHeight="1" thickBot="1" x14ac:dyDescent="0.3">
      <c r="B12" s="2">
        <v>9</v>
      </c>
      <c r="C12" s="3">
        <v>1</v>
      </c>
      <c r="D12" s="4" t="s">
        <v>22</v>
      </c>
      <c r="E12" s="4" t="s">
        <v>47</v>
      </c>
      <c r="F12" s="87"/>
      <c r="G12" s="90"/>
      <c r="H12" s="90"/>
      <c r="I12" s="73"/>
      <c r="J12" s="76"/>
    </row>
    <row r="13" spans="2:11" ht="26.25" thickBot="1" x14ac:dyDescent="0.3">
      <c r="B13" s="2">
        <v>10</v>
      </c>
      <c r="C13" s="3">
        <v>1</v>
      </c>
      <c r="D13" s="5" t="s">
        <v>23</v>
      </c>
      <c r="E13" s="6" t="s">
        <v>24</v>
      </c>
      <c r="F13" s="88"/>
      <c r="G13" s="91"/>
      <c r="H13" s="91"/>
      <c r="I13" s="74"/>
      <c r="J13" s="77"/>
    </row>
    <row r="14" spans="2:11" ht="19.5" customHeight="1" thickBot="1" x14ac:dyDescent="0.3">
      <c r="B14" s="83" t="s">
        <v>27</v>
      </c>
      <c r="C14" s="84"/>
      <c r="D14" s="84"/>
      <c r="E14" s="85"/>
      <c r="F14" s="10">
        <f>+F4</f>
        <v>80000</v>
      </c>
      <c r="G14" s="10">
        <f t="shared" ref="G14:H14" si="0">+G4</f>
        <v>80000</v>
      </c>
      <c r="H14" s="10">
        <f t="shared" si="0"/>
        <v>1</v>
      </c>
      <c r="I14" s="27">
        <f t="shared" ref="I14:J14" si="1">+I4</f>
        <v>20000</v>
      </c>
      <c r="J14" s="27">
        <f t="shared" si="1"/>
        <v>25000</v>
      </c>
    </row>
    <row r="15" spans="2:11" ht="15.75" thickBot="1" x14ac:dyDescent="0.3">
      <c r="B15" s="83"/>
      <c r="C15" s="84"/>
      <c r="D15" s="84"/>
      <c r="E15" s="85"/>
      <c r="F15" s="78">
        <f>AVERAGE(F14:J14)</f>
        <v>41000.199999999997</v>
      </c>
      <c r="G15" s="79"/>
      <c r="H15" s="79"/>
      <c r="I15" s="79"/>
      <c r="J15" s="80"/>
      <c r="K15" s="28"/>
    </row>
    <row r="17" spans="7:7" x14ac:dyDescent="0.25">
      <c r="G17" s="1"/>
    </row>
  </sheetData>
  <mergeCells count="9">
    <mergeCell ref="I4:I13"/>
    <mergeCell ref="J4:J13"/>
    <mergeCell ref="F15:J15"/>
    <mergeCell ref="B2:J2"/>
    <mergeCell ref="B15:E15"/>
    <mergeCell ref="B14:E14"/>
    <mergeCell ref="F4:F13"/>
    <mergeCell ref="G4:G13"/>
    <mergeCell ref="H4:H13"/>
  </mergeCells>
  <printOptions horizontalCentered="1" verticalCentered="1"/>
  <pageMargins left="0.23622047244094491" right="0.23622047244094491" top="0.74803149606299213" bottom="0.74803149606299213" header="0.31496062992125984" footer="0.31496062992125984"/>
  <pageSetup scale="6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4:J13"/>
  <sheetViews>
    <sheetView workbookViewId="0">
      <selection activeCell="F7" sqref="F7:J7"/>
    </sheetView>
  </sheetViews>
  <sheetFormatPr baseColWidth="10" defaultRowHeight="15" x14ac:dyDescent="0.25"/>
  <cols>
    <col min="6" max="8" width="16.5703125" bestFit="1" customWidth="1"/>
    <col min="9" max="9" width="16.140625" customWidth="1"/>
    <col min="10" max="10" width="15.7109375" customWidth="1"/>
  </cols>
  <sheetData>
    <row r="4" spans="5:10" ht="15.75" thickBot="1" x14ac:dyDescent="0.3"/>
    <row r="5" spans="5:10" ht="26.25" thickBot="1" x14ac:dyDescent="0.3">
      <c r="E5" s="7" t="s">
        <v>35</v>
      </c>
      <c r="F5" s="7" t="s">
        <v>31</v>
      </c>
      <c r="G5" s="7" t="s">
        <v>32</v>
      </c>
      <c r="H5" s="7" t="s">
        <v>33</v>
      </c>
      <c r="I5" s="7" t="s">
        <v>42</v>
      </c>
      <c r="J5" s="7" t="s">
        <v>43</v>
      </c>
    </row>
    <row r="6" spans="5:10" ht="26.25" thickBot="1" x14ac:dyDescent="0.3">
      <c r="E6" s="11" t="s">
        <v>34</v>
      </c>
      <c r="F6" s="13">
        <v>80000</v>
      </c>
      <c r="G6" s="13">
        <v>80000</v>
      </c>
      <c r="H6" s="13">
        <v>1</v>
      </c>
      <c r="I6" s="13">
        <v>20000</v>
      </c>
      <c r="J6" s="13">
        <v>25000</v>
      </c>
    </row>
    <row r="7" spans="5:10" ht="15.75" thickBot="1" x14ac:dyDescent="0.3">
      <c r="E7" s="12" t="s">
        <v>36</v>
      </c>
      <c r="F7" s="92">
        <f>+AVERAGE(F6:J6)</f>
        <v>41000.199999999997</v>
      </c>
      <c r="G7" s="93"/>
      <c r="H7" s="93"/>
      <c r="I7" s="93"/>
      <c r="J7" s="94"/>
    </row>
    <row r="13" spans="5:10" x14ac:dyDescent="0.25">
      <c r="F13" s="14"/>
    </row>
  </sheetData>
  <mergeCells count="1">
    <mergeCell ref="F7:J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SERVICIO</vt:lpstr>
      <vt:lpstr>MEDIOS TECNOLÓGICOS (2)</vt:lpstr>
      <vt:lpstr>COSTOS_PROM</vt:lpstr>
      <vt:lpstr>'MEDIOS TECNOLÓGICOS (2)'!Área_de_impresión</vt:lpstr>
      <vt:lpstr>SERVICIO!Área_de_impresión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Andres Steven Salamanca Burgos</dc:creator>
  <cp:lastModifiedBy>Lilian Yolima Suarez castillo</cp:lastModifiedBy>
  <cp:lastPrinted>2016-06-23T12:44:51Z</cp:lastPrinted>
  <dcterms:created xsi:type="dcterms:W3CDTF">2014-07-30T16:24:36Z</dcterms:created>
  <dcterms:modified xsi:type="dcterms:W3CDTF">2019-04-11T20:14:41Z</dcterms:modified>
</cp:coreProperties>
</file>