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Coordinacion de procesos de seleccion\2015\PROCESOS MISIONALES\INVITACIONES ABIERTAS\INVITACION ABIERTA 17 2015 - AOM\OBSERVACIONES AL INFORME DE EVALUACION\"/>
    </mc:Choice>
  </mc:AlternateContent>
  <bookViews>
    <workbookView xWindow="0" yWindow="0" windowWidth="20490" windowHeight="7155" firstSheet="2" activeTab="5"/>
  </bookViews>
  <sheets>
    <sheet name="DATOS" sheetId="2" state="hidden" r:id="rId1"/>
    <sheet name="SMLMV" sheetId="3" state="hidden" r:id="rId2"/>
    <sheet name="BTESA" sheetId="1" r:id="rId3"/>
    <sheet name="GyC" sheetId="4" r:id="rId4"/>
    <sheet name="UT" sheetId="6" r:id="rId5"/>
    <sheet name="INFORME"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6" l="1"/>
  <c r="F83" i="7" l="1"/>
  <c r="E83" i="7"/>
  <c r="D83" i="7"/>
  <c r="F72" i="7" l="1"/>
  <c r="C87" i="7"/>
  <c r="C86" i="7"/>
  <c r="C85" i="7"/>
  <c r="AA51" i="6"/>
  <c r="AA52" i="6"/>
  <c r="AA53" i="6"/>
  <c r="AA54" i="6"/>
  <c r="AA55" i="6"/>
  <c r="AA56" i="6"/>
  <c r="AA57" i="6"/>
  <c r="AA58" i="6"/>
  <c r="AA59" i="6"/>
  <c r="AA60" i="6"/>
  <c r="AA61" i="6"/>
  <c r="AA62" i="6"/>
  <c r="AA63" i="6"/>
  <c r="AA64" i="6"/>
  <c r="AA65" i="6"/>
  <c r="AA66" i="6"/>
  <c r="AA67" i="6"/>
  <c r="AA68" i="6"/>
  <c r="AA69" i="6"/>
  <c r="X51" i="6"/>
  <c r="X52" i="6"/>
  <c r="X53" i="6"/>
  <c r="X54" i="6"/>
  <c r="X55" i="6"/>
  <c r="X56" i="6"/>
  <c r="X57" i="6"/>
  <c r="X58" i="6"/>
  <c r="X59" i="6"/>
  <c r="X60" i="6"/>
  <c r="X61" i="6"/>
  <c r="X62" i="6"/>
  <c r="X63" i="6"/>
  <c r="X64" i="6"/>
  <c r="X65" i="6"/>
  <c r="X66" i="6"/>
  <c r="X67" i="6"/>
  <c r="X68" i="6"/>
  <c r="X69" i="6"/>
  <c r="U51" i="6"/>
  <c r="U52" i="6"/>
  <c r="U53" i="6"/>
  <c r="U54" i="6"/>
  <c r="U55" i="6"/>
  <c r="U56" i="6"/>
  <c r="U57" i="6"/>
  <c r="U58" i="6"/>
  <c r="U59" i="6"/>
  <c r="U60" i="6"/>
  <c r="U61" i="6"/>
  <c r="U62" i="6"/>
  <c r="U63" i="6"/>
  <c r="U64" i="6"/>
  <c r="U65" i="6"/>
  <c r="U66" i="6"/>
  <c r="U67" i="6"/>
  <c r="U68" i="6"/>
  <c r="U69" i="6"/>
  <c r="R51" i="6"/>
  <c r="R52" i="6"/>
  <c r="R53" i="6"/>
  <c r="R54" i="6"/>
  <c r="R55" i="6"/>
  <c r="R56" i="6"/>
  <c r="R57" i="6"/>
  <c r="R58" i="6"/>
  <c r="R59" i="6"/>
  <c r="R60" i="6"/>
  <c r="R61" i="6"/>
  <c r="R62" i="6"/>
  <c r="R63" i="6"/>
  <c r="R64" i="6"/>
  <c r="R65" i="6"/>
  <c r="R66" i="6"/>
  <c r="R67" i="6"/>
  <c r="R68" i="6"/>
  <c r="R69" i="6"/>
  <c r="AA50" i="6"/>
  <c r="X50" i="6"/>
  <c r="U50" i="6"/>
  <c r="R50" i="6"/>
  <c r="R70" i="6" s="1"/>
  <c r="K50" i="6"/>
  <c r="U70" i="6" l="1"/>
  <c r="X70" i="6"/>
  <c r="AA70" i="6"/>
  <c r="X24" i="6"/>
  <c r="X25" i="6"/>
  <c r="X26" i="6"/>
  <c r="X27" i="6"/>
  <c r="X28" i="6"/>
  <c r="X29" i="6"/>
  <c r="X30" i="6"/>
  <c r="X31" i="6"/>
  <c r="X32" i="6"/>
  <c r="X33" i="6"/>
  <c r="X34" i="6"/>
  <c r="X35" i="6"/>
  <c r="X36" i="6"/>
  <c r="X37" i="6"/>
  <c r="X38" i="6"/>
  <c r="X39" i="6"/>
  <c r="X40" i="6"/>
  <c r="X41" i="6"/>
  <c r="X42" i="6"/>
  <c r="X43" i="6"/>
  <c r="X44" i="6"/>
  <c r="U24" i="6"/>
  <c r="U25" i="6"/>
  <c r="U26" i="6"/>
  <c r="U27" i="6"/>
  <c r="U28" i="6"/>
  <c r="U29" i="6"/>
  <c r="U30" i="6"/>
  <c r="U31" i="6"/>
  <c r="U32" i="6"/>
  <c r="U33" i="6"/>
  <c r="U34" i="6"/>
  <c r="U35" i="6"/>
  <c r="U36" i="6"/>
  <c r="U37" i="6"/>
  <c r="U38" i="6"/>
  <c r="U39" i="6"/>
  <c r="U40" i="6"/>
  <c r="U41" i="6"/>
  <c r="U42" i="6"/>
  <c r="U43" i="6"/>
  <c r="U44" i="6"/>
  <c r="R24" i="6"/>
  <c r="R25" i="6"/>
  <c r="R26" i="6"/>
  <c r="R27" i="6"/>
  <c r="R28" i="6"/>
  <c r="R29" i="6"/>
  <c r="R30" i="6"/>
  <c r="R31" i="6"/>
  <c r="R32" i="6"/>
  <c r="R33" i="6"/>
  <c r="R34" i="6"/>
  <c r="R35" i="6"/>
  <c r="R36" i="6"/>
  <c r="R37" i="6"/>
  <c r="R38" i="6"/>
  <c r="R39" i="6"/>
  <c r="R40" i="6"/>
  <c r="R41" i="6"/>
  <c r="R42" i="6"/>
  <c r="R43" i="6"/>
  <c r="R44" i="6"/>
  <c r="K39" i="6"/>
  <c r="K40" i="6"/>
  <c r="K41" i="6"/>
  <c r="K42" i="6"/>
  <c r="K43" i="6"/>
  <c r="K36" i="6"/>
  <c r="K27" i="6"/>
  <c r="K26" i="6"/>
  <c r="K25" i="6"/>
  <c r="K24" i="6"/>
  <c r="X23" i="6"/>
  <c r="U23" i="6"/>
  <c r="R23" i="6"/>
  <c r="K23" i="6"/>
  <c r="K31" i="6"/>
  <c r="K30" i="6"/>
  <c r="K29" i="6"/>
  <c r="K34" i="6"/>
  <c r="K38" i="6"/>
  <c r="K35" i="6"/>
  <c r="K33" i="6"/>
  <c r="K28" i="6"/>
  <c r="K37" i="6"/>
  <c r="K32" i="6"/>
  <c r="I17" i="6"/>
  <c r="I16" i="6"/>
  <c r="I15" i="6"/>
  <c r="I14" i="6"/>
  <c r="X45" i="6" l="1"/>
  <c r="U45" i="6"/>
  <c r="F82" i="7"/>
  <c r="F81" i="7"/>
  <c r="F80" i="7"/>
  <c r="F79" i="7"/>
  <c r="F78" i="7"/>
  <c r="F74" i="7"/>
  <c r="F73" i="7"/>
  <c r="F71" i="7"/>
  <c r="F70" i="7"/>
  <c r="F69" i="7"/>
  <c r="F66" i="7"/>
  <c r="F65" i="7"/>
  <c r="F64" i="7"/>
  <c r="F63" i="7"/>
  <c r="F62" i="7"/>
  <c r="F61" i="7"/>
  <c r="F54" i="7"/>
  <c r="F53" i="7"/>
  <c r="F52" i="7"/>
  <c r="F51" i="7"/>
  <c r="F50" i="7"/>
  <c r="F49" i="7"/>
  <c r="F48" i="7"/>
  <c r="F47" i="7"/>
  <c r="F46" i="7"/>
  <c r="F39" i="7"/>
  <c r="F38" i="7"/>
  <c r="F37" i="7"/>
  <c r="F36" i="7"/>
  <c r="F35" i="7"/>
  <c r="F34" i="7"/>
  <c r="F33" i="7"/>
  <c r="F32" i="7"/>
  <c r="F31" i="7"/>
  <c r="E82" i="7"/>
  <c r="E81" i="7"/>
  <c r="E80" i="7"/>
  <c r="E79" i="7"/>
  <c r="E78" i="7"/>
  <c r="E74" i="7"/>
  <c r="E73" i="7"/>
  <c r="E72" i="7"/>
  <c r="E71" i="7"/>
  <c r="E70" i="7"/>
  <c r="E69" i="7"/>
  <c r="E66" i="7"/>
  <c r="E65" i="7"/>
  <c r="E64" i="7"/>
  <c r="E63" i="7"/>
  <c r="E62" i="7"/>
  <c r="E61" i="7"/>
  <c r="E54" i="7"/>
  <c r="E53" i="7"/>
  <c r="E52" i="7"/>
  <c r="E51" i="7"/>
  <c r="E50" i="7"/>
  <c r="E49" i="7"/>
  <c r="E48" i="7"/>
  <c r="E47" i="7"/>
  <c r="E46" i="7"/>
  <c r="E39" i="7"/>
  <c r="E38" i="7"/>
  <c r="E37" i="7"/>
  <c r="E36" i="7"/>
  <c r="E35" i="7"/>
  <c r="E34" i="7"/>
  <c r="E33" i="7"/>
  <c r="E32" i="7"/>
  <c r="E31" i="7"/>
  <c r="C9" i="7"/>
  <c r="C8" i="7"/>
  <c r="C56" i="7"/>
  <c r="C22" i="7"/>
  <c r="C28" i="7"/>
  <c r="C27" i="7"/>
  <c r="C26" i="7"/>
  <c r="C25" i="7"/>
  <c r="D79" i="7"/>
  <c r="D80" i="7"/>
  <c r="D81" i="7"/>
  <c r="D82" i="7"/>
  <c r="D78" i="7"/>
  <c r="D74" i="7"/>
  <c r="D70" i="7"/>
  <c r="D71" i="7"/>
  <c r="D72" i="7"/>
  <c r="D73" i="7"/>
  <c r="D69" i="7"/>
  <c r="D62" i="7"/>
  <c r="D63" i="7"/>
  <c r="D64" i="7"/>
  <c r="D65" i="7"/>
  <c r="D66" i="7"/>
  <c r="D61" i="7"/>
  <c r="D54" i="7"/>
  <c r="D53" i="7"/>
  <c r="D52" i="7"/>
  <c r="D51" i="7"/>
  <c r="D50" i="7"/>
  <c r="D49" i="7"/>
  <c r="D48" i="7"/>
  <c r="D47" i="7"/>
  <c r="D46" i="7"/>
  <c r="D39" i="7"/>
  <c r="D38" i="7"/>
  <c r="D37" i="7"/>
  <c r="D36" i="7"/>
  <c r="D35" i="7"/>
  <c r="D34" i="7"/>
  <c r="D33" i="7"/>
  <c r="D32" i="7"/>
  <c r="D31" i="7"/>
  <c r="K69" i="6"/>
  <c r="K68" i="6"/>
  <c r="K67" i="6"/>
  <c r="K66" i="6"/>
  <c r="K65" i="6"/>
  <c r="K64" i="6"/>
  <c r="K63" i="6"/>
  <c r="K62" i="6"/>
  <c r="K61" i="6"/>
  <c r="K60" i="6"/>
  <c r="K59" i="6"/>
  <c r="K58" i="6"/>
  <c r="K57" i="6"/>
  <c r="K56" i="6"/>
  <c r="K55" i="6"/>
  <c r="K54" i="6"/>
  <c r="K53" i="6"/>
  <c r="K52" i="6"/>
  <c r="K51" i="6"/>
  <c r="I48" i="6"/>
  <c r="P21" i="6"/>
  <c r="F42" i="7" s="1"/>
  <c r="F27" i="7" s="1"/>
  <c r="R45" i="6"/>
  <c r="O21" i="6" s="1"/>
  <c r="F41" i="7" s="1"/>
  <c r="F26" i="7" s="1"/>
  <c r="K44" i="6"/>
  <c r="Q21" i="6"/>
  <c r="F43" i="7" s="1"/>
  <c r="F28" i="7" s="1"/>
  <c r="I21" i="6"/>
  <c r="BS17" i="6"/>
  <c r="BR17" i="6"/>
  <c r="BQ17" i="6"/>
  <c r="BP17" i="6"/>
  <c r="BO17" i="6"/>
  <c r="BN17" i="6"/>
  <c r="BM17" i="6"/>
  <c r="BL17" i="6"/>
  <c r="BK17" i="6"/>
  <c r="BJ17" i="6"/>
  <c r="BH17" i="6"/>
  <c r="BG17" i="6"/>
  <c r="BA17" i="6"/>
  <c r="AX17" i="6"/>
  <c r="AE17" i="6"/>
  <c r="AF17" i="6" s="1"/>
  <c r="BI17" i="6" s="1"/>
  <c r="Z17" i="6"/>
  <c r="J17" i="6"/>
  <c r="H17" i="6"/>
  <c r="BS16" i="6"/>
  <c r="BR16" i="6"/>
  <c r="BQ16" i="6"/>
  <c r="BP16" i="6"/>
  <c r="BO16" i="6"/>
  <c r="BN16" i="6"/>
  <c r="BM16" i="6"/>
  <c r="BL16" i="6"/>
  <c r="BK16" i="6"/>
  <c r="BJ16" i="6"/>
  <c r="BH16" i="6"/>
  <c r="BG16" i="6"/>
  <c r="BA16" i="6"/>
  <c r="AX16" i="6"/>
  <c r="AE16" i="6"/>
  <c r="AF16" i="6" s="1"/>
  <c r="BI16" i="6" s="1"/>
  <c r="Z16" i="6"/>
  <c r="AA16" i="6" s="1"/>
  <c r="H16" i="6"/>
  <c r="BS15" i="6"/>
  <c r="BR15" i="6"/>
  <c r="BQ15" i="6"/>
  <c r="BP15" i="6"/>
  <c r="BO15" i="6"/>
  <c r="BN15" i="6"/>
  <c r="BM15" i="6"/>
  <c r="BL15" i="6"/>
  <c r="BK15" i="6"/>
  <c r="BJ15" i="6"/>
  <c r="BH15" i="6"/>
  <c r="BG15" i="6"/>
  <c r="BA15" i="6"/>
  <c r="AX15" i="6"/>
  <c r="AE15" i="6"/>
  <c r="AF15" i="6" s="1"/>
  <c r="BI15" i="6" s="1"/>
  <c r="AD15" i="6"/>
  <c r="Z15" i="6"/>
  <c r="K15" i="6"/>
  <c r="H15" i="6"/>
  <c r="BS14" i="6"/>
  <c r="BR14" i="6"/>
  <c r="BQ14" i="6"/>
  <c r="BP14" i="6"/>
  <c r="BO14" i="6"/>
  <c r="BN14" i="6"/>
  <c r="BM14" i="6"/>
  <c r="BL14" i="6"/>
  <c r="BK14" i="6"/>
  <c r="BJ14" i="6"/>
  <c r="BH14" i="6"/>
  <c r="BG14" i="6"/>
  <c r="BA14" i="6"/>
  <c r="AX14" i="6"/>
  <c r="AE14" i="6"/>
  <c r="AF14" i="6" s="1"/>
  <c r="BI14" i="6" s="1"/>
  <c r="Z14" i="6"/>
  <c r="AA14" i="6" s="1"/>
  <c r="J14" i="6"/>
  <c r="H14" i="6"/>
  <c r="BS13" i="6"/>
  <c r="BR13" i="6"/>
  <c r="BQ13" i="6"/>
  <c r="BP13" i="6"/>
  <c r="BO13" i="6"/>
  <c r="BN13" i="6"/>
  <c r="BM13" i="6"/>
  <c r="BL13" i="6"/>
  <c r="BK13" i="6"/>
  <c r="BJ13" i="6"/>
  <c r="BH13" i="6"/>
  <c r="BG13" i="6"/>
  <c r="BA13" i="6"/>
  <c r="AX13" i="6"/>
  <c r="AE13" i="6"/>
  <c r="AF13" i="6" s="1"/>
  <c r="BI13" i="6" s="1"/>
  <c r="Z13" i="6"/>
  <c r="AA13" i="6" s="1"/>
  <c r="J13" i="6"/>
  <c r="H13" i="6"/>
  <c r="AA49" i="1"/>
  <c r="AA50" i="1"/>
  <c r="AA51" i="1"/>
  <c r="AA52" i="1"/>
  <c r="AA53" i="1"/>
  <c r="AA54" i="1"/>
  <c r="AA55" i="1"/>
  <c r="AA56" i="1"/>
  <c r="AA57" i="1"/>
  <c r="AA58" i="1"/>
  <c r="AA59" i="1"/>
  <c r="AA60" i="1"/>
  <c r="AA61" i="1"/>
  <c r="AA62" i="1"/>
  <c r="AA63" i="1"/>
  <c r="AA64" i="1"/>
  <c r="AA65" i="1"/>
  <c r="AA66" i="1"/>
  <c r="AA67" i="1"/>
  <c r="X49" i="1"/>
  <c r="X50" i="1"/>
  <c r="X51" i="1"/>
  <c r="X52" i="1"/>
  <c r="X53" i="1"/>
  <c r="X54" i="1"/>
  <c r="X55" i="1"/>
  <c r="X56" i="1"/>
  <c r="X57" i="1"/>
  <c r="X58" i="1"/>
  <c r="X59" i="1"/>
  <c r="X60" i="1"/>
  <c r="X61" i="1"/>
  <c r="X62" i="1"/>
  <c r="X63" i="1"/>
  <c r="X64" i="1"/>
  <c r="X65" i="1"/>
  <c r="X66" i="1"/>
  <c r="X67" i="1"/>
  <c r="U49" i="1"/>
  <c r="U50" i="1"/>
  <c r="U51" i="1"/>
  <c r="U52" i="1"/>
  <c r="U53" i="1"/>
  <c r="U54" i="1"/>
  <c r="U55" i="1"/>
  <c r="U56" i="1"/>
  <c r="U57" i="1"/>
  <c r="U58" i="1"/>
  <c r="U59" i="1"/>
  <c r="U60" i="1"/>
  <c r="U61" i="1"/>
  <c r="U62" i="1"/>
  <c r="U63" i="1"/>
  <c r="U64" i="1"/>
  <c r="U65" i="1"/>
  <c r="U66" i="1"/>
  <c r="U67" i="1"/>
  <c r="R49" i="1"/>
  <c r="R50" i="1"/>
  <c r="R51" i="1"/>
  <c r="R52" i="1"/>
  <c r="R53" i="1"/>
  <c r="R54" i="1"/>
  <c r="R55" i="1"/>
  <c r="R56" i="1"/>
  <c r="R57" i="1"/>
  <c r="R58" i="1"/>
  <c r="R59" i="1"/>
  <c r="R60" i="1"/>
  <c r="R61" i="1"/>
  <c r="R62" i="1"/>
  <c r="R63" i="1"/>
  <c r="R64" i="1"/>
  <c r="R65" i="1"/>
  <c r="R66" i="1"/>
  <c r="R67" i="1"/>
  <c r="X24" i="1"/>
  <c r="X25" i="1"/>
  <c r="X26" i="1"/>
  <c r="X27" i="1"/>
  <c r="X28" i="1"/>
  <c r="X29" i="1"/>
  <c r="X30" i="1"/>
  <c r="X31" i="1"/>
  <c r="X32" i="1"/>
  <c r="X33" i="1"/>
  <c r="X34" i="1"/>
  <c r="X35" i="1"/>
  <c r="X36" i="1"/>
  <c r="X37" i="1"/>
  <c r="X38" i="1"/>
  <c r="X39" i="1"/>
  <c r="X40" i="1"/>
  <c r="X41" i="1"/>
  <c r="X42" i="1"/>
  <c r="U24" i="1"/>
  <c r="U25" i="1"/>
  <c r="U26" i="1"/>
  <c r="U27" i="1"/>
  <c r="U28" i="1"/>
  <c r="U29" i="1"/>
  <c r="U30" i="1"/>
  <c r="U31" i="1"/>
  <c r="U32" i="1"/>
  <c r="U33" i="1"/>
  <c r="U34" i="1"/>
  <c r="U35" i="1"/>
  <c r="U36" i="1"/>
  <c r="U37" i="1"/>
  <c r="U38" i="1"/>
  <c r="U39" i="1"/>
  <c r="U40" i="1"/>
  <c r="U41" i="1"/>
  <c r="U42" i="1"/>
  <c r="R24" i="1"/>
  <c r="R25" i="1"/>
  <c r="R26" i="1"/>
  <c r="R27" i="1"/>
  <c r="R28" i="1"/>
  <c r="R29" i="1"/>
  <c r="R30" i="1"/>
  <c r="R31" i="1"/>
  <c r="R32" i="1"/>
  <c r="R33" i="1"/>
  <c r="R34" i="1"/>
  <c r="R35" i="1"/>
  <c r="R36" i="1"/>
  <c r="R37" i="1"/>
  <c r="R38" i="1"/>
  <c r="R39" i="1"/>
  <c r="R40" i="1"/>
  <c r="R41" i="1"/>
  <c r="R42" i="1"/>
  <c r="BS17" i="1"/>
  <c r="BS16" i="1"/>
  <c r="BS15" i="1"/>
  <c r="BS14" i="1"/>
  <c r="BS13" i="1"/>
  <c r="AA49" i="4"/>
  <c r="AA50" i="4"/>
  <c r="AA51" i="4"/>
  <c r="AA52" i="4"/>
  <c r="AA53" i="4"/>
  <c r="AA54" i="4"/>
  <c r="AA55" i="4"/>
  <c r="AA56" i="4"/>
  <c r="AA57" i="4"/>
  <c r="AA58" i="4"/>
  <c r="AA59" i="4"/>
  <c r="AA60" i="4"/>
  <c r="AA61" i="4"/>
  <c r="AA62" i="4"/>
  <c r="AA63" i="4"/>
  <c r="AA64" i="4"/>
  <c r="AA65" i="4"/>
  <c r="AA66" i="4"/>
  <c r="AA67" i="4"/>
  <c r="X49" i="4"/>
  <c r="X50" i="4"/>
  <c r="X51" i="4"/>
  <c r="X52" i="4"/>
  <c r="X53" i="4"/>
  <c r="X54" i="4"/>
  <c r="X55" i="4"/>
  <c r="X56" i="4"/>
  <c r="X57" i="4"/>
  <c r="X58" i="4"/>
  <c r="X59" i="4"/>
  <c r="X60" i="4"/>
  <c r="X61" i="4"/>
  <c r="X62" i="4"/>
  <c r="X63" i="4"/>
  <c r="X64" i="4"/>
  <c r="X65" i="4"/>
  <c r="X66" i="4"/>
  <c r="X67" i="4"/>
  <c r="U49" i="4"/>
  <c r="U50" i="4"/>
  <c r="U51" i="4"/>
  <c r="U52" i="4"/>
  <c r="U53" i="4"/>
  <c r="U54" i="4"/>
  <c r="U55" i="4"/>
  <c r="U56" i="4"/>
  <c r="U57" i="4"/>
  <c r="U58" i="4"/>
  <c r="U59" i="4"/>
  <c r="U60" i="4"/>
  <c r="U61" i="4"/>
  <c r="U62" i="4"/>
  <c r="U63" i="4"/>
  <c r="U64" i="4"/>
  <c r="U65" i="4"/>
  <c r="U66" i="4"/>
  <c r="U67" i="4"/>
  <c r="R67" i="4"/>
  <c r="R66" i="4"/>
  <c r="R65" i="4"/>
  <c r="R64" i="4"/>
  <c r="R63" i="4"/>
  <c r="R62" i="4"/>
  <c r="R61" i="4"/>
  <c r="R60" i="4"/>
  <c r="R59" i="4"/>
  <c r="R58" i="4"/>
  <c r="R57" i="4"/>
  <c r="R56" i="4"/>
  <c r="R55" i="4"/>
  <c r="R54" i="4"/>
  <c r="R53" i="4"/>
  <c r="R52" i="4"/>
  <c r="R51" i="4"/>
  <c r="R50" i="4"/>
  <c r="R49" i="4"/>
  <c r="R24" i="4"/>
  <c r="R25" i="4"/>
  <c r="R26" i="4"/>
  <c r="R27" i="4"/>
  <c r="R28" i="4"/>
  <c r="R29" i="4"/>
  <c r="R30" i="4"/>
  <c r="R31" i="4"/>
  <c r="R32" i="4"/>
  <c r="R33" i="4"/>
  <c r="R34" i="4"/>
  <c r="R35" i="4"/>
  <c r="R36" i="4"/>
  <c r="R37" i="4"/>
  <c r="R38" i="4"/>
  <c r="R39" i="4"/>
  <c r="R40" i="4"/>
  <c r="R41" i="4"/>
  <c r="R42" i="4"/>
  <c r="X34" i="4"/>
  <c r="X35" i="4"/>
  <c r="X36" i="4"/>
  <c r="X37" i="4"/>
  <c r="X38" i="4"/>
  <c r="X39" i="4"/>
  <c r="X40" i="4"/>
  <c r="X41" i="4"/>
  <c r="X42" i="4"/>
  <c r="U34" i="4"/>
  <c r="U35" i="4"/>
  <c r="U36" i="4"/>
  <c r="U37" i="4"/>
  <c r="U38" i="4"/>
  <c r="U39" i="4"/>
  <c r="U40" i="4"/>
  <c r="U41" i="4"/>
  <c r="U42" i="4"/>
  <c r="X24" i="4"/>
  <c r="X25" i="4"/>
  <c r="X26" i="4"/>
  <c r="X27" i="4"/>
  <c r="X28" i="4"/>
  <c r="X29" i="4"/>
  <c r="X30" i="4"/>
  <c r="X31" i="4"/>
  <c r="X32" i="4"/>
  <c r="X33" i="4"/>
  <c r="U24" i="4"/>
  <c r="U25" i="4"/>
  <c r="U26" i="4"/>
  <c r="U27" i="4"/>
  <c r="U28" i="4"/>
  <c r="U29" i="4"/>
  <c r="U30" i="4"/>
  <c r="U31" i="4"/>
  <c r="U32" i="4"/>
  <c r="U33" i="4"/>
  <c r="K30" i="4"/>
  <c r="E55" i="7" l="1"/>
  <c r="E45" i="7" s="1"/>
  <c r="E56" i="7" s="1"/>
  <c r="BT14" i="6"/>
  <c r="BU14" i="6" s="1"/>
  <c r="F13" i="7" s="1"/>
  <c r="BT15" i="6"/>
  <c r="BU15" i="6" s="1"/>
  <c r="F14" i="7" s="1"/>
  <c r="AA15" i="6"/>
  <c r="AC15" i="6"/>
  <c r="E75" i="7"/>
  <c r="E68" i="7" s="1"/>
  <c r="E87" i="7" s="1"/>
  <c r="P48" i="6"/>
  <c r="R48" i="6"/>
  <c r="Q48" i="6"/>
  <c r="O48" i="6"/>
  <c r="F57" i="7" s="1"/>
  <c r="F55" i="7"/>
  <c r="F45" i="7" s="1"/>
  <c r="F56" i="7" s="1"/>
  <c r="F75" i="7"/>
  <c r="F68" i="7" s="1"/>
  <c r="F87" i="7" s="1"/>
  <c r="AC17" i="6"/>
  <c r="AC16" i="6"/>
  <c r="F40" i="7"/>
  <c r="F30" i="7" s="1"/>
  <c r="F25" i="7" s="1"/>
  <c r="F29" i="7" s="1"/>
  <c r="F21" i="7" s="1"/>
  <c r="F67" i="7"/>
  <c r="F60" i="7" s="1"/>
  <c r="F86" i="7" s="1"/>
  <c r="E67" i="7"/>
  <c r="E60" i="7" s="1"/>
  <c r="E86" i="7" s="1"/>
  <c r="E40" i="7"/>
  <c r="E30" i="7" s="1"/>
  <c r="E25" i="7" s="1"/>
  <c r="D40" i="7"/>
  <c r="D30" i="7" s="1"/>
  <c r="D25" i="7" s="1"/>
  <c r="D55" i="7"/>
  <c r="D45" i="7" s="1"/>
  <c r="D56" i="7" s="1"/>
  <c r="D67" i="7"/>
  <c r="D60" i="7" s="1"/>
  <c r="D86" i="7" s="1"/>
  <c r="D75" i="7"/>
  <c r="D68" i="7" s="1"/>
  <c r="D87" i="7" s="1"/>
  <c r="BT17" i="6"/>
  <c r="BU17" i="6" s="1"/>
  <c r="F16" i="7" s="1"/>
  <c r="BT16" i="6"/>
  <c r="BU16" i="6" s="1"/>
  <c r="F15" i="7" s="1"/>
  <c r="BT13" i="6"/>
  <c r="BU13" i="6" s="1"/>
  <c r="F12" i="7" s="1"/>
  <c r="AA17" i="6"/>
  <c r="AA18" i="6" s="1"/>
  <c r="AB13" i="6" s="1"/>
  <c r="AC13" i="6"/>
  <c r="J18" i="6"/>
  <c r="K16" i="6" s="1"/>
  <c r="F17" i="7" s="1"/>
  <c r="AC14" i="6"/>
  <c r="K32" i="4"/>
  <c r="K29" i="4"/>
  <c r="K33" i="4"/>
  <c r="I17" i="4"/>
  <c r="J17" i="4" s="1"/>
  <c r="I16" i="4"/>
  <c r="G16" i="4"/>
  <c r="I15" i="4"/>
  <c r="G15" i="4"/>
  <c r="I14" i="4"/>
  <c r="G14" i="4"/>
  <c r="I13" i="4"/>
  <c r="J13" i="4" s="1"/>
  <c r="K67" i="4"/>
  <c r="K66" i="4"/>
  <c r="K65" i="4"/>
  <c r="K64" i="4"/>
  <c r="K63" i="4"/>
  <c r="K62" i="4"/>
  <c r="K61" i="4"/>
  <c r="K60" i="4"/>
  <c r="K59" i="4"/>
  <c r="K58" i="4"/>
  <c r="K57" i="4"/>
  <c r="K56" i="4"/>
  <c r="K55" i="4"/>
  <c r="K54" i="4"/>
  <c r="K53" i="4"/>
  <c r="K52" i="4"/>
  <c r="K51" i="4"/>
  <c r="K50" i="4"/>
  <c r="K49" i="4"/>
  <c r="AA48" i="4"/>
  <c r="AA68" i="4" s="1"/>
  <c r="X48" i="4"/>
  <c r="X68" i="4" s="1"/>
  <c r="U48" i="4"/>
  <c r="U68" i="4" s="1"/>
  <c r="R48" i="4"/>
  <c r="R68" i="4" s="1"/>
  <c r="K48" i="4"/>
  <c r="I46" i="4"/>
  <c r="K42" i="4"/>
  <c r="K41" i="4"/>
  <c r="K40" i="4"/>
  <c r="K39" i="4"/>
  <c r="K38" i="4"/>
  <c r="K37" i="4"/>
  <c r="K36" i="4"/>
  <c r="K35" i="4"/>
  <c r="K34" i="4"/>
  <c r="K31" i="4"/>
  <c r="K28" i="4"/>
  <c r="K27" i="4"/>
  <c r="K26" i="4"/>
  <c r="K25" i="4"/>
  <c r="K24" i="4"/>
  <c r="X23" i="4"/>
  <c r="X43" i="4" s="1"/>
  <c r="U23" i="4"/>
  <c r="U43" i="4" s="1"/>
  <c r="R23" i="4"/>
  <c r="R43" i="4" s="1"/>
  <c r="K23" i="4"/>
  <c r="I21" i="4"/>
  <c r="BS17" i="4"/>
  <c r="BQ17" i="4"/>
  <c r="BP17" i="4"/>
  <c r="BO17" i="4"/>
  <c r="BN17" i="4"/>
  <c r="BM17" i="4"/>
  <c r="BL17" i="4"/>
  <c r="BK17" i="4"/>
  <c r="BJ17" i="4"/>
  <c r="BH17" i="4"/>
  <c r="BG17" i="4"/>
  <c r="BA17" i="4"/>
  <c r="AX17" i="4"/>
  <c r="AE17" i="4"/>
  <c r="AF17" i="4" s="1"/>
  <c r="BI17" i="4" s="1"/>
  <c r="Z17" i="4"/>
  <c r="AA17" i="4" s="1"/>
  <c r="H17" i="4"/>
  <c r="BS16" i="4"/>
  <c r="BQ16" i="4"/>
  <c r="BP16" i="4"/>
  <c r="BO16" i="4"/>
  <c r="BN16" i="4"/>
  <c r="BM16" i="4"/>
  <c r="BL16" i="4"/>
  <c r="BK16" i="4"/>
  <c r="BJ16" i="4"/>
  <c r="BH16" i="4"/>
  <c r="BG16" i="4"/>
  <c r="BA16" i="4"/>
  <c r="AX16" i="4"/>
  <c r="AE16" i="4"/>
  <c r="AF16" i="4" s="1"/>
  <c r="BI16" i="4" s="1"/>
  <c r="Z16" i="4"/>
  <c r="H16" i="4"/>
  <c r="BS15" i="4"/>
  <c r="BQ15" i="4"/>
  <c r="BP15" i="4"/>
  <c r="BO15" i="4"/>
  <c r="BN15" i="4"/>
  <c r="BM15" i="4"/>
  <c r="BL15" i="4"/>
  <c r="BK15" i="4"/>
  <c r="BJ15" i="4"/>
  <c r="BH15" i="4"/>
  <c r="BG15" i="4"/>
  <c r="BA15" i="4"/>
  <c r="AX15" i="4"/>
  <c r="AE15" i="4"/>
  <c r="AF15" i="4" s="1"/>
  <c r="BI15" i="4" s="1"/>
  <c r="AD15" i="4"/>
  <c r="Z15" i="4"/>
  <c r="AA15" i="4" s="1"/>
  <c r="K15" i="4"/>
  <c r="H15" i="4"/>
  <c r="BS14" i="4"/>
  <c r="BQ14" i="4"/>
  <c r="BP14" i="4"/>
  <c r="BO14" i="4"/>
  <c r="BN14" i="4"/>
  <c r="BM14" i="4"/>
  <c r="BL14" i="4"/>
  <c r="BK14" i="4"/>
  <c r="BJ14" i="4"/>
  <c r="BH14" i="4"/>
  <c r="BG14" i="4"/>
  <c r="BA14" i="4"/>
  <c r="AX14" i="4"/>
  <c r="AE14" i="4"/>
  <c r="AF14" i="4" s="1"/>
  <c r="BI14" i="4" s="1"/>
  <c r="Z14" i="4"/>
  <c r="AA14" i="4" s="1"/>
  <c r="H14" i="4"/>
  <c r="BS13" i="4"/>
  <c r="BQ13" i="4"/>
  <c r="BP13" i="4"/>
  <c r="BO13" i="4"/>
  <c r="BN13" i="4"/>
  <c r="BM13" i="4"/>
  <c r="BL13" i="4"/>
  <c r="BK13" i="4"/>
  <c r="BJ13" i="4"/>
  <c r="BH13" i="4"/>
  <c r="BG13" i="4"/>
  <c r="BA13" i="4"/>
  <c r="AX13" i="4"/>
  <c r="AE13" i="4"/>
  <c r="AF13" i="4" s="1"/>
  <c r="BI13" i="4" s="1"/>
  <c r="Z13" i="4"/>
  <c r="AA13" i="4" s="1"/>
  <c r="H13" i="4"/>
  <c r="J15" i="4" l="1"/>
  <c r="S48" i="6"/>
  <c r="T48" i="6" s="1"/>
  <c r="F58" i="7" s="1"/>
  <c r="F59" i="7" s="1"/>
  <c r="F22" i="7" s="1"/>
  <c r="F44" i="7" s="1"/>
  <c r="AC18" i="6"/>
  <c r="AD16" i="6" s="1"/>
  <c r="F18" i="7" s="1"/>
  <c r="F19" i="7" s="1"/>
  <c r="F11" i="7" s="1"/>
  <c r="F8" i="7" s="1"/>
  <c r="O21" i="4"/>
  <c r="E41" i="7" s="1"/>
  <c r="E26" i="7" s="1"/>
  <c r="J14" i="4"/>
  <c r="AC14" i="4" s="1"/>
  <c r="O46" i="4"/>
  <c r="E57" i="7" s="1"/>
  <c r="P46" i="4"/>
  <c r="BT15" i="4"/>
  <c r="BU15" i="4" s="1"/>
  <c r="E14" i="7" s="1"/>
  <c r="Q21" i="4"/>
  <c r="E43" i="7" s="1"/>
  <c r="E28" i="7" s="1"/>
  <c r="P21" i="4"/>
  <c r="E42" i="7" s="1"/>
  <c r="E27" i="7" s="1"/>
  <c r="J16" i="4"/>
  <c r="AC16" i="4" s="1"/>
  <c r="R46" i="4"/>
  <c r="Q46" i="4"/>
  <c r="BT16" i="4"/>
  <c r="BU16" i="4" s="1"/>
  <c r="E15" i="7" s="1"/>
  <c r="BT17" i="4"/>
  <c r="BU17" i="4" s="1"/>
  <c r="E16" i="7" s="1"/>
  <c r="BT13" i="4"/>
  <c r="BU13" i="4" s="1"/>
  <c r="E12" i="7" s="1"/>
  <c r="BT14" i="4"/>
  <c r="BU14" i="4" s="1"/>
  <c r="E13" i="7" s="1"/>
  <c r="S46" i="4"/>
  <c r="T46" i="4" s="1"/>
  <c r="E58" i="7" s="1"/>
  <c r="AC13" i="4"/>
  <c r="AC15" i="4"/>
  <c r="AC17" i="4"/>
  <c r="AA16" i="4"/>
  <c r="AA18" i="4" s="1"/>
  <c r="AB13" i="4" s="1"/>
  <c r="I17" i="1"/>
  <c r="I16" i="1"/>
  <c r="G16" i="1"/>
  <c r="I15" i="1"/>
  <c r="G15" i="1"/>
  <c r="AX17" i="1"/>
  <c r="AX16" i="1"/>
  <c r="AX15" i="1"/>
  <c r="AX14" i="1"/>
  <c r="I14" i="1"/>
  <c r="G14" i="1"/>
  <c r="I13" i="1"/>
  <c r="G13" i="1"/>
  <c r="AX13" i="1"/>
  <c r="E59" i="7" l="1"/>
  <c r="E22" i="7" s="1"/>
  <c r="E44" i="7" s="1"/>
  <c r="AC18" i="4"/>
  <c r="AD16" i="4" s="1"/>
  <c r="E18" i="7" s="1"/>
  <c r="E29" i="7"/>
  <c r="E21" i="7" s="1"/>
  <c r="F23" i="7"/>
  <c r="F20" i="7" s="1"/>
  <c r="F9" i="7" s="1"/>
  <c r="F10" i="7" s="1"/>
  <c r="F7" i="7" s="1"/>
  <c r="F85" i="7" s="1"/>
  <c r="J18" i="4"/>
  <c r="K16" i="4" s="1"/>
  <c r="E17" i="7" s="1"/>
  <c r="AA48" i="1"/>
  <c r="AA68" i="1" s="1"/>
  <c r="K67" i="1"/>
  <c r="K66" i="1"/>
  <c r="K65" i="1"/>
  <c r="K64" i="1"/>
  <c r="K63" i="1"/>
  <c r="K62" i="1"/>
  <c r="K61" i="1"/>
  <c r="K60" i="1"/>
  <c r="K59" i="1"/>
  <c r="K58" i="1"/>
  <c r="K57" i="1"/>
  <c r="K56" i="1"/>
  <c r="K55" i="1"/>
  <c r="K54" i="1"/>
  <c r="K53" i="1"/>
  <c r="K52" i="1"/>
  <c r="K51" i="1"/>
  <c r="K50" i="1"/>
  <c r="K49" i="1"/>
  <c r="X48" i="1"/>
  <c r="X68" i="1" s="1"/>
  <c r="U48" i="1"/>
  <c r="U68" i="1" s="1"/>
  <c r="R48" i="1"/>
  <c r="R68" i="1" s="1"/>
  <c r="K48" i="1"/>
  <c r="I46" i="1"/>
  <c r="E23" i="7" l="1"/>
  <c r="E20" i="7" s="1"/>
  <c r="E9" i="7" s="1"/>
  <c r="E19" i="7"/>
  <c r="E11" i="7" s="1"/>
  <c r="E8" i="7" s="1"/>
  <c r="F88" i="7"/>
  <c r="F89" i="7"/>
  <c r="O46" i="1"/>
  <c r="D57" i="7" s="1"/>
  <c r="Q46" i="1"/>
  <c r="S46" i="1" s="1"/>
  <c r="T46" i="1" s="1"/>
  <c r="D58" i="7" s="1"/>
  <c r="P46" i="1"/>
  <c r="R46" i="1"/>
  <c r="K42" i="1"/>
  <c r="K41" i="1"/>
  <c r="K40" i="1"/>
  <c r="K39" i="1"/>
  <c r="K38" i="1"/>
  <c r="K37" i="1"/>
  <c r="K36" i="1"/>
  <c r="K35" i="1"/>
  <c r="K34" i="1"/>
  <c r="K33" i="1"/>
  <c r="K32" i="1"/>
  <c r="K31" i="1"/>
  <c r="K30" i="1"/>
  <c r="K29" i="1"/>
  <c r="K28" i="1"/>
  <c r="K27" i="1"/>
  <c r="K26" i="1"/>
  <c r="K25" i="1"/>
  <c r="K24" i="1"/>
  <c r="X23" i="1"/>
  <c r="X43" i="1" s="1"/>
  <c r="U23" i="1"/>
  <c r="U43" i="1" s="1"/>
  <c r="R23" i="1"/>
  <c r="R43" i="1" s="1"/>
  <c r="I21" i="1"/>
  <c r="K23" i="1"/>
  <c r="E10" i="7" l="1"/>
  <c r="E7" i="7" s="1"/>
  <c r="E85" i="7" s="1"/>
  <c r="E88" i="7" s="1"/>
  <c r="F90" i="7"/>
  <c r="F91" i="7" s="1"/>
  <c r="F92" i="7" s="1"/>
  <c r="F99" i="7" s="1"/>
  <c r="D59" i="7"/>
  <c r="D22" i="7" s="1"/>
  <c r="D44" i="7" s="1"/>
  <c r="Q21" i="1"/>
  <c r="D43" i="7" s="1"/>
  <c r="D28" i="7" s="1"/>
  <c r="P21" i="1"/>
  <c r="D42" i="7" s="1"/>
  <c r="D27" i="7" s="1"/>
  <c r="O21" i="1"/>
  <c r="D41" i="7" s="1"/>
  <c r="D26" i="7" s="1"/>
  <c r="BG14" i="1"/>
  <c r="BH14" i="1"/>
  <c r="BJ14" i="1"/>
  <c r="BK14" i="1"/>
  <c r="BL14" i="1"/>
  <c r="BM14" i="1"/>
  <c r="BN14" i="1"/>
  <c r="BO14" i="1"/>
  <c r="BP14" i="1"/>
  <c r="BQ14" i="1"/>
  <c r="BR14" i="1"/>
  <c r="BG15" i="1"/>
  <c r="BH15" i="1"/>
  <c r="BJ15" i="1"/>
  <c r="BK15" i="1"/>
  <c r="BL15" i="1"/>
  <c r="BM15" i="1"/>
  <c r="BN15" i="1"/>
  <c r="BO15" i="1"/>
  <c r="BP15" i="1"/>
  <c r="BQ15" i="1"/>
  <c r="BR15" i="1"/>
  <c r="BG16" i="1"/>
  <c r="BH16" i="1"/>
  <c r="BJ16" i="1"/>
  <c r="BK16" i="1"/>
  <c r="BL16" i="1"/>
  <c r="BM16" i="1"/>
  <c r="BN16" i="1"/>
  <c r="BO16" i="1"/>
  <c r="BP16" i="1"/>
  <c r="BQ16" i="1"/>
  <c r="BR16" i="1"/>
  <c r="BG17" i="1"/>
  <c r="BH17" i="1"/>
  <c r="BJ17" i="1"/>
  <c r="BK17" i="1"/>
  <c r="BL17" i="1"/>
  <c r="BM17" i="1"/>
  <c r="BN17" i="1"/>
  <c r="BO17" i="1"/>
  <c r="BP17" i="1"/>
  <c r="BQ17" i="1"/>
  <c r="BR17" i="1"/>
  <c r="BR13" i="1"/>
  <c r="BQ13" i="1"/>
  <c r="BP13" i="1"/>
  <c r="BO13" i="1"/>
  <c r="BN13" i="1"/>
  <c r="BM13" i="1"/>
  <c r="BL13" i="1"/>
  <c r="BK13" i="1"/>
  <c r="BJ13" i="1"/>
  <c r="BH13" i="1"/>
  <c r="BG13" i="1"/>
  <c r="J17" i="1"/>
  <c r="J16" i="1"/>
  <c r="J15" i="1"/>
  <c r="J14" i="1"/>
  <c r="J13" i="1"/>
  <c r="AD15" i="1"/>
  <c r="Z14" i="1"/>
  <c r="AA14" i="1" s="1"/>
  <c r="Z15" i="1"/>
  <c r="AA15" i="1" s="1"/>
  <c r="Z16" i="1"/>
  <c r="AA16" i="1" s="1"/>
  <c r="Z17" i="1"/>
  <c r="AA17" i="1" s="1"/>
  <c r="Z13" i="1"/>
  <c r="AA13" i="1" s="1"/>
  <c r="AE14" i="1"/>
  <c r="AF14" i="1" s="1"/>
  <c r="BI14" i="1" s="1"/>
  <c r="AE15" i="1"/>
  <c r="AF15" i="1" s="1"/>
  <c r="BI15" i="1" s="1"/>
  <c r="AE16" i="1"/>
  <c r="AF16" i="1" s="1"/>
  <c r="BI16" i="1" s="1"/>
  <c r="AE17" i="1"/>
  <c r="AF17" i="1" s="1"/>
  <c r="BI17" i="1" s="1"/>
  <c r="AE13" i="1"/>
  <c r="AF13" i="1" s="1"/>
  <c r="BI13" i="1" s="1"/>
  <c r="BA17" i="1"/>
  <c r="BA16" i="1"/>
  <c r="BA15" i="1"/>
  <c r="BA14" i="1"/>
  <c r="BA13" i="1"/>
  <c r="BT16" i="1" l="1"/>
  <c r="BU16" i="1" s="1"/>
  <c r="D15" i="7" s="1"/>
  <c r="E89" i="7"/>
  <c r="E90" i="7" s="1"/>
  <c r="E91" i="7" s="1"/>
  <c r="E92" i="7" s="1"/>
  <c r="E99" i="7" s="1"/>
  <c r="F105" i="7"/>
  <c r="F102" i="7"/>
  <c r="F96" i="7"/>
  <c r="F93" i="7"/>
  <c r="BT15" i="1"/>
  <c r="BU15" i="1" s="1"/>
  <c r="D14" i="7" s="1"/>
  <c r="BT14" i="1"/>
  <c r="BU14" i="1" s="1"/>
  <c r="D13" i="7" s="1"/>
  <c r="D29" i="7"/>
  <c r="D21" i="7" s="1"/>
  <c r="D23" i="7" s="1"/>
  <c r="D20" i="7" s="1"/>
  <c r="D9" i="7" s="1"/>
  <c r="BT13" i="1"/>
  <c r="BU13" i="1" s="1"/>
  <c r="D12" i="7" s="1"/>
  <c r="BT17" i="1"/>
  <c r="BU17" i="1" s="1"/>
  <c r="D16" i="7" s="1"/>
  <c r="AC15" i="1"/>
  <c r="AC16" i="1"/>
  <c r="AC13" i="1"/>
  <c r="AC17" i="1"/>
  <c r="AC14" i="1"/>
  <c r="AA18" i="1"/>
  <c r="K15" i="1"/>
  <c r="H17" i="1"/>
  <c r="H16" i="1"/>
  <c r="H15" i="1"/>
  <c r="H14" i="1"/>
  <c r="H13" i="1"/>
  <c r="E105" i="7" l="1"/>
  <c r="E93" i="7"/>
  <c r="E96" i="7"/>
  <c r="E102" i="7"/>
  <c r="AC18" i="1"/>
  <c r="AD16" i="1" s="1"/>
  <c r="D18" i="7" s="1"/>
  <c r="J18" i="1"/>
  <c r="K16" i="1" s="1"/>
  <c r="D17" i="7" s="1"/>
  <c r="D19" i="7" s="1"/>
  <c r="D11" i="7" s="1"/>
  <c r="D8" i="7" s="1"/>
  <c r="D10" i="7" s="1"/>
  <c r="D7" i="7" s="1"/>
  <c r="D85" i="7" s="1"/>
  <c r="AB13" i="1"/>
  <c r="D89" i="7" l="1"/>
  <c r="D88" i="7"/>
  <c r="D90" i="7" l="1"/>
  <c r="D91" i="7" s="1"/>
  <c r="D92" i="7" s="1"/>
  <c r="D102" i="7" s="1"/>
  <c r="D93" i="7" l="1"/>
  <c r="D99" i="7"/>
  <c r="D105" i="7"/>
  <c r="D96" i="7"/>
  <c r="D94" i="7"/>
  <c r="D95" i="7" s="1"/>
  <c r="D100" i="7"/>
  <c r="D101" i="7" s="1"/>
  <c r="D106" i="7"/>
  <c r="D97" i="7"/>
  <c r="D98" i="7" s="1"/>
  <c r="D103" i="7"/>
  <c r="D104" i="7" s="1"/>
  <c r="E107" i="7" l="1"/>
  <c r="F107" i="7"/>
  <c r="E101" i="7"/>
  <c r="F101" i="7"/>
  <c r="E98" i="7"/>
  <c r="F98" i="7"/>
  <c r="D107" i="7"/>
  <c r="D109" i="7" s="1"/>
  <c r="E104" i="7"/>
  <c r="F104" i="7"/>
  <c r="E95" i="7"/>
  <c r="F95" i="7"/>
  <c r="E109" i="7" l="1"/>
  <c r="F109" i="7"/>
</calcChain>
</file>

<file path=xl/comments1.xml><?xml version="1.0" encoding="utf-8"?>
<comments xmlns="http://schemas.openxmlformats.org/spreadsheetml/2006/main">
  <authors>
    <author>Orlando Alexander Bernal Diaz</author>
    <author>USER</author>
  </authors>
  <commentList>
    <comment ref="B3" authorId="0" shapeId="0">
      <text>
        <r>
          <rPr>
            <sz val="9"/>
            <color indexed="81"/>
            <rFont val="Tahoma"/>
            <family val="2"/>
          </rPr>
          <t>Una hoja es igual a un folio, una hoja tiene dos páginas pero corresponde solo a un folio</t>
        </r>
      </text>
    </comment>
    <comment ref="B4" authorId="0" shapeId="0">
      <text>
        <r>
          <rPr>
            <sz val="9"/>
            <color indexed="81"/>
            <rFont val="Tahoma"/>
            <family val="2"/>
          </rPr>
          <t xml:space="preserve">Las propuestas, sus anexos, todos los documentos que hagan parte de la propuesta deberán estar escritos en cualquier medio mecánico o digital y en idioma castellano. Aquellos expedidos en otro idioma deberán acompañarse con la correspondiente traducción oficial. </t>
        </r>
      </text>
    </comment>
    <comment ref="B5" authorId="0" shapeId="0">
      <text>
        <r>
          <rPr>
            <sz val="9"/>
            <color indexed="81"/>
            <rFont val="Tahoma"/>
            <family val="2"/>
          </rPr>
          <t>Los documentos públicos otorgados en el exterior deberán presentarse
apostillados, siguiendo el procedimiento contemplado para ello en los mencionados artículos</t>
        </r>
      </text>
    </comment>
    <comment ref="B6" authorId="0" shapeId="0">
      <text>
        <r>
          <rPr>
            <sz val="9"/>
            <color indexed="81"/>
            <rFont val="Tahoma"/>
            <family val="2"/>
          </rPr>
          <t xml:space="preserve">Eventuales enmiendas, entre líneas o correcciones deben salvarse puntual y expresamente con la firma del
representante autorizado del proponente, siempre que se trate de textos elaborados o diligenciados por éste último,
de lo contario no serán aceptados. En caso de tratarse de documentos que acrediten requisitos que no sean
indispensables para la comparación de las propuestas podrán ser subsanados. </t>
        </r>
      </text>
    </comment>
    <comment ref="B12" authorId="1" shapeId="0">
      <text>
        <r>
          <rPr>
            <sz val="9"/>
            <color indexed="81"/>
            <rFont val="Tahoma"/>
            <family val="2"/>
          </rPr>
          <t xml:space="preserve">NOTA: Para acreditar la experiencia del Proponente, solo se tendrán en cuenta las certificaciones relacionadas en el ANEXO CERTIFICACIÓN DE LA EXPERIENCIA. Si el proponente allega más de cinco (5) certificaciones,  solo se tendrán en cuenta las cinco (5) primeras relacionadas.
</t>
        </r>
      </text>
    </comment>
    <comment ref="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F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I12" authorId="1" shapeId="0">
      <text>
        <r>
          <rPr>
            <sz val="9"/>
            <color indexed="81"/>
            <rFont val="Tahoma"/>
            <family val="2"/>
          </rPr>
          <t>Traer valor de hoja "SMLMV"a la Columna I</t>
        </r>
      </text>
    </comment>
    <comment ref="AQ12" authorId="1" shapeId="0">
      <text>
        <r>
          <rPr>
            <sz val="9"/>
            <color indexed="81"/>
            <rFont val="Tahoma"/>
            <family val="2"/>
          </rPr>
          <t>(En caso que la certificación no indique la terminación y recibo a satisfacción del contrato, el proponente podrá adjuntar la correspondiente acta de liquidación de mutuo acuerdo y/o terminación debidamente suscrita). 
No se tendrán en cuenta las certificaciones que no cuenten con los soportes que evidencien el recibo a satisfacción de los contratos de los bienes y/o servicios presentados como experiencia.</t>
        </r>
      </text>
    </comment>
    <comment ref="AT12" authorId="1" shapeId="0">
      <text>
        <r>
          <rPr>
            <sz val="9"/>
            <color indexed="81"/>
            <rFont val="Tahoma"/>
            <family val="2"/>
          </rPr>
          <t>(La certificación deberá estar firmada por el funcionario competente para suscribirla)</t>
        </r>
      </text>
    </comment>
    <comment ref="AV12" authorId="1" shapeId="0">
      <text>
        <r>
          <rPr>
            <sz val="9"/>
            <color indexed="81"/>
            <rFont val="Tahoma"/>
            <family val="2"/>
          </rPr>
          <t>(La certificación deberá estar firmada por el funcionario competente para suscribirla)</t>
        </r>
      </text>
    </comment>
    <comment ref="AW12" authorId="1" shapeId="0">
      <text>
        <r>
          <rPr>
            <sz val="9"/>
            <color indexed="81"/>
            <rFont val="Tahoma"/>
            <family val="2"/>
          </rPr>
          <t>(La certificación deberá estar firmada por el funcionario competente para suscribirla)</t>
        </r>
      </text>
    </comment>
    <comment ref="AZ12" authorId="1" shapeId="0">
      <text>
        <r>
          <rPr>
            <sz val="9"/>
            <color indexed="81"/>
            <rFont val="Tahoma"/>
            <family val="2"/>
          </rPr>
          <t>(La certificación deberá estar firmada por el funcionario competente para suscribirla)</t>
        </r>
      </text>
    </comment>
    <comment ref="BB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F12" authorId="1" shapeId="0">
      <text>
        <r>
          <rPr>
            <sz val="9"/>
            <color indexed="81"/>
            <rFont val="Tahoma"/>
            <family val="2"/>
          </rPr>
          <t>Los contratos válidos para acreditar la experiencia serán aquellos suscritos entre el ente y/o persona contratante y el
oferente (contratista de primer orden), cualquier otra derivación de éstos no será tenida en cuenta.</t>
        </r>
      </text>
    </comment>
    <comment ref="BV12" authorId="1" shapeId="0">
      <text>
        <r>
          <rPr>
            <b/>
            <sz val="9"/>
            <color indexed="81"/>
            <rFont val="Tahoma"/>
            <family val="2"/>
          </rPr>
          <t xml:space="preserve">* No podrá acumularse a la vez, la experiencia de los socios y de la persona jurídica cuando estos se asocien entre sí para presentar propuesta.
</t>
        </r>
        <r>
          <rPr>
            <sz val="9"/>
            <color indexed="81"/>
            <rFont val="Tahoma"/>
            <family val="2"/>
          </rPr>
          <t>* Si el valor del contrato no fue pactado en pesos colombianos, RTVC hará la conversión a esta moneda, a la Tasa de Cambio correspondiente a la fecha de celebración del contrato certificado y expresará posteriormente el valor en salarios mínimos mensuales legales vigentes
* Si la certificación incluye varios contratos, se debe identificar en forma precisa si son contratos adicionales al principal o son contratos nuevos, indicando en cada uno de ellos sus plazos, valor y calificación individualmente.</t>
        </r>
      </text>
    </comment>
    <comment ref="D20" authorId="0" shapeId="0">
      <text>
        <r>
          <rPr>
            <sz val="9"/>
            <color indexed="81"/>
            <rFont val="Tahoma"/>
            <family val="2"/>
          </rPr>
          <t>Fotocopia del título profesional o del acta de grado</t>
        </r>
      </text>
    </comment>
    <comment ref="H20"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20"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20"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20" authorId="0" shapeId="0">
      <text>
        <r>
          <rPr>
            <sz val="9"/>
            <color indexed="81"/>
            <rFont val="Tahoma"/>
            <family val="2"/>
          </rPr>
          <t>Carta de compromiso del profesional donde certifique su disponibilidad para trabajar en el proyecto</t>
        </r>
      </text>
    </comment>
    <comment ref="O20" authorId="0" shapeId="0">
      <text>
        <r>
          <rPr>
            <sz val="9"/>
            <color indexed="81"/>
            <rFont val="Tahoma"/>
            <family val="2"/>
          </rPr>
          <t xml:space="preserve">Experiencia general en telecomunicaciones superior a 10 años a partir de la obtención del título.
</t>
        </r>
      </text>
    </comment>
    <comment ref="P20" authorId="0" shapeId="0">
      <text>
        <r>
          <rPr>
            <sz val="9"/>
            <color indexed="81"/>
            <rFont val="Tahoma"/>
            <family val="2"/>
          </rPr>
          <t xml:space="preserve">Gerencia de proyectos de telecomunicaciones superior a 4 años
</t>
        </r>
      </text>
    </comment>
    <comment ref="Q20" authorId="0" shapeId="0">
      <text>
        <r>
          <rPr>
            <sz val="9"/>
            <color indexed="81"/>
            <rFont val="Tahoma"/>
            <family val="2"/>
          </rPr>
          <t xml:space="preserve">En redes de transmisión y/o instalación y/o operación de equipos de telecomunicaciones, superior a 4 años.
</t>
        </r>
      </text>
    </comment>
    <comment ref="K21" authorId="1" shapeId="0">
      <text>
        <r>
          <rPr>
            <sz val="9"/>
            <color indexed="81"/>
            <rFont val="Tahoma"/>
            <family val="2"/>
          </rPr>
          <t xml:space="preserve">Fecha de grado
</t>
        </r>
      </text>
    </comment>
    <comment ref="C22" authorId="0" shapeId="0">
      <text>
        <r>
          <rPr>
            <sz val="9"/>
            <color indexed="81"/>
            <rFont val="Tahoma"/>
            <family val="2"/>
          </rPr>
          <t xml:space="preserve"> Nombre e identificación de la entidad que certifica, que deberá tener la calidad de contratante</t>
        </r>
      </text>
    </comment>
    <comment ref="E22" authorId="0" shapeId="0">
      <text>
        <r>
          <rPr>
            <sz val="9"/>
            <color indexed="81"/>
            <rFont val="Tahoma"/>
            <family val="2"/>
          </rPr>
          <t>Debe corresponder al miembro del equipo de trabajo que acredita la experiencia</t>
        </r>
      </text>
    </comment>
    <comment ref="J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22" authorId="0" shapeId="0">
      <text>
        <r>
          <rPr>
            <sz val="9"/>
            <color indexed="81"/>
            <rFont val="Tahoma"/>
            <family val="2"/>
          </rPr>
          <t>Experiencia general en telecomunicaciones superior a 10 años a partir de la terminación de materias</t>
        </r>
      </text>
    </comment>
    <comment ref="S22" authorId="0" shapeId="0">
      <text>
        <r>
          <rPr>
            <sz val="9"/>
            <color indexed="81"/>
            <rFont val="Tahoma"/>
            <family val="2"/>
          </rPr>
          <t>Gerencia de proyectos de telecomunicaciones superior a 4 años</t>
        </r>
      </text>
    </comment>
    <comment ref="V22" authorId="0" shapeId="0">
      <text>
        <r>
          <rPr>
            <sz val="9"/>
            <color indexed="81"/>
            <rFont val="Tahoma"/>
            <family val="2"/>
          </rPr>
          <t>En redes de transmisión y/o instalación y/o operación de equipos de telecomunicaciones, superior a 4
años</t>
        </r>
      </text>
    </comment>
    <comment ref="D45" authorId="0" shapeId="0">
      <text>
        <r>
          <rPr>
            <sz val="9"/>
            <color indexed="81"/>
            <rFont val="Tahoma"/>
            <family val="2"/>
          </rPr>
          <t>Fotocopia del título profesional o del acta de grado</t>
        </r>
      </text>
    </comment>
    <comment ref="H45"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45"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45"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45" authorId="0" shapeId="0">
      <text>
        <r>
          <rPr>
            <sz val="9"/>
            <color indexed="81"/>
            <rFont val="Tahoma"/>
            <family val="2"/>
          </rPr>
          <t>Carta de compromiso del profesional donde certifique su disponibilidad para trabajar en el proyecto</t>
        </r>
      </text>
    </comment>
    <comment ref="O45" authorId="0" shapeId="0">
      <text>
        <r>
          <rPr>
            <sz val="9"/>
            <color indexed="81"/>
            <rFont val="Tahoma"/>
            <family val="2"/>
          </rPr>
          <t xml:space="preserve">Experiencia general en telecomunicaciones superior a 8 años a partir de la obtención del título
</t>
        </r>
      </text>
    </comment>
    <comment ref="P45" authorId="1" shapeId="0">
      <text>
        <r>
          <rPr>
            <sz val="9"/>
            <color indexed="81"/>
            <rFont val="Tahoma"/>
            <family val="2"/>
          </rPr>
          <t>Mantenimiento de redes de Transmisión de Radiofrecuencia y/o Televisión y/o Radio, superior a 3
años</t>
        </r>
      </text>
    </comment>
    <comment ref="Q45" authorId="1" shapeId="0">
      <text>
        <r>
          <rPr>
            <sz val="9"/>
            <color indexed="81"/>
            <rFont val="Tahoma"/>
            <family val="2"/>
          </rPr>
          <t>Mantenimiento de equipos de Radiofrecuencia y/o Televisión y/o Radio, superior a 3 años</t>
        </r>
      </text>
    </comment>
    <comment ref="R45" authorId="1" shapeId="0">
      <text>
        <r>
          <rPr>
            <sz val="9"/>
            <color indexed="81"/>
            <rFont val="Tahoma"/>
            <family val="2"/>
          </rPr>
          <t>Instalaciones y/o Operación de Redes de Transmisión de Radiofrecuencia y/o Televisión y/o Radio, superior a 3 años.</t>
        </r>
      </text>
    </comment>
    <comment ref="S45" authorId="1" shapeId="0">
      <text>
        <r>
          <rPr>
            <sz val="9"/>
            <color indexed="81"/>
            <rFont val="Tahoma"/>
            <family val="2"/>
          </rPr>
          <t>Experiencia general en telecomunicaciones superior a 8 años a partir de la obtención del título</t>
        </r>
      </text>
    </comment>
    <comment ref="K46" authorId="1" shapeId="0">
      <text>
        <r>
          <rPr>
            <sz val="9"/>
            <color indexed="81"/>
            <rFont val="Tahoma"/>
            <family val="2"/>
          </rPr>
          <t>Fecha de grado</t>
        </r>
      </text>
    </comment>
    <comment ref="C47" authorId="0" shapeId="0">
      <text>
        <r>
          <rPr>
            <sz val="9"/>
            <color indexed="81"/>
            <rFont val="Tahoma"/>
            <family val="2"/>
          </rPr>
          <t xml:space="preserve"> Nombre e identificación de la entidad que certifica, que deberá tener la calidad de contratante</t>
        </r>
      </text>
    </comment>
    <comment ref="E47" authorId="0" shapeId="0">
      <text>
        <r>
          <rPr>
            <sz val="9"/>
            <color indexed="81"/>
            <rFont val="Tahoma"/>
            <family val="2"/>
          </rPr>
          <t>Debe corresponder al miembro del equipo de trabajo que acredita la experiencia</t>
        </r>
      </text>
    </comment>
    <comment ref="J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47" authorId="0" shapeId="0">
      <text>
        <r>
          <rPr>
            <sz val="9"/>
            <color indexed="81"/>
            <rFont val="Tahoma"/>
            <family val="2"/>
          </rPr>
          <t>Experiencia general en telecomunicaciones superior a 8 años a partir de la terminación de materias</t>
        </r>
      </text>
    </comment>
  </commentList>
</comments>
</file>

<file path=xl/comments2.xml><?xml version="1.0" encoding="utf-8"?>
<comments xmlns="http://schemas.openxmlformats.org/spreadsheetml/2006/main">
  <authors>
    <author>Orlando Alexander Bernal Diaz</author>
    <author>USER</author>
  </authors>
  <commentList>
    <comment ref="B3" authorId="0" shapeId="0">
      <text>
        <r>
          <rPr>
            <sz val="9"/>
            <color indexed="81"/>
            <rFont val="Tahoma"/>
            <family val="2"/>
          </rPr>
          <t>Una hoja es igual a un folio, una hoja tiene dos páginas pero corresponde solo a un folio</t>
        </r>
      </text>
    </comment>
    <comment ref="B4" authorId="0" shapeId="0">
      <text>
        <r>
          <rPr>
            <sz val="9"/>
            <color indexed="81"/>
            <rFont val="Tahoma"/>
            <family val="2"/>
          </rPr>
          <t xml:space="preserve">Las propuestas, sus anexos, todos los documentos que hagan parte de la propuesta deberán estar escritos en cualquier medio mecánico o digital y en idioma castellano. Aquellos expedidos en otro idioma deberán acompañarse con la correspondiente traducción oficial. </t>
        </r>
      </text>
    </comment>
    <comment ref="B5" authorId="0" shapeId="0">
      <text>
        <r>
          <rPr>
            <sz val="9"/>
            <color indexed="81"/>
            <rFont val="Tahoma"/>
            <family val="2"/>
          </rPr>
          <t>Los documentos públicos otorgados en el exterior deberán presentarse
apostillados, siguiendo el procedimiento contemplado para ello en los mencionados artículos</t>
        </r>
      </text>
    </comment>
    <comment ref="B6" authorId="0" shapeId="0">
      <text>
        <r>
          <rPr>
            <sz val="9"/>
            <color indexed="81"/>
            <rFont val="Tahoma"/>
            <family val="2"/>
          </rPr>
          <t xml:space="preserve">Eventuales enmiendas, entre líneas o correcciones deben salvarse puntual y expresamente con la firma del
representante autorizado del proponente, siempre que se trate de textos elaborados o diligenciados por éste último,
de lo contario no serán aceptados. En caso de tratarse de documentos que acrediten requisitos que no sean
indispensables para la comparación de las propuestas podrán ser subsanados. </t>
        </r>
      </text>
    </comment>
    <comment ref="B12" authorId="1" shapeId="0">
      <text>
        <r>
          <rPr>
            <sz val="9"/>
            <color indexed="81"/>
            <rFont val="Tahoma"/>
            <family val="2"/>
          </rPr>
          <t xml:space="preserve">NOTA: Para acreditar la experiencia del Proponente, solo se tendrán en cuenta las certificaciones relacionadas en el ANEXO CERTIFICACIÓN DE LA EXPERIENCIA. Si el proponente allega más de cinco (5) certificaciones,  solo se tendrán en cuenta las cinco (5) primeras relacionadas.
</t>
        </r>
      </text>
    </comment>
    <comment ref="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F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I12" authorId="1" shapeId="0">
      <text>
        <r>
          <rPr>
            <sz val="9"/>
            <color indexed="81"/>
            <rFont val="Tahoma"/>
            <family val="2"/>
          </rPr>
          <t>Traer valor de hoja "SMLMV"a la Columna I</t>
        </r>
      </text>
    </comment>
    <comment ref="AQ12" authorId="1" shapeId="0">
      <text>
        <r>
          <rPr>
            <sz val="9"/>
            <color indexed="81"/>
            <rFont val="Tahoma"/>
            <family val="2"/>
          </rPr>
          <t>(En caso que la certificación no indique la terminación y recibo a satisfacción del contrato, el proponente podrá adjuntar la correspondiente acta de liquidación de mutuo acuerdo y/o terminación debidamente suscrita). 
No se tendrán en cuenta las certificaciones que no cuenten con los soportes que evidencien el recibo a satisfacción de los contratos de los bienes y/o servicios presentados como experiencia.</t>
        </r>
      </text>
    </comment>
    <comment ref="AT12" authorId="1" shapeId="0">
      <text>
        <r>
          <rPr>
            <sz val="9"/>
            <color indexed="81"/>
            <rFont val="Tahoma"/>
            <family val="2"/>
          </rPr>
          <t>(La certificación deberá estar firmada por el funcionario competente para suscribirla)</t>
        </r>
      </text>
    </comment>
    <comment ref="AV12" authorId="1" shapeId="0">
      <text>
        <r>
          <rPr>
            <sz val="9"/>
            <color indexed="81"/>
            <rFont val="Tahoma"/>
            <family val="2"/>
          </rPr>
          <t>(La certificación deberá estar firmada por el funcionario competente para suscribirla)</t>
        </r>
      </text>
    </comment>
    <comment ref="AW12" authorId="1" shapeId="0">
      <text>
        <r>
          <rPr>
            <sz val="9"/>
            <color indexed="81"/>
            <rFont val="Tahoma"/>
            <family val="2"/>
          </rPr>
          <t>(La certificación deberá estar firmada por el funcionario competente para suscribirla)</t>
        </r>
      </text>
    </comment>
    <comment ref="AZ12" authorId="1" shapeId="0">
      <text>
        <r>
          <rPr>
            <sz val="9"/>
            <color indexed="81"/>
            <rFont val="Tahoma"/>
            <family val="2"/>
          </rPr>
          <t>(La certificación deberá estar firmada por el funcionario competente para suscribirla)</t>
        </r>
      </text>
    </comment>
    <comment ref="BB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F12" authorId="1" shapeId="0">
      <text>
        <r>
          <rPr>
            <sz val="9"/>
            <color indexed="81"/>
            <rFont val="Tahoma"/>
            <family val="2"/>
          </rPr>
          <t>Los contratos válidos para acreditar la experiencia serán aquellos suscritos entre el ente y/o persona contratante y el
oferente (contratista de primer orden), cualquier otra derivación de éstos no será tenida en cuenta.</t>
        </r>
      </text>
    </comment>
    <comment ref="BV12" authorId="1" shapeId="0">
      <text>
        <r>
          <rPr>
            <b/>
            <sz val="9"/>
            <color indexed="81"/>
            <rFont val="Tahoma"/>
            <family val="2"/>
          </rPr>
          <t xml:space="preserve">* No podrá acumularse a la vez, la experiencia de los socios y de la persona jurídica cuando estos se asocien entre sí para presentar propuesta.
</t>
        </r>
        <r>
          <rPr>
            <sz val="9"/>
            <color indexed="81"/>
            <rFont val="Tahoma"/>
            <family val="2"/>
          </rPr>
          <t>* Si el valor del contrato no fue pactado en pesos colombianos, RTVC hará la conversión a esta moneda, a la Tasa de Cambio correspondiente a la fecha de celebración del contrato certificado y expresará posteriormente el valor en salarios mínimos mensuales legales vigentes
* Si la certificación incluye varios contratos, se debe identificar en forma precisa si son contratos adicionales al principal o son contratos nuevos, indicando en cada uno de ellos sus plazos, valor y calificación individualmente.</t>
        </r>
      </text>
    </comment>
    <comment ref="D20" authorId="0" shapeId="0">
      <text>
        <r>
          <rPr>
            <sz val="9"/>
            <color indexed="81"/>
            <rFont val="Tahoma"/>
            <family val="2"/>
          </rPr>
          <t>Fotocopia del título profesional o del acta de grado</t>
        </r>
      </text>
    </comment>
    <comment ref="H20"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20"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20"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20" authorId="0" shapeId="0">
      <text>
        <r>
          <rPr>
            <sz val="9"/>
            <color indexed="81"/>
            <rFont val="Tahoma"/>
            <family val="2"/>
          </rPr>
          <t>Carta de compromiso del profesional donde certifique su disponibilidad para trabajar en el proyecto</t>
        </r>
      </text>
    </comment>
    <comment ref="O20" authorId="0" shapeId="0">
      <text>
        <r>
          <rPr>
            <sz val="9"/>
            <color indexed="81"/>
            <rFont val="Tahoma"/>
            <family val="2"/>
          </rPr>
          <t xml:space="preserve">Experiencia general en telecomunicaciones superior a 10 años a partir de la obtención del título.
</t>
        </r>
      </text>
    </comment>
    <comment ref="P20" authorId="0" shapeId="0">
      <text>
        <r>
          <rPr>
            <sz val="9"/>
            <color indexed="81"/>
            <rFont val="Tahoma"/>
            <family val="2"/>
          </rPr>
          <t xml:space="preserve">Gerencia de proyectos de telecomunicaciones superior a 4 años
</t>
        </r>
      </text>
    </comment>
    <comment ref="Q20" authorId="0" shapeId="0">
      <text>
        <r>
          <rPr>
            <sz val="9"/>
            <color indexed="81"/>
            <rFont val="Tahoma"/>
            <family val="2"/>
          </rPr>
          <t xml:space="preserve">En redes de transmisión y/o instalación y/o operación de equipos de telecomunicaciones, superior a 4 años.
</t>
        </r>
      </text>
    </comment>
    <comment ref="K21" authorId="1" shapeId="0">
      <text>
        <r>
          <rPr>
            <sz val="9"/>
            <color indexed="81"/>
            <rFont val="Tahoma"/>
            <family val="2"/>
          </rPr>
          <t xml:space="preserve">Fecha de grado
</t>
        </r>
      </text>
    </comment>
    <comment ref="C22" authorId="0" shapeId="0">
      <text>
        <r>
          <rPr>
            <sz val="9"/>
            <color indexed="81"/>
            <rFont val="Tahoma"/>
            <family val="2"/>
          </rPr>
          <t xml:space="preserve"> Nombre e identificación de la entidad que certifica, que deberá tener la calidad de contratante</t>
        </r>
      </text>
    </comment>
    <comment ref="E22" authorId="0" shapeId="0">
      <text>
        <r>
          <rPr>
            <sz val="9"/>
            <color indexed="81"/>
            <rFont val="Tahoma"/>
            <family val="2"/>
          </rPr>
          <t>Debe corresponder al miembro del equipo de trabajo que acredita la experiencia</t>
        </r>
      </text>
    </comment>
    <comment ref="J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22" authorId="0" shapeId="0">
      <text>
        <r>
          <rPr>
            <sz val="9"/>
            <color indexed="81"/>
            <rFont val="Tahoma"/>
            <family val="2"/>
          </rPr>
          <t>Experiencia general en telecomunicaciones superior a 10 años a partir de la terminación de materias</t>
        </r>
      </text>
    </comment>
    <comment ref="S22" authorId="0" shapeId="0">
      <text>
        <r>
          <rPr>
            <sz val="9"/>
            <color indexed="81"/>
            <rFont val="Tahoma"/>
            <family val="2"/>
          </rPr>
          <t>Gerencia de proyectos de telecomunicaciones superior a 4 años</t>
        </r>
      </text>
    </comment>
    <comment ref="V22" authorId="0" shapeId="0">
      <text>
        <r>
          <rPr>
            <sz val="9"/>
            <color indexed="81"/>
            <rFont val="Tahoma"/>
            <family val="2"/>
          </rPr>
          <t>En redes de transmisión y/o instalación y/o operación de equipos de telecomunicaciones, superior a 4
años</t>
        </r>
      </text>
    </comment>
    <comment ref="D45" authorId="0" shapeId="0">
      <text>
        <r>
          <rPr>
            <sz val="9"/>
            <color indexed="81"/>
            <rFont val="Tahoma"/>
            <family val="2"/>
          </rPr>
          <t>Fotocopia del título profesional o del acta de grado</t>
        </r>
      </text>
    </comment>
    <comment ref="H45"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45"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45"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45" authorId="0" shapeId="0">
      <text>
        <r>
          <rPr>
            <sz val="9"/>
            <color indexed="81"/>
            <rFont val="Tahoma"/>
            <family val="2"/>
          </rPr>
          <t>Carta de compromiso del profesional donde certifique su disponibilidad para trabajar en el proyecto</t>
        </r>
      </text>
    </comment>
    <comment ref="O45" authorId="0" shapeId="0">
      <text>
        <r>
          <rPr>
            <sz val="9"/>
            <color indexed="81"/>
            <rFont val="Tahoma"/>
            <family val="2"/>
          </rPr>
          <t xml:space="preserve">Experiencia general en telecomunicaciones superior a 8 años a partir de la obtención del título
</t>
        </r>
      </text>
    </comment>
    <comment ref="P45" authorId="1" shapeId="0">
      <text>
        <r>
          <rPr>
            <sz val="9"/>
            <color indexed="81"/>
            <rFont val="Tahoma"/>
            <family val="2"/>
          </rPr>
          <t>Mantenimiento de redes de Transmisión de Radiofrecuencia y/o Televisión y/o Radio, superior a 3
años</t>
        </r>
      </text>
    </comment>
    <comment ref="Q45" authorId="1" shapeId="0">
      <text>
        <r>
          <rPr>
            <sz val="9"/>
            <color indexed="81"/>
            <rFont val="Tahoma"/>
            <family val="2"/>
          </rPr>
          <t>Mantenimiento de equipos de Radiofrecuencia y/o Televisión y/o Radio, superior a 3 años</t>
        </r>
      </text>
    </comment>
    <comment ref="R45" authorId="1" shapeId="0">
      <text>
        <r>
          <rPr>
            <sz val="9"/>
            <color indexed="81"/>
            <rFont val="Tahoma"/>
            <family val="2"/>
          </rPr>
          <t>Instalaciones y/o Operación de Redes de Transmisión de Radiofrecuencia y/o Televisión y/o Radio, superior a 3 años.</t>
        </r>
      </text>
    </comment>
    <comment ref="S45" authorId="1" shapeId="0">
      <text>
        <r>
          <rPr>
            <sz val="9"/>
            <color indexed="81"/>
            <rFont val="Tahoma"/>
            <family val="2"/>
          </rPr>
          <t>Experiencia general en telecomunicaciones superior a 8 años a partir de la obtención del título</t>
        </r>
      </text>
    </comment>
    <comment ref="K46" authorId="1" shapeId="0">
      <text>
        <r>
          <rPr>
            <sz val="9"/>
            <color indexed="81"/>
            <rFont val="Tahoma"/>
            <family val="2"/>
          </rPr>
          <t>Fecha de grado</t>
        </r>
      </text>
    </comment>
    <comment ref="C47" authorId="0" shapeId="0">
      <text>
        <r>
          <rPr>
            <sz val="9"/>
            <color indexed="81"/>
            <rFont val="Tahoma"/>
            <family val="2"/>
          </rPr>
          <t xml:space="preserve"> Nombre e identificación de la entidad que certifica, que deberá tener la calidad de contratante</t>
        </r>
      </text>
    </comment>
    <comment ref="E47" authorId="0" shapeId="0">
      <text>
        <r>
          <rPr>
            <sz val="9"/>
            <color indexed="81"/>
            <rFont val="Tahoma"/>
            <family val="2"/>
          </rPr>
          <t>Debe corresponder al miembro del equipo de trabajo que acredita la experiencia</t>
        </r>
      </text>
    </comment>
    <comment ref="J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47" authorId="0" shapeId="0">
      <text>
        <r>
          <rPr>
            <sz val="9"/>
            <color indexed="81"/>
            <rFont val="Tahoma"/>
            <family val="2"/>
          </rPr>
          <t>Experiencia general en telecomunicaciones superior a 8 años a partir de la terminación de materias</t>
        </r>
      </text>
    </comment>
  </commentList>
</comments>
</file>

<file path=xl/comments3.xml><?xml version="1.0" encoding="utf-8"?>
<comments xmlns="http://schemas.openxmlformats.org/spreadsheetml/2006/main">
  <authors>
    <author>Orlando Alexander Bernal Diaz</author>
    <author>USER</author>
  </authors>
  <commentList>
    <comment ref="B3" authorId="0" shapeId="0">
      <text>
        <r>
          <rPr>
            <sz val="9"/>
            <color indexed="81"/>
            <rFont val="Tahoma"/>
            <family val="2"/>
          </rPr>
          <t>Una hoja es igual a un folio, una hoja tiene dos páginas pero corresponde solo a un folio</t>
        </r>
      </text>
    </comment>
    <comment ref="B4" authorId="0" shapeId="0">
      <text>
        <r>
          <rPr>
            <sz val="9"/>
            <color indexed="81"/>
            <rFont val="Tahoma"/>
            <family val="2"/>
          </rPr>
          <t xml:space="preserve">Las propuestas, sus anexos, todos los documentos que hagan parte de la propuesta deberán estar escritos en cualquier medio mecánico o digital y en idioma castellano. Aquellos expedidos en otro idioma deberán acompañarse con la correspondiente traducción oficial. </t>
        </r>
      </text>
    </comment>
    <comment ref="B5" authorId="0" shapeId="0">
      <text>
        <r>
          <rPr>
            <sz val="9"/>
            <color indexed="81"/>
            <rFont val="Tahoma"/>
            <family val="2"/>
          </rPr>
          <t>Los documentos públicos otorgados en el exterior deberán presentarse
apostillados, siguiendo el procedimiento contemplado para ello en los mencionados artículos</t>
        </r>
      </text>
    </comment>
    <comment ref="B6" authorId="0" shapeId="0">
      <text>
        <r>
          <rPr>
            <sz val="9"/>
            <color indexed="81"/>
            <rFont val="Tahoma"/>
            <family val="2"/>
          </rPr>
          <t xml:space="preserve">Eventuales enmiendas, entre líneas o correcciones deben salvarse puntual y expresamente con la firma del
representante autorizado del proponente, siempre que se trate de textos elaborados o diligenciados por éste último,
de lo contario no serán aceptados. En caso de tratarse de documentos que acrediten requisitos que no sean
indispensables para la comparación de las propuestas podrán ser subsanados. </t>
        </r>
      </text>
    </comment>
    <comment ref="B12" authorId="1" shapeId="0">
      <text>
        <r>
          <rPr>
            <sz val="9"/>
            <color indexed="81"/>
            <rFont val="Tahoma"/>
            <family val="2"/>
          </rPr>
          <t xml:space="preserve">NOTA: Para acreditar la experiencia del Proponente, solo se tendrán en cuenta las certificaciones relacionadas en el ANEXO CERTIFICACIÓN DE LA EXPERIENCIA. Si el proponente allega más de cinco (5) certificaciones,  solo se tendrán en cuenta las cinco (5) primeras relacionadas.
</t>
        </r>
      </text>
    </comment>
    <comment ref="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F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I12" authorId="1" shapeId="0">
      <text>
        <r>
          <rPr>
            <sz val="9"/>
            <color indexed="81"/>
            <rFont val="Tahoma"/>
            <family val="2"/>
          </rPr>
          <t>Traer valor de hoja "SMLMV"a la Columna I</t>
        </r>
      </text>
    </comment>
    <comment ref="AQ12" authorId="1" shapeId="0">
      <text>
        <r>
          <rPr>
            <sz val="9"/>
            <color indexed="81"/>
            <rFont val="Tahoma"/>
            <family val="2"/>
          </rPr>
          <t>(En caso que la certificación no indique la terminación y recibo a satisfacción del contrato, el proponente podrá adjuntar la correspondiente acta de liquidación de mutuo acuerdo y/o terminación debidamente suscrita). 
No se tendrán en cuenta las certificaciones que no cuenten con los soportes que evidencien el recibo a satisfacción de los contratos de los bienes y/o servicios presentados como experiencia.</t>
        </r>
      </text>
    </comment>
    <comment ref="AT12" authorId="1" shapeId="0">
      <text>
        <r>
          <rPr>
            <sz val="9"/>
            <color indexed="81"/>
            <rFont val="Tahoma"/>
            <family val="2"/>
          </rPr>
          <t>(La certificación deberá estar firmada por el funcionario competente para suscribirla)</t>
        </r>
      </text>
    </comment>
    <comment ref="AV12" authorId="1" shapeId="0">
      <text>
        <r>
          <rPr>
            <sz val="9"/>
            <color indexed="81"/>
            <rFont val="Tahoma"/>
            <family val="2"/>
          </rPr>
          <t>(La certificación deberá estar firmada por el funcionario competente para suscribirla)</t>
        </r>
      </text>
    </comment>
    <comment ref="AW12" authorId="1" shapeId="0">
      <text>
        <r>
          <rPr>
            <sz val="9"/>
            <color indexed="81"/>
            <rFont val="Tahoma"/>
            <family val="2"/>
          </rPr>
          <t>(La certificación deberá estar firmada por el funcionario competente para suscribirla)</t>
        </r>
      </text>
    </comment>
    <comment ref="AZ12" authorId="1" shapeId="0">
      <text>
        <r>
          <rPr>
            <sz val="9"/>
            <color indexed="81"/>
            <rFont val="Tahoma"/>
            <family val="2"/>
          </rPr>
          <t>(La certificación deberá estar firmada por el funcionario competente para suscribirla)</t>
        </r>
      </text>
    </comment>
    <comment ref="BB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F12" authorId="1" shapeId="0">
      <text>
        <r>
          <rPr>
            <sz val="9"/>
            <color indexed="81"/>
            <rFont val="Tahoma"/>
            <family val="2"/>
          </rPr>
          <t>Los contratos válidos para acreditar la experiencia serán aquellos suscritos entre el ente y/o persona contratante y el
oferente (contratista de primer orden), cualquier otra derivación de éstos no será tenida en cuenta.</t>
        </r>
      </text>
    </comment>
    <comment ref="BV12" authorId="1" shapeId="0">
      <text>
        <r>
          <rPr>
            <b/>
            <sz val="9"/>
            <color indexed="81"/>
            <rFont val="Tahoma"/>
            <family val="2"/>
          </rPr>
          <t xml:space="preserve">* No podrá acumularse a la vez, la experiencia de los socios y de la persona jurídica cuando estos se asocien entre sí para presentar propuesta.
</t>
        </r>
        <r>
          <rPr>
            <sz val="9"/>
            <color indexed="81"/>
            <rFont val="Tahoma"/>
            <family val="2"/>
          </rPr>
          <t>* Si el valor del contrato no fue pactado en pesos colombianos, RTVC hará la conversión a esta moneda, a la Tasa de Cambio correspondiente a la fecha de celebración del contrato certificado y expresará posteriormente el valor en salarios mínimos mensuales legales vigentes
* Si la certificación incluye varios contratos, se debe identificar en forma precisa si son contratos adicionales al principal o son contratos nuevos, indicando en cada uno de ellos sus plazos, valor y calificación individualmente.</t>
        </r>
      </text>
    </comment>
    <comment ref="D20" authorId="0" shapeId="0">
      <text>
        <r>
          <rPr>
            <sz val="9"/>
            <color indexed="81"/>
            <rFont val="Tahoma"/>
            <family val="2"/>
          </rPr>
          <t>Fotocopia del título profesional o del acta de grado</t>
        </r>
      </text>
    </comment>
    <comment ref="H20"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20"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20"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20" authorId="0" shapeId="0">
      <text>
        <r>
          <rPr>
            <sz val="9"/>
            <color indexed="81"/>
            <rFont val="Tahoma"/>
            <family val="2"/>
          </rPr>
          <t>Carta de compromiso del profesional donde certifique su disponibilidad para trabajar en el proyecto</t>
        </r>
      </text>
    </comment>
    <comment ref="O20" authorId="0" shapeId="0">
      <text>
        <r>
          <rPr>
            <sz val="9"/>
            <color indexed="81"/>
            <rFont val="Tahoma"/>
            <family val="2"/>
          </rPr>
          <t xml:space="preserve">Experiencia general en telecomunicaciones superior a 10 años a partir de la obtención del título.
</t>
        </r>
      </text>
    </comment>
    <comment ref="P20" authorId="0" shapeId="0">
      <text>
        <r>
          <rPr>
            <sz val="9"/>
            <color indexed="81"/>
            <rFont val="Tahoma"/>
            <family val="2"/>
          </rPr>
          <t xml:space="preserve">Gerencia de proyectos de telecomunicaciones superior a 4 años
</t>
        </r>
      </text>
    </comment>
    <comment ref="Q20" authorId="0" shapeId="0">
      <text>
        <r>
          <rPr>
            <sz val="9"/>
            <color indexed="81"/>
            <rFont val="Tahoma"/>
            <family val="2"/>
          </rPr>
          <t xml:space="preserve">En redes de transmisión y/o instalación y/o operación de equipos de telecomunicaciones, superior a 4 años.
</t>
        </r>
      </text>
    </comment>
    <comment ref="K21" authorId="1" shapeId="0">
      <text>
        <r>
          <rPr>
            <sz val="9"/>
            <color indexed="81"/>
            <rFont val="Tahoma"/>
            <family val="2"/>
          </rPr>
          <t xml:space="preserve">Fecha de grado
</t>
        </r>
      </text>
    </comment>
    <comment ref="C22" authorId="0" shapeId="0">
      <text>
        <r>
          <rPr>
            <sz val="9"/>
            <color indexed="81"/>
            <rFont val="Tahoma"/>
            <family val="2"/>
          </rPr>
          <t xml:space="preserve"> Nombre e identificación de la entidad que certifica, que deberá tener la calidad de contratante</t>
        </r>
      </text>
    </comment>
    <comment ref="E22" authorId="0" shapeId="0">
      <text>
        <r>
          <rPr>
            <sz val="9"/>
            <color indexed="81"/>
            <rFont val="Tahoma"/>
            <family val="2"/>
          </rPr>
          <t>Debe corresponder al miembro del equipo de trabajo que acredita la experiencia</t>
        </r>
      </text>
    </comment>
    <comment ref="J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22" authorId="0" shapeId="0">
      <text>
        <r>
          <rPr>
            <sz val="9"/>
            <color indexed="81"/>
            <rFont val="Tahoma"/>
            <family val="2"/>
          </rPr>
          <t>Experiencia general en telecomunicaciones superior a 10 años a partir de la terminación de materias</t>
        </r>
      </text>
    </comment>
    <comment ref="S22" authorId="0" shapeId="0">
      <text>
        <r>
          <rPr>
            <sz val="9"/>
            <color indexed="81"/>
            <rFont val="Tahoma"/>
            <family val="2"/>
          </rPr>
          <t>Gerencia de proyectos de telecomunicaciones superior a 4 años</t>
        </r>
      </text>
    </comment>
    <comment ref="V22" authorId="0" shapeId="0">
      <text>
        <r>
          <rPr>
            <sz val="9"/>
            <color indexed="81"/>
            <rFont val="Tahoma"/>
            <family val="2"/>
          </rPr>
          <t>En redes de transmisión y/o instalación y/o operación de equipos de telecomunicaciones, superior a 4
años</t>
        </r>
      </text>
    </comment>
    <comment ref="D47" authorId="0" shapeId="0">
      <text>
        <r>
          <rPr>
            <sz val="9"/>
            <color indexed="81"/>
            <rFont val="Tahoma"/>
            <family val="2"/>
          </rPr>
          <t>Fotocopia del título profesional o del acta de grado</t>
        </r>
      </text>
    </comment>
    <comment ref="H47" authorId="0" shapeId="0">
      <text>
        <r>
          <rPr>
            <sz val="9"/>
            <color indexed="81"/>
            <rFont val="Tahoma"/>
            <family val="2"/>
          </rPr>
          <t>En todo caso, para ejercer en Colombia, los nacionales colombianos graduados en ingeniería en el exterior, deben ostentar la respectiva Matrícula Profesional si fuere del caso como autorización estatal de dicho ejercicio.
Si se tratan de estudios obtenidos en el exterior, se deberá presentar la convalidación del título expedida por el Ministerio de Educación – SNIES, de acuerdo con lo señalado en la Ley 30 de 1992 y la Resolución 5547 de 2005.</t>
        </r>
      </text>
    </comment>
    <comment ref="K47"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M47" authorId="0" shapeId="0">
      <text>
        <r>
          <rPr>
            <sz val="9"/>
            <color indexed="81"/>
            <rFont val="Tahoma"/>
            <family val="2"/>
          </rPr>
          <t xml:space="preserve">Carta de cada persona propuesta debidamente suscrita, en la que se declare bajo la gravedad de juramento
que su matrícula profesional se encuentra vigente y que no ha sido sancionado
</t>
        </r>
      </text>
    </comment>
    <comment ref="N47" authorId="0" shapeId="0">
      <text>
        <r>
          <rPr>
            <sz val="9"/>
            <color indexed="81"/>
            <rFont val="Tahoma"/>
            <family val="2"/>
          </rPr>
          <t>Carta de compromiso del profesional donde certifique su disponibilidad para trabajar en el proyecto</t>
        </r>
      </text>
    </comment>
    <comment ref="O47" authorId="0" shapeId="0">
      <text>
        <r>
          <rPr>
            <sz val="9"/>
            <color indexed="81"/>
            <rFont val="Tahoma"/>
            <family val="2"/>
          </rPr>
          <t xml:space="preserve">Experiencia general en telecomunicaciones superior a 8 años a partir de la obtención del título
</t>
        </r>
      </text>
    </comment>
    <comment ref="P47" authorId="1" shapeId="0">
      <text>
        <r>
          <rPr>
            <sz val="9"/>
            <color indexed="81"/>
            <rFont val="Tahoma"/>
            <family val="2"/>
          </rPr>
          <t>Mantenimiento de redes de Transmisión de Radiofrecuencia y/o Televisión y/o Radio, superior a 3
años</t>
        </r>
      </text>
    </comment>
    <comment ref="Q47" authorId="1" shapeId="0">
      <text>
        <r>
          <rPr>
            <sz val="9"/>
            <color indexed="81"/>
            <rFont val="Tahoma"/>
            <family val="2"/>
          </rPr>
          <t>Mantenimiento de equipos de Radiofrecuencia y/o Televisión y/o Radio, superior a 3 años</t>
        </r>
      </text>
    </comment>
    <comment ref="R47" authorId="1" shapeId="0">
      <text>
        <r>
          <rPr>
            <sz val="9"/>
            <color indexed="81"/>
            <rFont val="Tahoma"/>
            <family val="2"/>
          </rPr>
          <t>Instalaciones y/o Operación de Redes de Transmisión de Radiofrecuencia y/o Televisión y/o Radio, superior a 3 años.</t>
        </r>
      </text>
    </comment>
    <comment ref="S47" authorId="1" shapeId="0">
      <text>
        <r>
          <rPr>
            <sz val="9"/>
            <color indexed="81"/>
            <rFont val="Tahoma"/>
            <family val="2"/>
          </rPr>
          <t>Experiencia general en telecomunicaciones superior a 8 años a partir de la obtención del título</t>
        </r>
      </text>
    </comment>
    <comment ref="K48" authorId="1" shapeId="0">
      <text>
        <r>
          <rPr>
            <sz val="9"/>
            <color indexed="81"/>
            <rFont val="Tahoma"/>
            <family val="2"/>
          </rPr>
          <t>Fecha de grado</t>
        </r>
      </text>
    </comment>
    <comment ref="C49" authorId="0" shapeId="0">
      <text>
        <r>
          <rPr>
            <sz val="9"/>
            <color indexed="81"/>
            <rFont val="Tahoma"/>
            <family val="2"/>
          </rPr>
          <t xml:space="preserve"> Nombre e identificación de la entidad que certifica, que deberá tener la calidad de contratante</t>
        </r>
      </text>
    </comment>
    <comment ref="E49" authorId="0" shapeId="0">
      <text>
        <r>
          <rPr>
            <sz val="9"/>
            <color indexed="81"/>
            <rFont val="Tahoma"/>
            <family val="2"/>
          </rPr>
          <t>Debe corresponder al miembro del equipo de trabajo que acredita la experiencia</t>
        </r>
      </text>
    </comment>
    <comment ref="J49"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49"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49"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49" authorId="0" shapeId="0">
      <text>
        <r>
          <rPr>
            <sz val="9"/>
            <color indexed="81"/>
            <rFont val="Tahoma"/>
            <family val="2"/>
          </rPr>
          <t>Experiencia general en telecomunicaciones superior a 8 años a partir de la terminación de materias</t>
        </r>
      </text>
    </comment>
  </commentList>
</comments>
</file>

<file path=xl/sharedStrings.xml><?xml version="1.0" encoding="utf-8"?>
<sst xmlns="http://schemas.openxmlformats.org/spreadsheetml/2006/main" count="2227" uniqueCount="396">
  <si>
    <t>2.7.1.</t>
  </si>
  <si>
    <t>SI</t>
  </si>
  <si>
    <t>NO</t>
  </si>
  <si>
    <t>OBSERVACIONES</t>
  </si>
  <si>
    <t>3.2.1.3.</t>
  </si>
  <si>
    <t>CAPACIDAD TÉCNICA</t>
  </si>
  <si>
    <t>3.2.1.3.1.</t>
  </si>
  <si>
    <t xml:space="preserve">Experiencia mínima del proponente
</t>
  </si>
  <si>
    <t>CERTIFICACIÓN</t>
  </si>
  <si>
    <t>Certificación 1</t>
  </si>
  <si>
    <t>Fecha terminación</t>
  </si>
  <si>
    <t>Certificación 2</t>
  </si>
  <si>
    <t>Certificación 3</t>
  </si>
  <si>
    <t>Certificación 4</t>
  </si>
  <si>
    <t>Certificación 5</t>
  </si>
  <si>
    <t>Fecha de inicio</t>
  </si>
  <si>
    <t>Valor ($)</t>
  </si>
  <si>
    <t>Valor (SMLMV)</t>
  </si>
  <si>
    <t>Salario mínimo mensual</t>
  </si>
  <si>
    <t>AÑO</t>
  </si>
  <si>
    <t>¿Contiene actividades de operación o mantenimiento de redes de telecomunicaciones?</t>
  </si>
  <si>
    <t>¿Cumple con que al menos una de las certificaciones contenga actividades de operación o mantenimiento de redes de telecomunicaciones?</t>
  </si>
  <si>
    <t>Participantes del consorcio o UT
% de participación</t>
  </si>
  <si>
    <t>¿Acredita la operación de su red propia?</t>
  </si>
  <si>
    <t>N/A</t>
  </si>
  <si>
    <t>Observaciones</t>
  </si>
  <si>
    <t>¿El que certifica es público o privado?</t>
  </si>
  <si>
    <t>PÚBLICO</t>
  </si>
  <si>
    <t>PRIVADO</t>
  </si>
  <si>
    <t>Nombre de quien expide la certificación</t>
  </si>
  <si>
    <t>FOLIACIÓN DE LO TÉCNICO</t>
  </si>
  <si>
    <t>IDIOMA</t>
  </si>
  <si>
    <t>APOSTILLE (Docs. Públicos)</t>
  </si>
  <si>
    <t>ENMIENDAS</t>
  </si>
  <si>
    <t>CUMPLE
¿SI o NO?</t>
  </si>
  <si>
    <t>¿Ejecutado y terminado?
¿SI o NO?</t>
  </si>
  <si>
    <t>¿Cumple Fecha terminación (De 29 Julio 2005 a 29 Julio 2015)?
¿SI o NO?</t>
  </si>
  <si>
    <t>Año 
(Para SMLMV)</t>
  </si>
  <si>
    <t>↑</t>
  </si>
  <si>
    <t>→</t>
  </si>
  <si>
    <t>↓</t>
  </si>
  <si>
    <t>Suministro sistemas de transmisión de radio 
¿SI o NO?</t>
  </si>
  <si>
    <t>Instalación sistemas de transmisión de radio 
¿SI o NO?</t>
  </si>
  <si>
    <t>Puesta en operación sistemas de transmisión de radio 
¿SI o NO?</t>
  </si>
  <si>
    <t>Suministro sistemas de transmisión de televisión
¿SI o NO?</t>
  </si>
  <si>
    <t>Instalación sistemas de transmisión de televisión
¿SI o NO?</t>
  </si>
  <si>
    <t>Puesta en operación sistemas de transmisión de televisión
¿SI o NO?</t>
  </si>
  <si>
    <t>Suministro sistemas de transmisión de telecomunicaciones
¿SI o NO?</t>
  </si>
  <si>
    <t>Instalación sistemas de transmisión de telecomunicaciones
¿SI o NO?</t>
  </si>
  <si>
    <t>Puesta en operación sistemas de transmisión de telecomunicaciones
¿SI o NO?</t>
  </si>
  <si>
    <t>Administración de
Redes de telecomunicaciones
¿SI o NO?</t>
  </si>
  <si>
    <t>Mantenimiento de
Redes de telecomunicaciones
¿SI o NO?</t>
  </si>
  <si>
    <t>Instalación de
Redes de telecomunicaciones
¿SI o NO?</t>
  </si>
  <si>
    <t>Operación de
Redes de telecomunicaciones
¿SI o NO?</t>
  </si>
  <si>
    <t>Nombre de la empresa Contratante y NIT (Si lo hubiere)
Dato y ¿SI o NO?</t>
  </si>
  <si>
    <t>Dirección
Dato y ¿SI o NO?</t>
  </si>
  <si>
    <t>Teléfono
Dato y ¿SI o NO?</t>
  </si>
  <si>
    <t>Nombre del contratista
Dato y ¿SI o NO?</t>
  </si>
  <si>
    <t>Certificación de finalización y recibo a satisfacción
¿SI o NO?</t>
  </si>
  <si>
    <t>¿Firma de quien expide la certificación?
¿SI o NO?</t>
  </si>
  <si>
    <t>¿Cumple Contratista de primer orden?
¿SI o NO?</t>
  </si>
  <si>
    <t>CUMPLE LA CERTIFICACIÓN
¿SI o NO?</t>
  </si>
  <si>
    <t>¿Se certifica la experiencia solicitada?</t>
  </si>
  <si>
    <t>¿Cumple con el valor mínimo del cinco por ciento (5%) del presupuesto oficial del proceso de contratación?</t>
  </si>
  <si>
    <t>¿CUMPLE CUANTÍA?</t>
  </si>
  <si>
    <t>Fecha expedición certificación
¿SI o NO?</t>
  </si>
  <si>
    <t>3.2.1.3.2.</t>
  </si>
  <si>
    <t>DIRECTOR DE PROYECTO</t>
  </si>
  <si>
    <t>¿Ingeniero eléctrico, electrónico, de sistemas o ingenierías afines a las telecomunicaciones?</t>
  </si>
  <si>
    <t>¿Postgrado en áreas de ingeniería, telecomunicaciones o Gerencia de proyectos?</t>
  </si>
  <si>
    <t>¿Hoja de vida?</t>
  </si>
  <si>
    <t>CERTIFICACIONES</t>
  </si>
  <si>
    <t>Identificación del Contratante
Dato y ¿SI o NO?</t>
  </si>
  <si>
    <t>Identificación del Contratista
Dato y ¿SI o NO?</t>
  </si>
  <si>
    <t>Fecha de terminación</t>
  </si>
  <si>
    <t>¿Comprobante?</t>
  </si>
  <si>
    <t>¿El proponente es el que certifica?
¿SI o NO? Y Contrato (Si aplica)</t>
  </si>
  <si>
    <t>Fecha inicio experiencia</t>
  </si>
  <si>
    <t>Fotocopia de la Cédula de ciudadanía</t>
  </si>
  <si>
    <t>Carta matricula profesional</t>
  </si>
  <si>
    <t>¿Es graduado en el exterior?
(Matricula profesional)
(Convalidación del título)</t>
  </si>
  <si>
    <t>¿Se traslapa?</t>
  </si>
  <si>
    <t xml:space="preserve">Experiencia valida como GENERAL
(Inicio, Fin, Cantidad) </t>
  </si>
  <si>
    <t>Certificación 6</t>
  </si>
  <si>
    <t>Certificación 7</t>
  </si>
  <si>
    <t>Certificación 8</t>
  </si>
  <si>
    <t>Certificación 9</t>
  </si>
  <si>
    <t>Certificación 10</t>
  </si>
  <si>
    <t>Certificación 11</t>
  </si>
  <si>
    <t>Certificación 12</t>
  </si>
  <si>
    <t>Certificación 13</t>
  </si>
  <si>
    <t>Certificación 14</t>
  </si>
  <si>
    <t>Certificación 15</t>
  </si>
  <si>
    <t>Certificación 16</t>
  </si>
  <si>
    <t>Certificación 17</t>
  </si>
  <si>
    <t>Certificación 18</t>
  </si>
  <si>
    <t>Certificación 19</t>
  </si>
  <si>
    <t>Certificación 20</t>
  </si>
  <si>
    <t>¿Cumple experiencia general?</t>
  </si>
  <si>
    <t xml:space="preserve">Experiencia valida como ESPECÍFICA 1 en Gerencia de proyectos de telecomunicaciones
(Inicio, Fin, Cantidad) </t>
  </si>
  <si>
    <t>¿Cumple experiencia específica 1?</t>
  </si>
  <si>
    <t>¿Cumple experiencia específica 2?</t>
  </si>
  <si>
    <t>COORDINADOR TÉCNICO</t>
  </si>
  <si>
    <t xml:space="preserve">Experiencia valida como ESPECÍFICA 1 en Mantenimiento de redes de Transmisión de Radiofrecuencia y/o Televisión y/o Radio, superior a 3 años
(Inicio, Fin, Cantidad) </t>
  </si>
  <si>
    <t xml:space="preserve">Experiencia valida como ESPECÍFICA 2 En redes de transmisión y/o instalación y/o operación de equipos de telecomunicaciones,
(Inicio, Fin, Cantidad) </t>
  </si>
  <si>
    <t xml:space="preserve">Experiencia valida como ESPECÍFICA 2 en Mantenimiento de equipos de Radiofrecuencia y/o Televisión y/o Radio, superior a 3 años
(Inicio, Fin, Cantidad) </t>
  </si>
  <si>
    <t xml:space="preserve">Experiencia valida como ESPECÍFICA 3 en  Instalaciones y/o Operación de Redes de Transmisión de Radiofrecuencia y/o Televisión y/o Radio, superior a 3 años
(Inicio, Fin, Cantidad) </t>
  </si>
  <si>
    <t>¿Cumple experiencia específica 3?</t>
  </si>
  <si>
    <t>¿Cumple experiencia específica?</t>
  </si>
  <si>
    <t>3.6.</t>
  </si>
  <si>
    <t>CAUSALES DE RECHAZO</t>
  </si>
  <si>
    <t>d)</t>
  </si>
  <si>
    <t>CUMPLE</t>
  </si>
  <si>
    <t>RECHAZADO</t>
  </si>
  <si>
    <t>f)</t>
  </si>
  <si>
    <t>Cuando la propuesta se presente de manera parcial respecto a la totalidad de requerimientos técnicos mínimos de la oferta y condiciones establecidas en el presente documento, o incompleta, en cuanto que se omita información necesaria para la comparación objetiva de la misma</t>
  </si>
  <si>
    <t>g)</t>
  </si>
  <si>
    <t>Cuando el proponente no responda a cualquiera de los requerimientos efectuados por la Entidad, o no subsane o subsane parcialmente lo requerido por RTVC dentro del plazo estipulado en el cronograma del proceso o el señalado en la solicitud que de forma particular haga el comité evaluador</t>
  </si>
  <si>
    <t>i)</t>
  </si>
  <si>
    <t>Cuando el proponente, en la presentación de la oferta incluyendo cualquiera de sus anexos, condiciona el cumplimiento de las obligaciones, Acuerdos de Niveles de Servicio (ANS), indicadores de servicio y demás estipulaciones contenidas en el contrato y el Anexo Técnico.</t>
  </si>
  <si>
    <t>j)</t>
  </si>
  <si>
    <t>Cuando RTVC detecte inconsistencias en las propuestas que no puedan ser resueltas por los proponentes mediante pruebas que aclaren la información presentada.</t>
  </si>
  <si>
    <t>k)</t>
  </si>
  <si>
    <t>Cuando en la propuesta se encuentre información o documentos que contengan datos alterados o tendientes a inducir a error a RTVC</t>
  </si>
  <si>
    <t>ANEXO 8</t>
  </si>
  <si>
    <t>Correcto diligenciamiento
(RELACIÓN DE EXPERIENCIA MÍNIMA DEL PROPONENTE)</t>
  </si>
  <si>
    <t>Correcto diligenciamiento
RELACIÓN DE EXPERIENCIA DEL EQUIPO MÍNIMO DE TRABAJO REQUERIDO – DIRECTOR DE PROYECTO</t>
  </si>
  <si>
    <t>ANEXO 9</t>
  </si>
  <si>
    <t>ANEXO 10</t>
  </si>
  <si>
    <t>Correcto diligenciamiento
RELACIÓN DE EXPERIENCIA DEL EQUIPO MÍNIMO DE TRABAJO REQUERIDO – COORDINADOR TÉCNICO</t>
  </si>
  <si>
    <t>ANEXO 11</t>
  </si>
  <si>
    <t>Correcto diligenciamiento
PROPUESTA ECONÓMICA</t>
  </si>
  <si>
    <t>ANEXO 12</t>
  </si>
  <si>
    <t>Correcto diligenciamiento
REQUERIMIENTOS TÉCNICOS PONDERABLES</t>
  </si>
  <si>
    <t>ANEXO 14</t>
  </si>
  <si>
    <t>Correcto diligenciamiento
CARTA DE ACEPTACIÓN DE COMPROMISOS TÉCNICOS</t>
  </si>
  <si>
    <t>Carta compromiso
ANEXO 15
Correcto diligenciamiento</t>
  </si>
  <si>
    <t>No diligenciar el Anexo “Propuesta Económica” de tal forma que impida su comparación objetiva o el conocimiento sobre el valor ofertado o se modifique la descripción y/o cantidad del o los elementos a adquirir o servicios a contratar</t>
  </si>
  <si>
    <t>Realización de estudio de mediciones de intensidad de campo (estudio de cobertura) actualizado a estaciones primarias (con equipos de televisión y/o radio) que cuenten con equipos analógicos y/o digitales (Ver TABLA 1 del ANEXO TÉCNICO). RTVC se reserva el derecho a elegir las estaciones a intervenir. El número máximo de estaciones a ofrecer para estaciones primarias es de 20, nadie puede ofrecer una cantidad superior en la celda “CANTIDAD OFRECIDA” para ese tipo de estación en la celda contigua del presente anexo. Por cada estación primaria se definió mínimo 12 puntos (*) de medición, a definir por RTVC en cualquier parte de la geografía nacional.</t>
  </si>
  <si>
    <t>Realización de estudio de mediciones de intensidad de campo (estudio de cobertura) actualizado a estaciones secundarias (con equipos de televisión y/o radio) que cuenten con equipos analógicos y/o digitales (Ver TABLA 1 del ANEXO TÉCNICO). RTVC se reserva el derecho a elegir las estaciones a intervenir. El número máximo de estaciones a ofrecer para estaciones secundarias es de 100, nadie puede ofrecer una cantidad superior en la celda “CANTIDAD OFRECIDA” para ese tipo de estación en la celda contigua del presente anexo. Por cada estación secundaria se definió mínimo 1 punto (*) de medición, a definir por RTVC en cualquier parte de la geografía nacional.</t>
  </si>
  <si>
    <t>Realización de estudio de mediciones de intensidad de campo (estudio de cobertura) actualizado a estaciones con equipos de transmisión de radio AM (Ver TABLA 1 del ANEXO TÉCNICO). RTVC se reserva el derecho a elegir las estaciones a intervenir. El número máximo de estaciones a ofrecer para estaciones AM es de 7, nadie puede ofrecer una cantidad superior en la celda “CANTIDAD OFRECIDA” para ese tipo de estación en la celda contigua del presente anexo. Por cada estación AM se definió mínimo 20 puntos (*) de medición, a definir por RTVC en cualquier parte de la geografía nacional.</t>
  </si>
  <si>
    <t>Realización de estudio de Límites de exposición de las personas a campos electromagnéticos, a estaciones clasificadas como primarias que cuenten con equipos de radio (Ver TABLA 1 del Anexo Técnico y Anexo No. 2 del Estudio Previo). RTVC se reserva el derecho a elegir las estaciones a intervenir. El número máximo de estudios (una estación primaria con servicios de radio equivale a un estudio) a ofrecer para estaciones primarias con esta condición es de 32, nadie puede ofrecer una cantidad superior en la celda “CANTIDAD OFRECIDA” para ese tipo de estación en la celda contigua del presente anexo</t>
  </si>
  <si>
    <t>Suministro e instalación de televisores de 32”, que cumplan con lo descrito en las resoluciones 4047 de 2012 y 4337 de 2013, de la CRC. RTVC se reserva el derecho a elegir las estaciones donde deberán ser instalados. El número máximo de televisores a ofrecer es de 141, nadie puede ofrecer una cantidad superior en la celda “CANTIDAD OFRECIDA” para ese ítem ponderable en la celda contigua del presente anexo.</t>
  </si>
  <si>
    <t>Del 148 al 246</t>
  </si>
  <si>
    <t>TVRI (Lembaga Penyiaran Publik Televisi Republik Indonesia)</t>
  </si>
  <si>
    <t>Jl. Gerbang Pemuda, Senayan, Jakarta 10270</t>
  </si>
  <si>
    <t>(021)5704720, 5704740</t>
  </si>
  <si>
    <t>BTESA</t>
  </si>
  <si>
    <t>Fecha de inicio de las operaciones de la red
Diligenciar Dato si la columna BA tiene INGRESE DATOS:, de lo contrario "N/A"
¿SI, NO o N/A?</t>
  </si>
  <si>
    <t>Fecha de terminación de las operaciones de la red
Diligenciar Dato si la columna BA tiene INGRESE DATOS:, de lo contrario "N/A"
¿SI, NO o N/A?</t>
  </si>
  <si>
    <t>Tasa de $3149,88 pesos a 14 de octubre de 2008 (Euros)</t>
  </si>
  <si>
    <t>Objeto (General)</t>
  </si>
  <si>
    <t>40 estaciones TV/FM (Suministro, instalación y puesta en marcha; incluyendo TVROs, parte eléctrica, torres, sistemas radiantes y equipos de transmisión</t>
  </si>
  <si>
    <t>Ministere de la Communication Porte Parole Du Gouvernement Republique Du Mali</t>
  </si>
  <si>
    <t>(00223)79023279</t>
  </si>
  <si>
    <t>Mr. Hamidou SANGARE (Director del Departamento TV/FM)</t>
  </si>
  <si>
    <t>Satya Sudhana (Director técnico)</t>
  </si>
  <si>
    <t>¿Adjuntó contrato?
Diligenciar Dato ¿SI o NO?; si la columna AX tiene VALIDE CONTRATO, de lo contrario "N/A"</t>
  </si>
  <si>
    <t>Suministro e instalación de equipamiento radioeléctrico (transmisores, reemisores, sistemas radiantes), alimentación eléctrica, torres, casetas de telecomunicaciones. Suministro de equipos transmisores y reemisores TDT</t>
  </si>
  <si>
    <t>C/ Valdemarías s/n. Pol. Santa María de Benquerencia 45007 TOLEDO</t>
  </si>
  <si>
    <t>Wenceslao Sánchez de la Peña (Director General)</t>
  </si>
  <si>
    <t>C/ Valdemarías s/n. 
45007 TOLEDO</t>
  </si>
  <si>
    <t>Telecom Castilla - La Mancha S.A.
CIF A-45477122</t>
  </si>
  <si>
    <t>Telecom Castilla - La Mancha S.A.
CIF: A-4547.7122</t>
  </si>
  <si>
    <t>Juan José Marín Rodríguez (Director de operaciones)</t>
  </si>
  <si>
    <t>+34925245938</t>
  </si>
  <si>
    <t>BTESA
CIF A-81311573</t>
  </si>
  <si>
    <t>BTESA
NIF A 81311573</t>
  </si>
  <si>
    <t>Ofir Mercedes Duque Bravo (Jefe Oficina Asesora Jurídica)</t>
  </si>
  <si>
    <t>RTVC</t>
  </si>
  <si>
    <t>Cra 45 N0 26-33 Bogotá</t>
  </si>
  <si>
    <t>2200700 Ext 301 - 302</t>
  </si>
  <si>
    <t>Ingeniera electrónica
Especialista en Gerencia de proyectos de ingeniería en telecomunicaciones</t>
  </si>
  <si>
    <t>Comisión Nacional de Televisión</t>
  </si>
  <si>
    <t>Sandra Lizette Moreno Parra cc 52220247</t>
  </si>
  <si>
    <t>INRAVISIÓN</t>
  </si>
  <si>
    <t>SERDAN</t>
  </si>
  <si>
    <t>EFICACIA</t>
  </si>
  <si>
    <t>EFICACIA / Istronyc Balum</t>
  </si>
  <si>
    <t>DIELCOM SAS</t>
  </si>
  <si>
    <t>MONTAJES Y SERVICIOS CORAL LTDA.</t>
  </si>
  <si>
    <t>Rigoberto Almeida Acero cc 79.103.612</t>
  </si>
  <si>
    <t>Ingeniero de planta
* Diseño, contratación, instalación y ejecución de proyectos eléctricos, electrónicos y de telecomunicaciones</t>
  </si>
  <si>
    <t>SERDAN / TELEFÓNICA TELECOM</t>
  </si>
  <si>
    <t>Objeto del contrato, funciones o actividades desarrolladas (Extracto)</t>
  </si>
  <si>
    <t>EFICACIA / TELEFÓNICA TELECOM</t>
  </si>
  <si>
    <t>ISTRONYC BALUM</t>
  </si>
  <si>
    <t>EMTE - IRADIO</t>
  </si>
  <si>
    <t>IRADIO LTDA.</t>
  </si>
  <si>
    <t>Del 76 al 257</t>
  </si>
  <si>
    <t>Cra 66A No. 43-18</t>
  </si>
  <si>
    <t>2200460 - 2207100</t>
  </si>
  <si>
    <t>Teniente Coronel Jairo Erwin Torres Rondón (Subdirector Operativo)</t>
  </si>
  <si>
    <r>
      <rPr>
        <b/>
        <sz val="11"/>
        <color theme="1"/>
        <rFont val="Calibri"/>
        <family val="2"/>
        <scheme val="minor"/>
      </rPr>
      <t>Unión temporal SIES</t>
    </r>
    <r>
      <rPr>
        <sz val="11"/>
        <color theme="1"/>
        <rFont val="Calibri"/>
        <family val="2"/>
        <scheme val="minor"/>
      </rPr>
      <t xml:space="preserve">
G&amp;C Ltda (25%)</t>
    </r>
  </si>
  <si>
    <r>
      <rPr>
        <b/>
        <sz val="11"/>
        <color theme="1"/>
        <rFont val="Calibri"/>
        <family val="2"/>
        <scheme val="minor"/>
      </rPr>
      <t>Unión temporal SIES 2011</t>
    </r>
    <r>
      <rPr>
        <sz val="11"/>
        <color theme="1"/>
        <rFont val="Calibri"/>
        <family val="2"/>
        <scheme val="minor"/>
      </rPr>
      <t xml:space="preserve">
G&amp;C Ltda (22,5%)</t>
    </r>
  </si>
  <si>
    <r>
      <t xml:space="preserve">Security Systems Ltda (24.5%)
Integra Security Systems S.A. (0.5%)
EGC Colombia Ltda. (25%)
</t>
    </r>
    <r>
      <rPr>
        <b/>
        <sz val="11"/>
        <color theme="1"/>
        <rFont val="Calibri"/>
        <family val="2"/>
        <scheme val="minor"/>
      </rPr>
      <t>G&amp;C Ltda. (25%)</t>
    </r>
    <r>
      <rPr>
        <sz val="11"/>
        <color theme="1"/>
        <rFont val="Calibri"/>
        <family val="2"/>
        <scheme val="minor"/>
      </rPr>
      <t xml:space="preserve">
Intersg S.A. (25%)</t>
    </r>
  </si>
  <si>
    <r>
      <t xml:space="preserve">Security Systems Ltda (22.5%)
Energía Integral Andina S.A. (10%)
EGC Colombia Ltda. (22.5%)
</t>
    </r>
    <r>
      <rPr>
        <b/>
        <sz val="11"/>
        <color theme="1"/>
        <rFont val="Calibri"/>
        <family val="2"/>
        <scheme val="minor"/>
      </rPr>
      <t>G&amp;C Ltda. (22.5%)</t>
    </r>
    <r>
      <rPr>
        <sz val="11"/>
        <color theme="1"/>
        <rFont val="Calibri"/>
        <family val="2"/>
        <scheme val="minor"/>
      </rPr>
      <t xml:space="preserve">
Intersg S.A. (22.5%)</t>
    </r>
  </si>
  <si>
    <t>Teniente Coronel Ricardo Moya Romero (Subdirector Operativo (E))</t>
  </si>
  <si>
    <r>
      <t xml:space="preserve">Prosegur tecnología SAS (23.75%)
Prosegur Vig y seg privada (5%)
EGC Colombia Ltda. (23.75%)
</t>
    </r>
    <r>
      <rPr>
        <b/>
        <sz val="11"/>
        <color theme="1"/>
        <rFont val="Calibri"/>
        <family val="2"/>
        <scheme val="minor"/>
      </rPr>
      <t>G&amp;C Ltda. (23.75%)</t>
    </r>
    <r>
      <rPr>
        <sz val="11"/>
        <color theme="1"/>
        <rFont val="Calibri"/>
        <family val="2"/>
        <scheme val="minor"/>
      </rPr>
      <t xml:space="preserve">
Intersg S.A. (23.75%)</t>
    </r>
  </si>
  <si>
    <t>Teniente Coronel Jorge Alveiro Carrillo Delgado (Subdirector Operativo)</t>
  </si>
  <si>
    <r>
      <rPr>
        <b/>
        <sz val="11"/>
        <color theme="1"/>
        <rFont val="Calibri"/>
        <family val="2"/>
        <scheme val="minor"/>
      </rPr>
      <t>UT Seguridad EPIG</t>
    </r>
    <r>
      <rPr>
        <sz val="11"/>
        <color theme="1"/>
        <rFont val="Calibri"/>
        <family val="2"/>
        <scheme val="minor"/>
      </rPr>
      <t xml:space="preserve">
G&amp;C (23.75%)</t>
    </r>
  </si>
  <si>
    <r>
      <rPr>
        <b/>
        <sz val="11"/>
        <color theme="1"/>
        <rFont val="Calibri"/>
        <family val="2"/>
        <scheme val="minor"/>
      </rPr>
      <t>Unión temporal SIES 2013</t>
    </r>
    <r>
      <rPr>
        <sz val="11"/>
        <color theme="1"/>
        <rFont val="Calibri"/>
        <family val="2"/>
        <scheme val="minor"/>
      </rPr>
      <t xml:space="preserve">
G&amp;C Ltda (30%)</t>
    </r>
  </si>
  <si>
    <r>
      <t xml:space="preserve">EGC Colombia Ltda. (30%)
Energía Integral Andina S.A. (10%)
</t>
    </r>
    <r>
      <rPr>
        <b/>
        <sz val="11"/>
        <color theme="1"/>
        <rFont val="Calibri"/>
        <family val="2"/>
        <scheme val="minor"/>
      </rPr>
      <t>G&amp;C Ltda. (30%)</t>
    </r>
    <r>
      <rPr>
        <sz val="11"/>
        <color theme="1"/>
        <rFont val="Calibri"/>
        <family val="2"/>
        <scheme val="minor"/>
      </rPr>
      <t xml:space="preserve">
Intersg S.A. (30%)</t>
    </r>
  </si>
  <si>
    <t>Av El Dorado 112-09</t>
  </si>
  <si>
    <t>(57-1)2962487</t>
  </si>
  <si>
    <r>
      <rPr>
        <b/>
        <sz val="11"/>
        <color theme="1"/>
        <rFont val="Calibri"/>
        <family val="2"/>
        <scheme val="minor"/>
      </rPr>
      <t>Unión temporal CERRO VERDE EGE</t>
    </r>
    <r>
      <rPr>
        <sz val="11"/>
        <color theme="1"/>
        <rFont val="Calibri"/>
        <family val="2"/>
        <scheme val="minor"/>
      </rPr>
      <t xml:space="preserve">
G&amp;C Ltda (74.9%)</t>
    </r>
  </si>
  <si>
    <r>
      <t xml:space="preserve">ENTELCOM (0,1%)
Energía Integral Andina S.A. (25%)
</t>
    </r>
    <r>
      <rPr>
        <b/>
        <sz val="11"/>
        <color theme="1"/>
        <rFont val="Calibri"/>
        <family val="2"/>
        <scheme val="minor"/>
      </rPr>
      <t>G&amp;C Ltda. (74,9%)</t>
    </r>
  </si>
  <si>
    <t>Ingeniero electrónico
Especialista en telemática
Magister en sistemas</t>
  </si>
  <si>
    <t>Ingeniero Electrónico Clase IV (Grado 22)</t>
  </si>
  <si>
    <t>Balum</t>
  </si>
  <si>
    <t>Gerente de ingeniería
Director de operaciones
Director de proyectos especiales</t>
  </si>
  <si>
    <t>NO es posible validar la duración específica de las funciones como Director de proyecto (Ecopetrol, IBM, ETB, UNE y RTVC) ni como Ingeniero (INRAVISIÓN, SINGER, Canales privados)</t>
  </si>
  <si>
    <t>No se especifican funciones</t>
  </si>
  <si>
    <t>En la certificación de experiencia del Director de proyecto (Folios 219 y 220 – Balum) NO es posible validar las funciones como asesor de proyectos</t>
  </si>
  <si>
    <t>En la certificación de experiencia del Director de proyecto (Folios 219 y 220 – Balum) NO es posible validar las funciones en el periodo de 14 de abril de 2006 al 30 de diciembre de 2014</t>
  </si>
  <si>
    <t>COMSAT Colombia</t>
  </si>
  <si>
    <t>DAGA</t>
  </si>
  <si>
    <t>DAGA / ISTRONYC</t>
  </si>
  <si>
    <t>Ingeniero en electrónica
Especialista en gerencia de proyectos
Especialista en teleinformática</t>
  </si>
  <si>
    <t>Gabriel Antonio Medina Durán cc 12.117.164</t>
  </si>
  <si>
    <t>Profesional de la división de TV comercial, sección de producción</t>
  </si>
  <si>
    <t>ISTRONYC / DAGA</t>
  </si>
  <si>
    <t>Jefe de laboratorio</t>
  </si>
  <si>
    <t>Profesional de mantenimiento Colombia Telecomunicaciones Mtto Bta. Infraestructura regional centro</t>
  </si>
  <si>
    <t>ACTIVA</t>
  </si>
  <si>
    <t>Director técnico de interventoría</t>
  </si>
  <si>
    <t>UT RSCO - RSES TDT</t>
  </si>
  <si>
    <t>Ingeniero líder de proyecto</t>
  </si>
  <si>
    <t>No aplica apostille para los documentos técnicos</t>
  </si>
  <si>
    <t>´+</t>
  </si>
  <si>
    <r>
      <t xml:space="preserve">Diseño, </t>
    </r>
    <r>
      <rPr>
        <b/>
        <sz val="11"/>
        <color theme="1"/>
        <rFont val="Calibri"/>
        <family val="2"/>
        <scheme val="minor"/>
      </rPr>
      <t>suministro, instalación</t>
    </r>
    <r>
      <rPr>
        <sz val="11"/>
        <color theme="1"/>
        <rFont val="Calibri"/>
        <family val="2"/>
        <scheme val="minor"/>
      </rPr>
      <t xml:space="preserve">, integración, implementación, prueba, </t>
    </r>
    <r>
      <rPr>
        <b/>
        <sz val="11"/>
        <color theme="1"/>
        <rFont val="Calibri"/>
        <family val="2"/>
        <scheme val="minor"/>
      </rPr>
      <t>puesta en servicio</t>
    </r>
    <r>
      <rPr>
        <sz val="11"/>
        <color theme="1"/>
        <rFont val="Calibri"/>
        <family val="2"/>
        <scheme val="minor"/>
      </rPr>
      <t xml:space="preserve">, </t>
    </r>
    <r>
      <rPr>
        <b/>
        <sz val="11"/>
        <color theme="1"/>
        <rFont val="Calibri"/>
        <family val="2"/>
        <scheme val="minor"/>
      </rPr>
      <t>mantenimiento preventivo, correctivo</t>
    </r>
    <r>
      <rPr>
        <sz val="11"/>
        <color theme="1"/>
        <rFont val="Calibri"/>
        <family val="2"/>
        <scheme val="minor"/>
      </rPr>
      <t xml:space="preserve"> y soporte técnico por tres años del </t>
    </r>
    <r>
      <rPr>
        <b/>
        <sz val="11"/>
        <color theme="1"/>
        <rFont val="Calibri"/>
        <family val="2"/>
        <scheme val="minor"/>
      </rPr>
      <t>sistema integrado de emergencias y seguridad SIES-Subsistema 123 y subsistema CCTV</t>
    </r>
    <r>
      <rPr>
        <sz val="11"/>
        <color theme="1"/>
        <rFont val="Calibri"/>
        <family val="2"/>
        <scheme val="minor"/>
      </rPr>
      <t xml:space="preserve"> a todo costo (</t>
    </r>
    <r>
      <rPr>
        <b/>
        <sz val="11"/>
        <color theme="1"/>
        <rFont val="Calibri"/>
        <family val="2"/>
        <scheme val="minor"/>
      </rPr>
      <t>Implementación CCTV y subsistemas 123</t>
    </r>
    <r>
      <rPr>
        <sz val="11"/>
        <color theme="1"/>
        <rFont val="Calibri"/>
        <family val="2"/>
        <scheme val="minor"/>
      </rPr>
      <t>)</t>
    </r>
  </si>
  <si>
    <t>Se tiene en cuenta folios 81 y 82 (lo certificado)
Transmisión (UIT, recomendación B 13): Transferencia de información de un punto a otro o a otros, por medio de señales</t>
  </si>
  <si>
    <r>
      <t xml:space="preserve">Diseño, </t>
    </r>
    <r>
      <rPr>
        <b/>
        <sz val="11"/>
        <color theme="1"/>
        <rFont val="Calibri"/>
        <family val="2"/>
        <scheme val="minor"/>
      </rPr>
      <t>suministro, instalación</t>
    </r>
    <r>
      <rPr>
        <sz val="11"/>
        <color theme="1"/>
        <rFont val="Calibri"/>
        <family val="2"/>
        <scheme val="minor"/>
      </rPr>
      <t xml:space="preserve">, integración, implementación, prueba, </t>
    </r>
    <r>
      <rPr>
        <b/>
        <sz val="11"/>
        <color theme="1"/>
        <rFont val="Calibri"/>
        <family val="2"/>
        <scheme val="minor"/>
      </rPr>
      <t>puesta en servicio</t>
    </r>
    <r>
      <rPr>
        <sz val="11"/>
        <color theme="1"/>
        <rFont val="Calibri"/>
        <family val="2"/>
        <scheme val="minor"/>
      </rPr>
      <t xml:space="preserve">, </t>
    </r>
    <r>
      <rPr>
        <b/>
        <sz val="11"/>
        <color theme="1"/>
        <rFont val="Calibri"/>
        <family val="2"/>
        <scheme val="minor"/>
      </rPr>
      <t>mantenimiento preventivo, correctivo</t>
    </r>
    <r>
      <rPr>
        <sz val="11"/>
        <color theme="1"/>
        <rFont val="Calibri"/>
        <family val="2"/>
        <scheme val="minor"/>
      </rPr>
      <t xml:space="preserve"> y soporte técnico por tres años del </t>
    </r>
    <r>
      <rPr>
        <b/>
        <sz val="11"/>
        <color theme="1"/>
        <rFont val="Calibri"/>
        <family val="2"/>
        <scheme val="minor"/>
      </rPr>
      <t>sistema integrado de emergencias y seguridad SIES-Subsistema CCTV</t>
    </r>
    <r>
      <rPr>
        <sz val="11"/>
        <color theme="1"/>
        <rFont val="Calibri"/>
        <family val="2"/>
        <scheme val="minor"/>
      </rPr>
      <t xml:space="preserve"> a todo costo</t>
    </r>
  </si>
  <si>
    <t>Transmisión (UIT, recomendación B 13): Transferencia de información de un punto a otro o a otros, por medio de señales</t>
  </si>
  <si>
    <r>
      <t xml:space="preserve">Jefe de grupo de trabajo de </t>
    </r>
    <r>
      <rPr>
        <b/>
        <sz val="9"/>
        <color theme="1"/>
        <rFont val="Calibri"/>
        <family val="2"/>
        <scheme val="minor"/>
      </rPr>
      <t>sistemas de la oficina de planeamiento</t>
    </r>
  </si>
  <si>
    <r>
      <t xml:space="preserve">Gerente de ingeniería
</t>
    </r>
    <r>
      <rPr>
        <b/>
        <sz val="9"/>
        <color theme="1"/>
        <rFont val="Calibri"/>
        <family val="2"/>
        <scheme val="minor"/>
      </rPr>
      <t xml:space="preserve">* Gerente de proyecto de telepuerto </t>
    </r>
    <r>
      <rPr>
        <b/>
        <i/>
        <sz val="9"/>
        <color theme="1"/>
        <rFont val="Calibri"/>
        <family val="2"/>
        <scheme val="minor"/>
      </rPr>
      <t>(Gerencia de proyectos y redes de Tx de telecom)</t>
    </r>
    <r>
      <rPr>
        <sz val="9"/>
        <color theme="1"/>
        <rFont val="Calibri"/>
        <family val="2"/>
        <scheme val="minor"/>
      </rPr>
      <t xml:space="preserve">
</t>
    </r>
    <r>
      <rPr>
        <b/>
        <sz val="9"/>
        <color theme="1"/>
        <rFont val="Calibri"/>
        <family val="2"/>
        <scheme val="minor"/>
      </rPr>
      <t>* Coordinación de proyectos de implementación de red satelital VSAT, Plataforma Relay e Internet (Gerencia de proyectos y redes de Tx de telecom)</t>
    </r>
  </si>
  <si>
    <t>Se ajusta traslapo</t>
  </si>
  <si>
    <r>
      <t xml:space="preserve">Gerente general
* </t>
    </r>
    <r>
      <rPr>
        <b/>
        <sz val="9"/>
        <color theme="1"/>
        <rFont val="Calibri"/>
        <family val="2"/>
        <scheme val="minor"/>
      </rPr>
      <t xml:space="preserve">Administración contrato  con objeto "Suministro, instalación y puesta en operación del PLAN DE AJUSTE DE LA RED DE TRANSMISIÓN DE LOS CANALES PÚBLICOS (240 estaciones de televisión de baja, media y alta potencia) </t>
    </r>
    <r>
      <rPr>
        <b/>
        <i/>
        <sz val="9"/>
        <color theme="1"/>
        <rFont val="Calibri"/>
        <family val="2"/>
        <scheme val="minor"/>
      </rPr>
      <t>(Gerencia de proyectos y redes de Tx de telecom)</t>
    </r>
  </si>
  <si>
    <r>
      <t xml:space="preserve">Vicepresidente de proyectos e ingeniería
* </t>
    </r>
    <r>
      <rPr>
        <b/>
        <sz val="9"/>
        <color theme="1"/>
        <rFont val="Calibri"/>
        <family val="2"/>
        <scheme val="minor"/>
      </rPr>
      <t xml:space="preserve">Dirección, supervisión de todos los proyectos de telecomunicaciones y televisión </t>
    </r>
    <r>
      <rPr>
        <b/>
        <i/>
        <sz val="9"/>
        <color theme="1"/>
        <rFont val="Calibri"/>
        <family val="2"/>
        <scheme val="minor"/>
      </rPr>
      <t>(Gerencia de proyectos)</t>
    </r>
  </si>
  <si>
    <r>
      <t xml:space="preserve">Profesional universitario del </t>
    </r>
    <r>
      <rPr>
        <b/>
        <sz val="9"/>
        <color theme="1"/>
        <rFont val="Calibri"/>
        <family val="2"/>
        <scheme val="minor"/>
      </rPr>
      <t>grupo de transmisores, sección de mantenimiento y operación de radio</t>
    </r>
    <r>
      <rPr>
        <sz val="9"/>
        <color theme="1"/>
        <rFont val="Calibri"/>
        <family val="2"/>
        <scheme val="minor"/>
      </rPr>
      <t xml:space="preserve">; subdirección técnica y de operaciones </t>
    </r>
    <r>
      <rPr>
        <b/>
        <i/>
        <sz val="9"/>
        <color theme="1"/>
        <rFont val="Calibri"/>
        <family val="2"/>
        <scheme val="minor"/>
      </rPr>
      <t>(Mantenimiento redes y equipos radio; operación redes radio)</t>
    </r>
  </si>
  <si>
    <r>
      <t xml:space="preserve">Profesional universitario del </t>
    </r>
    <r>
      <rPr>
        <b/>
        <sz val="9"/>
        <color theme="1"/>
        <rFont val="Calibri"/>
        <family val="2"/>
        <scheme val="minor"/>
      </rPr>
      <t>grupo de mantenimiento, sección de mantenimiento y operación estudios de TV comercial</t>
    </r>
    <r>
      <rPr>
        <sz val="9"/>
        <color theme="1"/>
        <rFont val="Calibri"/>
        <family val="2"/>
        <scheme val="minor"/>
      </rPr>
      <t xml:space="preserve">; subdirección técnica y de operaciones </t>
    </r>
    <r>
      <rPr>
        <b/>
        <i/>
        <sz val="9"/>
        <color theme="1"/>
        <rFont val="Calibri"/>
        <family val="2"/>
        <scheme val="minor"/>
      </rPr>
      <t>(Mantenimiento equipos TV)</t>
    </r>
  </si>
  <si>
    <r>
      <t xml:space="preserve">Profesional universitario del </t>
    </r>
    <r>
      <rPr>
        <b/>
        <sz val="9"/>
        <color theme="1"/>
        <rFont val="Calibri"/>
        <family val="2"/>
        <scheme val="minor"/>
      </rPr>
      <t>grupo de operación, sección de mantenimiento y operación estudios de TV comercial</t>
    </r>
    <r>
      <rPr>
        <sz val="9"/>
        <color theme="1"/>
        <rFont val="Calibri"/>
        <family val="2"/>
        <scheme val="minor"/>
      </rPr>
      <t xml:space="preserve">; subdirección técnica y de operaciones </t>
    </r>
    <r>
      <rPr>
        <b/>
        <i/>
        <sz val="9"/>
        <color theme="1"/>
        <rFont val="Calibri"/>
        <family val="2"/>
        <scheme val="minor"/>
      </rPr>
      <t>(Mantenimiento equipos TV)</t>
    </r>
  </si>
  <si>
    <r>
      <t xml:space="preserve">Ingeniero jefe de la sección mantenimiento televisión comercial, subdirección técnica </t>
    </r>
    <r>
      <rPr>
        <b/>
        <i/>
        <sz val="9"/>
        <color theme="1"/>
        <rFont val="Calibri"/>
        <family val="2"/>
        <scheme val="minor"/>
      </rPr>
      <t>(Mantenimiento equipos TV)</t>
    </r>
  </si>
  <si>
    <t>No se describen funciones</t>
  </si>
  <si>
    <r>
      <t xml:space="preserve">Coordinador operativo
</t>
    </r>
    <r>
      <rPr>
        <b/>
        <sz val="9"/>
        <color theme="1"/>
        <rFont val="Calibri"/>
        <family val="2"/>
        <scheme val="minor"/>
      </rPr>
      <t xml:space="preserve">* Formular y administrar proyectos en el AOM </t>
    </r>
    <r>
      <rPr>
        <b/>
        <i/>
        <sz val="9"/>
        <color theme="1"/>
        <rFont val="Calibri"/>
        <family val="2"/>
        <scheme val="minor"/>
      </rPr>
      <t>(3)</t>
    </r>
    <r>
      <rPr>
        <sz val="9"/>
        <color theme="1"/>
        <rFont val="Calibri"/>
        <family val="2"/>
        <scheme val="minor"/>
      </rPr>
      <t xml:space="preserve">
</t>
    </r>
    <r>
      <rPr>
        <b/>
        <sz val="9"/>
        <color theme="1"/>
        <rFont val="Calibri"/>
        <family val="2"/>
        <scheme val="minor"/>
      </rPr>
      <t xml:space="preserve">* Administrar y coordinar actividades de la O y M de la red de Tx y difusión de contrato de AOM </t>
    </r>
    <r>
      <rPr>
        <b/>
        <i/>
        <sz val="9"/>
        <color theme="1"/>
        <rFont val="Calibri"/>
        <family val="2"/>
        <scheme val="minor"/>
      </rPr>
      <t>(1, 2 y 3)</t>
    </r>
    <r>
      <rPr>
        <sz val="9"/>
        <color theme="1"/>
        <rFont val="Calibri"/>
        <family val="2"/>
        <scheme val="minor"/>
      </rPr>
      <t xml:space="preserve">
</t>
    </r>
    <r>
      <rPr>
        <b/>
        <sz val="9"/>
        <color theme="1"/>
        <rFont val="Calibri"/>
        <family val="2"/>
        <scheme val="minor"/>
      </rPr>
      <t xml:space="preserve">* Elaborar normas técnicas para el M de los equipos de Tx de radio y TV </t>
    </r>
    <r>
      <rPr>
        <b/>
        <i/>
        <sz val="9"/>
        <color theme="1"/>
        <rFont val="Calibri"/>
        <family val="2"/>
        <scheme val="minor"/>
      </rPr>
      <t>(1 y 2)</t>
    </r>
    <r>
      <rPr>
        <sz val="9"/>
        <color theme="1"/>
        <rFont val="Calibri"/>
        <family val="2"/>
        <scheme val="minor"/>
      </rPr>
      <t xml:space="preserve">
</t>
    </r>
    <r>
      <rPr>
        <b/>
        <sz val="9"/>
        <color theme="1"/>
        <rFont val="Calibri"/>
        <family val="2"/>
        <scheme val="minor"/>
      </rPr>
      <t xml:space="preserve">* Coordinar y supervisar actividades de AOM de acuerdo a normas establecidas para equipos de radio y TV </t>
    </r>
    <r>
      <rPr>
        <b/>
        <i/>
        <sz val="9"/>
        <color theme="1"/>
        <rFont val="Calibri"/>
        <family val="2"/>
        <scheme val="minor"/>
      </rPr>
      <t>(1, 2 y 3)</t>
    </r>
    <r>
      <rPr>
        <sz val="9"/>
        <color theme="1"/>
        <rFont val="Calibri"/>
        <family val="2"/>
        <scheme val="minor"/>
      </rPr>
      <t xml:space="preserve">
</t>
    </r>
  </si>
  <si>
    <r>
      <t>Mejora de las estaciones de tx de TV (</t>
    </r>
    <r>
      <rPr>
        <b/>
        <sz val="11"/>
        <color theme="1"/>
        <rFont val="Calibri"/>
        <family val="2"/>
        <scheme val="minor"/>
      </rPr>
      <t>Suministro</t>
    </r>
    <r>
      <rPr>
        <sz val="11"/>
        <color theme="1"/>
        <rFont val="Calibri"/>
        <family val="2"/>
        <scheme val="minor"/>
      </rPr>
      <t xml:space="preserve">, entrega, </t>
    </r>
    <r>
      <rPr>
        <b/>
        <sz val="11"/>
        <color theme="1"/>
        <rFont val="Calibri"/>
        <family val="2"/>
        <scheme val="minor"/>
      </rPr>
      <t>instalación</t>
    </r>
    <r>
      <rPr>
        <sz val="11"/>
        <color theme="1"/>
        <rFont val="Calibri"/>
        <family val="2"/>
        <scheme val="minor"/>
      </rPr>
      <t xml:space="preserve">, formación, </t>
    </r>
    <r>
      <rPr>
        <b/>
        <sz val="11"/>
        <color theme="1"/>
        <rFont val="Calibri"/>
        <family val="2"/>
        <scheme val="minor"/>
      </rPr>
      <t>mantenimiento de 30 estaciones de televisión, donde se incluyen transmisores, sistemas radiantes, torres, racks, enlaces microondas, grupos electrógenos, equipos de protección</t>
    </r>
  </si>
  <si>
    <r>
      <t>"</t>
    </r>
    <r>
      <rPr>
        <b/>
        <sz val="11"/>
        <color theme="1"/>
        <rFont val="Calibri"/>
        <family val="2"/>
        <scheme val="minor"/>
      </rPr>
      <t>Mantenimiento de red</t>
    </r>
    <r>
      <rPr>
        <sz val="11"/>
        <color theme="1"/>
        <rFont val="Calibri"/>
        <family val="2"/>
        <scheme val="minor"/>
      </rPr>
      <t xml:space="preserve">" para el </t>
    </r>
    <r>
      <rPr>
        <b/>
        <sz val="11"/>
        <color theme="1"/>
        <rFont val="Calibri"/>
        <family val="2"/>
        <scheme val="minor"/>
      </rPr>
      <t>mantenimiento</t>
    </r>
    <r>
      <rPr>
        <sz val="11"/>
        <color theme="1"/>
        <rFont val="Calibri"/>
        <family val="2"/>
        <scheme val="minor"/>
      </rPr>
      <t xml:space="preserve"> y supervisión </t>
    </r>
    <r>
      <rPr>
        <b/>
        <sz val="11"/>
        <color theme="1"/>
        <rFont val="Calibri"/>
        <family val="2"/>
        <scheme val="minor"/>
      </rPr>
      <t>de la red de Telecom CLM</t>
    </r>
  </si>
  <si>
    <r>
      <rPr>
        <b/>
        <sz val="11"/>
        <color theme="1"/>
        <rFont val="Calibri"/>
        <family val="2"/>
        <scheme val="minor"/>
      </rPr>
      <t>Adquisición,</t>
    </r>
    <r>
      <rPr>
        <sz val="11"/>
        <color theme="1"/>
        <rFont val="Calibri"/>
        <family val="2"/>
        <scheme val="minor"/>
      </rPr>
      <t xml:space="preserve"> </t>
    </r>
    <r>
      <rPr>
        <b/>
        <sz val="11"/>
        <color theme="1"/>
        <rFont val="Calibri"/>
        <family val="2"/>
        <scheme val="minor"/>
      </rPr>
      <t>instalación</t>
    </r>
    <r>
      <rPr>
        <sz val="11"/>
        <color theme="1"/>
        <rFont val="Calibri"/>
        <family val="2"/>
        <scheme val="minor"/>
      </rPr>
      <t xml:space="preserve">, configuración y </t>
    </r>
    <r>
      <rPr>
        <b/>
        <sz val="11"/>
        <color theme="1"/>
        <rFont val="Calibri"/>
        <family val="2"/>
        <scheme val="minor"/>
      </rPr>
      <t>puesta en funcionamiento de sistemas de transmisión de TDT para 6 estaciones en Colombia</t>
    </r>
    <r>
      <rPr>
        <sz val="11"/>
        <color theme="1"/>
        <rFont val="Calibri"/>
        <family val="2"/>
        <scheme val="minor"/>
      </rPr>
      <t xml:space="preserve">, más el montaje de los </t>
    </r>
    <r>
      <rPr>
        <b/>
        <sz val="11"/>
        <color theme="1"/>
        <rFont val="Calibri"/>
        <family val="2"/>
        <scheme val="minor"/>
      </rPr>
      <t>sistemas eléctricos requeridos</t>
    </r>
    <r>
      <rPr>
        <sz val="11"/>
        <color theme="1"/>
        <rFont val="Calibri"/>
        <family val="2"/>
        <scheme val="minor"/>
      </rPr>
      <t xml:space="preserve"> y la ejecución de las obras civiles indispensables para el montaje y la </t>
    </r>
    <r>
      <rPr>
        <b/>
        <sz val="11"/>
        <color theme="1"/>
        <rFont val="Calibri"/>
        <family val="2"/>
        <scheme val="minor"/>
      </rPr>
      <t>instalación de equipos y sistemas</t>
    </r>
  </si>
  <si>
    <r>
      <t xml:space="preserve">PROFESIONAL I
* Atención y desarrollo de proyectos y programas especiales
</t>
    </r>
    <r>
      <rPr>
        <b/>
        <sz val="9"/>
        <color theme="1"/>
        <rFont val="Calibri"/>
        <family val="2"/>
        <scheme val="minor"/>
      </rPr>
      <t>* Vigilancia, seguimiento y control de la operación del servicio de televisión</t>
    </r>
    <r>
      <rPr>
        <b/>
        <i/>
        <sz val="9"/>
        <color theme="1"/>
        <rFont val="Calibri"/>
        <family val="2"/>
        <scheme val="minor"/>
      </rPr>
      <t xml:space="preserve"> (Operación)</t>
    </r>
    <r>
      <rPr>
        <sz val="9"/>
        <color theme="1"/>
        <rFont val="Calibri"/>
        <family val="2"/>
        <scheme val="minor"/>
      </rPr>
      <t xml:space="preserve">
</t>
    </r>
    <r>
      <rPr>
        <b/>
        <sz val="9"/>
        <color theme="1"/>
        <rFont val="Calibri"/>
        <family val="2"/>
        <scheme val="minor"/>
      </rPr>
      <t xml:space="preserve">* Velar por la calidad del servicio de las señales emitidas por los operadores </t>
    </r>
    <r>
      <rPr>
        <b/>
        <i/>
        <sz val="9"/>
        <color theme="1"/>
        <rFont val="Calibri"/>
        <family val="2"/>
        <scheme val="minor"/>
      </rPr>
      <t>(Operación)</t>
    </r>
    <r>
      <rPr>
        <sz val="9"/>
        <color theme="1"/>
        <rFont val="Calibri"/>
        <family val="2"/>
        <scheme val="minor"/>
      </rPr>
      <t xml:space="preserve">
</t>
    </r>
    <r>
      <rPr>
        <b/>
        <sz val="9"/>
        <color theme="1"/>
        <rFont val="Calibri"/>
        <family val="2"/>
        <scheme val="minor"/>
      </rPr>
      <t xml:space="preserve">* Realizar visitas a las instalaciones de los operadores de televisión </t>
    </r>
    <r>
      <rPr>
        <b/>
        <i/>
        <sz val="9"/>
        <color theme="1"/>
        <rFont val="Calibri"/>
        <family val="2"/>
        <scheme val="minor"/>
      </rPr>
      <t>(Redes y Operación)</t>
    </r>
    <r>
      <rPr>
        <sz val="9"/>
        <color theme="1"/>
        <rFont val="Calibri"/>
        <family val="2"/>
        <scheme val="minor"/>
      </rPr>
      <t xml:space="preserve">
* Participar en las reuniones técnicas para la planificación
</t>
    </r>
    <r>
      <rPr>
        <b/>
        <sz val="9"/>
        <color theme="1"/>
        <rFont val="Calibri"/>
        <family val="2"/>
        <scheme val="minor"/>
      </rPr>
      <t xml:space="preserve">* Expedir conceptos relacionados con la operación técnica en televisión  </t>
    </r>
    <r>
      <rPr>
        <b/>
        <i/>
        <sz val="9"/>
        <color theme="1"/>
        <rFont val="Calibri"/>
        <family val="2"/>
        <scheme val="minor"/>
      </rPr>
      <t>(Operación)</t>
    </r>
    <r>
      <rPr>
        <sz val="9"/>
        <color theme="1"/>
        <rFont val="Calibri"/>
        <family val="2"/>
        <scheme val="minor"/>
      </rPr>
      <t xml:space="preserve">
* Expedir concepto sobre la viabilidad técnica de estudios recibidos
* Realizar calificación técnica (asignación frecuencias)
</t>
    </r>
    <r>
      <rPr>
        <b/>
        <sz val="9"/>
        <color theme="1"/>
        <rFont val="Calibri"/>
        <family val="2"/>
        <scheme val="minor"/>
      </rPr>
      <t xml:space="preserve">* Realizar estudios técnicos de cobertura (Poblacional y territorial) </t>
    </r>
    <r>
      <rPr>
        <b/>
        <i/>
        <sz val="9"/>
        <color theme="1"/>
        <rFont val="Calibri"/>
        <family val="2"/>
        <scheme val="minor"/>
      </rPr>
      <t>(Redes)</t>
    </r>
    <r>
      <rPr>
        <b/>
        <sz val="9"/>
        <color theme="1"/>
        <rFont val="Calibri"/>
        <family val="2"/>
        <scheme val="minor"/>
      </rPr>
      <t xml:space="preserve"> </t>
    </r>
    <r>
      <rPr>
        <sz val="9"/>
        <color theme="1"/>
        <rFont val="Calibri"/>
        <family val="2"/>
        <scheme val="minor"/>
      </rPr>
      <t xml:space="preserve">
* Sugerir medidas y proyectos para el mejoramiento de la operación y explotación del servicio público de televisión
</t>
    </r>
    <r>
      <rPr>
        <b/>
        <sz val="9"/>
        <color theme="1"/>
        <rFont val="Calibri"/>
        <family val="2"/>
        <scheme val="minor"/>
      </rPr>
      <t xml:space="preserve">* Verificar configuración técnica de equipos de los operadores </t>
    </r>
    <r>
      <rPr>
        <b/>
        <i/>
        <sz val="9"/>
        <color theme="1"/>
        <rFont val="Calibri"/>
        <family val="2"/>
        <scheme val="minor"/>
      </rPr>
      <t>(Redes y Operación)</t>
    </r>
  </si>
  <si>
    <r>
      <t xml:space="preserve">Labores como Líder operación y control centro sur occidente:
</t>
    </r>
    <r>
      <rPr>
        <b/>
        <sz val="9"/>
        <color theme="1"/>
        <rFont val="Calibri"/>
        <family val="2"/>
        <scheme val="minor"/>
      </rPr>
      <t xml:space="preserve">* Coordinar y gerenciar O y M de centros de operación del proyecto de AOM de RTVC </t>
    </r>
    <r>
      <rPr>
        <b/>
        <i/>
        <sz val="9"/>
        <color theme="1"/>
        <rFont val="Calibri"/>
        <family val="2"/>
        <scheme val="minor"/>
      </rPr>
      <t>(Gerencia de proyectos)</t>
    </r>
    <r>
      <rPr>
        <sz val="9"/>
        <color theme="1"/>
        <rFont val="Calibri"/>
        <family val="2"/>
        <scheme val="minor"/>
      </rPr>
      <t xml:space="preserve">
</t>
    </r>
    <r>
      <rPr>
        <b/>
        <sz val="9"/>
        <color theme="1"/>
        <rFont val="Calibri"/>
        <family val="2"/>
        <scheme val="minor"/>
      </rPr>
      <t xml:space="preserve">* Velar por el cumplimiento de procesos para la O y el M de la red </t>
    </r>
    <r>
      <rPr>
        <b/>
        <i/>
        <sz val="9"/>
        <color theme="1"/>
        <rFont val="Calibri"/>
        <family val="2"/>
        <scheme val="minor"/>
      </rPr>
      <t>(Redes y operación)</t>
    </r>
    <r>
      <rPr>
        <sz val="9"/>
        <color theme="1"/>
        <rFont val="Calibri"/>
        <family val="2"/>
        <scheme val="minor"/>
      </rPr>
      <t xml:space="preserve">
</t>
    </r>
    <r>
      <rPr>
        <b/>
        <sz val="9"/>
        <color theme="1"/>
        <rFont val="Calibri"/>
        <family val="2"/>
        <scheme val="minor"/>
      </rPr>
      <t xml:space="preserve">* Seguimiento y control  a visitas de M (P y C) </t>
    </r>
    <r>
      <rPr>
        <b/>
        <i/>
        <sz val="9"/>
        <color theme="1"/>
        <rFont val="Calibri"/>
        <family val="2"/>
        <scheme val="minor"/>
      </rPr>
      <t>(Operación)</t>
    </r>
    <r>
      <rPr>
        <sz val="9"/>
        <color theme="1"/>
        <rFont val="Calibri"/>
        <family val="2"/>
        <scheme val="minor"/>
      </rPr>
      <t xml:space="preserve">
* Seguimiento y control  a cronogramas
</t>
    </r>
    <r>
      <rPr>
        <b/>
        <sz val="9"/>
        <color theme="1"/>
        <rFont val="Calibri"/>
        <family val="2"/>
        <scheme val="minor"/>
      </rPr>
      <t xml:space="preserve">* Elaborar normas técnicas  para los M de la red de radio y TV </t>
    </r>
    <r>
      <rPr>
        <b/>
        <i/>
        <sz val="9"/>
        <color theme="1"/>
        <rFont val="Calibri"/>
        <family val="2"/>
        <scheme val="minor"/>
      </rPr>
      <t>(Redes)</t>
    </r>
  </si>
  <si>
    <r>
      <t xml:space="preserve">Coordinadora de telecomunicaciones
</t>
    </r>
    <r>
      <rPr>
        <b/>
        <sz val="9"/>
        <color theme="1"/>
        <rFont val="Calibri"/>
        <family val="2"/>
        <scheme val="minor"/>
      </rPr>
      <t xml:space="preserve">* Gerenciar, programar, coordinar y supervisar actividades necesarias para la ejecución de los proyectos a cargo </t>
    </r>
    <r>
      <rPr>
        <b/>
        <i/>
        <sz val="9"/>
        <color theme="1"/>
        <rFont val="Calibri"/>
        <family val="2"/>
        <scheme val="minor"/>
      </rPr>
      <t>(Gerencia de proyectos)</t>
    </r>
    <r>
      <rPr>
        <sz val="9"/>
        <color theme="1"/>
        <rFont val="Calibri"/>
        <family val="2"/>
        <scheme val="minor"/>
      </rPr>
      <t xml:space="preserve">
* Apoyar las labores de consultoría que ejecute la empresa
</t>
    </r>
    <r>
      <rPr>
        <b/>
        <sz val="9"/>
        <color theme="1"/>
        <rFont val="Calibri"/>
        <family val="2"/>
        <scheme val="minor"/>
      </rPr>
      <t xml:space="preserve">* Realización de mediciones del espectro radioeléctrico relacionadas con interferencias, CEM, ocupación de bandas </t>
    </r>
    <r>
      <rPr>
        <b/>
        <i/>
        <sz val="9"/>
        <color theme="1"/>
        <rFont val="Calibri"/>
        <family val="2"/>
        <scheme val="minor"/>
      </rPr>
      <t>(Operación de equipos)</t>
    </r>
    <r>
      <rPr>
        <sz val="9"/>
        <color theme="1"/>
        <rFont val="Calibri"/>
        <family val="2"/>
        <scheme val="minor"/>
      </rPr>
      <t xml:space="preserve">
</t>
    </r>
    <r>
      <rPr>
        <b/>
        <sz val="9"/>
        <color theme="1"/>
        <rFont val="Calibri"/>
        <family val="2"/>
        <scheme val="minor"/>
      </rPr>
      <t xml:space="preserve">* Ejecutar y coordinar actividades técnicas de operación en campo </t>
    </r>
    <r>
      <rPr>
        <b/>
        <i/>
        <sz val="9"/>
        <color theme="1"/>
        <rFont val="Calibri"/>
        <family val="2"/>
        <scheme val="minor"/>
      </rPr>
      <t>(Operación de equipos)</t>
    </r>
  </si>
  <si>
    <r>
      <rPr>
        <b/>
        <sz val="9"/>
        <color theme="1"/>
        <rFont val="Calibri"/>
        <family val="2"/>
        <scheme val="minor"/>
      </rPr>
      <t xml:space="preserve">* Elaborar planes de M (P y C) </t>
    </r>
    <r>
      <rPr>
        <b/>
        <i/>
        <sz val="9"/>
        <color theme="1"/>
        <rFont val="Calibri"/>
        <family val="2"/>
        <scheme val="minor"/>
      </rPr>
      <t>(Mantenimiento redes y equipos)</t>
    </r>
    <r>
      <rPr>
        <sz val="9"/>
        <color theme="1"/>
        <rFont val="Calibri"/>
        <family val="2"/>
        <scheme val="minor"/>
      </rPr>
      <t xml:space="preserve">
* Planificar y dirigir los montajes
</t>
    </r>
    <r>
      <rPr>
        <b/>
        <sz val="9"/>
        <color theme="1"/>
        <rFont val="Calibri"/>
        <family val="2"/>
        <scheme val="minor"/>
      </rPr>
      <t xml:space="preserve">* Realizar el diagnóstico y reparación de equipos e instalaciones electrónicas de la red de telecomunicaciones </t>
    </r>
    <r>
      <rPr>
        <b/>
        <i/>
        <sz val="9"/>
        <color theme="1"/>
        <rFont val="Calibri"/>
        <family val="2"/>
        <scheme val="minor"/>
      </rPr>
      <t>(Equipos)</t>
    </r>
    <r>
      <rPr>
        <sz val="9"/>
        <color theme="1"/>
        <rFont val="Calibri"/>
        <family val="2"/>
        <scheme val="minor"/>
      </rPr>
      <t xml:space="preserve">
* Asesorar a la Vc técnica en lo relacionado con la parte electrónica</t>
    </r>
  </si>
  <si>
    <t>Validar pertinencia de las certificaciones:
Sobre la certificación de los folios 226 + 227, esta es emitida por la firma que contrató (ISTRONYC BALUM) a la empresa prestadora de los servicios de personal (EFICACIA). No existe certificación de EFICACIA, solo de ISTRONYC BALUM</t>
  </si>
  <si>
    <r>
      <t xml:space="preserve">Jefe área de energía
</t>
    </r>
    <r>
      <rPr>
        <b/>
        <sz val="9"/>
        <color theme="1"/>
        <rFont val="Calibri"/>
        <family val="2"/>
        <scheme val="minor"/>
      </rPr>
      <t xml:space="preserve">* Elaborar planes de mantenimiento eléctrico en las estaciones de la red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Establecer prioridades de mantenimiento </t>
    </r>
    <r>
      <rPr>
        <b/>
        <i/>
        <sz val="9"/>
        <color theme="1"/>
        <rFont val="Calibri"/>
        <family val="2"/>
        <scheme val="minor"/>
      </rPr>
      <t>(Mantenimiento redes)</t>
    </r>
    <r>
      <rPr>
        <sz val="9"/>
        <color theme="1"/>
        <rFont val="Calibri"/>
        <family val="2"/>
        <scheme val="minor"/>
      </rPr>
      <t xml:space="preserve">
* Realizar auditoría a trabajos eléctricos en subestaciones, grupos electrógenos, sistemas a tierra, USO y acometida baja tensión</t>
    </r>
  </si>
  <si>
    <r>
      <t xml:space="preserve">Jefe área de energía
</t>
    </r>
    <r>
      <rPr>
        <b/>
        <sz val="9"/>
        <color theme="1"/>
        <rFont val="Calibri"/>
        <family val="2"/>
        <scheme val="minor"/>
      </rPr>
      <t xml:space="preserve">* Planeación, diseño y elaboración planes de mantenimiento eléctrico de las estaciones de la red </t>
    </r>
    <r>
      <rPr>
        <b/>
        <i/>
        <sz val="9"/>
        <color theme="1"/>
        <rFont val="Calibri"/>
        <family val="2"/>
        <scheme val="minor"/>
      </rPr>
      <t>(Mantenimiento redes)</t>
    </r>
    <r>
      <rPr>
        <sz val="9"/>
        <color theme="1"/>
        <rFont val="Calibri"/>
        <family val="2"/>
        <scheme val="minor"/>
      </rPr>
      <t xml:space="preserve">
* Planear cronogramas de mantenimiento
* Controlar, supervisar y realizar vigilancia a trabajos eléctricos en sistemas eléctricos</t>
    </r>
  </si>
  <si>
    <t>CUMPLE / NO CUMPLE</t>
  </si>
  <si>
    <t>ÍTEM</t>
  </si>
  <si>
    <t>NUMERAL REGLAS</t>
  </si>
  <si>
    <t>Cuantía total</t>
  </si>
  <si>
    <t>Al menos una de las certificaciones contiene actividades de operación o mantenimiento de redes de telecomunicaciones por mínimo el cinco por ciento (5%) del presupuesto oficial del proceso de contratación</t>
  </si>
  <si>
    <t>Experiencia mínima del proponente</t>
  </si>
  <si>
    <t>Equipo mínimo de trabajo requerido</t>
  </si>
  <si>
    <t>Director de proyecto</t>
  </si>
  <si>
    <t>Perfil</t>
  </si>
  <si>
    <t>¿Es graduado en el exterior? (Matricula profesional) (Convalidación del título)</t>
  </si>
  <si>
    <t>Carta compromiso ANEXO 15 Correcto diligenciamiento</t>
  </si>
  <si>
    <t>Experiencia general</t>
  </si>
  <si>
    <t>Experiencia específica 1</t>
  </si>
  <si>
    <t>Experiencia específica 2</t>
  </si>
  <si>
    <t>Coordinador técnico</t>
  </si>
  <si>
    <t xml:space="preserve">Experiencia específica </t>
  </si>
  <si>
    <t>ANEXOS</t>
  </si>
  <si>
    <t>Correcto diligenciamiento (Técnicos)</t>
  </si>
  <si>
    <t>3.3.</t>
  </si>
  <si>
    <t>CRITERIOS DE PONDERACIÓN/CALIFICACIÓN</t>
  </si>
  <si>
    <t>3.3.2.</t>
  </si>
  <si>
    <t>REQUERIMIENTOS TÉCNICOS PONDERABLES (Hasta 500 puntos)</t>
  </si>
  <si>
    <t>Estudio de mediciones de intensidad campo e interferencias actualizado estaciones primarias</t>
  </si>
  <si>
    <t>3.3.2.1.</t>
  </si>
  <si>
    <t>3.3.2.2.</t>
  </si>
  <si>
    <t>3.3.2.3.</t>
  </si>
  <si>
    <t>3.3.2.4.</t>
  </si>
  <si>
    <t>3.3.2.5.</t>
  </si>
  <si>
    <t>Estudio de mediciones de intensidad de campo e interferencias actualizado estaciones secundarias</t>
  </si>
  <si>
    <t>Estudio de mediciones de intensidad campo e interferencias actualizado estaciones AM</t>
  </si>
  <si>
    <t>Estudio límites de exposición a CEM en estaciones primarias</t>
  </si>
  <si>
    <t>Suministro e instalación de televisores en estaciones de la red</t>
  </si>
  <si>
    <t>CANTIDAD OFERTADA</t>
  </si>
  <si>
    <t>G&amp;C</t>
  </si>
  <si>
    <t>UT</t>
  </si>
  <si>
    <t>Sobre La certificación de los folios 183 + 184, esta es emitida por la firma que contrata a la persona (EFICACIA), pero las funciones se complementan por la empresa que contrató a EFICACIA y que era el operador (ISTRONYC BALUM). En la primera (EFICACIA) no se nombra a ISTRONYC BALUM</t>
  </si>
  <si>
    <t>Sobre La certificación de los folios 220 + 221 + 222, esta es emitida por la firma que contrata a la persona (SERDAN), pero las funciones se complementan por la empresa que contrató a SERDAN y que era el operador (COLOMBIA TELECOMUNICACIONES). En la primera certificación (SERDAN) SI se nombra a  COLOMBIA TELECOMUNICACIONES</t>
  </si>
  <si>
    <t>Sobre La certificación de los folios 223 + 224 + 225, esta es emitida por la firma que contrata a la persona (EFICACIA), pero las funciones se complementan por la empresa que contrató a EFICACIA y que era el operador (COLOMBIA TELECOMUNICACIONES). En la primera certificación (EFICACIA) NO se nombra a  COLOMBIA TELECOMUNICACIONES
Validar folio 223 en oferta original (No es del todo legible)</t>
  </si>
  <si>
    <t>Colombia Telecomunicaciones S.A. ESP</t>
  </si>
  <si>
    <t>Colombia Telecomunicaciones S.A. ESP
NIT 830.122.566-1</t>
  </si>
  <si>
    <t xml:space="preserve">Energía Integral Andina S.A </t>
  </si>
  <si>
    <t>Tranv. 60 (Av Suba) No. 114A - 55</t>
  </si>
  <si>
    <t>Mantenimiento de Redes de telecomunicaciones
¿SI o NO?</t>
  </si>
  <si>
    <t>Olga María Castiblanco Parra (Directora de compras)</t>
  </si>
  <si>
    <t>(571)5935399</t>
  </si>
  <si>
    <t>Andrea Guzmán Rey (Supervisor contrato mantenimiento)</t>
  </si>
  <si>
    <t>Cra 9 No. 99-02</t>
  </si>
  <si>
    <t>3303000 Ext 1281</t>
  </si>
  <si>
    <r>
      <rPr>
        <b/>
        <sz val="11"/>
        <color theme="1"/>
        <rFont val="Calibri"/>
        <family val="2"/>
        <scheme val="minor"/>
      </rPr>
      <t>Mantenimiento preventivo, correctivo</t>
    </r>
    <r>
      <rPr>
        <sz val="11"/>
        <color theme="1"/>
        <rFont val="Calibri"/>
        <family val="2"/>
        <scheme val="minor"/>
      </rPr>
      <t xml:space="preserve"> y tanqueo de los grupos electrógenos instalados en la red PCS de Colombia Móvil y los futuros a integrar en las diferentes estaciones PCS.
</t>
    </r>
    <r>
      <rPr>
        <b/>
        <sz val="11"/>
        <color theme="1"/>
        <rFont val="Calibri"/>
        <family val="2"/>
        <scheme val="minor"/>
      </rPr>
      <t>Actividades: Servicio integral de mantenimiento (Civil, metalmecánico, eléctrico, sismetas de fuerza, UPS, acondicionadores de aire, estaciones móviles COW (Cell on Wheels) en la red PCS</t>
    </r>
  </si>
  <si>
    <t>Cra 50 No. 96-06</t>
  </si>
  <si>
    <t>3303000</t>
  </si>
  <si>
    <r>
      <t>Consorcio Equipconsolas 2011</t>
    </r>
    <r>
      <rPr>
        <sz val="11"/>
        <color theme="1"/>
        <rFont val="Calibri"/>
        <family val="2"/>
        <scheme val="minor"/>
      </rPr>
      <t xml:space="preserve">
ENTELCOM SAS (70%)</t>
    </r>
  </si>
  <si>
    <r>
      <rPr>
        <b/>
        <sz val="11"/>
        <color theme="1"/>
        <rFont val="Calibri"/>
        <family val="2"/>
        <scheme val="minor"/>
      </rPr>
      <t>ENTELCOM (7</t>
    </r>
    <r>
      <rPr>
        <sz val="11"/>
        <color theme="1"/>
        <rFont val="Calibri"/>
        <family val="2"/>
        <scheme val="minor"/>
      </rPr>
      <t>0%)
G&amp;C Ltda. (30%)</t>
    </r>
  </si>
  <si>
    <t>Av El Dorado No. 103-15</t>
  </si>
  <si>
    <r>
      <rPr>
        <b/>
        <sz val="11"/>
        <color theme="1"/>
        <rFont val="Calibri"/>
        <family val="2"/>
        <scheme val="minor"/>
      </rPr>
      <t>Adquisición de equipos para comunicaciones de torres de control (consolas)</t>
    </r>
    <r>
      <rPr>
        <sz val="11"/>
        <color theme="1"/>
        <rFont val="Calibri"/>
        <family val="2"/>
        <scheme val="minor"/>
      </rPr>
      <t xml:space="preserve"> para 11 aeropuertos en Colombia.
(Consolas de comunicaciones digitales)</t>
    </r>
  </si>
  <si>
    <t>CONTINENTAL MICROWAVE LIMITED</t>
  </si>
  <si>
    <t>En la certificación de experiencia del Director de proyecto (Folios 154 y 155 – Balum) NO es posible validar las funciones en el periodo de 14 de abril de 2006 al 30 de diciembre de 2014</t>
  </si>
  <si>
    <r>
      <rPr>
        <b/>
        <sz val="9"/>
        <color theme="1"/>
        <rFont val="Calibri"/>
        <family val="2"/>
        <scheme val="minor"/>
      </rPr>
      <t xml:space="preserve">Director de proyecto diseño, suministro e instalación equipos y servicios para implementación de red de microondas digitales pata Tx de voz y datos </t>
    </r>
    <r>
      <rPr>
        <b/>
        <i/>
        <sz val="9"/>
        <color theme="1"/>
        <rFont val="Calibri"/>
        <family val="2"/>
        <scheme val="minor"/>
      </rPr>
      <t>(Gerencia de proyectos de telecomunicaciones)</t>
    </r>
    <r>
      <rPr>
        <sz val="9"/>
        <color theme="1"/>
        <rFont val="Calibri"/>
        <family val="2"/>
        <scheme val="minor"/>
      </rPr>
      <t xml:space="preserve">
* Ingeniería de diseño
</t>
    </r>
    <r>
      <rPr>
        <b/>
        <sz val="9"/>
        <color theme="1"/>
        <rFont val="Calibri"/>
        <family val="2"/>
        <scheme val="minor"/>
      </rPr>
      <t xml:space="preserve">* Supervisión de procesos de despacho, transporte e instalación de equipos </t>
    </r>
    <r>
      <rPr>
        <b/>
        <i/>
        <sz val="9"/>
        <color theme="1"/>
        <rFont val="Calibri"/>
        <family val="2"/>
        <scheme val="minor"/>
      </rPr>
      <t>(Instalación de equipos)</t>
    </r>
    <r>
      <rPr>
        <sz val="9"/>
        <color theme="1"/>
        <rFont val="Calibri"/>
        <family val="2"/>
        <scheme val="minor"/>
      </rPr>
      <t xml:space="preserve">
* Contratación de personal
* Dirección de actividades de estudio en sitio y de interferencias
* Dirección de labores de pruebas</t>
    </r>
  </si>
  <si>
    <t>Se traslapa</t>
  </si>
  <si>
    <r>
      <t xml:space="preserve">Gerente de ingeniería
</t>
    </r>
    <r>
      <rPr>
        <b/>
        <sz val="9"/>
        <color theme="1"/>
        <rFont val="Calibri"/>
        <family val="2"/>
        <scheme val="minor"/>
      </rPr>
      <t xml:space="preserve">* Director de proyecto (Red de Tx datos vía satélite IBM) </t>
    </r>
    <r>
      <rPr>
        <b/>
        <i/>
        <sz val="9"/>
        <color theme="1"/>
        <rFont val="Calibri"/>
        <family val="2"/>
        <scheme val="minor"/>
      </rPr>
      <t>(Gerencia de proyectos)</t>
    </r>
    <r>
      <rPr>
        <sz val="9"/>
        <color theme="1"/>
        <rFont val="Calibri"/>
        <family val="2"/>
        <scheme val="minor"/>
      </rPr>
      <t xml:space="preserve">
* Director de operaciones
* Director de proyectos especiales</t>
    </r>
  </si>
  <si>
    <r>
      <t xml:space="preserve">Gerente de ingeniería </t>
    </r>
    <r>
      <rPr>
        <b/>
        <sz val="9"/>
        <color theme="1"/>
        <rFont val="Calibri"/>
        <family val="2"/>
        <scheme val="minor"/>
      </rPr>
      <t xml:space="preserve">(Diseño sistema Uplink satelital INRAVISIÓN Y dirección de la instalación de la estación CAN) </t>
    </r>
    <r>
      <rPr>
        <b/>
        <i/>
        <sz val="9"/>
        <color theme="1"/>
        <rFont val="Calibri"/>
        <family val="2"/>
        <scheme val="minor"/>
      </rPr>
      <t>(Instalación equipos)</t>
    </r>
    <r>
      <rPr>
        <sz val="9"/>
        <color theme="1"/>
        <rFont val="Calibri"/>
        <family val="2"/>
        <scheme val="minor"/>
      </rPr>
      <t xml:space="preserve">
* Director de proyecto
* Director de operaciones
* Director de proyectos especiales</t>
    </r>
  </si>
  <si>
    <r>
      <t xml:space="preserve">Gerente de ingeniería </t>
    </r>
    <r>
      <rPr>
        <b/>
        <sz val="9"/>
        <color theme="1"/>
        <rFont val="Calibri"/>
        <family val="2"/>
        <scheme val="minor"/>
      </rPr>
      <t xml:space="preserve">(Diseño de la red de Tx de vos y datos vía satélite SINGER) </t>
    </r>
    <r>
      <rPr>
        <b/>
        <i/>
        <sz val="9"/>
        <color theme="1"/>
        <rFont val="Calibri"/>
        <family val="2"/>
        <scheme val="minor"/>
      </rPr>
      <t>(Redes de TX)</t>
    </r>
    <r>
      <rPr>
        <sz val="9"/>
        <color theme="1"/>
        <rFont val="Calibri"/>
        <family val="2"/>
        <scheme val="minor"/>
      </rPr>
      <t xml:space="preserve">
* Director de proyecto
* Director de operaciones
* Director de proyectos especiales</t>
    </r>
  </si>
  <si>
    <t>Harris</t>
  </si>
  <si>
    <r>
      <rPr>
        <b/>
        <sz val="9"/>
        <color theme="1"/>
        <rFont val="Calibri"/>
        <family val="2"/>
        <scheme val="minor"/>
      </rPr>
      <t xml:space="preserve">Director de proyecto de suministro e instalación de 20 radioenlaces de microondas </t>
    </r>
    <r>
      <rPr>
        <b/>
        <i/>
        <sz val="9"/>
        <color theme="1"/>
        <rFont val="Calibri"/>
        <family val="2"/>
        <scheme val="minor"/>
      </rPr>
      <t>(Gerencia de proyectos)</t>
    </r>
  </si>
  <si>
    <t>Ingeniero electrónico
Especialista en telecomunicaciones</t>
  </si>
  <si>
    <t>¿El proponente es el que certifica?
¿SI o N/A? Y Contrato (Si aplica)</t>
  </si>
  <si>
    <r>
      <t xml:space="preserve">* Determinación de proyectos en el área de Radar
</t>
    </r>
    <r>
      <rPr>
        <b/>
        <sz val="9"/>
        <color theme="1"/>
        <rFont val="Calibri"/>
        <family val="2"/>
        <scheme val="minor"/>
      </rPr>
      <t xml:space="preserve">* Elaborar, ejecutar, administrar y supervisar proyectos de Vig y control Radar </t>
    </r>
    <r>
      <rPr>
        <b/>
        <i/>
        <sz val="9"/>
        <color theme="1"/>
        <rFont val="Calibri"/>
        <family val="2"/>
        <scheme val="minor"/>
      </rPr>
      <t>(3 Instalación y operación)</t>
    </r>
    <r>
      <rPr>
        <b/>
        <sz val="9"/>
        <color theme="1"/>
        <rFont val="Calibri"/>
        <family val="2"/>
        <scheme val="minor"/>
      </rPr>
      <t>.</t>
    </r>
    <r>
      <rPr>
        <sz val="9"/>
        <color theme="1"/>
        <rFont val="Calibri"/>
        <family val="2"/>
        <scheme val="minor"/>
      </rPr>
      <t xml:space="preserve"> Participar en procesos de pruebas de aceptación y entrenamiento en fábrica de los sistemas de Vig y Control radar adquiridos
</t>
    </r>
    <r>
      <rPr>
        <b/>
        <sz val="9"/>
        <color theme="1"/>
        <rFont val="Calibri"/>
        <family val="2"/>
        <scheme val="minor"/>
      </rPr>
      <t xml:space="preserve">* Establecer requerimientos de repuestos, herramientas equipos de pruebas y accesorios para mantenimiento de sistemas radar </t>
    </r>
    <r>
      <rPr>
        <b/>
        <i/>
        <sz val="9"/>
        <color theme="1"/>
        <rFont val="Calibri"/>
        <family val="2"/>
        <scheme val="minor"/>
      </rPr>
      <t>(2 y 3)</t>
    </r>
    <r>
      <rPr>
        <sz val="9"/>
        <color theme="1"/>
        <rFont val="Calibri"/>
        <family val="2"/>
        <scheme val="minor"/>
      </rPr>
      <t xml:space="preserve">
</t>
    </r>
    <r>
      <rPr>
        <b/>
        <sz val="9"/>
        <color theme="1"/>
        <rFont val="Calibri"/>
        <family val="2"/>
        <scheme val="minor"/>
      </rPr>
      <t xml:space="preserve">* Calibrar sistemas radar </t>
    </r>
    <r>
      <rPr>
        <b/>
        <i/>
        <sz val="9"/>
        <color theme="1"/>
        <rFont val="Calibri"/>
        <family val="2"/>
        <scheme val="minor"/>
      </rPr>
      <t>(2)</t>
    </r>
    <r>
      <rPr>
        <sz val="9"/>
        <color theme="1"/>
        <rFont val="Calibri"/>
        <family val="2"/>
        <scheme val="minor"/>
      </rPr>
      <t xml:space="preserve">
* </t>
    </r>
    <r>
      <rPr>
        <b/>
        <sz val="9"/>
        <color theme="1"/>
        <rFont val="Calibri"/>
        <family val="2"/>
        <scheme val="minor"/>
      </rPr>
      <t xml:space="preserve">Coordinar la asistencia técnica para el mantenimiento (P, C y mejorativo) </t>
    </r>
    <r>
      <rPr>
        <b/>
        <i/>
        <sz val="9"/>
        <color theme="1"/>
        <rFont val="Calibri"/>
        <family val="2"/>
        <scheme val="minor"/>
      </rPr>
      <t>(1 y 2)</t>
    </r>
    <r>
      <rPr>
        <b/>
        <sz val="9"/>
        <color theme="1"/>
        <rFont val="Calibri"/>
        <family val="2"/>
        <scheme val="minor"/>
      </rPr>
      <t xml:space="preserve">. Desarrollo de proyectos  e instalaciones sobre los sistemas radar y equipos complementarios (3).
</t>
    </r>
    <r>
      <rPr>
        <sz val="9"/>
        <color theme="1"/>
        <rFont val="Calibri"/>
        <family val="2"/>
        <scheme val="minor"/>
      </rPr>
      <t xml:space="preserve">* Emitir concepto técnico sobre conveniencia de actualizar, adicionar o renovar equipos y sistemas de radar
* Determinar necesidades de entrenamiento
* Determinar necesidades de RRHH para mantenimiento y desarrollos de proyectos de Radar
</t>
    </r>
    <r>
      <rPr>
        <b/>
        <sz val="9"/>
        <color theme="1"/>
        <rFont val="Calibri"/>
        <family val="2"/>
        <scheme val="minor"/>
      </rPr>
      <t xml:space="preserve">* Investigar, planificar, administrar y desarrollar proyectos de Vig y control Radar </t>
    </r>
    <r>
      <rPr>
        <b/>
        <i/>
        <sz val="9"/>
        <color theme="1"/>
        <rFont val="Calibri"/>
        <family val="2"/>
        <scheme val="minor"/>
      </rPr>
      <t>(1, 2 y 3)</t>
    </r>
    <r>
      <rPr>
        <sz val="9"/>
        <color theme="1"/>
        <rFont val="Calibri"/>
        <family val="2"/>
        <scheme val="minor"/>
      </rPr>
      <t xml:space="preserve">
</t>
    </r>
    <r>
      <rPr>
        <b/>
        <sz val="9"/>
        <color theme="1"/>
        <rFont val="Calibri"/>
        <family val="2"/>
        <scheme val="minor"/>
      </rPr>
      <t xml:space="preserve">* Elaborar diagramas de cobertura radar </t>
    </r>
    <r>
      <rPr>
        <b/>
        <i/>
        <sz val="9"/>
        <color theme="1"/>
        <rFont val="Calibri"/>
        <family val="2"/>
        <scheme val="minor"/>
      </rPr>
      <t>(3)</t>
    </r>
    <r>
      <rPr>
        <sz val="9"/>
        <color theme="1"/>
        <rFont val="Calibri"/>
        <family val="2"/>
        <scheme val="minor"/>
      </rPr>
      <t xml:space="preserve">
* Liderar proyecto solución de aumentación
</t>
    </r>
    <r>
      <rPr>
        <b/>
        <sz val="9"/>
        <color theme="1"/>
        <rFont val="Calibri"/>
        <family val="2"/>
        <scheme val="minor"/>
      </rPr>
      <t xml:space="preserve">* Supervisión proyectos (sistemas de vigilancia radar secundario, sala radar) </t>
    </r>
    <r>
      <rPr>
        <b/>
        <i/>
        <sz val="9"/>
        <color theme="1"/>
        <rFont val="Calibri"/>
        <family val="2"/>
        <scheme val="minor"/>
      </rPr>
      <t>(3)</t>
    </r>
  </si>
  <si>
    <t>Ultimo cargo: Técnico aeronáutico en el grupo de sistemas de comunicación</t>
  </si>
  <si>
    <t>ENTELCOM SAS</t>
  </si>
  <si>
    <t>si</t>
  </si>
  <si>
    <t>SEEL</t>
  </si>
  <si>
    <t>Servicios profesionales en el área de ingeniería electrónica</t>
  </si>
  <si>
    <t>ASIGNACIÓN DE PUNTAJE</t>
  </si>
  <si>
    <t>HABILITADO (SI o NO):</t>
  </si>
  <si>
    <t>MAYOR CANTIDAD OFRECIDA</t>
  </si>
  <si>
    <t>CANTIDAD OFRECIDA</t>
  </si>
  <si>
    <t>PUNTAJE</t>
  </si>
  <si>
    <t>PUNTAJE ASIGNADO (PARA HABILITADOS):</t>
  </si>
  <si>
    <t>PUNTAJE ASIGNADO</t>
  </si>
  <si>
    <r>
      <t>De acuerdo a la descripción del objetivo de la especialización en PROYECTOS DE DESARROLLO, la actividad de capacitación en gerencia de proyectos de desarrollo está incluida (</t>
    </r>
    <r>
      <rPr>
        <i/>
        <sz val="9"/>
        <color theme="1"/>
        <rFont val="Calibri"/>
        <family val="2"/>
        <scheme val="minor"/>
      </rPr>
      <t xml:space="preserve">Objetivo: </t>
    </r>
    <r>
      <rPr>
        <b/>
        <i/>
        <sz val="9"/>
        <color theme="1"/>
        <rFont val="Calibri"/>
        <family val="2"/>
        <scheme val="minor"/>
      </rPr>
      <t>Capacitar a profesionales de diversas disciplinas en</t>
    </r>
    <r>
      <rPr>
        <i/>
        <sz val="9"/>
        <color theme="1"/>
        <rFont val="Calibri"/>
        <family val="2"/>
        <scheme val="minor"/>
      </rPr>
      <t xml:space="preserve"> la identificación, formulación, ejecución, control, seguimiento y </t>
    </r>
    <r>
      <rPr>
        <b/>
        <i/>
        <sz val="9"/>
        <color theme="1"/>
        <rFont val="Calibri"/>
        <family val="2"/>
        <scheme val="minor"/>
      </rPr>
      <t>gerencia de proyectos de desarrollo</t>
    </r>
    <r>
      <rPr>
        <i/>
        <sz val="9"/>
        <color theme="1"/>
        <rFont val="Calibri"/>
        <family val="2"/>
        <scheme val="minor"/>
      </rPr>
      <t>, con énfasis en el desarrollo del campo sectorial, regional y local</t>
    </r>
    <r>
      <rPr>
        <sz val="9"/>
        <color theme="1"/>
        <rFont val="Calibri"/>
        <family val="2"/>
        <scheme val="minor"/>
      </rPr>
      <t>)
Fuente: http://hermesoft.esap.edu.co/esap/hermesoft/portal/home_1/rec/arc_1029.pdf</t>
    </r>
  </si>
  <si>
    <r>
      <t xml:space="preserve">PROFESIONAL I
* Elaborar planes de mantenimiento preventivo y correctivo
* Planificar y dirigir los montajes
* Realizar diagnóstico y reparación de equipos de la red de telecomunicaciones
</t>
    </r>
    <r>
      <rPr>
        <b/>
        <sz val="9"/>
        <color theme="1"/>
        <rFont val="Calibri"/>
        <family val="2"/>
        <scheme val="minor"/>
      </rPr>
      <t xml:space="preserve">* Asesorar a la vicepresidencia técnica en electrónica </t>
    </r>
    <r>
      <rPr>
        <b/>
        <i/>
        <sz val="9"/>
        <color theme="1"/>
        <rFont val="Calibri"/>
        <family val="2"/>
        <scheme val="minor"/>
      </rPr>
      <t>(Redes y operación de equipos)</t>
    </r>
  </si>
  <si>
    <r>
      <t xml:space="preserve">Mal diligenciamiento del anexo “PROPUESTA ECONÓMICA” (Pusieron 22 meses en vez de 21 meses). Incumple el causal de rechazo d): “No diligenciar el Anexo “Propuesta Económica” de tal forma que impida su comparación objetiva o el conocimiento sobre el valor ofertado </t>
    </r>
    <r>
      <rPr>
        <b/>
        <sz val="11"/>
        <color theme="1"/>
        <rFont val="Calibri"/>
        <family val="2"/>
        <scheme val="minor"/>
      </rPr>
      <t>o se modifique</t>
    </r>
    <r>
      <rPr>
        <sz val="11"/>
        <color theme="1"/>
        <rFont val="Calibri"/>
        <family val="2"/>
        <scheme val="minor"/>
      </rPr>
      <t xml:space="preserve"> la descripción </t>
    </r>
    <r>
      <rPr>
        <b/>
        <sz val="11"/>
        <color theme="1"/>
        <rFont val="Calibri"/>
        <family val="2"/>
        <scheme val="minor"/>
      </rPr>
      <t>y/o cantidad del o los elementos a adquirir o servicios a contratar</t>
    </r>
    <r>
      <rPr>
        <sz val="11"/>
        <color theme="1"/>
        <rFont val="Calibri"/>
        <family val="2"/>
        <scheme val="minor"/>
      </rPr>
      <t>”</t>
    </r>
  </si>
  <si>
    <r>
      <t>*Repite la frase "</t>
    </r>
    <r>
      <rPr>
        <i/>
        <sz val="11"/>
        <color theme="1"/>
        <rFont val="Calibri"/>
        <family val="2"/>
        <scheme val="minor"/>
      </rPr>
      <t>en calidad</t>
    </r>
    <r>
      <rPr>
        <sz val="11"/>
        <color theme="1"/>
        <rFont val="Calibri"/>
        <family val="2"/>
        <scheme val="minor"/>
      </rPr>
      <t>"
* Falta el título de tabla "</t>
    </r>
    <r>
      <rPr>
        <i/>
        <sz val="11"/>
        <color theme="1"/>
        <rFont val="Calibri"/>
        <family val="2"/>
        <scheme val="minor"/>
      </rPr>
      <t>Estudio de mediciones de intensidad campo e interferencias actualizado estaciones primarias</t>
    </r>
    <r>
      <rPr>
        <sz val="11"/>
        <color theme="1"/>
        <rFont val="Calibri"/>
        <family val="2"/>
        <scheme val="minor"/>
      </rPr>
      <t>"</t>
    </r>
  </si>
  <si>
    <t>4 contratos
Terminación
Satisfacción
Fecha expedición
Contrato privado</t>
  </si>
  <si>
    <t>Terminado
Objeto
Contrato privado</t>
  </si>
  <si>
    <t>Ministere de la Communication
Porte-Parole du Gouvernement République
Office de Radiodiffusion Televisión du Mali - BAMAKO-RÉPUBLIQUE DU MALÍ</t>
  </si>
  <si>
    <t>Tasa de $2639,02 pesos a 10 de junio de 2008 (Euros)</t>
  </si>
  <si>
    <t>Tasa de $2869,96 pesos a 15 de enero de 2007 (Euros)</t>
  </si>
  <si>
    <t>Tasa de $2525,91 pesos a 21 de octubre de 2010 (Euros)</t>
  </si>
  <si>
    <t>Pese a que en el acta de recibo final a satisfacción firmada el 23 de enero de 2014 (Folios 153 a 163, en el folio 153 aparece “Lugar y fecha Bogotá Enero 23 de 2015” y en el folio 156 aparece “Para constancia se firma por las partes intervinientes el 23 de enero de 2014”), se concluye que se da por cumplido el objeto del contrato y su adición: "Se da por recibido el cumplimiento a satisfacción";en la certificación firmada el 12 de junio de 2015 (folio 141), dice: “Fecha de terminación: 30 de diciembre de 2015 según última acta de recibo a satisfacción ALGEN 507-2014. Ejecutado sin liquidar”.
El oferente allega el 5 de agosto certificación corregida por parte de la entidad contratante con fecha de terminación 30 de diciembre 2014 (situación que fue validada en el SECOP); y acta de recibo final a satisfacción del contrato 253-1-2012 con la fecha del encabezado (enero 23 de 2015) igual a la de la constancia de las firmas (23 de enero de 2015). 
Transmisión (UIT, recomendación B 13): Transferencia de información de un punto a otro o a otros, por medio de señales</t>
  </si>
  <si>
    <t>ANEXO 13</t>
  </si>
  <si>
    <t>Correcto diligenciamiento
APOYO A LA INDUSTRIA NACIONAL</t>
  </si>
  <si>
    <t>CUMPLE O NO / VALOR</t>
  </si>
  <si>
    <t>En caso de que el proponente sea de origen Extranjero o mixto que acredite trato nacional.</t>
  </si>
  <si>
    <t>En caso de que el proponente sea de origen Nacional 100%</t>
  </si>
  <si>
    <t>3.3.3.</t>
  </si>
  <si>
    <t>OBSERVACIONES Y ACLARACIONES</t>
  </si>
  <si>
    <t>12/06/2015
04/08/2015</t>
  </si>
  <si>
    <t>APOYO A LA INDUSTRIA NACIONAL (Hasta 100 puntos) (*)</t>
  </si>
  <si>
    <t>La evaluación técnica realizada se basó en las tres ofertas entregadas por los participantes (Copia 1) en la audiencia de cierre realizada el pasado 29 de julio de 2015. 
Tal y como se establece en las reglas de participación (En el numeral 1.4.7. y en el numeral 12 de la Carta de presentación de la propuesta; el equipo evaluador de los aspectos habilitantes y ponderables técnicos asume que la información aportada con las propuestas es veraz y confiable, todo en el marco del principio de buena fe y transparencia que acoge este proceso.
La presente evaluación consideró las subsanaciones pertinentes realizadas por los oferentes requeridos, en los tiempos establecidos en las reglas de participación.
(*) El equipo evaluador de los aspectos técnicos asignó el puntaje correspondiente al apoyo a la industria nacional con base en la información consignada en el anexo 13 de cada propuesta, y en lo definido en el numeral 3.3.3. de las reglas de participación. No se surtió un análisis técnico de la documentación que soporta el trato y/o origen para cada oferente, por tratarse este de un campo profesional distinto al de la ingeniería.</t>
  </si>
  <si>
    <r>
      <rPr>
        <b/>
        <sz val="9"/>
        <color theme="1"/>
        <rFont val="Calibri"/>
        <family val="2"/>
        <scheme val="minor"/>
      </rPr>
      <t xml:space="preserve">* Establecer políticas de A y M de la red de radio y TV </t>
    </r>
    <r>
      <rPr>
        <b/>
        <i/>
        <sz val="9"/>
        <color theme="1"/>
        <rFont val="Calibri"/>
        <family val="2"/>
        <scheme val="minor"/>
      </rPr>
      <t>(Redes)</t>
    </r>
    <r>
      <rPr>
        <sz val="9"/>
        <color theme="1"/>
        <rFont val="Calibri"/>
        <family val="2"/>
        <scheme val="minor"/>
      </rPr>
      <t xml:space="preserve">
</t>
    </r>
    <r>
      <rPr>
        <b/>
        <sz val="9"/>
        <color theme="1"/>
        <rFont val="Calibri"/>
        <family val="2"/>
        <scheme val="minor"/>
      </rPr>
      <t xml:space="preserve">* Elaborar informes de gestión de la O y M de la red </t>
    </r>
    <r>
      <rPr>
        <b/>
        <i/>
        <sz val="9"/>
        <color theme="1"/>
        <rFont val="Calibri"/>
        <family val="2"/>
        <scheme val="minor"/>
      </rPr>
      <t>(Redes y operación)</t>
    </r>
    <r>
      <rPr>
        <sz val="9"/>
        <color theme="1"/>
        <rFont val="Calibri"/>
        <family val="2"/>
        <scheme val="minor"/>
      </rPr>
      <t xml:space="preserve">
* Consolidar inventarios
* Elaborar normas técnicas para el M de la red de radio y TV
*</t>
    </r>
    <r>
      <rPr>
        <b/>
        <sz val="9"/>
        <color theme="1"/>
        <rFont val="Calibri"/>
        <family val="2"/>
        <scheme val="minor"/>
      </rPr>
      <t xml:space="preserve"> Apoyar grupos de trabajo (M  de sistemas de difusión y satélite de las estaciones de radio y TV) </t>
    </r>
    <r>
      <rPr>
        <b/>
        <i/>
        <sz val="9"/>
        <color theme="1"/>
        <rFont val="Calibri"/>
        <family val="2"/>
        <scheme val="minor"/>
      </rPr>
      <t>(Redes)</t>
    </r>
    <r>
      <rPr>
        <sz val="9"/>
        <color theme="1"/>
        <rFont val="Calibri"/>
        <family val="2"/>
        <scheme val="minor"/>
      </rPr>
      <t xml:space="preserve">
* Apoyar la gestión de proyectos, definición técnica y requerimientos
</t>
    </r>
    <r>
      <rPr>
        <b/>
        <sz val="9"/>
        <color theme="1"/>
        <rFont val="Calibri"/>
        <family val="2"/>
        <scheme val="minor"/>
      </rPr>
      <t xml:space="preserve">* Hacer seguimiento a visitas de M </t>
    </r>
    <r>
      <rPr>
        <b/>
        <i/>
        <sz val="9"/>
        <color theme="1"/>
        <rFont val="Calibri"/>
        <family val="2"/>
        <scheme val="minor"/>
      </rPr>
      <t>(Redes)</t>
    </r>
    <r>
      <rPr>
        <sz val="9"/>
        <color theme="1"/>
        <rFont val="Calibri"/>
        <family val="2"/>
        <scheme val="minor"/>
      </rPr>
      <t xml:space="preserve">
* Hacer seguimiento y control a inventarios
* Preparación de informes
</t>
    </r>
    <r>
      <rPr>
        <b/>
        <sz val="9"/>
        <color theme="1"/>
        <rFont val="Calibri"/>
        <family val="2"/>
        <scheme val="minor"/>
      </rPr>
      <t xml:space="preserve">* Realizar visitas a estaciones para verificar estado de operación </t>
    </r>
    <r>
      <rPr>
        <b/>
        <i/>
        <sz val="9"/>
        <color theme="1"/>
        <rFont val="Calibri"/>
        <family val="2"/>
        <scheme val="minor"/>
      </rPr>
      <t>(Redes y operación)</t>
    </r>
    <r>
      <rPr>
        <sz val="9"/>
        <color theme="1"/>
        <rFont val="Calibri"/>
        <family val="2"/>
        <scheme val="minor"/>
      </rPr>
      <t xml:space="preserve">
</t>
    </r>
    <r>
      <rPr>
        <b/>
        <sz val="9"/>
        <color theme="1"/>
        <rFont val="Calibri"/>
        <family val="2"/>
        <scheme val="minor"/>
      </rPr>
      <t xml:space="preserve">* Control de estado de la red </t>
    </r>
    <r>
      <rPr>
        <b/>
        <i/>
        <sz val="9"/>
        <color theme="1"/>
        <rFont val="Calibri"/>
        <family val="2"/>
        <scheme val="minor"/>
      </rPr>
      <t>(Redes y operación)</t>
    </r>
    <r>
      <rPr>
        <sz val="9"/>
        <color theme="1"/>
        <rFont val="Calibri"/>
        <family val="2"/>
        <scheme val="minor"/>
      </rPr>
      <t xml:space="preserve">
</t>
    </r>
    <r>
      <rPr>
        <b/>
        <sz val="9"/>
        <color theme="1"/>
        <rFont val="Calibri"/>
        <family val="2"/>
        <scheme val="minor"/>
      </rPr>
      <t xml:space="preserve">* Soporte con información técnica para planes y diseños de optimización de la red de radio y TV </t>
    </r>
    <r>
      <rPr>
        <b/>
        <i/>
        <sz val="9"/>
        <color theme="1"/>
        <rFont val="Calibri"/>
        <family val="2"/>
        <scheme val="minor"/>
      </rPr>
      <t>(Redes)</t>
    </r>
  </si>
  <si>
    <r>
      <rPr>
        <b/>
        <sz val="9"/>
        <color theme="1"/>
        <rFont val="Calibri"/>
        <family val="2"/>
        <scheme val="minor"/>
      </rPr>
      <t>* Establecer políticas de A y M de la red de radio y TV</t>
    </r>
    <r>
      <rPr>
        <sz val="9"/>
        <color theme="1"/>
        <rFont val="Calibri"/>
        <family val="2"/>
        <scheme val="minor"/>
      </rPr>
      <t xml:space="preserve">
</t>
    </r>
    <r>
      <rPr>
        <b/>
        <sz val="9"/>
        <color theme="1"/>
        <rFont val="Calibri"/>
        <family val="2"/>
        <scheme val="minor"/>
      </rPr>
      <t>* Elaborar informes de gestión de la O y M de la red</t>
    </r>
    <r>
      <rPr>
        <sz val="9"/>
        <color theme="1"/>
        <rFont val="Calibri"/>
        <family val="2"/>
        <scheme val="minor"/>
      </rPr>
      <t xml:space="preserve">
* Consolidar inventarios
* Elaborar normas técnicas para el M de la red de radio y TV
*</t>
    </r>
    <r>
      <rPr>
        <b/>
        <sz val="9"/>
        <color theme="1"/>
        <rFont val="Calibri"/>
        <family val="2"/>
        <scheme val="minor"/>
      </rPr>
      <t xml:space="preserve"> Apoyar grupos de trabajo (M  de sistemas de difusión y satélite de las estaciones de radio y TV)</t>
    </r>
    <r>
      <rPr>
        <sz val="9"/>
        <color theme="1"/>
        <rFont val="Calibri"/>
        <family val="2"/>
        <scheme val="minor"/>
      </rPr>
      <t xml:space="preserve">
* Apoyar la gestión de proyectos, definición técnica y requerimientos
</t>
    </r>
    <r>
      <rPr>
        <b/>
        <sz val="9"/>
        <color theme="1"/>
        <rFont val="Calibri"/>
        <family val="2"/>
        <scheme val="minor"/>
      </rPr>
      <t>* Hacer seguimiento a visitas de M</t>
    </r>
    <r>
      <rPr>
        <sz val="9"/>
        <color theme="1"/>
        <rFont val="Calibri"/>
        <family val="2"/>
        <scheme val="minor"/>
      </rPr>
      <t xml:space="preserve">
* Hacer seguimiento y control a inventarios
* Preparación de informes
</t>
    </r>
    <r>
      <rPr>
        <b/>
        <sz val="9"/>
        <color theme="1"/>
        <rFont val="Calibri"/>
        <family val="2"/>
        <scheme val="minor"/>
      </rPr>
      <t>* Realizar visitas a estaciones para verificar estado de operación</t>
    </r>
    <r>
      <rPr>
        <sz val="9"/>
        <color theme="1"/>
        <rFont val="Calibri"/>
        <family val="2"/>
        <scheme val="minor"/>
      </rPr>
      <t xml:space="preserve">
</t>
    </r>
    <r>
      <rPr>
        <b/>
        <sz val="9"/>
        <color theme="1"/>
        <rFont val="Calibri"/>
        <family val="2"/>
        <scheme val="minor"/>
      </rPr>
      <t>* Control de estado de la red</t>
    </r>
    <r>
      <rPr>
        <sz val="9"/>
        <color theme="1"/>
        <rFont val="Calibri"/>
        <family val="2"/>
        <scheme val="minor"/>
      </rPr>
      <t xml:space="preserve">
</t>
    </r>
    <r>
      <rPr>
        <b/>
        <sz val="9"/>
        <color theme="1"/>
        <rFont val="Calibri"/>
        <family val="2"/>
        <scheme val="minor"/>
      </rPr>
      <t>* Soporte con información técnica para planes y diseños de optimización de la red de radio y TV.</t>
    </r>
  </si>
  <si>
    <r>
      <t xml:space="preserve">Profesional energía radio
</t>
    </r>
    <r>
      <rPr>
        <b/>
        <sz val="9"/>
        <color theme="1"/>
        <rFont val="Calibri"/>
        <family val="2"/>
        <scheme val="minor"/>
      </rPr>
      <t xml:space="preserve">* Establecer y hacer seguimiento  a políticas de A y M de la infraestructura de energía que soporta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Elaborar normas técnicas para M de energía en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Hacer seguimiento a las visitas de M de los sistemas de energía </t>
    </r>
    <r>
      <rPr>
        <b/>
        <i/>
        <sz val="9"/>
        <color theme="1"/>
        <rFont val="Calibri"/>
        <family val="2"/>
        <scheme val="minor"/>
      </rPr>
      <t>(Mantenimiento redes)</t>
    </r>
    <r>
      <rPr>
        <sz val="9"/>
        <color theme="1"/>
        <rFont val="Calibri"/>
        <family val="2"/>
        <scheme val="minor"/>
      </rPr>
      <t xml:space="preserve">
* Centralizar  información sobre consumos de ACPM y operación de plantas
</t>
    </r>
    <r>
      <rPr>
        <b/>
        <sz val="9"/>
        <color theme="1"/>
        <rFont val="Calibri"/>
        <family val="2"/>
        <scheme val="minor"/>
      </rPr>
      <t xml:space="preserve">* Realizar visitas a estaciones (Energía) </t>
    </r>
    <r>
      <rPr>
        <b/>
        <i/>
        <sz val="9"/>
        <color theme="1"/>
        <rFont val="Calibri"/>
        <family val="2"/>
        <scheme val="minor"/>
      </rPr>
      <t>(Operación de redes)</t>
    </r>
    <r>
      <rPr>
        <sz val="9"/>
        <color theme="1"/>
        <rFont val="Calibri"/>
        <family val="2"/>
        <scheme val="minor"/>
      </rPr>
      <t xml:space="preserve">
</t>
    </r>
    <r>
      <rPr>
        <b/>
        <i/>
        <sz val="9"/>
        <color theme="1"/>
        <rFont val="Calibri"/>
        <family val="2"/>
        <scheme val="minor"/>
      </rPr>
      <t>* Registro de novedades del estado de operación de la red (Operación de redes)</t>
    </r>
    <r>
      <rPr>
        <sz val="9"/>
        <color theme="1"/>
        <rFont val="Calibri"/>
        <family val="2"/>
        <scheme val="minor"/>
      </rPr>
      <t xml:space="preserve">
* Soportar al área de ingeniería con información técnica y de red para planes y diseños de optimización de la red de radio y televisión</t>
    </r>
  </si>
  <si>
    <r>
      <t xml:space="preserve">Profesional soporte energía radio
</t>
    </r>
    <r>
      <rPr>
        <b/>
        <sz val="9"/>
        <color theme="1"/>
        <rFont val="Calibri"/>
        <family val="2"/>
        <scheme val="minor"/>
      </rPr>
      <t xml:space="preserve">* Establecer y hacer seguimiento  a políticas de A y M de la infraestructura de energía que soporta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Elaborar normas técnicas para M de energía en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Hacer seguimiento a las visitas de M de los sistemas de energía </t>
    </r>
    <r>
      <rPr>
        <b/>
        <i/>
        <sz val="9"/>
        <color theme="1"/>
        <rFont val="Calibri"/>
        <family val="2"/>
        <scheme val="minor"/>
      </rPr>
      <t>(Mantenimiento redes)</t>
    </r>
    <r>
      <rPr>
        <sz val="9"/>
        <color theme="1"/>
        <rFont val="Calibri"/>
        <family val="2"/>
        <scheme val="minor"/>
      </rPr>
      <t xml:space="preserve">
* Centralizar  información sobre consumos de ACPM y operación de plantas
</t>
    </r>
    <r>
      <rPr>
        <b/>
        <sz val="9"/>
        <color theme="1"/>
        <rFont val="Calibri"/>
        <family val="2"/>
        <scheme val="minor"/>
      </rPr>
      <t xml:space="preserve">* Realizar visitas a estaciones (Energía) </t>
    </r>
    <r>
      <rPr>
        <b/>
        <i/>
        <sz val="9"/>
        <color theme="1"/>
        <rFont val="Calibri"/>
        <family val="2"/>
        <scheme val="minor"/>
      </rPr>
      <t>(Operación redes)</t>
    </r>
    <r>
      <rPr>
        <sz val="9"/>
        <color theme="1"/>
        <rFont val="Calibri"/>
        <family val="2"/>
        <scheme val="minor"/>
      </rPr>
      <t xml:space="preserve">
</t>
    </r>
    <r>
      <rPr>
        <b/>
        <sz val="9"/>
        <color theme="1"/>
        <rFont val="Calibri"/>
        <family val="2"/>
        <scheme val="minor"/>
      </rPr>
      <t xml:space="preserve">* Registro de novedades del estado de operación de la red </t>
    </r>
    <r>
      <rPr>
        <b/>
        <i/>
        <sz val="9"/>
        <color theme="1"/>
        <rFont val="Calibri"/>
        <family val="2"/>
        <scheme val="minor"/>
      </rPr>
      <t>(Operación redes)</t>
    </r>
    <r>
      <rPr>
        <sz val="9"/>
        <color theme="1"/>
        <rFont val="Calibri"/>
        <family val="2"/>
        <scheme val="minor"/>
      </rPr>
      <t xml:space="preserve">
</t>
    </r>
    <r>
      <rPr>
        <i/>
        <sz val="9"/>
        <color theme="1"/>
        <rFont val="Calibri"/>
        <family val="2"/>
        <scheme val="minor"/>
      </rPr>
      <t>* Soportar al área de ingeniería con información técnica y de red para planes y diseños de optimización de la red de radio y televisión</t>
    </r>
  </si>
  <si>
    <r>
      <t xml:space="preserve">Profesional soporte Infraestructura eléctrica
</t>
    </r>
    <r>
      <rPr>
        <b/>
        <sz val="9"/>
        <color theme="1"/>
        <rFont val="Calibri"/>
        <family val="2"/>
        <scheme val="minor"/>
      </rPr>
      <t xml:space="preserve">* Establecer y hacer seguimiento  a políticas de A y M de la infraestructura de energía que soporta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Elaborar normas técnicas para M de energía en la red de radio y TV </t>
    </r>
    <r>
      <rPr>
        <b/>
        <i/>
        <sz val="9"/>
        <color theme="1"/>
        <rFont val="Calibri"/>
        <family val="2"/>
        <scheme val="minor"/>
      </rPr>
      <t>(Mantenimiento redes)</t>
    </r>
    <r>
      <rPr>
        <sz val="9"/>
        <color theme="1"/>
        <rFont val="Calibri"/>
        <family val="2"/>
        <scheme val="minor"/>
      </rPr>
      <t xml:space="preserve">
</t>
    </r>
    <r>
      <rPr>
        <b/>
        <sz val="9"/>
        <color theme="1"/>
        <rFont val="Calibri"/>
        <family val="2"/>
        <scheme val="minor"/>
      </rPr>
      <t xml:space="preserve">* Hacer seguimiento a las visitas de M de los sistemas de energía </t>
    </r>
    <r>
      <rPr>
        <b/>
        <i/>
        <sz val="9"/>
        <color theme="1"/>
        <rFont val="Calibri"/>
        <family val="2"/>
        <scheme val="minor"/>
      </rPr>
      <t>(Mantenimiento redes)</t>
    </r>
    <r>
      <rPr>
        <sz val="9"/>
        <color theme="1"/>
        <rFont val="Calibri"/>
        <family val="2"/>
        <scheme val="minor"/>
      </rPr>
      <t xml:space="preserve">
* Centralizar  información sobre consumos de ACPM y operación de plantas
</t>
    </r>
    <r>
      <rPr>
        <b/>
        <sz val="9"/>
        <color theme="1"/>
        <rFont val="Calibri"/>
        <family val="2"/>
        <scheme val="minor"/>
      </rPr>
      <t xml:space="preserve">* Realizar visitas a estaciones (Energía) </t>
    </r>
    <r>
      <rPr>
        <b/>
        <i/>
        <sz val="9"/>
        <color theme="1"/>
        <rFont val="Calibri"/>
        <family val="2"/>
        <scheme val="minor"/>
      </rPr>
      <t>(Operación redes)</t>
    </r>
    <r>
      <rPr>
        <sz val="9"/>
        <color theme="1"/>
        <rFont val="Calibri"/>
        <family val="2"/>
        <scheme val="minor"/>
      </rPr>
      <t xml:space="preserve">
</t>
    </r>
    <r>
      <rPr>
        <b/>
        <sz val="9"/>
        <color theme="1"/>
        <rFont val="Calibri"/>
        <family val="2"/>
        <scheme val="minor"/>
      </rPr>
      <t xml:space="preserve">* Registro de novedades del estado de operación de la red </t>
    </r>
    <r>
      <rPr>
        <b/>
        <i/>
        <sz val="9"/>
        <color theme="1"/>
        <rFont val="Calibri"/>
        <family val="2"/>
        <scheme val="minor"/>
      </rPr>
      <t>(Operación redes)</t>
    </r>
    <r>
      <rPr>
        <sz val="9"/>
        <color theme="1"/>
        <rFont val="Calibri"/>
        <family val="2"/>
        <scheme val="minor"/>
      </rPr>
      <t xml:space="preserve">
* Soportar al área de ingeniería con información técnica y de red para planes y diseños de optimización de la red de radio y televisión</t>
    </r>
  </si>
  <si>
    <t>Fondo Rotatorio de la Policía</t>
  </si>
  <si>
    <r>
      <rPr>
        <b/>
        <sz val="11"/>
        <color theme="1"/>
        <rFont val="Calibri"/>
        <family val="2"/>
        <scheme val="minor"/>
      </rPr>
      <t>Adquisición, instalación y puesta en funcionamiento</t>
    </r>
    <r>
      <rPr>
        <sz val="11"/>
        <color theme="1"/>
        <rFont val="Calibri"/>
        <family val="2"/>
        <scheme val="minor"/>
      </rPr>
      <t xml:space="preserve"> de sistemas de vigilancia aeronáutica cabeza radar Cerro Verde
Alcance: </t>
    </r>
    <r>
      <rPr>
        <b/>
        <sz val="11"/>
        <color theme="1"/>
        <rFont val="Calibri"/>
        <family val="2"/>
        <scheme val="minor"/>
      </rPr>
      <t>Suministro sistema radar primario y secundario, instalación</t>
    </r>
    <r>
      <rPr>
        <sz val="11"/>
        <color theme="1"/>
        <rFont val="Calibri"/>
        <family val="2"/>
        <scheme val="minor"/>
      </rPr>
      <t xml:space="preserve">, pruebas de aceptación en fábrica y sitio, entrenamiento en fábrica y sitio, </t>
    </r>
    <r>
      <rPr>
        <b/>
        <sz val="11"/>
        <color theme="1"/>
        <rFont val="Calibri"/>
        <family val="2"/>
        <scheme val="minor"/>
      </rPr>
      <t>puesta en operación</t>
    </r>
  </si>
  <si>
    <t>Unidad administrativa de Aeronáutica Civil
899.999.059-3</t>
  </si>
  <si>
    <t>Mario Rosas Gallo (Supervisor contrato y Jefe grupo vigilancia aeronáutica)</t>
  </si>
  <si>
    <t>Aeronáutica Civil</t>
  </si>
  <si>
    <t>Julián Ricardo Valdés Peñaloza cc 17.122.601</t>
  </si>
  <si>
    <r>
      <t xml:space="preserve">Jefe de división de Mantenimiento y Comprobación de la Dirección general de Telecomunicaciones
*Dirigir, coordinar y controlar la dependencia y del personal
</t>
    </r>
    <r>
      <rPr>
        <b/>
        <sz val="9"/>
        <color theme="1"/>
        <rFont val="Calibri"/>
        <family val="2"/>
        <scheme val="minor"/>
      </rPr>
      <t xml:space="preserve">* Aplicación de normas y reglamentos tendientes a la comprobación de radioayudas y sistemas eléctricos y mecánicos del departamento </t>
    </r>
    <r>
      <rPr>
        <b/>
        <i/>
        <sz val="9"/>
        <color theme="1"/>
        <rFont val="Calibri"/>
        <family val="2"/>
        <scheme val="minor"/>
      </rPr>
      <t>(Operación de equipos)</t>
    </r>
    <r>
      <rPr>
        <sz val="9"/>
        <color theme="1"/>
        <rFont val="Calibri"/>
        <family val="2"/>
        <scheme val="minor"/>
      </rPr>
      <t xml:space="preserve">
</t>
    </r>
    <r>
      <rPr>
        <b/>
        <sz val="9"/>
        <color theme="1"/>
        <rFont val="Calibri"/>
        <family val="2"/>
        <scheme val="minor"/>
      </rPr>
      <t xml:space="preserve">* Presentar proyectos para la conservación </t>
    </r>
    <r>
      <rPr>
        <b/>
        <i/>
        <sz val="9"/>
        <color theme="1"/>
        <rFont val="Calibri"/>
        <family val="2"/>
        <scheme val="minor"/>
      </rPr>
      <t>(Operación de equipos)</t>
    </r>
    <r>
      <rPr>
        <b/>
        <sz val="9"/>
        <color theme="1"/>
        <rFont val="Calibri"/>
        <family val="2"/>
        <scheme val="minor"/>
      </rPr>
      <t xml:space="preserve"> y mantenimiento de equipos y sistemas de comunicaciones y radioayudas</t>
    </r>
    <r>
      <rPr>
        <sz val="9"/>
        <color theme="1"/>
        <rFont val="Calibri"/>
        <family val="2"/>
        <scheme val="minor"/>
      </rPr>
      <t xml:space="preserve">
</t>
    </r>
    <r>
      <rPr>
        <b/>
        <sz val="9"/>
        <color theme="1"/>
        <rFont val="Calibri"/>
        <family val="2"/>
        <scheme val="minor"/>
      </rPr>
      <t xml:space="preserve">* Dirigir y coordinar actividades en laboratorio de mantenimiento </t>
    </r>
    <r>
      <rPr>
        <b/>
        <i/>
        <sz val="9"/>
        <color theme="1"/>
        <rFont val="Calibri"/>
        <family val="2"/>
        <scheme val="minor"/>
      </rPr>
      <t>(Operación de equipos)</t>
    </r>
    <r>
      <rPr>
        <sz val="9"/>
        <color theme="1"/>
        <rFont val="Calibri"/>
        <family val="2"/>
        <scheme val="minor"/>
      </rPr>
      <t xml:space="preserve">
</t>
    </r>
    <r>
      <rPr>
        <b/>
        <sz val="9"/>
        <color theme="1"/>
        <rFont val="Calibri"/>
        <family val="2"/>
        <scheme val="minor"/>
      </rPr>
      <t xml:space="preserve">* Adelantar estudios y proyectos de mejoramiento de sistemas y equipos de comunicaciones aeronáuticas </t>
    </r>
    <r>
      <rPr>
        <b/>
        <i/>
        <sz val="9"/>
        <color theme="1"/>
        <rFont val="Calibri"/>
        <family val="2"/>
        <scheme val="minor"/>
      </rPr>
      <t>(Operación de equipos)</t>
    </r>
    <r>
      <rPr>
        <sz val="9"/>
        <color theme="1"/>
        <rFont val="Calibri"/>
        <family val="2"/>
        <scheme val="minor"/>
      </rPr>
      <t xml:space="preserve">
* Coordinar programas de mantenimiento</t>
    </r>
  </si>
  <si>
    <t>Instructor aeronáutico</t>
  </si>
  <si>
    <r>
      <t xml:space="preserve">Director Grado 07 de la </t>
    </r>
    <r>
      <rPr>
        <b/>
        <sz val="9"/>
        <color theme="1"/>
        <rFont val="Calibri"/>
        <family val="2"/>
        <scheme val="minor"/>
      </rPr>
      <t>Dirección General de Telecomunicaciones y ayudas a la navegación aérea</t>
    </r>
    <r>
      <rPr>
        <sz val="9"/>
        <color theme="1"/>
        <rFont val="Calibri"/>
        <family val="2"/>
        <scheme val="minor"/>
      </rPr>
      <t xml:space="preserve">
* Planear la estructura tecnológica en telecomunicaciones</t>
    </r>
    <r>
      <rPr>
        <b/>
        <sz val="9"/>
        <color theme="1"/>
        <rFont val="Calibri"/>
        <family val="2"/>
        <scheme val="minor"/>
      </rPr>
      <t xml:space="preserve">
</t>
    </r>
    <r>
      <rPr>
        <sz val="9"/>
        <color theme="1"/>
        <rFont val="Calibri"/>
        <family val="2"/>
        <scheme val="minor"/>
      </rPr>
      <t xml:space="preserve">* Realizar estudios de actualización e investigación y desarrollo tecnológico de las telecomunicaciones
</t>
    </r>
    <r>
      <rPr>
        <b/>
        <sz val="9"/>
        <color theme="1"/>
        <rFont val="Calibri"/>
        <family val="2"/>
        <scheme val="minor"/>
      </rPr>
      <t xml:space="preserve">* Ejecutar </t>
    </r>
    <r>
      <rPr>
        <b/>
        <i/>
        <sz val="9"/>
        <color theme="1"/>
        <rFont val="Calibri"/>
        <family val="2"/>
        <scheme val="minor"/>
      </rPr>
      <t>(Operación de equipos)</t>
    </r>
    <r>
      <rPr>
        <b/>
        <sz val="9"/>
        <color theme="1"/>
        <rFont val="Calibri"/>
        <family val="2"/>
        <scheme val="minor"/>
      </rPr>
      <t xml:space="preserve"> y controlar actividades de desarrollo tecnológico en telecomunicaciones</t>
    </r>
    <r>
      <rPr>
        <sz val="9"/>
        <color theme="1"/>
        <rFont val="Calibri"/>
        <family val="2"/>
        <scheme val="minor"/>
      </rPr>
      <t xml:space="preserve">
</t>
    </r>
    <r>
      <rPr>
        <b/>
        <sz val="9"/>
        <color theme="1"/>
        <rFont val="Calibri"/>
        <family val="2"/>
        <scheme val="minor"/>
      </rPr>
      <t xml:space="preserve">* Ejecutar proyectos de telecomunicaciones </t>
    </r>
    <r>
      <rPr>
        <b/>
        <i/>
        <sz val="9"/>
        <color theme="1"/>
        <rFont val="Calibri"/>
        <family val="2"/>
        <scheme val="minor"/>
      </rPr>
      <t>(Operación de equipos)</t>
    </r>
    <r>
      <rPr>
        <sz val="9"/>
        <color theme="1"/>
        <rFont val="Calibri"/>
        <family val="2"/>
        <scheme val="minor"/>
      </rPr>
      <t xml:space="preserve">
* Fijar políticas a seguir en materia de telecomunicaciones
* Establecer normas, estándares y recomendaciones sobre los sistemas de telecomunicaciones</t>
    </r>
    <r>
      <rPr>
        <b/>
        <sz val="9"/>
        <color theme="1"/>
        <rFont val="Calibri"/>
        <family val="2"/>
        <scheme val="minor"/>
      </rPr>
      <t xml:space="preserve">
* Administrar y supervisar actividades de instalación y M de equipos (Navegación y telecomunicaciones) </t>
    </r>
    <r>
      <rPr>
        <b/>
        <i/>
        <sz val="9"/>
        <color theme="1"/>
        <rFont val="Calibri"/>
        <family val="2"/>
        <scheme val="minor"/>
      </rPr>
      <t>(Instalación de equipos)</t>
    </r>
  </si>
  <si>
    <t>Asesoría en varios proyectos</t>
  </si>
  <si>
    <t>Fondo Rotatorio de la Policía
860 020 227 0</t>
  </si>
  <si>
    <t xml:space="preserve">Teniente Coronel Jorge Alveiro Carrillo Delgado (Subdirector Operativo)
Teniente Coronel José Ignacio Vásquez Ramírez (Subdirector Operativo ( e ))
</t>
  </si>
  <si>
    <t>José Arturo Cardona Salazar (Vicepresidente Servicios de Infraestructura)</t>
  </si>
  <si>
    <t>Colombia Móvil S.A. ESP</t>
  </si>
  <si>
    <t>Mantenimiento de sistemas de energía, motogeneradores y transferencias. Suministrando los bienes, prestando los servicios y adelantando las obras que sean necesarios para tales efectos
Alcance: (Suministro repuestos grupos electrógenos), Suministro ACPM, Mantenimiento grupos electrógenos</t>
  </si>
  <si>
    <t>Colombia Móvil</t>
  </si>
  <si>
    <t>Daniel Gutiérrez (Supervisor del contrato)</t>
  </si>
  <si>
    <t>Aeronáutica Civil
899.999.059-3</t>
  </si>
  <si>
    <t>Director de proyecto para la red de Tx de Televisión para el canal del Estado (Interconexión de Transmisores de TV con el Master por radioenlaces de microondas digitales</t>
  </si>
  <si>
    <t>Asesoría en varios proyectos
(ETB - Director de proyecto montaje infraestructura ultima milla en soluciones de datos e internet)</t>
  </si>
  <si>
    <t>Julián Ricardo Valdés Peñaloza</t>
  </si>
  <si>
    <t>Oscar Fernando Pico Ortiz cc 13.958.271</t>
  </si>
  <si>
    <r>
      <rPr>
        <b/>
        <sz val="9"/>
        <color theme="1"/>
        <rFont val="Calibri"/>
        <family val="2"/>
        <scheme val="minor"/>
      </rPr>
      <t xml:space="preserve">* Velar por el correcto funcionamiento de las comunicaciones, ayudas a la navegación aérea, centros de control, aeronavegación y de todos los equipos de la infraestructura de navegación </t>
    </r>
    <r>
      <rPr>
        <b/>
        <i/>
        <sz val="9"/>
        <color theme="1"/>
        <rFont val="Calibri"/>
        <family val="2"/>
        <scheme val="minor"/>
      </rPr>
      <t>(3 operación)</t>
    </r>
    <r>
      <rPr>
        <sz val="9"/>
        <color theme="1"/>
        <rFont val="Calibri"/>
        <family val="2"/>
        <scheme val="minor"/>
      </rPr>
      <t xml:space="preserve">
</t>
    </r>
    <r>
      <rPr>
        <b/>
        <sz val="9"/>
        <color theme="1"/>
        <rFont val="Calibri"/>
        <family val="2"/>
        <scheme val="minor"/>
      </rPr>
      <t xml:space="preserve">* Planear y ejecutar mantenimiento preventivo de infraestructura de navegación, coordinar y supervisar mantenimientos por las áreas técnicas de aeronavegación </t>
    </r>
    <r>
      <rPr>
        <b/>
        <i/>
        <sz val="9"/>
        <color theme="1"/>
        <rFont val="Calibri"/>
        <family val="2"/>
        <scheme val="minor"/>
      </rPr>
      <t>(2 y 3)</t>
    </r>
    <r>
      <rPr>
        <sz val="9"/>
        <color theme="1"/>
        <rFont val="Calibri"/>
        <family val="2"/>
        <scheme val="minor"/>
      </rPr>
      <t xml:space="preserve">
* Realizar mantenimiento correctivo y coordinar el apoyo técnico con la Dirección de Telecomunicaciones
* Mantener los registros actualizados sobre el comportamiento y mantenimiento de los equipos
</t>
    </r>
    <r>
      <rPr>
        <b/>
        <sz val="9"/>
        <color theme="1"/>
        <rFont val="Calibri"/>
        <family val="2"/>
        <scheme val="minor"/>
      </rPr>
      <t xml:space="preserve">* Participar en los procesos de renovación e instalación de equipos </t>
    </r>
    <r>
      <rPr>
        <b/>
        <i/>
        <sz val="9"/>
        <color theme="1"/>
        <rFont val="Calibri"/>
        <family val="2"/>
        <scheme val="minor"/>
      </rPr>
      <t>(3 instalaciones)</t>
    </r>
    <r>
      <rPr>
        <sz val="9"/>
        <color theme="1"/>
        <rFont val="Calibri"/>
        <family val="2"/>
        <scheme val="minor"/>
      </rPr>
      <t xml:space="preserve">
* Realizar análisis sobre procedimientos técnicos y comportamiento de equipos. Proponer nuevos modelos de operación
* Planear y administrar suministros, repuestos y servicios necesarios para garantizar el funcionamiento de los equipos de la infraestructura de aeronavegación
* Administrar y mantener los equipos propios para la realización de mantenimiento
</t>
    </r>
    <r>
      <rPr>
        <b/>
        <sz val="9"/>
        <color theme="1"/>
        <rFont val="Calibri"/>
        <family val="2"/>
        <scheme val="minor"/>
      </rPr>
      <t xml:space="preserve">* Mantenimiento preventivo y correctivo de equipos de la infraestructura aeronáutica (Radares, sistemas de visualización de datos radar, Radios de VHF, multiplexores, VOR´s, DME´s, NDB´s, ILS, VCCCS´s) </t>
    </r>
    <r>
      <rPr>
        <b/>
        <i/>
        <sz val="9"/>
        <color theme="1"/>
        <rFont val="Calibri"/>
        <family val="2"/>
        <scheme val="minor"/>
      </rPr>
      <t>(2 y 3)</t>
    </r>
  </si>
  <si>
    <r>
      <t xml:space="preserve">*Planear, proyectar y ejecutar el desarrollo de la infraestructura tecnológica relacionada con el servicio de comunicaciones aeronáuticas y de la red de telecomunicaciones
* Estudios de evaluación tecnológica
</t>
    </r>
    <r>
      <rPr>
        <b/>
        <sz val="9"/>
        <color theme="1"/>
        <rFont val="Calibri"/>
        <family val="2"/>
        <scheme val="minor"/>
      </rPr>
      <t xml:space="preserve">* Supervisión de contratos de sistemas de comunicaciones </t>
    </r>
    <r>
      <rPr>
        <b/>
        <i/>
        <sz val="9"/>
        <color theme="1"/>
        <rFont val="Calibri"/>
        <family val="2"/>
        <scheme val="minor"/>
      </rPr>
      <t>(3)</t>
    </r>
    <r>
      <rPr>
        <sz val="9"/>
        <color theme="1"/>
        <rFont val="Calibri"/>
        <family val="2"/>
        <scheme val="minor"/>
      </rPr>
      <t xml:space="preserve">
* Participar en pruebas de aceptación y entrenamiento en fábrica de sistemas de comunicaciones adquiridos
</t>
    </r>
    <r>
      <rPr>
        <b/>
        <sz val="9"/>
        <color theme="1"/>
        <rFont val="Calibri"/>
        <family val="2"/>
        <scheme val="minor"/>
      </rPr>
      <t xml:space="preserve">* Implantar y supervisar plan de nacional de mantenimiento de sistemas aeronáuticos y de telecomunicaciones </t>
    </r>
    <r>
      <rPr>
        <b/>
        <i/>
        <sz val="9"/>
        <color theme="1"/>
        <rFont val="Calibri"/>
        <family val="2"/>
        <scheme val="minor"/>
      </rPr>
      <t>(1 y 2)</t>
    </r>
    <r>
      <rPr>
        <sz val="9"/>
        <color theme="1"/>
        <rFont val="Calibri"/>
        <family val="2"/>
        <scheme val="minor"/>
      </rPr>
      <t xml:space="preserve">
</t>
    </r>
    <r>
      <rPr>
        <b/>
        <sz val="9"/>
        <color theme="1"/>
        <rFont val="Calibri"/>
        <family val="2"/>
        <scheme val="minor"/>
      </rPr>
      <t xml:space="preserve">* Apoyar y coordinar asistencia técnica en labores de mantenimiento, desarrollo de proyectos y de instalación de sistemas en el área de comunicaciones </t>
    </r>
    <r>
      <rPr>
        <b/>
        <i/>
        <sz val="9"/>
        <color theme="1"/>
        <rFont val="Calibri"/>
        <family val="2"/>
        <scheme val="minor"/>
      </rPr>
      <t>(1 y 2)</t>
    </r>
    <r>
      <rPr>
        <sz val="9"/>
        <color theme="1"/>
        <rFont val="Calibri"/>
        <family val="2"/>
        <scheme val="minor"/>
      </rPr>
      <t xml:space="preserve">
</t>
    </r>
    <r>
      <rPr>
        <b/>
        <sz val="9"/>
        <color theme="1"/>
        <rFont val="Calibri"/>
        <family val="2"/>
        <scheme val="minor"/>
      </rPr>
      <t xml:space="preserve">* Elaborar, ejecutar y supervisar proyectos de Vig y Control radar </t>
    </r>
    <r>
      <rPr>
        <b/>
        <i/>
        <sz val="9"/>
        <color theme="1"/>
        <rFont val="Calibri"/>
        <family val="2"/>
        <scheme val="minor"/>
      </rPr>
      <t>(3 Instalación y operación)</t>
    </r>
    <r>
      <rPr>
        <sz val="9"/>
        <color theme="1"/>
        <rFont val="Calibri"/>
        <family val="2"/>
        <scheme val="minor"/>
      </rPr>
      <t xml:space="preserve">
</t>
    </r>
    <r>
      <rPr>
        <b/>
        <sz val="9"/>
        <color theme="1"/>
        <rFont val="Calibri"/>
        <family val="2"/>
        <scheme val="minor"/>
      </rPr>
      <t>* Calibrar sistemas radar</t>
    </r>
    <r>
      <rPr>
        <b/>
        <i/>
        <sz val="9"/>
        <color theme="1"/>
        <rFont val="Calibri"/>
        <family val="2"/>
        <scheme val="minor"/>
      </rPr>
      <t xml:space="preserve"> (2)</t>
    </r>
    <r>
      <rPr>
        <sz val="9"/>
        <color theme="1"/>
        <rFont val="Calibri"/>
        <family val="2"/>
        <scheme val="minor"/>
      </rPr>
      <t xml:space="preserve">
</t>
    </r>
    <r>
      <rPr>
        <b/>
        <sz val="9"/>
        <color theme="1"/>
        <rFont val="Calibri"/>
        <family val="2"/>
        <scheme val="minor"/>
      </rPr>
      <t xml:space="preserve">* Coordinar la asistencia técnica para el mantenimiento (P, C y mejorativo) </t>
    </r>
    <r>
      <rPr>
        <b/>
        <i/>
        <sz val="9"/>
        <color theme="1"/>
        <rFont val="Calibri"/>
        <family val="2"/>
        <scheme val="minor"/>
      </rPr>
      <t>(1 y 2)</t>
    </r>
    <r>
      <rPr>
        <b/>
        <sz val="9"/>
        <color theme="1"/>
        <rFont val="Calibri"/>
        <family val="2"/>
        <scheme val="minor"/>
      </rPr>
      <t xml:space="preserve">. Desarrollo de proyectos  e instalaciones sobre los sistemas radar y equipos complementarios </t>
    </r>
    <r>
      <rPr>
        <b/>
        <i/>
        <sz val="9"/>
        <color theme="1"/>
        <rFont val="Calibri"/>
        <family val="2"/>
        <scheme val="minor"/>
      </rPr>
      <t>(3)</t>
    </r>
    <r>
      <rPr>
        <b/>
        <sz val="9"/>
        <color theme="1"/>
        <rFont val="Calibri"/>
        <family val="2"/>
        <scheme val="minor"/>
      </rPr>
      <t>.</t>
    </r>
    <r>
      <rPr>
        <sz val="9"/>
        <color theme="1"/>
        <rFont val="Calibri"/>
        <family val="2"/>
        <scheme val="minor"/>
      </rPr>
      <t xml:space="preserve">
* Emitir concepto técnico sobre conveniencia de actualizar, adicionar o renovar equipos y sistemas de radar
* Determinar necesidades de entrenamiento
* Determinar necesidades de RRHH para mantenimiento y desarrollos de proyectos de radar
</t>
    </r>
    <r>
      <rPr>
        <b/>
        <sz val="9"/>
        <color theme="1"/>
        <rFont val="Calibri"/>
        <family val="2"/>
        <scheme val="minor"/>
      </rPr>
      <t xml:space="preserve">* Investigar, planificar, administrar y desarrollar proyectos de Vig y control Radar </t>
    </r>
    <r>
      <rPr>
        <b/>
        <i/>
        <sz val="9"/>
        <color theme="1"/>
        <rFont val="Calibri"/>
        <family val="2"/>
        <scheme val="minor"/>
      </rPr>
      <t>(1, 2 y 3)</t>
    </r>
    <r>
      <rPr>
        <sz val="9"/>
        <color theme="1"/>
        <rFont val="Calibri"/>
        <family val="2"/>
        <scheme val="minor"/>
      </rPr>
      <t xml:space="preserve">
</t>
    </r>
    <r>
      <rPr>
        <b/>
        <sz val="9"/>
        <color theme="1"/>
        <rFont val="Calibri"/>
        <family val="2"/>
        <scheme val="minor"/>
      </rPr>
      <t xml:space="preserve">* Estructuración, evaluación y supervisión de proyectos (Consolas de comunicaciones, red troncal microondas, sistema cabeza radar, antena y cableado de RF cabeza radar, ampliación sistema VHF-ER, sistemas radar, sistema gestión, sistemas de telecomunicaciones) </t>
    </r>
    <r>
      <rPr>
        <b/>
        <i/>
        <sz val="9"/>
        <color theme="1"/>
        <rFont val="Calibri"/>
        <family val="2"/>
        <scheme val="minor"/>
      </rPr>
      <t>(3)</t>
    </r>
    <r>
      <rPr>
        <sz val="9"/>
        <color theme="1"/>
        <rFont val="Calibri"/>
        <family val="2"/>
        <scheme val="minor"/>
      </rPr>
      <t xml:space="preserve">
</t>
    </r>
  </si>
  <si>
    <r>
      <t xml:space="preserve">Ingeniero de proyectos (Gerente de proyectos):
</t>
    </r>
    <r>
      <rPr>
        <b/>
        <sz val="9"/>
        <color theme="1"/>
        <rFont val="Calibri"/>
        <family val="2"/>
        <scheme val="minor"/>
      </rPr>
      <t xml:space="preserve">* Suministro, instalación y puesta en servicio sistema DVOR/DME para aeropuerto </t>
    </r>
    <r>
      <rPr>
        <b/>
        <i/>
        <sz val="9"/>
        <color theme="1"/>
        <rFont val="Calibri"/>
        <family val="2"/>
        <scheme val="minor"/>
      </rPr>
      <t>(3)</t>
    </r>
    <r>
      <rPr>
        <sz val="9"/>
        <color theme="1"/>
        <rFont val="Calibri"/>
        <family val="2"/>
        <scheme val="minor"/>
      </rPr>
      <t xml:space="preserve">
* </t>
    </r>
    <r>
      <rPr>
        <b/>
        <sz val="9"/>
        <color theme="1"/>
        <rFont val="Calibri"/>
        <family val="2"/>
        <scheme val="minor"/>
      </rPr>
      <t xml:space="preserve">Suministro, instalación y puesta en servicio red multiplexores para Aeronáutica Civil </t>
    </r>
    <r>
      <rPr>
        <b/>
        <i/>
        <sz val="9"/>
        <color theme="1"/>
        <rFont val="Calibri"/>
        <family val="2"/>
        <scheme val="minor"/>
      </rPr>
      <t>(3)</t>
    </r>
    <r>
      <rPr>
        <b/>
        <sz val="9"/>
        <color theme="1"/>
        <rFont val="Calibri"/>
        <family val="2"/>
        <scheme val="minor"/>
      </rPr>
      <t xml:space="preserve">
* Suministro, instalación y puesta en servicio enlaces microondas</t>
    </r>
    <r>
      <rPr>
        <b/>
        <i/>
        <sz val="9"/>
        <color theme="1"/>
        <rFont val="Calibri"/>
        <family val="2"/>
        <scheme val="minor"/>
      </rPr>
      <t xml:space="preserve"> (3)</t>
    </r>
    <r>
      <rPr>
        <b/>
        <sz val="9"/>
        <color theme="1"/>
        <rFont val="Calibri"/>
        <family val="2"/>
        <scheme val="minor"/>
      </rPr>
      <t xml:space="preserve">
* Suministro, instalación y puesta en servicio sistema cabeza radar</t>
    </r>
    <r>
      <rPr>
        <b/>
        <i/>
        <sz val="9"/>
        <color theme="1"/>
        <rFont val="Calibri"/>
        <family val="2"/>
        <scheme val="minor"/>
      </rPr>
      <t xml:space="preserve"> (3)</t>
    </r>
    <r>
      <rPr>
        <b/>
        <sz val="9"/>
        <color theme="1"/>
        <rFont val="Calibri"/>
        <family val="2"/>
        <scheme val="minor"/>
      </rPr>
      <t xml:space="preserve">
* Suministro, instalación y puesta en servicio red satelital VSAT </t>
    </r>
    <r>
      <rPr>
        <b/>
        <i/>
        <sz val="9"/>
        <color theme="1"/>
        <rFont val="Calibri"/>
        <family val="2"/>
        <scheme val="minor"/>
      </rPr>
      <t>(3)</t>
    </r>
    <r>
      <rPr>
        <sz val="9"/>
        <color theme="1"/>
        <rFont val="Calibri"/>
        <family val="2"/>
        <scheme val="minor"/>
      </rPr>
      <t xml:space="preserve">
</t>
    </r>
    <r>
      <rPr>
        <b/>
        <sz val="9"/>
        <color theme="1"/>
        <rFont val="Calibri"/>
        <family val="2"/>
        <scheme val="minor"/>
      </rPr>
      <t xml:space="preserve">Instalación, operación y mantenimiento equipos radiofrecuencia y ayudas a la navegación </t>
    </r>
    <r>
      <rPr>
        <b/>
        <i/>
        <sz val="9"/>
        <color theme="1"/>
        <rFont val="Calibri"/>
        <family val="2"/>
        <scheme val="minor"/>
      </rPr>
      <t>(2 y 3)</t>
    </r>
    <r>
      <rPr>
        <sz val="9"/>
        <color theme="1"/>
        <rFont val="Calibri"/>
        <family val="2"/>
        <scheme val="minor"/>
      </rPr>
      <t xml:space="preserve">
</t>
    </r>
    <r>
      <rPr>
        <b/>
        <sz val="9"/>
        <color theme="1"/>
        <rFont val="Calibri"/>
        <family val="2"/>
        <scheme val="minor"/>
      </rPr>
      <t xml:space="preserve">Instalación, operación y mantenimiento equipos radiofrecuencia y redes de comunicaciones tipo radioenlaces de microondas </t>
    </r>
    <r>
      <rPr>
        <b/>
        <i/>
        <sz val="9"/>
        <color theme="1"/>
        <rFont val="Calibri"/>
        <family val="2"/>
        <scheme val="minor"/>
      </rPr>
      <t>(2 y 3)</t>
    </r>
    <r>
      <rPr>
        <sz val="9"/>
        <color theme="1"/>
        <rFont val="Calibri"/>
        <family val="2"/>
        <scheme val="minor"/>
      </rPr>
      <t xml:space="preserve">
</t>
    </r>
    <r>
      <rPr>
        <b/>
        <sz val="9"/>
        <color theme="1"/>
        <rFont val="Calibri"/>
        <family val="2"/>
        <scheme val="minor"/>
      </rPr>
      <t xml:space="preserve">Instalación, operación y mantenimiento equipos radiofrecuencia y redes de comunicaciones tipo VHF </t>
    </r>
    <r>
      <rPr>
        <b/>
        <i/>
        <sz val="9"/>
        <color theme="1"/>
        <rFont val="Calibri"/>
        <family val="2"/>
        <scheme val="minor"/>
      </rPr>
      <t>(1, 2 y 3)</t>
    </r>
  </si>
  <si>
    <t>María José Dangond David
(Directora administrativa)</t>
  </si>
  <si>
    <r>
      <t xml:space="preserve">Servicio de soporte para </t>
    </r>
    <r>
      <rPr>
        <b/>
        <sz val="11"/>
        <color theme="1"/>
        <rFont val="Calibri"/>
        <family val="2"/>
        <scheme val="minor"/>
      </rPr>
      <t>mantener</t>
    </r>
    <r>
      <rPr>
        <sz val="11"/>
        <color theme="1"/>
        <rFont val="Calibri"/>
        <family val="2"/>
        <scheme val="minor"/>
      </rPr>
      <t xml:space="preserve"> en condiciones normales y óptimas de funcionamiento o reestablecerlas si es el caso, de la </t>
    </r>
    <r>
      <rPr>
        <b/>
        <sz val="11"/>
        <color theme="1"/>
        <rFont val="Calibri"/>
        <family val="2"/>
        <scheme val="minor"/>
      </rPr>
      <t>infraestructura de la red de telecomunicaciones</t>
    </r>
    <r>
      <rPr>
        <sz val="11"/>
        <color theme="1"/>
        <rFont val="Calibri"/>
        <family val="2"/>
        <scheme val="minor"/>
      </rPr>
      <t xml:space="preserve"> que opera Colombia Telecomunicaciones S.A. ESP.
Alcance: </t>
    </r>
    <r>
      <rPr>
        <b/>
        <sz val="11"/>
        <color theme="1"/>
        <rFont val="Calibri"/>
        <family val="2"/>
        <scheme val="minor"/>
      </rPr>
      <t>Soporte a todos los equipos (De Tx de radio, conmutación, energía, inalámbrico, satelital, sistemas de soporte a la operación</t>
    </r>
    <r>
      <rPr>
        <sz val="11"/>
        <color theme="1"/>
        <rFont val="Calibri"/>
        <family val="2"/>
        <scheme val="minor"/>
      </rPr>
      <t xml:space="preserve"> (</t>
    </r>
    <r>
      <rPr>
        <b/>
        <sz val="11"/>
        <color theme="1"/>
        <rFont val="Calibri"/>
        <family val="2"/>
        <scheme val="minor"/>
      </rPr>
      <t xml:space="preserve">Incluye repuestos, materiales, transporte, personal, herramientas, alquiler de equipos))
</t>
    </r>
    <r>
      <rPr>
        <sz val="11"/>
        <color theme="1"/>
        <rFont val="Calibri"/>
        <family val="2"/>
        <scheme val="minor"/>
      </rPr>
      <t xml:space="preserve">Anexo técnico. </t>
    </r>
    <r>
      <rPr>
        <b/>
        <sz val="11"/>
        <color theme="1"/>
        <rFont val="Calibri"/>
        <family val="2"/>
        <scheme val="minor"/>
      </rPr>
      <t>Soporte en sitio: Solución de fallas, inconsistenacias técnicas, situaciones de emergencia sobre la operación, funcionalidad o mantenimiento de los equipos</t>
    </r>
  </si>
  <si>
    <t>Sobre la certificación emitida por Colombia Móvil (privada),  se debe acoger lo descrito en el numeral 3.2.1.3.1. de las reglas de participación y allegar a RTVC copia del contrato correspondiente: “En caso de que las certificaciones aportadas que acreditan experiencia sean expedidas por una entidad privada con quien se haya suscrito el contrato o se haya prestado el servicio, junto con la respectiva certificación deberá anexarse copia del contrato correspondiente".
En la certificación correspondiente al folio 132 no se puede evidenciar la condición de terminado, pues aparece una fecha de entrega de obra realizada (23/09/09), pero no hay fecha de expedición del documento. En el objeto no es posible validar la experiencia solicitada en suministro, instalación o puesta en operación de  sistemas de Tx de radio, de televisión o de telecomunicaciones; tampoco en administración, instalación, mantenimiento u operación de redes de telecomunicaciones. Se recomienda revisar la observación correspondiente a la certificación 3</t>
  </si>
  <si>
    <t>En la certificación correspondiente al folio 133 no se puede evidenciar la condición de recibo a satisfacción, pues en la evaluación de CALIDAD Y CUMPLIMIENTO se referencian las copias de las recepciones a satisfacción según  acta de recibo final con fecha 8 de junio de 2012, la cual no se incluye en la propuesta. En la fase de subsanación, se allega el acta de recibo final mencionada en la certificación original</t>
  </si>
  <si>
    <r>
      <rPr>
        <b/>
        <sz val="11"/>
        <color theme="1"/>
        <rFont val="Calibri"/>
        <family val="2"/>
        <scheme val="minor"/>
      </rPr>
      <t>Realizar el mantenimiento de</t>
    </r>
    <r>
      <rPr>
        <sz val="11"/>
        <color theme="1"/>
        <rFont val="Calibri"/>
        <family val="2"/>
        <scheme val="minor"/>
      </rPr>
      <t xml:space="preserve"> (i) inmuebles de uso administrativo, comercial y técnico, (ii) </t>
    </r>
    <r>
      <rPr>
        <b/>
        <sz val="11"/>
        <color theme="1"/>
        <rFont val="Calibri"/>
        <family val="2"/>
        <scheme val="minor"/>
      </rPr>
      <t>Torres o estructuras que soportan antenas del sistema de transmisión</t>
    </r>
    <r>
      <rPr>
        <sz val="11"/>
        <color theme="1"/>
        <rFont val="Calibri"/>
        <family val="2"/>
        <scheme val="minor"/>
      </rPr>
      <t xml:space="preserve"> y (iii) Sistemas de energía, suministrando los bienes, prestando los servicio adelantando las obras que sean necesarias para tales efectos.
</t>
    </r>
    <r>
      <rPr>
        <b/>
        <sz val="11"/>
        <color theme="1"/>
        <rFont val="Calibri"/>
        <family val="2"/>
        <scheme val="minor"/>
      </rPr>
      <t>(Mantenimiento torres de telecomunicaciones, estaciones repetidoras, salones de equipos)</t>
    </r>
  </si>
  <si>
    <t>Sobre la certificación emitida por Colombia Móvil (privada),  se debe acoger lo descrito en el numeral 3.2.1.3.1. de las reglas de participación y allegar a RTVC copia del contrato correspondiente: “En caso de que las certificaciones aportadas que acreditan experiencia sean expedidas por una entidad privada con quien se haya suscrito el contrato o se haya prestado el servicio, junto con la respectiva certificación deberá anexarse copia del contrato correspondiente".
La certificación correspondiente al folio 131, lista una serie de contratos (371-07, 55-09, 29-09, S0026-09).  Las reglas de participación establecen lo siguiente (3.2.1.3.1. Experiencia mínima del proponente): “Si la certificación incluye varios contratos, se debe identificar en forma precisa si son contratos adicionales al principal o son contratos nuevos, indicando en cada uno de ellos sus plazos, valor y calificación individualmente”. No se puede evidenciar la fecha de terminación. No se puede evidenciar la certificación de recibo a satisfacción. No se puede evidenciar la fecha de expedición de la certificación. 
En la fase de subsanación, el oferente envió un archivo con la certificación original y  un acuerdo modificatorio firmado el 11 de diciembre de 2007 (la fecha de firma del contrato en la certificación original es 1 de mayo de 2008), con unas actividades para la regional suoccidente (La certificación original se refería a la regional centro). Dicho acuerdo modificatorio no nombra alguno de los contratos listados en la certificación original. También se adjunta un contrato con un número en un sello (3779, que no coincide con alguno de los relacionados en la certificación original) para desarrollar actividades en la zona suroccidente (La certificación original se refería a la regional centro). Dicho contrato no nombra alguno de los contratos listados en la certificación original. Se evidencian contratos distintos a los relacionados en la certificación original que acompaña la oferta.
En otro archivo, aparece un contrato con un objeto con actividades para la zona regional centro, pero tampoco hace referencia a alguno de los contratos listados en la certivicación original (371-07, 55-09, 29-09, s0026-09). Dicho contrato se firmó el 1 de abril de 2009, y la certificación tiene fecha de inicio 1 de mayo de 2008.
En otro archivo se adjuntan unas facturas correspondientes a ordenes de trabajo, pero sin relación directa a alguno de los contratos listados en la certificación original (número). Tampoco se puede evidenciar recibo a satisfacción ni fecha de terminación.
En conclusión, la información complementaria allegada sobre los contratos con Colombia Móvil no tiene un indicio claro de correspondencia con las certificaciones originales que acompañan la oferta (No hay numeración coincidente, las fechas tampoco coinciden, los archivos inician con una certificación y luego continuan con contratos de otros objetos diferentes, no hay certificaciones de recibido a SATISFACCIÓN, ni de TERMINACIÓN y no se informa de forma PRECISA lo solicitado en el numeral 3.2.1.3.1. de las reglas de participación.</t>
  </si>
  <si>
    <t>d) (Define área financiera)</t>
  </si>
  <si>
    <t>ANEXO 11 (Define área financiera)</t>
  </si>
  <si>
    <r>
      <rPr>
        <b/>
        <sz val="11"/>
        <color theme="1"/>
        <rFont val="Calibri"/>
        <family val="2"/>
        <scheme val="minor"/>
      </rPr>
      <t>Suministro, instalación</t>
    </r>
    <r>
      <rPr>
        <sz val="11"/>
        <color theme="1"/>
        <rFont val="Calibri"/>
        <family val="2"/>
        <scheme val="minor"/>
      </rPr>
      <t xml:space="preserve">, integración, implementación, prueba, </t>
    </r>
    <r>
      <rPr>
        <b/>
        <sz val="11"/>
        <color theme="1"/>
        <rFont val="Calibri"/>
        <family val="2"/>
        <scheme val="minor"/>
      </rPr>
      <t>puesta en servicio</t>
    </r>
    <r>
      <rPr>
        <sz val="11"/>
        <color theme="1"/>
        <rFont val="Calibri"/>
        <family val="2"/>
        <scheme val="minor"/>
      </rPr>
      <t xml:space="preserve">, mantenimiento preventivo y correctivo,  soporte técnico del  </t>
    </r>
    <r>
      <rPr>
        <b/>
        <sz val="11"/>
        <color theme="1"/>
        <rFont val="Calibri"/>
        <family val="2"/>
        <scheme val="minor"/>
      </rPr>
      <t>sistema integrado de emergencias y seguridad SIES-Subsistema 123 y CCTV (Circuito cerrado de televisión)</t>
    </r>
    <r>
      <rPr>
        <sz val="11"/>
        <color theme="1"/>
        <rFont val="Calibri"/>
        <family val="2"/>
        <scheme val="minor"/>
      </rPr>
      <t xml:space="preserve">(Acometida eléctrica, cuadro de cargas, </t>
    </r>
    <r>
      <rPr>
        <b/>
        <sz val="11"/>
        <color theme="1"/>
        <rFont val="Calibri"/>
        <family val="2"/>
        <scheme val="minor"/>
      </rPr>
      <t>Topología red LAN, cableado estructurado</t>
    </r>
    <r>
      <rPr>
        <sz val="11"/>
        <color theme="1"/>
        <rFont val="Calibri"/>
        <family val="2"/>
        <scheme val="minor"/>
      </rPr>
      <t>, entre otros)</t>
    </r>
  </si>
  <si>
    <r>
      <t xml:space="preserve">Diseño, </t>
    </r>
    <r>
      <rPr>
        <b/>
        <sz val="11"/>
        <color theme="1"/>
        <rFont val="Calibri"/>
        <family val="2"/>
        <scheme val="minor"/>
      </rPr>
      <t>suministro, instalación</t>
    </r>
    <r>
      <rPr>
        <sz val="11"/>
        <color theme="1"/>
        <rFont val="Calibri"/>
        <family val="2"/>
        <scheme val="minor"/>
      </rPr>
      <t xml:space="preserve">, integración, implementación, prueba, </t>
    </r>
    <r>
      <rPr>
        <b/>
        <sz val="11"/>
        <color theme="1"/>
        <rFont val="Calibri"/>
        <family val="2"/>
        <scheme val="minor"/>
      </rPr>
      <t>puesta en servicio</t>
    </r>
    <r>
      <rPr>
        <sz val="11"/>
        <color theme="1"/>
        <rFont val="Calibri"/>
        <family val="2"/>
        <scheme val="minor"/>
      </rPr>
      <t xml:space="preserve">, mantenimiento preventivo, correctivo y soporte técnico por dos años al </t>
    </r>
    <r>
      <rPr>
        <b/>
        <sz val="11"/>
        <color theme="1"/>
        <rFont val="Calibri"/>
        <family val="2"/>
        <scheme val="minor"/>
      </rPr>
      <t>sistema integrado de emergencia y seguridad SIES-Subsistema 123 y subsistema CCTV</t>
    </r>
    <r>
      <rPr>
        <sz val="11"/>
        <color theme="1"/>
        <rFont val="Calibri"/>
        <family val="2"/>
        <scheme val="minor"/>
      </rPr>
      <t xml:space="preserve"> a todo costo (Acometida eléctrica, cuadro de cargas, </t>
    </r>
    <r>
      <rPr>
        <b/>
        <sz val="11"/>
        <color theme="1"/>
        <rFont val="Calibri"/>
        <family val="2"/>
        <scheme val="minor"/>
      </rPr>
      <t>Topología red LAN, cableado estructurado</t>
    </r>
    <r>
      <rPr>
        <sz val="11"/>
        <color theme="1"/>
        <rFont val="Calibri"/>
        <family val="2"/>
        <scheme val="minor"/>
      </rPr>
      <t>, entre otros)</t>
    </r>
  </si>
  <si>
    <t>OK</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</si>
</sst>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_-;\-* #,##0.00_-;_-* &quot;-&quot;??_-;_-@_-"/>
    <numFmt numFmtId="165" formatCode="[$$-240A]#,##0"/>
    <numFmt numFmtId="166" formatCode="_-* #,##0\ _€_-;\-* #,##0\ _€_-;_-* &quot;-&quot;??\ _€_-;_-@_-"/>
    <numFmt numFmtId="167" formatCode="0.0%"/>
    <numFmt numFmtId="168" formatCode="_-* #,##0.0\ _€_-;\-* #,##0.0\ _€_-;_-* &quot;-&quot;??\ _€_-;_-@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8"/>
      <name val="Arial Narrow"/>
      <family val="2"/>
    </font>
    <font>
      <sz val="11"/>
      <name val="Arial Narrow"/>
      <family val="2"/>
    </font>
    <font>
      <sz val="8"/>
      <name val="Arial Narrow"/>
      <family val="2"/>
    </font>
    <font>
      <b/>
      <sz val="9"/>
      <color indexed="81"/>
      <name val="Tahoma"/>
      <family val="2"/>
    </font>
    <font>
      <sz val="11"/>
      <color theme="1"/>
      <name val="Calibri"/>
      <family val="2"/>
    </font>
    <font>
      <b/>
      <sz val="16"/>
      <color theme="1"/>
      <name val="Calibri"/>
      <family val="2"/>
      <scheme val="minor"/>
    </font>
    <font>
      <sz val="11"/>
      <color theme="0" tint="-0.249977111117893"/>
      <name val="Calibri"/>
      <family val="2"/>
      <scheme val="minor"/>
    </font>
    <font>
      <sz val="1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i/>
      <u/>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i/>
      <u/>
      <sz val="12"/>
      <color theme="1"/>
      <name val="Calibri"/>
      <family val="2"/>
      <scheme val="minor"/>
    </font>
    <font>
      <b/>
      <i/>
      <u/>
      <sz val="14"/>
      <color theme="1"/>
      <name val="Calibri"/>
      <family val="2"/>
      <scheme val="minor"/>
    </font>
    <font>
      <i/>
      <u/>
      <sz val="12"/>
      <color theme="1"/>
      <name val="Calibri"/>
      <family val="2"/>
      <scheme val="minor"/>
    </font>
    <font>
      <b/>
      <u/>
      <sz val="12"/>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0" tint="-0.499984740745262"/>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253">
    <xf numFmtId="0" fontId="0" fillId="0" borderId="0" xfId="0"/>
    <xf numFmtId="0" fontId="0" fillId="2" borderId="0" xfId="0" applyFill="1" applyAlignment="1">
      <alignment vertical="center"/>
    </xf>
    <xf numFmtId="0" fontId="0" fillId="4" borderId="1" xfId="0"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6" fontId="0" fillId="3" borderId="1" xfId="1" applyNumberFormat="1" applyFont="1" applyFill="1" applyBorder="1" applyAlignment="1">
      <alignment horizontal="center" vertical="center"/>
    </xf>
    <xf numFmtId="0" fontId="5" fillId="2" borderId="0" xfId="0" applyFont="1" applyFill="1"/>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6" fontId="4" fillId="2" borderId="1" xfId="1" applyNumberFormat="1" applyFont="1" applyFill="1" applyBorder="1" applyAlignment="1">
      <alignment horizontal="center" vertical="center" wrapText="1"/>
    </xf>
    <xf numFmtId="166" fontId="6" fillId="2" borderId="1" xfId="1" applyNumberFormat="1" applyFont="1" applyFill="1" applyBorder="1" applyAlignment="1">
      <alignment horizontal="right" vertical="center" wrapText="1"/>
    </xf>
    <xf numFmtId="166" fontId="5" fillId="2" borderId="0" xfId="1" applyNumberFormat="1" applyFont="1" applyFill="1"/>
    <xf numFmtId="166" fontId="0" fillId="3" borderId="1" xfId="0" applyNumberFormat="1" applyFill="1" applyBorder="1" applyAlignment="1">
      <alignment vertical="center"/>
    </xf>
    <xf numFmtId="166" fontId="0" fillId="3" borderId="1" xfId="1" applyNumberFormat="1" applyFont="1" applyFill="1" applyBorder="1" applyAlignment="1">
      <alignment vertical="center"/>
    </xf>
    <xf numFmtId="0" fontId="0" fillId="3" borderId="1" xfId="0" applyFont="1" applyFill="1" applyBorder="1" applyAlignment="1">
      <alignment horizontal="center" vertical="center"/>
    </xf>
    <xf numFmtId="43" fontId="0" fillId="3" borderId="1" xfId="0" applyNumberFormat="1" applyFill="1" applyBorder="1" applyAlignment="1">
      <alignment vertical="center"/>
    </xf>
    <xf numFmtId="43" fontId="2" fillId="3" borderId="1" xfId="0" applyNumberFormat="1" applyFont="1" applyFill="1" applyBorder="1" applyAlignment="1">
      <alignment vertical="center"/>
    </xf>
    <xf numFmtId="0" fontId="0" fillId="2" borderId="1" xfId="0" applyFill="1" applyBorder="1" applyAlignment="1">
      <alignment horizontal="center" vertical="center"/>
    </xf>
    <xf numFmtId="0" fontId="2" fillId="5"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2" fillId="3" borderId="5" xfId="0" applyFont="1" applyFill="1" applyBorder="1" applyAlignment="1">
      <alignment vertical="center"/>
    </xf>
    <xf numFmtId="0" fontId="2" fillId="3" borderId="1" xfId="0" applyFont="1" applyFill="1" applyBorder="1" applyAlignment="1">
      <alignment horizontal="center" vertical="center" wrapText="1"/>
    </xf>
    <xf numFmtId="43" fontId="0" fillId="3" borderId="1" xfId="1" applyFont="1" applyFill="1" applyBorder="1" applyAlignment="1">
      <alignment vertical="center"/>
    </xf>
    <xf numFmtId="15" fontId="0" fillId="4" borderId="1" xfId="0" applyNumberFormat="1" applyFill="1" applyBorder="1" applyAlignment="1">
      <alignment horizontal="center" vertical="center" wrapText="1"/>
    </xf>
    <xf numFmtId="15" fontId="0" fillId="4" borderId="1" xfId="0" applyNumberFormat="1" applyFill="1" applyBorder="1" applyAlignment="1">
      <alignment horizontal="center" vertical="center"/>
    </xf>
    <xf numFmtId="0" fontId="0" fillId="3" borderId="5" xfId="0" applyFill="1" applyBorder="1" applyAlignment="1">
      <alignment vertical="center"/>
    </xf>
    <xf numFmtId="0" fontId="0" fillId="3" borderId="7" xfId="0" applyFill="1" applyBorder="1" applyAlignment="1">
      <alignment vertical="center"/>
    </xf>
    <xf numFmtId="0" fontId="0" fillId="3" borderId="9" xfId="0" applyFill="1" applyBorder="1" applyAlignment="1">
      <alignment vertical="center"/>
    </xf>
    <xf numFmtId="164" fontId="0" fillId="3" borderId="1" xfId="0" applyNumberFormat="1" applyFill="1" applyBorder="1" applyAlignment="1">
      <alignment horizontal="center" vertical="center"/>
    </xf>
    <xf numFmtId="43" fontId="2" fillId="3" borderId="1" xfId="1"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2" fillId="2" borderId="0" xfId="0" applyFont="1" applyFill="1" applyBorder="1" applyAlignment="1">
      <alignment horizontal="center" vertical="center"/>
    </xf>
    <xf numFmtId="0" fontId="8" fillId="6"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0" fillId="3" borderId="1" xfId="0" applyFill="1" applyBorder="1" applyAlignment="1">
      <alignment vertical="center"/>
    </xf>
    <xf numFmtId="0" fontId="9" fillId="7" borderId="1" xfId="0" applyFont="1" applyFill="1" applyBorder="1" applyAlignment="1">
      <alignment horizontal="center" vertical="center" wrapText="1"/>
    </xf>
    <xf numFmtId="0" fontId="8" fillId="2" borderId="0" xfId="0" applyFont="1" applyFill="1" applyBorder="1" applyAlignment="1">
      <alignment horizontal="center" vertical="center"/>
    </xf>
    <xf numFmtId="0" fontId="0" fillId="3" borderId="1"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 xfId="0" applyFont="1" applyFill="1" applyBorder="1" applyAlignment="1">
      <alignment horizontal="center" vertical="center"/>
    </xf>
    <xf numFmtId="0" fontId="2" fillId="2" borderId="0"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2" fillId="2" borderId="0" xfId="0" applyFont="1" applyFill="1" applyBorder="1" applyAlignment="1">
      <alignment horizontal="left" vertical="center"/>
    </xf>
    <xf numFmtId="0" fontId="0" fillId="2" borderId="0" xfId="0" applyFill="1" applyBorder="1" applyAlignment="1">
      <alignment vertical="center"/>
    </xf>
    <xf numFmtId="43" fontId="2" fillId="2" borderId="0" xfId="0" applyNumberFormat="1" applyFont="1" applyFill="1" applyBorder="1" applyAlignment="1">
      <alignment vertical="center"/>
    </xf>
    <xf numFmtId="43" fontId="2" fillId="2" borderId="0" xfId="1" applyNumberFormat="1" applyFont="1" applyFill="1" applyBorder="1" applyAlignment="1">
      <alignment horizontal="center" vertical="center"/>
    </xf>
    <xf numFmtId="0" fontId="0" fillId="4" borderId="3" xfId="0" applyFill="1" applyBorder="1" applyAlignment="1">
      <alignment horizontal="center" vertical="center"/>
    </xf>
    <xf numFmtId="166" fontId="2" fillId="3" borderId="1" xfId="1" applyNumberFormat="1" applyFont="1" applyFill="1" applyBorder="1" applyAlignment="1">
      <alignment vertical="center"/>
    </xf>
    <xf numFmtId="0" fontId="0" fillId="2" borderId="1" xfId="0" applyFill="1" applyBorder="1" applyAlignment="1">
      <alignment horizontal="center" vertical="center"/>
    </xf>
    <xf numFmtId="0" fontId="10" fillId="3" borderId="3" xfId="0" applyFont="1" applyFill="1" applyBorder="1" applyAlignment="1">
      <alignment horizontal="center" vertical="center"/>
    </xf>
    <xf numFmtId="0" fontId="2" fillId="3" borderId="1" xfId="0" applyFont="1" applyFill="1" applyBorder="1" applyAlignment="1">
      <alignment horizontal="left" vertical="center" indent="1"/>
    </xf>
    <xf numFmtId="0" fontId="2" fillId="3" borderId="7" xfId="0" applyFont="1" applyFill="1" applyBorder="1" applyAlignment="1">
      <alignment horizontal="left" vertical="center" indent="1"/>
    </xf>
    <xf numFmtId="0" fontId="2" fillId="2" borderId="0" xfId="0" applyFont="1" applyFill="1" applyBorder="1" applyAlignment="1">
      <alignment horizontal="left" vertical="center" indent="1"/>
    </xf>
    <xf numFmtId="0" fontId="0" fillId="2" borderId="0" xfId="0" applyFill="1" applyBorder="1" applyAlignment="1">
      <alignment horizontal="lef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left" vertical="center" indent="1"/>
    </xf>
    <xf numFmtId="0" fontId="0" fillId="2" borderId="1" xfId="0" applyFill="1" applyBorder="1" applyAlignment="1">
      <alignment vertical="center" wrapText="1"/>
    </xf>
    <xf numFmtId="9" fontId="0" fillId="2" borderId="1" xfId="0" applyNumberFormat="1" applyFill="1" applyBorder="1" applyAlignment="1">
      <alignment horizontal="center" vertical="center"/>
    </xf>
    <xf numFmtId="15" fontId="0" fillId="2" borderId="1" xfId="0" applyNumberFormat="1" applyFill="1" applyBorder="1" applyAlignment="1">
      <alignment horizontal="center" vertical="center"/>
    </xf>
    <xf numFmtId="15" fontId="0" fillId="2" borderId="1" xfId="0" applyNumberFormat="1" applyFill="1" applyBorder="1" applyAlignment="1">
      <alignment horizontal="left" vertical="center" wrapText="1"/>
    </xf>
    <xf numFmtId="165" fontId="0" fillId="2" borderId="1" xfId="0" applyNumberFormat="1" applyFill="1" applyBorder="1" applyAlignment="1">
      <alignment vertical="center"/>
    </xf>
    <xf numFmtId="166" fontId="0" fillId="3" borderId="3" xfId="1" applyNumberFormat="1" applyFont="1" applyFill="1" applyBorder="1" applyAlignment="1">
      <alignment vertical="center"/>
    </xf>
    <xf numFmtId="0" fontId="0" fillId="2" borderId="1" xfId="0" applyFill="1" applyBorder="1" applyAlignment="1">
      <alignment horizontal="left" vertical="center" wrapText="1"/>
    </xf>
    <xf numFmtId="0" fontId="0" fillId="2" borderId="5" xfId="0" applyFill="1" applyBorder="1" applyAlignment="1">
      <alignment vertical="center" wrapText="1"/>
    </xf>
    <xf numFmtId="49" fontId="0" fillId="2" borderId="1" xfId="0" applyNumberFormat="1" applyFill="1" applyBorder="1" applyAlignment="1">
      <alignment vertical="center" wrapText="1"/>
    </xf>
    <xf numFmtId="166" fontId="0" fillId="2" borderId="0" xfId="1" applyNumberFormat="1" applyFont="1" applyFill="1" applyAlignment="1">
      <alignment vertical="center"/>
    </xf>
    <xf numFmtId="0" fontId="1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indent="1"/>
    </xf>
    <xf numFmtId="0" fontId="9" fillId="7" borderId="1" xfId="0" applyFont="1" applyFill="1" applyBorder="1" applyAlignment="1">
      <alignment horizontal="center" vertical="center" wrapText="1"/>
    </xf>
    <xf numFmtId="167" fontId="0" fillId="2" borderId="1" xfId="0" applyNumberFormat="1" applyFill="1" applyBorder="1" applyAlignment="1">
      <alignment horizontal="center" vertical="center"/>
    </xf>
    <xf numFmtId="0" fontId="0" fillId="2" borderId="1" xfId="0" applyFont="1" applyFill="1" applyBorder="1" applyAlignment="1">
      <alignment vertical="center" wrapText="1"/>
    </xf>
    <xf numFmtId="10" fontId="0" fillId="2" borderId="1" xfId="0" applyNumberFormat="1" applyFill="1" applyBorder="1" applyAlignment="1">
      <alignment horizontal="center" vertical="center"/>
    </xf>
    <xf numFmtId="9" fontId="0" fillId="2" borderId="0" xfId="0" applyNumberFormat="1" applyFill="1" applyAlignment="1">
      <alignment vertical="center"/>
    </xf>
    <xf numFmtId="43" fontId="0" fillId="8" borderId="1" xfId="1" applyFont="1" applyFill="1" applyBorder="1" applyAlignment="1">
      <alignment vertical="center"/>
    </xf>
    <xf numFmtId="0" fontId="2" fillId="2" borderId="1" xfId="0" applyFont="1" applyFill="1" applyBorder="1" applyAlignment="1">
      <alignment vertical="center" wrapText="1"/>
    </xf>
    <xf numFmtId="15" fontId="0" fillId="3" borderId="1" xfId="0" applyNumberFormat="1" applyFont="1" applyFill="1" applyBorder="1"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2" fillId="2" borderId="0" xfId="0" applyFont="1" applyFill="1" applyAlignment="1">
      <alignment vertical="center" wrapText="1"/>
    </xf>
    <xf numFmtId="0" fontId="0" fillId="2" borderId="1" xfId="0"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0" fillId="2" borderId="21" xfId="0" applyFont="1" applyFill="1" applyBorder="1" applyAlignment="1">
      <alignment vertical="center" wrapText="1"/>
    </xf>
    <xf numFmtId="0" fontId="0" fillId="2" borderId="22" xfId="0" applyFont="1" applyFill="1" applyBorder="1" applyAlignment="1">
      <alignment horizontal="center" vertical="center" wrapText="1"/>
    </xf>
    <xf numFmtId="0" fontId="18" fillId="2" borderId="22" xfId="0" applyFont="1" applyFill="1" applyBorder="1" applyAlignment="1">
      <alignment horizontal="center" vertical="center" wrapText="1"/>
    </xf>
    <xf numFmtId="164" fontId="0" fillId="2" borderId="22" xfId="0" applyNumberFormat="1"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1" fillId="9" borderId="18" xfId="0" applyFont="1" applyFill="1" applyBorder="1" applyAlignment="1">
      <alignment horizontal="center" vertical="center" wrapText="1"/>
    </xf>
    <xf numFmtId="0" fontId="21" fillId="9" borderId="19" xfId="0" applyFont="1" applyFill="1" applyBorder="1" applyAlignment="1">
      <alignment horizontal="center" vertical="center" wrapText="1"/>
    </xf>
    <xf numFmtId="0" fontId="19" fillId="3" borderId="20" xfId="0" applyFont="1" applyFill="1" applyBorder="1" applyAlignment="1">
      <alignment horizontal="left" vertical="center" wrapText="1" indent="2"/>
    </xf>
    <xf numFmtId="0" fontId="19" fillId="3" borderId="14" xfId="0" applyFont="1" applyFill="1" applyBorder="1" applyAlignment="1">
      <alignment horizontal="left" vertical="center" wrapText="1" indent="2"/>
    </xf>
    <xf numFmtId="0" fontId="18" fillId="3" borderId="1" xfId="0" applyFont="1" applyFill="1" applyBorder="1" applyAlignment="1">
      <alignment horizontal="left" vertical="center" wrapText="1" indent="3"/>
    </xf>
    <xf numFmtId="0" fontId="0" fillId="3" borderId="1" xfId="0" applyFont="1" applyFill="1" applyBorder="1" applyAlignment="1">
      <alignment horizontal="left" vertical="center" wrapText="1" indent="4"/>
    </xf>
    <xf numFmtId="0" fontId="0" fillId="3" borderId="21" xfId="0" applyFont="1" applyFill="1" applyBorder="1" applyAlignment="1">
      <alignment horizontal="left" vertical="center" wrapText="1" indent="1"/>
    </xf>
    <xf numFmtId="0" fontId="0" fillId="3" borderId="1" xfId="0" applyFont="1" applyFill="1" applyBorder="1" applyAlignment="1">
      <alignment vertical="center" wrapText="1"/>
    </xf>
    <xf numFmtId="0" fontId="2" fillId="3" borderId="1" xfId="0" applyFont="1" applyFill="1" applyBorder="1" applyAlignment="1">
      <alignment horizontal="left" vertical="center" wrapText="1" indent="4"/>
    </xf>
    <xf numFmtId="0" fontId="0" fillId="3" borderId="1" xfId="0" applyFont="1" applyFill="1" applyBorder="1" applyAlignment="1">
      <alignment horizontal="left" vertical="center" wrapText="1" indent="3"/>
    </xf>
    <xf numFmtId="0" fontId="0" fillId="3" borderId="1" xfId="0" applyFont="1" applyFill="1" applyBorder="1" applyAlignment="1">
      <alignment horizontal="left" vertical="center" wrapText="1" indent="5"/>
    </xf>
    <xf numFmtId="0" fontId="0" fillId="3" borderId="18" xfId="0" applyFont="1" applyFill="1" applyBorder="1" applyAlignment="1">
      <alignment horizontal="left" vertical="center" wrapText="1" indent="5"/>
    </xf>
    <xf numFmtId="0" fontId="2" fillId="3" borderId="21" xfId="0" applyFont="1" applyFill="1" applyBorder="1" applyAlignment="1">
      <alignment horizontal="left" vertical="center" wrapText="1" indent="2"/>
    </xf>
    <xf numFmtId="0" fontId="2" fillId="3" borderId="1" xfId="0" applyFont="1" applyFill="1" applyBorder="1" applyAlignment="1">
      <alignment horizontal="left" vertical="center" wrapText="1" indent="2"/>
    </xf>
    <xf numFmtId="0" fontId="2" fillId="3" borderId="25" xfId="0" applyFont="1" applyFill="1" applyBorder="1" applyAlignment="1">
      <alignment horizontal="left" vertical="center" wrapText="1" indent="2"/>
    </xf>
    <xf numFmtId="0" fontId="2" fillId="3" borderId="22"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0" fillId="10" borderId="22" xfId="0" applyFont="1" applyFill="1" applyBorder="1" applyAlignment="1">
      <alignment horizontal="center" vertical="center" wrapText="1"/>
    </xf>
    <xf numFmtId="0" fontId="16" fillId="3" borderId="11" xfId="0" applyFont="1" applyFill="1" applyBorder="1" applyAlignment="1">
      <alignment vertical="center" wrapText="1"/>
    </xf>
    <xf numFmtId="0" fontId="23" fillId="3" borderId="14" xfId="0" applyFont="1" applyFill="1" applyBorder="1" applyAlignment="1">
      <alignment vertical="center" wrapText="1"/>
    </xf>
    <xf numFmtId="0" fontId="24" fillId="3" borderId="1" xfId="0" applyFont="1" applyFill="1" applyBorder="1" applyAlignment="1">
      <alignment horizontal="left" vertical="center" wrapText="1" indent="1"/>
    </xf>
    <xf numFmtId="0" fontId="24" fillId="3" borderId="18" xfId="0" applyFont="1" applyFill="1" applyBorder="1" applyAlignment="1">
      <alignment horizontal="left" vertical="center" wrapText="1" inden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2" fillId="3" borderId="1" xfId="0" applyFont="1" applyFill="1" applyBorder="1" applyAlignment="1">
      <alignment vertical="center" wrapText="1"/>
    </xf>
    <xf numFmtId="0" fontId="17" fillId="3" borderId="1"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23" fillId="3" borderId="20" xfId="0" applyFont="1" applyFill="1" applyBorder="1" applyAlignment="1">
      <alignment vertical="center" wrapText="1"/>
    </xf>
    <xf numFmtId="0" fontId="25" fillId="3" borderId="21" xfId="0" applyFont="1" applyFill="1" applyBorder="1" applyAlignment="1">
      <alignment horizontal="left" vertical="center" wrapText="1" indent="1"/>
    </xf>
    <xf numFmtId="0" fontId="25" fillId="3" borderId="1" xfId="0" applyFont="1" applyFill="1" applyBorder="1" applyAlignment="1">
      <alignment horizontal="left" vertical="center" wrapText="1" indent="1"/>
    </xf>
    <xf numFmtId="0" fontId="0" fillId="4" borderId="1" xfId="0" applyFont="1" applyFill="1" applyBorder="1" applyAlignment="1">
      <alignment horizontal="center" vertical="center" wrapText="1"/>
    </xf>
    <xf numFmtId="0" fontId="0" fillId="4" borderId="22" xfId="0" applyFont="1" applyFill="1" applyBorder="1" applyAlignment="1">
      <alignment horizontal="center" vertical="center" wrapText="1"/>
    </xf>
    <xf numFmtId="0" fontId="0" fillId="4" borderId="1" xfId="0" applyFont="1" applyFill="1" applyBorder="1" applyAlignment="1">
      <alignment horizontal="left" vertical="center" wrapText="1" indent="3"/>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xf>
    <xf numFmtId="0" fontId="12" fillId="4" borderId="1" xfId="0" applyFont="1" applyFill="1" applyBorder="1" applyAlignment="1">
      <alignment vertical="center" wrapText="1"/>
    </xf>
    <xf numFmtId="0" fontId="2" fillId="3" borderId="1" xfId="0" applyFont="1" applyFill="1" applyBorder="1" applyAlignment="1">
      <alignment horizontal="left" vertical="center" indent="1"/>
    </xf>
    <xf numFmtId="0" fontId="20"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3" fillId="3" borderId="1" xfId="0" applyFont="1" applyFill="1" applyBorder="1" applyAlignment="1">
      <alignment vertical="center" wrapText="1"/>
    </xf>
    <xf numFmtId="0" fontId="2" fillId="2" borderId="1" xfId="0" applyFont="1" applyFill="1" applyBorder="1" applyAlignment="1">
      <alignment horizontal="center" vertical="center" wrapText="1"/>
    </xf>
    <xf numFmtId="0" fontId="20" fillId="2" borderId="0" xfId="0" applyFont="1" applyFill="1" applyAlignment="1">
      <alignment vertical="center" wrapText="1"/>
    </xf>
    <xf numFmtId="0" fontId="16" fillId="3" borderId="23" xfId="0" applyFont="1" applyFill="1" applyBorder="1" applyAlignment="1">
      <alignment vertical="center" wrapText="1"/>
    </xf>
    <xf numFmtId="0" fontId="16" fillId="3" borderId="6" xfId="0" applyFont="1" applyFill="1" applyBorder="1" applyAlignment="1">
      <alignment vertical="center" wrapText="1"/>
    </xf>
    <xf numFmtId="0" fontId="0" fillId="3" borderId="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23" fillId="3" borderId="21" xfId="0" applyFont="1" applyFill="1" applyBorder="1" applyAlignment="1">
      <alignment vertical="center" wrapText="1"/>
    </xf>
    <xf numFmtId="0" fontId="2" fillId="2" borderId="21" xfId="0" applyFont="1" applyFill="1" applyBorder="1" applyAlignment="1">
      <alignment vertical="center" wrapText="1"/>
    </xf>
    <xf numFmtId="0" fontId="0" fillId="2" borderId="22" xfId="0" applyFill="1" applyBorder="1" applyAlignment="1">
      <alignment horizontal="center" vertical="center" wrapText="1"/>
    </xf>
    <xf numFmtId="0" fontId="2" fillId="3" borderId="21" xfId="0" applyFont="1" applyFill="1" applyBorder="1" applyAlignment="1">
      <alignment vertical="center" wrapText="1"/>
    </xf>
    <xf numFmtId="0" fontId="20" fillId="3"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9" fillId="3" borderId="18" xfId="0" applyFont="1" applyFill="1" applyBorder="1" applyAlignment="1">
      <alignment horizontal="left" vertical="center" wrapText="1" indent="2"/>
    </xf>
    <xf numFmtId="0" fontId="23" fillId="10" borderId="18" xfId="0" applyFont="1" applyFill="1" applyBorder="1" applyAlignment="1">
      <alignment horizontal="center" vertical="center" wrapText="1"/>
    </xf>
    <xf numFmtId="0" fontId="23" fillId="10" borderId="19" xfId="0" applyFont="1" applyFill="1" applyBorder="1" applyAlignment="1">
      <alignment horizontal="center" vertical="center" wrapText="1"/>
    </xf>
    <xf numFmtId="0" fontId="0" fillId="2" borderId="1" xfId="0" applyFill="1" applyBorder="1" applyAlignment="1">
      <alignment horizontal="center" vertical="center"/>
    </xf>
    <xf numFmtId="0" fontId="12" fillId="2" borderId="1" xfId="0" applyFont="1" applyFill="1" applyBorder="1" applyAlignment="1">
      <alignment vertical="center" wrapText="1"/>
    </xf>
    <xf numFmtId="0" fontId="2" fillId="3" borderId="1" xfId="0" applyFont="1" applyFill="1" applyBorder="1" applyAlignment="1">
      <alignment horizontal="center" vertical="center"/>
    </xf>
    <xf numFmtId="0" fontId="2" fillId="3" borderId="6" xfId="0" applyFont="1" applyFill="1" applyBorder="1" applyAlignment="1">
      <alignment horizontal="left" vertical="center" wrapText="1" indent="2"/>
    </xf>
    <xf numFmtId="0" fontId="2" fillId="2" borderId="6" xfId="0" applyFont="1" applyFill="1" applyBorder="1" applyAlignment="1">
      <alignment horizontal="center" vertical="center" wrapText="1"/>
    </xf>
    <xf numFmtId="0" fontId="2" fillId="2" borderId="27" xfId="0" applyFont="1" applyFill="1" applyBorder="1" applyAlignment="1">
      <alignment horizontal="center" vertical="center" wrapText="1"/>
    </xf>
    <xf numFmtId="15" fontId="0" fillId="2" borderId="1" xfId="0" applyNumberFormat="1" applyFill="1" applyBorder="1" applyAlignment="1">
      <alignment horizontal="center" vertical="center" wrapText="1"/>
    </xf>
    <xf numFmtId="168" fontId="0" fillId="2" borderId="0" xfId="1" applyNumberFormat="1" applyFont="1" applyFill="1" applyBorder="1" applyAlignment="1">
      <alignment horizontal="center" vertical="center"/>
    </xf>
    <xf numFmtId="43" fontId="0" fillId="2" borderId="0" xfId="1" applyFont="1" applyFill="1" applyBorder="1" applyAlignment="1">
      <alignment vertical="center"/>
    </xf>
    <xf numFmtId="166" fontId="0" fillId="2" borderId="0" xfId="0" applyNumberFormat="1" applyFill="1" applyBorder="1" applyAlignment="1">
      <alignment vertical="center"/>
    </xf>
    <xf numFmtId="165" fontId="0" fillId="2" borderId="1" xfId="0" applyNumberFormat="1" applyFill="1" applyBorder="1" applyAlignment="1">
      <alignment horizontal="center" vertical="center"/>
    </xf>
    <xf numFmtId="0" fontId="2" fillId="3" borderId="1" xfId="0" applyFont="1" applyFill="1" applyBorder="1" applyAlignment="1">
      <alignment horizontal="left" vertical="center"/>
    </xf>
    <xf numFmtId="165" fontId="12" fillId="2" borderId="7" xfId="0" applyNumberFormat="1" applyFont="1" applyFill="1" applyBorder="1" applyAlignment="1">
      <alignment horizontal="left" vertical="center" wrapText="1"/>
    </xf>
    <xf numFmtId="165" fontId="12" fillId="2" borderId="9" xfId="0" applyNumberFormat="1" applyFont="1" applyFill="1" applyBorder="1" applyAlignment="1">
      <alignment horizontal="left" vertical="center"/>
    </xf>
    <xf numFmtId="165" fontId="12" fillId="2" borderId="5" xfId="0" applyNumberFormat="1" applyFont="1" applyFill="1" applyBorder="1" applyAlignment="1">
      <alignment horizontal="left"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 xfId="0" applyFill="1" applyBorder="1" applyAlignment="1">
      <alignment horizontal="center"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5" xfId="0" applyFill="1" applyBorder="1" applyAlignment="1">
      <alignment horizontal="left" vertical="center" wrapText="1"/>
    </xf>
    <xf numFmtId="0" fontId="2" fillId="3" borderId="1" xfId="0" applyFont="1" applyFill="1" applyBorder="1" applyAlignment="1">
      <alignment horizontal="left" vertical="center" indent="1"/>
    </xf>
    <xf numFmtId="0" fontId="0" fillId="2" borderId="1" xfId="0" applyFill="1" applyBorder="1" applyAlignment="1">
      <alignment horizontal="center"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 xfId="0" applyFont="1" applyFill="1" applyBorder="1" applyAlignment="1">
      <alignment horizontal="center" vertical="center"/>
    </xf>
    <xf numFmtId="164" fontId="0" fillId="2" borderId="6" xfId="0" applyNumberFormat="1" applyFill="1" applyBorder="1" applyAlignment="1">
      <alignment horizontal="center" vertical="center"/>
    </xf>
    <xf numFmtId="164" fontId="0" fillId="2" borderId="3" xfId="0" applyNumberFormat="1" applyFill="1" applyBorder="1" applyAlignment="1">
      <alignment horizontal="center" vertical="center"/>
    </xf>
    <xf numFmtId="0" fontId="2" fillId="5" borderId="7"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0" fillId="3" borderId="1" xfId="0" applyFill="1" applyBorder="1" applyAlignment="1">
      <alignment horizontal="left" vertical="center" wrapText="1"/>
    </xf>
    <xf numFmtId="0" fontId="0" fillId="3" borderId="3" xfId="0" applyFill="1" applyBorder="1" applyAlignment="1">
      <alignment horizontal="left" vertical="center" wrapText="1"/>
    </xf>
    <xf numFmtId="0" fontId="2" fillId="3" borderId="7" xfId="0" applyFont="1" applyFill="1" applyBorder="1" applyAlignment="1">
      <alignment horizontal="left" vertical="center"/>
    </xf>
    <xf numFmtId="0" fontId="2" fillId="3" borderId="9" xfId="0" applyFont="1" applyFill="1" applyBorder="1" applyAlignment="1">
      <alignment horizontal="left" vertical="center"/>
    </xf>
    <xf numFmtId="0" fontId="2" fillId="3" borderId="5" xfId="0" applyFont="1" applyFill="1" applyBorder="1" applyAlignment="1">
      <alignment horizontal="left" vertical="center"/>
    </xf>
    <xf numFmtId="0" fontId="0" fillId="2" borderId="1" xfId="0" applyFill="1" applyBorder="1" applyAlignment="1">
      <alignment horizontal="left" vertical="center" wrapText="1"/>
    </xf>
    <xf numFmtId="165" fontId="13" fillId="2" borderId="7" xfId="0" applyNumberFormat="1" applyFont="1" applyFill="1" applyBorder="1" applyAlignment="1">
      <alignment horizontal="left" vertical="center" wrapText="1"/>
    </xf>
    <xf numFmtId="165" fontId="13" fillId="2" borderId="9" xfId="0" applyNumberFormat="1" applyFont="1" applyFill="1" applyBorder="1" applyAlignment="1">
      <alignment horizontal="left" vertical="center"/>
    </xf>
    <xf numFmtId="165" fontId="13" fillId="2" borderId="5" xfId="0" applyNumberFormat="1" applyFont="1" applyFill="1" applyBorder="1" applyAlignment="1">
      <alignment horizontal="left" vertical="center"/>
    </xf>
    <xf numFmtId="165" fontId="12" fillId="2" borderId="9" xfId="0" applyNumberFormat="1" applyFont="1" applyFill="1" applyBorder="1" applyAlignment="1">
      <alignment horizontal="left" vertical="center" wrapText="1"/>
    </xf>
    <xf numFmtId="165" fontId="12" fillId="2" borderId="5" xfId="0" applyNumberFormat="1"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11" xfId="0" applyFont="1" applyFill="1" applyBorder="1" applyAlignment="1">
      <alignment horizontal="left" vertical="center"/>
    </xf>
    <xf numFmtId="0" fontId="2" fillId="3" borderId="3" xfId="0" applyFont="1" applyFill="1" applyBorder="1" applyAlignment="1">
      <alignment horizontal="left" vertical="center"/>
    </xf>
    <xf numFmtId="165" fontId="0" fillId="2" borderId="6" xfId="0" applyNumberFormat="1" applyFill="1" applyBorder="1" applyAlignment="1">
      <alignment horizontal="left" vertical="center"/>
    </xf>
    <xf numFmtId="165" fontId="0" fillId="2" borderId="11" xfId="0" applyNumberFormat="1" applyFill="1" applyBorder="1" applyAlignment="1">
      <alignment horizontal="left" vertical="center"/>
    </xf>
    <xf numFmtId="165" fontId="0" fillId="2" borderId="3" xfId="0" applyNumberFormat="1" applyFill="1" applyBorder="1" applyAlignment="1">
      <alignment horizontal="left" vertical="center"/>
    </xf>
    <xf numFmtId="0" fontId="0" fillId="4" borderId="7" xfId="0" applyFill="1" applyBorder="1" applyAlignment="1">
      <alignment horizontal="left" vertical="center" wrapText="1"/>
    </xf>
    <xf numFmtId="0" fontId="0" fillId="4" borderId="9" xfId="0" applyFill="1" applyBorder="1" applyAlignment="1">
      <alignment horizontal="left" vertical="center" wrapText="1"/>
    </xf>
    <xf numFmtId="0" fontId="0" fillId="4" borderId="5" xfId="0" applyFill="1" applyBorder="1" applyAlignment="1">
      <alignment horizontal="left" vertical="center" wrapText="1"/>
    </xf>
    <xf numFmtId="0" fontId="0" fillId="3" borderId="21" xfId="0" applyFont="1" applyFill="1" applyBorder="1" applyAlignment="1">
      <alignment horizontal="left" vertical="center" wrapText="1" indent="3"/>
    </xf>
    <xf numFmtId="0" fontId="21" fillId="9" borderId="13" xfId="0" applyFont="1" applyFill="1" applyBorder="1" applyAlignment="1">
      <alignment horizontal="center" vertical="center" wrapText="1"/>
    </xf>
    <xf numFmtId="0" fontId="21" fillId="9" borderId="17" xfId="0" applyFont="1" applyFill="1" applyBorder="1" applyAlignment="1">
      <alignment horizontal="center" vertical="center" wrapText="1"/>
    </xf>
    <xf numFmtId="0" fontId="21" fillId="9" borderId="12" xfId="0" applyFont="1" applyFill="1" applyBorder="1" applyAlignment="1">
      <alignment horizontal="center" vertical="center" wrapText="1"/>
    </xf>
    <xf numFmtId="0" fontId="21" fillId="9" borderId="16" xfId="0" applyFont="1" applyFill="1" applyBorder="1" applyAlignment="1">
      <alignment horizontal="center" vertical="center" wrapText="1"/>
    </xf>
    <xf numFmtId="0" fontId="0" fillId="3" borderId="23" xfId="0" applyFont="1" applyFill="1" applyBorder="1" applyAlignment="1">
      <alignment horizontal="left" vertical="center" wrapText="1" indent="3"/>
    </xf>
    <xf numFmtId="0" fontId="0" fillId="3" borderId="24" xfId="0" applyFont="1" applyFill="1" applyBorder="1" applyAlignment="1">
      <alignment horizontal="left" vertical="center" wrapText="1" indent="3"/>
    </xf>
    <xf numFmtId="0" fontId="0" fillId="3" borderId="16" xfId="0" applyFont="1" applyFill="1" applyBorder="1" applyAlignment="1">
      <alignment horizontal="left" vertical="center" wrapText="1" indent="3"/>
    </xf>
    <xf numFmtId="0" fontId="23" fillId="3" borderId="14"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20" xfId="0" applyFont="1" applyFill="1" applyBorder="1" applyAlignment="1">
      <alignment horizontal="left" vertical="center" wrapText="1"/>
    </xf>
    <xf numFmtId="0" fontId="23" fillId="3" borderId="21" xfId="0" applyFont="1" applyFill="1" applyBorder="1" applyAlignment="1">
      <alignment horizontal="left" vertical="center" wrapText="1"/>
    </xf>
    <xf numFmtId="0" fontId="23" fillId="3" borderId="25"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3" borderId="24"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0" fillId="2" borderId="7"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1" xfId="0" applyFill="1" applyBorder="1" applyAlignment="1">
      <alignment horizontal="center" vertical="center" wrapText="1"/>
    </xf>
    <xf numFmtId="0" fontId="0" fillId="2" borderId="22" xfId="0" applyFill="1" applyBorder="1" applyAlignment="1">
      <alignment horizontal="center" vertical="center" wrapText="1"/>
    </xf>
  </cellXfs>
  <cellStyles count="2">
    <cellStyle name="Millares" xfId="1" builtinId="3"/>
    <cellStyle name="Normal" xfId="0" builtinId="0"/>
  </cellStyles>
  <dxfs count="1486">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B26" sqref="B26"/>
    </sheetView>
  </sheetViews>
  <sheetFormatPr baseColWidth="10" defaultRowHeight="15" x14ac:dyDescent="0.25"/>
  <sheetData>
    <row r="1" spans="1:1" x14ac:dyDescent="0.25">
      <c r="A1" t="s">
        <v>1</v>
      </c>
    </row>
    <row r="2" spans="1:1" x14ac:dyDescent="0.25">
      <c r="A2" t="s">
        <v>2</v>
      </c>
    </row>
    <row r="4" spans="1:1" x14ac:dyDescent="0.25">
      <c r="A4" t="s">
        <v>24</v>
      </c>
    </row>
    <row r="5" spans="1:1" x14ac:dyDescent="0.25">
      <c r="A5" t="s">
        <v>1</v>
      </c>
    </row>
    <row r="7" spans="1:1" x14ac:dyDescent="0.25">
      <c r="A7" t="s">
        <v>27</v>
      </c>
    </row>
    <row r="8" spans="1:1" x14ac:dyDescent="0.25">
      <c r="A8" t="s">
        <v>28</v>
      </c>
    </row>
    <row r="10" spans="1:1" x14ac:dyDescent="0.25">
      <c r="A10" t="s">
        <v>1</v>
      </c>
    </row>
    <row r="11" spans="1:1" x14ac:dyDescent="0.25">
      <c r="A11" t="s">
        <v>2</v>
      </c>
    </row>
    <row r="12" spans="1:1" x14ac:dyDescent="0.25">
      <c r="A12" t="s">
        <v>24</v>
      </c>
    </row>
    <row r="14" spans="1:1" x14ac:dyDescent="0.25">
      <c r="A14" t="s">
        <v>112</v>
      </c>
    </row>
    <row r="15" spans="1:1" x14ac:dyDescent="0.25">
      <c r="A15" t="s">
        <v>113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pane xSplit="1" ySplit="1" topLeftCell="B16" activePane="bottomRight" state="frozen"/>
      <selection pane="topRight" activeCell="B1" sqref="B1"/>
      <selection pane="bottomLeft" activeCell="A2" sqref="A2"/>
      <selection pane="bottomRight" activeCell="B33" sqref="B33"/>
    </sheetView>
  </sheetViews>
  <sheetFormatPr baseColWidth="10" defaultRowHeight="16.5" x14ac:dyDescent="0.3"/>
  <cols>
    <col min="1" max="1" width="11.42578125" style="8"/>
    <col min="2" max="2" width="11.42578125" style="13"/>
    <col min="3" max="16384" width="11.42578125" style="8"/>
  </cols>
  <sheetData>
    <row r="1" spans="1:2" ht="38.25" x14ac:dyDescent="0.3">
      <c r="A1" s="9" t="s">
        <v>19</v>
      </c>
      <c r="B1" s="11" t="s">
        <v>18</v>
      </c>
    </row>
    <row r="2" spans="1:2" x14ac:dyDescent="0.3">
      <c r="A2" s="10">
        <v>1984</v>
      </c>
      <c r="B2" s="12">
        <v>11298</v>
      </c>
    </row>
    <row r="3" spans="1:2" x14ac:dyDescent="0.3">
      <c r="A3" s="10">
        <v>1985</v>
      </c>
      <c r="B3" s="12">
        <v>13558</v>
      </c>
    </row>
    <row r="4" spans="1:2" x14ac:dyDescent="0.3">
      <c r="A4" s="10">
        <v>1986</v>
      </c>
      <c r="B4" s="12">
        <v>16811</v>
      </c>
    </row>
    <row r="5" spans="1:2" x14ac:dyDescent="0.3">
      <c r="A5" s="10">
        <v>1987</v>
      </c>
      <c r="B5" s="12">
        <v>20510</v>
      </c>
    </row>
    <row r="6" spans="1:2" x14ac:dyDescent="0.3">
      <c r="A6" s="10">
        <v>1988</v>
      </c>
      <c r="B6" s="12">
        <v>25637</v>
      </c>
    </row>
    <row r="7" spans="1:2" x14ac:dyDescent="0.3">
      <c r="A7" s="10">
        <v>1989</v>
      </c>
      <c r="B7" s="12">
        <v>32560</v>
      </c>
    </row>
    <row r="8" spans="1:2" x14ac:dyDescent="0.3">
      <c r="A8" s="10">
        <v>1990</v>
      </c>
      <c r="B8" s="12">
        <v>41025</v>
      </c>
    </row>
    <row r="9" spans="1:2" x14ac:dyDescent="0.3">
      <c r="A9" s="10">
        <v>1991</v>
      </c>
      <c r="B9" s="12">
        <v>51716</v>
      </c>
    </row>
    <row r="10" spans="1:2" x14ac:dyDescent="0.3">
      <c r="A10" s="10">
        <v>1992</v>
      </c>
      <c r="B10" s="12">
        <v>65190</v>
      </c>
    </row>
    <row r="11" spans="1:2" x14ac:dyDescent="0.3">
      <c r="A11" s="10">
        <v>1993</v>
      </c>
      <c r="B11" s="12">
        <v>81510</v>
      </c>
    </row>
    <row r="12" spans="1:2" x14ac:dyDescent="0.3">
      <c r="A12" s="10">
        <v>1994</v>
      </c>
      <c r="B12" s="12">
        <v>98700</v>
      </c>
    </row>
    <row r="13" spans="1:2" x14ac:dyDescent="0.3">
      <c r="A13" s="10">
        <v>1995</v>
      </c>
      <c r="B13" s="12">
        <v>118934</v>
      </c>
    </row>
    <row r="14" spans="1:2" x14ac:dyDescent="0.3">
      <c r="A14" s="10">
        <v>1996</v>
      </c>
      <c r="B14" s="12">
        <v>142125</v>
      </c>
    </row>
    <row r="15" spans="1:2" x14ac:dyDescent="0.3">
      <c r="A15" s="10">
        <v>1997</v>
      </c>
      <c r="B15" s="12">
        <v>172005</v>
      </c>
    </row>
    <row r="16" spans="1:2" x14ac:dyDescent="0.3">
      <c r="A16" s="10">
        <v>1998</v>
      </c>
      <c r="B16" s="12">
        <v>203826</v>
      </c>
    </row>
    <row r="17" spans="1:2" x14ac:dyDescent="0.3">
      <c r="A17" s="10">
        <v>1999</v>
      </c>
      <c r="B17" s="12">
        <v>236460</v>
      </c>
    </row>
    <row r="18" spans="1:2" x14ac:dyDescent="0.3">
      <c r="A18" s="10">
        <v>2000</v>
      </c>
      <c r="B18" s="12">
        <v>260100</v>
      </c>
    </row>
    <row r="19" spans="1:2" x14ac:dyDescent="0.3">
      <c r="A19" s="10">
        <v>2001</v>
      </c>
      <c r="B19" s="12">
        <v>286000</v>
      </c>
    </row>
    <row r="20" spans="1:2" x14ac:dyDescent="0.3">
      <c r="A20" s="10">
        <v>2002</v>
      </c>
      <c r="B20" s="12">
        <v>309000</v>
      </c>
    </row>
    <row r="21" spans="1:2" x14ac:dyDescent="0.3">
      <c r="A21" s="10">
        <v>2003</v>
      </c>
      <c r="B21" s="12">
        <v>332000</v>
      </c>
    </row>
    <row r="22" spans="1:2" x14ac:dyDescent="0.3">
      <c r="A22" s="10">
        <v>2004</v>
      </c>
      <c r="B22" s="12">
        <v>358000</v>
      </c>
    </row>
    <row r="23" spans="1:2" x14ac:dyDescent="0.3">
      <c r="A23" s="10">
        <v>2005</v>
      </c>
      <c r="B23" s="12">
        <v>381500</v>
      </c>
    </row>
    <row r="24" spans="1:2" x14ac:dyDescent="0.3">
      <c r="A24" s="10">
        <v>2006</v>
      </c>
      <c r="B24" s="12">
        <v>408000</v>
      </c>
    </row>
    <row r="25" spans="1:2" x14ac:dyDescent="0.3">
      <c r="A25" s="10">
        <v>2007</v>
      </c>
      <c r="B25" s="12">
        <v>433700</v>
      </c>
    </row>
    <row r="26" spans="1:2" x14ac:dyDescent="0.3">
      <c r="A26" s="10">
        <v>2008</v>
      </c>
      <c r="B26" s="12">
        <v>461500</v>
      </c>
    </row>
    <row r="27" spans="1:2" x14ac:dyDescent="0.3">
      <c r="A27" s="10">
        <v>2009</v>
      </c>
      <c r="B27" s="12">
        <v>496900</v>
      </c>
    </row>
    <row r="28" spans="1:2" x14ac:dyDescent="0.3">
      <c r="A28" s="10">
        <v>2010</v>
      </c>
      <c r="B28" s="12">
        <v>515000</v>
      </c>
    </row>
    <row r="29" spans="1:2" x14ac:dyDescent="0.3">
      <c r="A29" s="10">
        <v>2011</v>
      </c>
      <c r="B29" s="12">
        <v>535600</v>
      </c>
    </row>
    <row r="30" spans="1:2" x14ac:dyDescent="0.3">
      <c r="A30" s="10">
        <v>2012</v>
      </c>
      <c r="B30" s="12">
        <v>566700</v>
      </c>
    </row>
    <row r="31" spans="1:2" x14ac:dyDescent="0.3">
      <c r="A31" s="10">
        <v>2013</v>
      </c>
      <c r="B31" s="12">
        <v>589500</v>
      </c>
    </row>
    <row r="32" spans="1:2" x14ac:dyDescent="0.3">
      <c r="A32" s="10">
        <v>2014</v>
      </c>
      <c r="B32" s="12">
        <v>616000</v>
      </c>
    </row>
    <row r="33" spans="1:2" x14ac:dyDescent="0.3">
      <c r="A33" s="10">
        <v>2015</v>
      </c>
      <c r="B33" s="12">
        <v>644350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V91"/>
  <sheetViews>
    <sheetView zoomScale="83" zoomScaleNormal="83" workbookViewId="0"/>
  </sheetViews>
  <sheetFormatPr baseColWidth="10" defaultRowHeight="15" x14ac:dyDescent="0.25"/>
  <cols>
    <col min="1" max="1" width="18.42578125" style="1" bestFit="1" customWidth="1"/>
    <col min="2" max="2" width="33.28515625" style="1" bestFit="1" customWidth="1"/>
    <col min="3" max="3" width="35" style="1" customWidth="1"/>
    <col min="4" max="4" width="22.140625" style="1" bestFit="1" customWidth="1"/>
    <col min="5" max="5" width="37.140625" style="1" bestFit="1" customWidth="1"/>
    <col min="6" max="6" width="17.42578125" style="1" bestFit="1" customWidth="1"/>
    <col min="7" max="7" width="25.7109375" style="1" customWidth="1"/>
    <col min="8" max="9" width="23.85546875" style="1" customWidth="1"/>
    <col min="10" max="10" width="18.42578125" style="1" customWidth="1"/>
    <col min="11" max="11" width="26.42578125" style="1" customWidth="1"/>
    <col min="12" max="12" width="50.5703125" style="1" customWidth="1"/>
    <col min="13" max="13" width="20.140625" style="1" customWidth="1"/>
    <col min="14" max="25" width="18.7109375" style="1" customWidth="1"/>
    <col min="26" max="26" width="20.140625" style="1" customWidth="1"/>
    <col min="27" max="27" width="28.42578125" style="1" customWidth="1"/>
    <col min="28" max="28" width="44.85546875" style="1" customWidth="1"/>
    <col min="29" max="29" width="26.7109375" style="1" customWidth="1"/>
    <col min="30" max="30" width="27.140625" style="1" customWidth="1"/>
    <col min="31" max="31" width="5.5703125" style="1" customWidth="1"/>
    <col min="32" max="32" width="23" style="1" customWidth="1"/>
    <col min="33" max="33" width="30.42578125" style="1" customWidth="1"/>
    <col min="34" max="34" width="11.42578125" style="1"/>
    <col min="35" max="35" width="28.28515625" style="1" customWidth="1"/>
    <col min="36" max="36" width="11.42578125" style="1"/>
    <col min="37" max="37" width="17.85546875" style="1" customWidth="1"/>
    <col min="38" max="38" width="11.42578125" style="1"/>
    <col min="39" max="39" width="19.5703125" style="1" customWidth="1"/>
    <col min="40" max="40" width="11.42578125" style="1"/>
    <col min="41" max="41" width="22.85546875" style="1" customWidth="1"/>
    <col min="42" max="42" width="11.42578125" style="1"/>
    <col min="43" max="43" width="22" style="1" customWidth="1"/>
    <col min="44" max="44" width="21.85546875" style="1" customWidth="1"/>
    <col min="45" max="45" width="16.28515625" style="1" customWidth="1"/>
    <col min="46" max="46" width="29.42578125" style="1" customWidth="1"/>
    <col min="47" max="47" width="17" style="1" customWidth="1"/>
    <col min="48" max="48" width="20.28515625" style="1" customWidth="1"/>
    <col min="49" max="49" width="12.28515625" style="1" customWidth="1"/>
    <col min="50" max="50" width="20.28515625" style="1" customWidth="1"/>
    <col min="51" max="51" width="31.7109375" style="1" customWidth="1"/>
    <col min="52" max="52" width="27.28515625" style="1" customWidth="1"/>
    <col min="53" max="53" width="18.5703125" style="1" customWidth="1"/>
    <col min="54" max="54" width="26.85546875" style="1" customWidth="1"/>
    <col min="55" max="55" width="13" style="1" customWidth="1"/>
    <col min="56" max="56" width="27.85546875" style="1" customWidth="1"/>
    <col min="57" max="57" width="13.28515625" style="1" customWidth="1"/>
    <col min="58" max="58" width="22.7109375" style="1" customWidth="1"/>
    <col min="59" max="59" width="4" style="1" hidden="1" customWidth="1"/>
    <col min="60" max="60" width="6.42578125" style="1" hidden="1" customWidth="1"/>
    <col min="61" max="71" width="7.5703125" style="1" hidden="1" customWidth="1"/>
    <col min="72" max="72" width="22.7109375" style="1" hidden="1" customWidth="1"/>
    <col min="73" max="73" width="22.7109375" style="1" customWidth="1"/>
    <col min="74" max="74" width="61.28515625" style="1" customWidth="1"/>
    <col min="75" max="16384" width="11.42578125" style="1"/>
  </cols>
  <sheetData>
    <row r="2" spans="1:74" ht="38.25" customHeight="1" x14ac:dyDescent="0.25">
      <c r="C2" s="6" t="s">
        <v>34</v>
      </c>
      <c r="D2" s="201" t="s">
        <v>3</v>
      </c>
      <c r="E2" s="201"/>
      <c r="F2" s="201"/>
    </row>
    <row r="3" spans="1:74" x14ac:dyDescent="0.25">
      <c r="A3" s="4" t="s">
        <v>0</v>
      </c>
      <c r="B3" s="4" t="s">
        <v>30</v>
      </c>
      <c r="C3" s="2" t="s">
        <v>1</v>
      </c>
      <c r="D3" s="192" t="s">
        <v>143</v>
      </c>
      <c r="E3" s="193"/>
      <c r="F3" s="194"/>
    </row>
    <row r="4" spans="1:74" x14ac:dyDescent="0.25">
      <c r="A4" s="4" t="s">
        <v>0</v>
      </c>
      <c r="B4" s="4" t="s">
        <v>31</v>
      </c>
      <c r="C4" s="2" t="s">
        <v>1</v>
      </c>
      <c r="D4" s="192" t="s">
        <v>24</v>
      </c>
      <c r="E4" s="193"/>
      <c r="F4" s="194"/>
    </row>
    <row r="5" spans="1:74" ht="30.75" customHeight="1" x14ac:dyDescent="0.25">
      <c r="A5" s="4" t="s">
        <v>0</v>
      </c>
      <c r="B5" s="4" t="s">
        <v>32</v>
      </c>
      <c r="C5" s="2" t="s">
        <v>1</v>
      </c>
      <c r="D5" s="192" t="s">
        <v>24</v>
      </c>
      <c r="E5" s="193"/>
      <c r="F5" s="194"/>
      <c r="J5" s="79"/>
    </row>
    <row r="6" spans="1:74" ht="15" customHeight="1" x14ac:dyDescent="0.25">
      <c r="A6" s="4" t="s">
        <v>0</v>
      </c>
      <c r="B6" s="4" t="s">
        <v>33</v>
      </c>
      <c r="C6" s="2" t="s">
        <v>1</v>
      </c>
      <c r="D6" s="192" t="s">
        <v>24</v>
      </c>
      <c r="E6" s="193"/>
      <c r="F6" s="194"/>
    </row>
    <row r="7" spans="1:74" x14ac:dyDescent="0.25">
      <c r="A7" s="4" t="s">
        <v>4</v>
      </c>
      <c r="B7" s="4" t="s">
        <v>5</v>
      </c>
      <c r="C7" s="48"/>
      <c r="D7" s="48"/>
      <c r="E7" s="48"/>
      <c r="F7" s="48"/>
    </row>
    <row r="8" spans="1:74" x14ac:dyDescent="0.25">
      <c r="A8" s="195" t="s">
        <v>6</v>
      </c>
      <c r="B8" s="201" t="s">
        <v>7</v>
      </c>
      <c r="C8" s="48"/>
      <c r="D8" s="48"/>
      <c r="E8" s="48"/>
      <c r="F8" s="48"/>
    </row>
    <row r="9" spans="1:74" x14ac:dyDescent="0.25">
      <c r="A9" s="195"/>
      <c r="B9" s="201"/>
      <c r="C9" s="34"/>
      <c r="D9" s="34"/>
    </row>
    <row r="10" spans="1:74" x14ac:dyDescent="0.25">
      <c r="A10" s="195"/>
      <c r="B10" s="201"/>
      <c r="C10" s="44" t="s">
        <v>39</v>
      </c>
      <c r="D10" s="45" t="s">
        <v>39</v>
      </c>
      <c r="E10" s="44" t="s">
        <v>39</v>
      </c>
      <c r="F10" s="45" t="s">
        <v>39</v>
      </c>
      <c r="G10" s="45" t="s">
        <v>39</v>
      </c>
      <c r="H10" s="45" t="s">
        <v>39</v>
      </c>
      <c r="I10" s="45" t="s">
        <v>39</v>
      </c>
      <c r="J10" s="45" t="s">
        <v>39</v>
      </c>
      <c r="K10" s="45" t="s">
        <v>39</v>
      </c>
      <c r="L10" s="45" t="s">
        <v>39</v>
      </c>
      <c r="M10" s="45" t="s">
        <v>39</v>
      </c>
      <c r="N10" s="45" t="s">
        <v>39</v>
      </c>
      <c r="O10" s="45" t="s">
        <v>39</v>
      </c>
      <c r="P10" s="45" t="s">
        <v>39</v>
      </c>
      <c r="Q10" s="45" t="s">
        <v>39</v>
      </c>
      <c r="R10" s="45" t="s">
        <v>39</v>
      </c>
      <c r="S10" s="45" t="s">
        <v>39</v>
      </c>
      <c r="T10" s="45" t="s">
        <v>39</v>
      </c>
      <c r="U10" s="45" t="s">
        <v>39</v>
      </c>
      <c r="V10" s="45" t="s">
        <v>39</v>
      </c>
      <c r="W10" s="45" t="s">
        <v>39</v>
      </c>
      <c r="X10" s="45" t="s">
        <v>39</v>
      </c>
      <c r="Y10" s="45" t="s">
        <v>39</v>
      </c>
      <c r="Z10" s="45" t="s">
        <v>39</v>
      </c>
      <c r="AA10" s="45" t="s">
        <v>39</v>
      </c>
      <c r="AB10" s="45" t="s">
        <v>39</v>
      </c>
      <c r="AC10" s="45" t="s">
        <v>39</v>
      </c>
      <c r="AD10" s="45" t="s">
        <v>39</v>
      </c>
      <c r="AE10" s="45" t="s">
        <v>39</v>
      </c>
      <c r="AF10" s="44" t="s">
        <v>39</v>
      </c>
      <c r="AG10" s="45" t="s">
        <v>39</v>
      </c>
      <c r="AH10" s="44" t="s">
        <v>39</v>
      </c>
      <c r="AI10" s="45" t="s">
        <v>39</v>
      </c>
      <c r="AJ10" s="44" t="s">
        <v>39</v>
      </c>
      <c r="AK10" s="45" t="s">
        <v>39</v>
      </c>
      <c r="AL10" s="44" t="s">
        <v>39</v>
      </c>
      <c r="AM10" s="45" t="s">
        <v>39</v>
      </c>
      <c r="AN10" s="44" t="s">
        <v>39</v>
      </c>
      <c r="AO10" s="45" t="s">
        <v>39</v>
      </c>
      <c r="AP10" s="44" t="s">
        <v>39</v>
      </c>
      <c r="AQ10" s="44" t="s">
        <v>39</v>
      </c>
      <c r="AR10" s="45" t="s">
        <v>39</v>
      </c>
      <c r="AS10" s="44" t="s">
        <v>39</v>
      </c>
      <c r="AT10" s="45" t="s">
        <v>39</v>
      </c>
      <c r="AU10" s="44" t="s">
        <v>39</v>
      </c>
      <c r="AV10" s="44" t="s">
        <v>39</v>
      </c>
      <c r="AW10" s="45" t="s">
        <v>39</v>
      </c>
      <c r="AX10" s="45" t="s">
        <v>39</v>
      </c>
      <c r="AY10" s="44" t="s">
        <v>39</v>
      </c>
      <c r="AZ10" s="45" t="s">
        <v>39</v>
      </c>
      <c r="BA10" s="45" t="s">
        <v>39</v>
      </c>
      <c r="BB10" s="45" t="s">
        <v>39</v>
      </c>
      <c r="BC10" s="44" t="s">
        <v>39</v>
      </c>
      <c r="BD10" s="45" t="s">
        <v>39</v>
      </c>
      <c r="BE10" s="44" t="s">
        <v>39</v>
      </c>
      <c r="BF10" s="44" t="s">
        <v>39</v>
      </c>
      <c r="BG10" s="44"/>
      <c r="BH10" s="44"/>
      <c r="BI10" s="44"/>
      <c r="BJ10" s="44"/>
      <c r="BK10" s="44"/>
      <c r="BL10" s="44"/>
      <c r="BM10" s="44"/>
      <c r="BN10" s="44"/>
      <c r="BO10" s="44"/>
      <c r="BP10" s="44"/>
      <c r="BQ10" s="44"/>
      <c r="BR10" s="44"/>
      <c r="BS10" s="44"/>
      <c r="BT10" s="44" t="s">
        <v>39</v>
      </c>
      <c r="BU10" s="47" t="s">
        <v>39</v>
      </c>
    </row>
    <row r="11" spans="1:74" x14ac:dyDescent="0.25">
      <c r="A11" s="195"/>
      <c r="B11" s="201"/>
      <c r="C11" s="42" t="s">
        <v>38</v>
      </c>
      <c r="D11" s="34"/>
      <c r="E11" s="43" t="s">
        <v>38</v>
      </c>
      <c r="AF11" s="43" t="s">
        <v>38</v>
      </c>
      <c r="AH11" s="43" t="s">
        <v>38</v>
      </c>
      <c r="AJ11" s="43" t="s">
        <v>38</v>
      </c>
      <c r="AL11" s="43" t="s">
        <v>38</v>
      </c>
      <c r="AN11" s="43" t="s">
        <v>38</v>
      </c>
      <c r="AP11" s="46" t="s">
        <v>38</v>
      </c>
      <c r="AQ11" s="42" t="s">
        <v>38</v>
      </c>
      <c r="AR11" s="39"/>
      <c r="AS11" s="43" t="s">
        <v>38</v>
      </c>
      <c r="AT11" s="39"/>
      <c r="AU11" s="46" t="s">
        <v>38</v>
      </c>
      <c r="AV11" s="42" t="s">
        <v>38</v>
      </c>
      <c r="AY11" s="43" t="s">
        <v>38</v>
      </c>
      <c r="BC11" s="43" t="s">
        <v>38</v>
      </c>
      <c r="BE11" s="46" t="s">
        <v>38</v>
      </c>
      <c r="BF11" s="41" t="s">
        <v>38</v>
      </c>
      <c r="BG11" s="39"/>
      <c r="BH11" s="39"/>
      <c r="BI11" s="39"/>
      <c r="BJ11" s="39"/>
      <c r="BK11" s="39"/>
      <c r="BL11" s="39"/>
      <c r="BM11" s="39"/>
      <c r="BN11" s="39"/>
      <c r="BO11" s="39"/>
      <c r="BP11" s="39"/>
      <c r="BQ11" s="39"/>
      <c r="BR11" s="39"/>
      <c r="BS11" s="39"/>
      <c r="BT11" s="35" t="s">
        <v>40</v>
      </c>
      <c r="BU11" s="42" t="s">
        <v>40</v>
      </c>
    </row>
    <row r="12" spans="1:74" ht="126" customHeight="1" x14ac:dyDescent="0.25">
      <c r="A12" s="195"/>
      <c r="B12" s="23" t="s">
        <v>8</v>
      </c>
      <c r="C12" s="6" t="s">
        <v>35</v>
      </c>
      <c r="D12" s="5" t="s">
        <v>10</v>
      </c>
      <c r="E12" s="6" t="s">
        <v>36</v>
      </c>
      <c r="F12" s="3" t="s">
        <v>15</v>
      </c>
      <c r="G12" s="3" t="s">
        <v>16</v>
      </c>
      <c r="H12" s="6" t="s">
        <v>37</v>
      </c>
      <c r="I12" s="201" t="s">
        <v>17</v>
      </c>
      <c r="J12" s="201"/>
      <c r="K12" s="38" t="s">
        <v>64</v>
      </c>
      <c r="L12" s="3" t="s">
        <v>151</v>
      </c>
      <c r="M12" s="6" t="s">
        <v>41</v>
      </c>
      <c r="N12" s="6" t="s">
        <v>42</v>
      </c>
      <c r="O12" s="6" t="s">
        <v>43</v>
      </c>
      <c r="P12" s="6" t="s">
        <v>44</v>
      </c>
      <c r="Q12" s="6" t="s">
        <v>45</v>
      </c>
      <c r="R12" s="6" t="s">
        <v>46</v>
      </c>
      <c r="S12" s="6" t="s">
        <v>47</v>
      </c>
      <c r="T12" s="6" t="s">
        <v>48</v>
      </c>
      <c r="U12" s="6" t="s">
        <v>49</v>
      </c>
      <c r="V12" s="6" t="s">
        <v>50</v>
      </c>
      <c r="W12" s="6" t="s">
        <v>52</v>
      </c>
      <c r="X12" s="20" t="s">
        <v>51</v>
      </c>
      <c r="Y12" s="20" t="s">
        <v>53</v>
      </c>
      <c r="Z12" s="204" t="s">
        <v>20</v>
      </c>
      <c r="AA12" s="205"/>
      <c r="AB12" s="38" t="s">
        <v>21</v>
      </c>
      <c r="AC12" s="206" t="s">
        <v>63</v>
      </c>
      <c r="AD12" s="207"/>
      <c r="AE12" s="197" t="s">
        <v>62</v>
      </c>
      <c r="AF12" s="198"/>
      <c r="AG12" s="199" t="s">
        <v>54</v>
      </c>
      <c r="AH12" s="199"/>
      <c r="AI12" s="199" t="s">
        <v>55</v>
      </c>
      <c r="AJ12" s="199"/>
      <c r="AK12" s="199" t="s">
        <v>56</v>
      </c>
      <c r="AL12" s="199"/>
      <c r="AM12" s="199" t="s">
        <v>57</v>
      </c>
      <c r="AN12" s="199"/>
      <c r="AO12" s="199" t="s">
        <v>22</v>
      </c>
      <c r="AP12" s="199"/>
      <c r="AQ12" s="6" t="s">
        <v>58</v>
      </c>
      <c r="AR12" s="197" t="s">
        <v>65</v>
      </c>
      <c r="AS12" s="198"/>
      <c r="AT12" s="197" t="s">
        <v>29</v>
      </c>
      <c r="AU12" s="198"/>
      <c r="AV12" s="6" t="s">
        <v>59</v>
      </c>
      <c r="AW12" s="197" t="s">
        <v>26</v>
      </c>
      <c r="AX12" s="198"/>
      <c r="AY12" s="6" t="s">
        <v>157</v>
      </c>
      <c r="AZ12" s="199" t="s">
        <v>23</v>
      </c>
      <c r="BA12" s="199"/>
      <c r="BB12" s="197" t="s">
        <v>148</v>
      </c>
      <c r="BC12" s="198"/>
      <c r="BD12" s="197" t="s">
        <v>149</v>
      </c>
      <c r="BE12" s="198"/>
      <c r="BF12" s="6" t="s">
        <v>60</v>
      </c>
      <c r="BG12" s="36"/>
      <c r="BH12" s="36"/>
      <c r="BI12" s="36"/>
      <c r="BJ12" s="36"/>
      <c r="BK12" s="36"/>
      <c r="BL12" s="36"/>
      <c r="BM12" s="36"/>
      <c r="BN12" s="36"/>
      <c r="BO12" s="36"/>
      <c r="BP12" s="36"/>
      <c r="BQ12" s="36"/>
      <c r="BR12" s="36"/>
      <c r="BS12" s="36"/>
      <c r="BT12" s="33"/>
      <c r="BU12" s="33" t="s">
        <v>61</v>
      </c>
      <c r="BV12" s="6" t="s">
        <v>25</v>
      </c>
    </row>
    <row r="13" spans="1:74" ht="90" x14ac:dyDescent="0.25">
      <c r="A13" s="195"/>
      <c r="B13" s="23" t="s">
        <v>9</v>
      </c>
      <c r="C13" s="2" t="s">
        <v>1</v>
      </c>
      <c r="D13" s="72">
        <v>40344</v>
      </c>
      <c r="E13" s="2" t="s">
        <v>1</v>
      </c>
      <c r="F13" s="72">
        <v>39735</v>
      </c>
      <c r="G13" s="74">
        <f>17108465.7*3149.88</f>
        <v>53889613939.115997</v>
      </c>
      <c r="H13" s="7">
        <f>YEAR(F13)</f>
        <v>2008</v>
      </c>
      <c r="I13" s="75">
        <f>+SMLMV!B26</f>
        <v>461500</v>
      </c>
      <c r="J13" s="25">
        <f>(G13/I13)*AP13</f>
        <v>116770.56108150812</v>
      </c>
      <c r="K13" s="15">
        <v>47985354769</v>
      </c>
      <c r="L13" s="70" t="s">
        <v>245</v>
      </c>
      <c r="M13" s="2" t="s">
        <v>2</v>
      </c>
      <c r="N13" s="2" t="s">
        <v>2</v>
      </c>
      <c r="O13" s="2" t="s">
        <v>2</v>
      </c>
      <c r="P13" s="2" t="s">
        <v>1</v>
      </c>
      <c r="Q13" s="2" t="s">
        <v>1</v>
      </c>
      <c r="R13" s="2" t="s">
        <v>2</v>
      </c>
      <c r="S13" s="2" t="s">
        <v>1</v>
      </c>
      <c r="T13" s="2" t="s">
        <v>1</v>
      </c>
      <c r="U13" s="2" t="s">
        <v>2</v>
      </c>
      <c r="V13" s="2" t="s">
        <v>2</v>
      </c>
      <c r="W13" s="2" t="s">
        <v>2</v>
      </c>
      <c r="X13" s="2" t="s">
        <v>1</v>
      </c>
      <c r="Y13" s="2" t="s">
        <v>2</v>
      </c>
      <c r="Z13" s="22">
        <f>COUNTIF(X13:Y13,"SI")</f>
        <v>1</v>
      </c>
      <c r="AA13" s="22" t="str">
        <f>+IF(Z13&gt;0,"SI","NO")</f>
        <v>SI</v>
      </c>
      <c r="AB13" s="196" t="str">
        <f>+IF(AA18&gt;0,"SI","NO")</f>
        <v>SI</v>
      </c>
      <c r="AC13" s="31">
        <f>+Z13*J13</f>
        <v>116770.56108150812</v>
      </c>
      <c r="AD13" s="15">
        <v>47985354769</v>
      </c>
      <c r="AE13" s="22">
        <f>COUNTIF(M13:Y13,"SI")</f>
        <v>5</v>
      </c>
      <c r="AF13" s="22" t="str">
        <f>+IF(AE13&gt;0,"SI","NO")</f>
        <v>SI</v>
      </c>
      <c r="AG13" s="70" t="s">
        <v>144</v>
      </c>
      <c r="AH13" s="2" t="s">
        <v>1</v>
      </c>
      <c r="AI13" s="70" t="s">
        <v>145</v>
      </c>
      <c r="AJ13" s="2" t="s">
        <v>1</v>
      </c>
      <c r="AK13" s="70" t="s">
        <v>146</v>
      </c>
      <c r="AL13" s="2" t="s">
        <v>1</v>
      </c>
      <c r="AM13" s="70" t="s">
        <v>147</v>
      </c>
      <c r="AN13" s="2" t="s">
        <v>1</v>
      </c>
      <c r="AO13" s="70" t="s">
        <v>24</v>
      </c>
      <c r="AP13" s="71">
        <v>1</v>
      </c>
      <c r="AQ13" s="2" t="s">
        <v>1</v>
      </c>
      <c r="AR13" s="72">
        <v>40369</v>
      </c>
      <c r="AS13" s="2" t="s">
        <v>1</v>
      </c>
      <c r="AT13" s="73" t="s">
        <v>156</v>
      </c>
      <c r="AU13" s="2" t="s">
        <v>1</v>
      </c>
      <c r="AV13" s="2" t="s">
        <v>1</v>
      </c>
      <c r="AW13" s="59" t="s">
        <v>27</v>
      </c>
      <c r="AX13" s="26" t="str">
        <f>+IF(AW13="PRIVADO", "VALIDE CONTRATO:", "N/A")</f>
        <v>N/A</v>
      </c>
      <c r="AY13" s="26" t="s">
        <v>24</v>
      </c>
      <c r="AZ13" s="2" t="s">
        <v>24</v>
      </c>
      <c r="BA13" s="22" t="str">
        <f>+IF(AZ13="SI","INGRESE DATOS:","N/A")</f>
        <v>N/A</v>
      </c>
      <c r="BB13" s="72" t="s">
        <v>24</v>
      </c>
      <c r="BC13" s="27" t="s">
        <v>24</v>
      </c>
      <c r="BD13" s="72" t="s">
        <v>24</v>
      </c>
      <c r="BE13" s="27" t="s">
        <v>24</v>
      </c>
      <c r="BF13" s="2" t="s">
        <v>1</v>
      </c>
      <c r="BG13" s="40" t="str">
        <f>+C13</f>
        <v>SI</v>
      </c>
      <c r="BH13" s="40" t="str">
        <f>+E13</f>
        <v>SI</v>
      </c>
      <c r="BI13" s="40" t="str">
        <f>+AF13</f>
        <v>SI</v>
      </c>
      <c r="BJ13" s="40" t="str">
        <f>+AH13</f>
        <v>SI</v>
      </c>
      <c r="BK13" s="40" t="str">
        <f>+AJ13</f>
        <v>SI</v>
      </c>
      <c r="BL13" s="40" t="str">
        <f>+AL13</f>
        <v>SI</v>
      </c>
      <c r="BM13" s="40" t="str">
        <f>+AN13</f>
        <v>SI</v>
      </c>
      <c r="BN13" s="40" t="str">
        <f>+AQ13</f>
        <v>SI</v>
      </c>
      <c r="BO13" s="40" t="str">
        <f>+AS13</f>
        <v>SI</v>
      </c>
      <c r="BP13" s="40" t="str">
        <f>+AU13</f>
        <v>SI</v>
      </c>
      <c r="BQ13" s="40" t="str">
        <f>+AV13</f>
        <v>SI</v>
      </c>
      <c r="BR13" s="40" t="str">
        <f>+BF13</f>
        <v>SI</v>
      </c>
      <c r="BS13" s="92" t="str">
        <f>+AY13</f>
        <v>N/A</v>
      </c>
      <c r="BT13" s="22">
        <f>COUNTIF(BG13:BS13,"NO")</f>
        <v>0</v>
      </c>
      <c r="BU13" s="19" t="str">
        <f>+IF(BT13=0,"SI","NO")</f>
        <v>SI</v>
      </c>
      <c r="BV13" s="70" t="s">
        <v>150</v>
      </c>
    </row>
    <row r="14" spans="1:74" ht="105" x14ac:dyDescent="0.25">
      <c r="A14" s="195"/>
      <c r="B14" s="23" t="s">
        <v>11</v>
      </c>
      <c r="C14" s="2" t="s">
        <v>1</v>
      </c>
      <c r="D14" s="72">
        <v>40664</v>
      </c>
      <c r="E14" s="2" t="s">
        <v>1</v>
      </c>
      <c r="F14" s="72">
        <v>39609</v>
      </c>
      <c r="G14" s="74">
        <f>22729813*2639.02</f>
        <v>59984431103.260002</v>
      </c>
      <c r="H14" s="7">
        <f t="shared" ref="H14:H17" si="0">YEAR(F14)</f>
        <v>2008</v>
      </c>
      <c r="I14" s="75">
        <f>+SMLMV!B26</f>
        <v>461500</v>
      </c>
      <c r="J14" s="25">
        <f>(G14/I14)*AP14</f>
        <v>129977.09881529794</v>
      </c>
      <c r="K14" s="16" t="s">
        <v>17</v>
      </c>
      <c r="L14" s="91" t="s">
        <v>152</v>
      </c>
      <c r="M14" s="2" t="s">
        <v>1</v>
      </c>
      <c r="N14" s="2" t="s">
        <v>1</v>
      </c>
      <c r="O14" s="2" t="s">
        <v>1</v>
      </c>
      <c r="P14" s="2" t="s">
        <v>1</v>
      </c>
      <c r="Q14" s="2" t="s">
        <v>1</v>
      </c>
      <c r="R14" s="2" t="s">
        <v>1</v>
      </c>
      <c r="S14" s="2" t="s">
        <v>2</v>
      </c>
      <c r="T14" s="2" t="s">
        <v>2</v>
      </c>
      <c r="U14" s="2" t="s">
        <v>2</v>
      </c>
      <c r="V14" s="2" t="s">
        <v>2</v>
      </c>
      <c r="W14" s="2" t="s">
        <v>2</v>
      </c>
      <c r="X14" s="2" t="s">
        <v>2</v>
      </c>
      <c r="Y14" s="2" t="s">
        <v>2</v>
      </c>
      <c r="Z14" s="22">
        <f t="shared" ref="Z14:Z17" si="1">COUNTIF(X14:Y14,"SI")</f>
        <v>0</v>
      </c>
      <c r="AA14" s="22" t="str">
        <f>+IF(Z14&gt;0,"SI","NO")</f>
        <v>NO</v>
      </c>
      <c r="AB14" s="196"/>
      <c r="AC14" s="31">
        <f>+Z14*J14</f>
        <v>0</v>
      </c>
      <c r="AD14" s="16" t="s">
        <v>17</v>
      </c>
      <c r="AE14" s="22">
        <f>COUNTIF(M14:Y14,"SI")</f>
        <v>6</v>
      </c>
      <c r="AF14" s="22" t="str">
        <f t="shared" ref="AF14:AF17" si="2">+IF(AE14&gt;0,"SI","NO")</f>
        <v>SI</v>
      </c>
      <c r="AG14" s="70" t="s">
        <v>153</v>
      </c>
      <c r="AH14" s="2" t="s">
        <v>1</v>
      </c>
      <c r="AI14" s="70" t="s">
        <v>340</v>
      </c>
      <c r="AJ14" s="2" t="s">
        <v>1</v>
      </c>
      <c r="AK14" s="70" t="s">
        <v>154</v>
      </c>
      <c r="AL14" s="2" t="s">
        <v>1</v>
      </c>
      <c r="AM14" s="70" t="s">
        <v>147</v>
      </c>
      <c r="AN14" s="2" t="s">
        <v>1</v>
      </c>
      <c r="AO14" s="70" t="s">
        <v>24</v>
      </c>
      <c r="AP14" s="71">
        <v>1</v>
      </c>
      <c r="AQ14" s="2" t="s">
        <v>1</v>
      </c>
      <c r="AR14" s="72">
        <v>41417</v>
      </c>
      <c r="AS14" s="2" t="s">
        <v>1</v>
      </c>
      <c r="AT14" s="73" t="s">
        <v>155</v>
      </c>
      <c r="AU14" s="2" t="s">
        <v>1</v>
      </c>
      <c r="AV14" s="2" t="s">
        <v>1</v>
      </c>
      <c r="AW14" s="59" t="s">
        <v>27</v>
      </c>
      <c r="AX14" s="26" t="str">
        <f>+IF(AW14="PRIVADO", "VALIDE CONTRATO:", "N/A")</f>
        <v>N/A</v>
      </c>
      <c r="AY14" s="26" t="s">
        <v>24</v>
      </c>
      <c r="AZ14" s="2" t="s">
        <v>24</v>
      </c>
      <c r="BA14" s="22" t="str">
        <f>+IF(AZ14="SI","INGRESE DATOS:","N/A")</f>
        <v>N/A</v>
      </c>
      <c r="BB14" s="72" t="s">
        <v>24</v>
      </c>
      <c r="BC14" s="27" t="s">
        <v>24</v>
      </c>
      <c r="BD14" s="72" t="s">
        <v>24</v>
      </c>
      <c r="BE14" s="27" t="s">
        <v>24</v>
      </c>
      <c r="BF14" s="2" t="s">
        <v>1</v>
      </c>
      <c r="BG14" s="40" t="str">
        <f t="shared" ref="BG14:BG17" si="3">+C14</f>
        <v>SI</v>
      </c>
      <c r="BH14" s="40" t="str">
        <f t="shared" ref="BH14:BH17" si="4">+E14</f>
        <v>SI</v>
      </c>
      <c r="BI14" s="40" t="str">
        <f t="shared" ref="BI14:BI17" si="5">+AF14</f>
        <v>SI</v>
      </c>
      <c r="BJ14" s="40" t="str">
        <f t="shared" ref="BJ14:BJ17" si="6">+AH14</f>
        <v>SI</v>
      </c>
      <c r="BK14" s="40" t="str">
        <f t="shared" ref="BK14:BK17" si="7">+AJ14</f>
        <v>SI</v>
      </c>
      <c r="BL14" s="40" t="str">
        <f t="shared" ref="BL14:BL17" si="8">+AL14</f>
        <v>SI</v>
      </c>
      <c r="BM14" s="40" t="str">
        <f t="shared" ref="BM14:BM17" si="9">+AN14</f>
        <v>SI</v>
      </c>
      <c r="BN14" s="40" t="str">
        <f t="shared" ref="BN14:BN17" si="10">+AQ14</f>
        <v>SI</v>
      </c>
      <c r="BO14" s="40" t="str">
        <f t="shared" ref="BO14:BO17" si="11">+AS14</f>
        <v>SI</v>
      </c>
      <c r="BP14" s="40" t="str">
        <f t="shared" ref="BP14:BP17" si="12">+AU14</f>
        <v>SI</v>
      </c>
      <c r="BQ14" s="40" t="str">
        <f t="shared" ref="BQ14:BQ17" si="13">+AV14</f>
        <v>SI</v>
      </c>
      <c r="BR14" s="40" t="str">
        <f t="shared" ref="BR14:BR17" si="14">+BF14</f>
        <v>SI</v>
      </c>
      <c r="BS14" s="92" t="str">
        <f>+AY14</f>
        <v>N/A</v>
      </c>
      <c r="BT14" s="22">
        <f>COUNTIF(BG14:BS14,"NO")</f>
        <v>0</v>
      </c>
      <c r="BU14" s="82" t="str">
        <f>+IF(BT14=0,"SI","NO")</f>
        <v>SI</v>
      </c>
      <c r="BV14" s="70" t="s">
        <v>341</v>
      </c>
    </row>
    <row r="15" spans="1:74" ht="75" x14ac:dyDescent="0.25">
      <c r="A15" s="195"/>
      <c r="B15" s="23" t="s">
        <v>12</v>
      </c>
      <c r="C15" s="2" t="s">
        <v>1</v>
      </c>
      <c r="D15" s="72">
        <v>39797</v>
      </c>
      <c r="E15" s="2" t="s">
        <v>1</v>
      </c>
      <c r="F15" s="72">
        <v>39097</v>
      </c>
      <c r="G15" s="74">
        <f>+(3207329.78+1341502.19+2294806.45)*2869.96</f>
        <v>19640968519.863201</v>
      </c>
      <c r="H15" s="7">
        <f t="shared" si="0"/>
        <v>2007</v>
      </c>
      <c r="I15" s="75">
        <f>+SMLMV!B25</f>
        <v>433700</v>
      </c>
      <c r="J15" s="25">
        <f>(G15/I15)*AP15</f>
        <v>45286.992206278999</v>
      </c>
      <c r="K15" s="14">
        <f>(+K13/SMLMV!B33)*50%</f>
        <v>37235.473553969117</v>
      </c>
      <c r="L15" s="91" t="s">
        <v>158</v>
      </c>
      <c r="M15" s="2" t="s">
        <v>2</v>
      </c>
      <c r="N15" s="2" t="s">
        <v>2</v>
      </c>
      <c r="O15" s="2" t="s">
        <v>2</v>
      </c>
      <c r="P15" s="2" t="s">
        <v>1</v>
      </c>
      <c r="Q15" s="2" t="s">
        <v>1</v>
      </c>
      <c r="R15" s="2" t="s">
        <v>2</v>
      </c>
      <c r="S15" s="2" t="s">
        <v>1</v>
      </c>
      <c r="T15" s="2" t="s">
        <v>1</v>
      </c>
      <c r="U15" s="2" t="s">
        <v>2</v>
      </c>
      <c r="V15" s="2" t="s">
        <v>2</v>
      </c>
      <c r="W15" s="2" t="s">
        <v>2</v>
      </c>
      <c r="X15" s="2" t="s">
        <v>2</v>
      </c>
      <c r="Y15" s="2" t="s">
        <v>2</v>
      </c>
      <c r="Z15" s="22">
        <f t="shared" si="1"/>
        <v>0</v>
      </c>
      <c r="AA15" s="22" t="str">
        <f>+IF(Z15&gt;0,"SI","NO")</f>
        <v>NO</v>
      </c>
      <c r="AB15" s="196"/>
      <c r="AC15" s="31">
        <f>+Z15*J15</f>
        <v>0</v>
      </c>
      <c r="AD15" s="17">
        <f>(+AD13/SMLMV!B33)*5%</f>
        <v>3723.5473553969118</v>
      </c>
      <c r="AE15" s="22">
        <f>COUNTIF(M15:Y15,"SI")</f>
        <v>4</v>
      </c>
      <c r="AF15" s="22" t="str">
        <f t="shared" si="2"/>
        <v>SI</v>
      </c>
      <c r="AG15" s="70" t="s">
        <v>162</v>
      </c>
      <c r="AH15" s="2" t="s">
        <v>1</v>
      </c>
      <c r="AI15" s="70" t="s">
        <v>159</v>
      </c>
      <c r="AJ15" s="2" t="s">
        <v>1</v>
      </c>
      <c r="AK15" s="76">
        <v>925245938</v>
      </c>
      <c r="AL15" s="2" t="s">
        <v>1</v>
      </c>
      <c r="AM15" s="70" t="s">
        <v>166</v>
      </c>
      <c r="AN15" s="2" t="s">
        <v>1</v>
      </c>
      <c r="AO15" s="70" t="s">
        <v>24</v>
      </c>
      <c r="AP15" s="71">
        <v>1</v>
      </c>
      <c r="AQ15" s="2" t="s">
        <v>1</v>
      </c>
      <c r="AR15" s="72">
        <v>41204</v>
      </c>
      <c r="AS15" s="2" t="s">
        <v>1</v>
      </c>
      <c r="AT15" s="73" t="s">
        <v>160</v>
      </c>
      <c r="AU15" s="2" t="s">
        <v>1</v>
      </c>
      <c r="AV15" s="2" t="s">
        <v>1</v>
      </c>
      <c r="AW15" s="174" t="s">
        <v>27</v>
      </c>
      <c r="AX15" s="26" t="str">
        <f>+IF(AW15="PRIVADO", "VALIDE CONTRATO:", "N/A")</f>
        <v>N/A</v>
      </c>
      <c r="AY15" s="26" t="s">
        <v>24</v>
      </c>
      <c r="AZ15" s="2" t="s">
        <v>24</v>
      </c>
      <c r="BA15" s="22" t="str">
        <f>+IF(AZ15="SI","INGRESE DATOS:","N/A")</f>
        <v>N/A</v>
      </c>
      <c r="BB15" s="72" t="s">
        <v>24</v>
      </c>
      <c r="BC15" s="27" t="s">
        <v>24</v>
      </c>
      <c r="BD15" s="72" t="s">
        <v>24</v>
      </c>
      <c r="BE15" s="27" t="s">
        <v>24</v>
      </c>
      <c r="BF15" s="2" t="s">
        <v>1</v>
      </c>
      <c r="BG15" s="40" t="str">
        <f t="shared" si="3"/>
        <v>SI</v>
      </c>
      <c r="BH15" s="40" t="str">
        <f t="shared" si="4"/>
        <v>SI</v>
      </c>
      <c r="BI15" s="40" t="str">
        <f t="shared" si="5"/>
        <v>SI</v>
      </c>
      <c r="BJ15" s="40" t="str">
        <f t="shared" si="6"/>
        <v>SI</v>
      </c>
      <c r="BK15" s="40" t="str">
        <f t="shared" si="7"/>
        <v>SI</v>
      </c>
      <c r="BL15" s="40" t="str">
        <f t="shared" si="8"/>
        <v>SI</v>
      </c>
      <c r="BM15" s="40" t="str">
        <f t="shared" si="9"/>
        <v>SI</v>
      </c>
      <c r="BN15" s="40" t="str">
        <f t="shared" si="10"/>
        <v>SI</v>
      </c>
      <c r="BO15" s="40" t="str">
        <f t="shared" si="11"/>
        <v>SI</v>
      </c>
      <c r="BP15" s="40" t="str">
        <f t="shared" si="12"/>
        <v>SI</v>
      </c>
      <c r="BQ15" s="40" t="str">
        <f t="shared" si="13"/>
        <v>SI</v>
      </c>
      <c r="BR15" s="40" t="str">
        <f t="shared" si="14"/>
        <v>SI</v>
      </c>
      <c r="BS15" s="92" t="str">
        <f>+AY15</f>
        <v>N/A</v>
      </c>
      <c r="BT15" s="22">
        <f>COUNTIF(BG15:BS15,"NO")</f>
        <v>0</v>
      </c>
      <c r="BU15" s="82" t="str">
        <f>+IF(BT15=0,"SI","NO")</f>
        <v>SI</v>
      </c>
      <c r="BV15" s="70" t="s">
        <v>342</v>
      </c>
    </row>
    <row r="16" spans="1:74" ht="30" x14ac:dyDescent="0.25">
      <c r="A16" s="195"/>
      <c r="B16" s="23" t="s">
        <v>13</v>
      </c>
      <c r="C16" s="2" t="s">
        <v>1</v>
      </c>
      <c r="D16" s="72">
        <v>41568</v>
      </c>
      <c r="E16" s="2" t="s">
        <v>1</v>
      </c>
      <c r="F16" s="72">
        <v>40472</v>
      </c>
      <c r="G16" s="74">
        <f>1503787* 2525.91</f>
        <v>3798430621.1699996</v>
      </c>
      <c r="H16" s="7">
        <f t="shared" si="0"/>
        <v>2010</v>
      </c>
      <c r="I16" s="75">
        <f>+SMLMV!B28</f>
        <v>515000</v>
      </c>
      <c r="J16" s="25">
        <f>(G16/I16)*AP16</f>
        <v>7375.593439165048</v>
      </c>
      <c r="K16" s="196" t="str">
        <f>+IF(J18&gt;=K15,"SI","NO")</f>
        <v>SI</v>
      </c>
      <c r="L16" s="77" t="s">
        <v>246</v>
      </c>
      <c r="M16" s="2" t="s">
        <v>2</v>
      </c>
      <c r="N16" s="2" t="s">
        <v>2</v>
      </c>
      <c r="O16" s="2" t="s">
        <v>2</v>
      </c>
      <c r="P16" s="2" t="s">
        <v>2</v>
      </c>
      <c r="Q16" s="2" t="s">
        <v>2</v>
      </c>
      <c r="R16" s="2" t="s">
        <v>2</v>
      </c>
      <c r="S16" s="2" t="s">
        <v>2</v>
      </c>
      <c r="T16" s="2" t="s">
        <v>2</v>
      </c>
      <c r="U16" s="2" t="s">
        <v>2</v>
      </c>
      <c r="V16" s="2" t="s">
        <v>2</v>
      </c>
      <c r="W16" s="2" t="s">
        <v>2</v>
      </c>
      <c r="X16" s="2" t="s">
        <v>1</v>
      </c>
      <c r="Y16" s="2" t="s">
        <v>2</v>
      </c>
      <c r="Z16" s="22">
        <f t="shared" si="1"/>
        <v>1</v>
      </c>
      <c r="AA16" s="22" t="str">
        <f>+IF(Z16&gt;0,"SI","NO")</f>
        <v>SI</v>
      </c>
      <c r="AB16" s="196"/>
      <c r="AC16" s="31">
        <f>+Z16*J16</f>
        <v>7375.593439165048</v>
      </c>
      <c r="AD16" s="202" t="str">
        <f>+IF(AC18&gt;AD15,"SI","NO")</f>
        <v>SI</v>
      </c>
      <c r="AE16" s="22">
        <f>COUNTIF(M16:Y16,"SI")</f>
        <v>1</v>
      </c>
      <c r="AF16" s="22" t="str">
        <f t="shared" si="2"/>
        <v>SI</v>
      </c>
      <c r="AG16" s="70" t="s">
        <v>163</v>
      </c>
      <c r="AH16" s="2" t="s">
        <v>1</v>
      </c>
      <c r="AI16" s="70" t="s">
        <v>161</v>
      </c>
      <c r="AJ16" s="2" t="s">
        <v>1</v>
      </c>
      <c r="AK16" s="78" t="s">
        <v>165</v>
      </c>
      <c r="AL16" s="2" t="s">
        <v>1</v>
      </c>
      <c r="AM16" s="70" t="s">
        <v>166</v>
      </c>
      <c r="AN16" s="2" t="s">
        <v>1</v>
      </c>
      <c r="AO16" s="70" t="s">
        <v>24</v>
      </c>
      <c r="AP16" s="71">
        <v>1</v>
      </c>
      <c r="AQ16" s="2" t="s">
        <v>1</v>
      </c>
      <c r="AR16" s="72">
        <v>41723</v>
      </c>
      <c r="AS16" s="2" t="s">
        <v>1</v>
      </c>
      <c r="AT16" s="73" t="s">
        <v>164</v>
      </c>
      <c r="AU16" s="2" t="s">
        <v>1</v>
      </c>
      <c r="AV16" s="2" t="s">
        <v>1</v>
      </c>
      <c r="AW16" s="174" t="s">
        <v>27</v>
      </c>
      <c r="AX16" s="26" t="str">
        <f>+IF(AW16="PRIVADO", "VALIDE CONTRATO:", "N/A")</f>
        <v>N/A</v>
      </c>
      <c r="AY16" s="26" t="s">
        <v>24</v>
      </c>
      <c r="AZ16" s="2" t="s">
        <v>24</v>
      </c>
      <c r="BA16" s="22" t="str">
        <f>+IF(AZ16="SI","INGRESE DATOS:","N/A")</f>
        <v>N/A</v>
      </c>
      <c r="BB16" s="72" t="s">
        <v>24</v>
      </c>
      <c r="BC16" s="27" t="s">
        <v>24</v>
      </c>
      <c r="BD16" s="72" t="s">
        <v>24</v>
      </c>
      <c r="BE16" s="27" t="s">
        <v>24</v>
      </c>
      <c r="BF16" s="2" t="s">
        <v>1</v>
      </c>
      <c r="BG16" s="40" t="str">
        <f t="shared" si="3"/>
        <v>SI</v>
      </c>
      <c r="BH16" s="40" t="str">
        <f t="shared" si="4"/>
        <v>SI</v>
      </c>
      <c r="BI16" s="40" t="str">
        <f t="shared" si="5"/>
        <v>SI</v>
      </c>
      <c r="BJ16" s="40" t="str">
        <f t="shared" si="6"/>
        <v>SI</v>
      </c>
      <c r="BK16" s="40" t="str">
        <f t="shared" si="7"/>
        <v>SI</v>
      </c>
      <c r="BL16" s="40" t="str">
        <f t="shared" si="8"/>
        <v>SI</v>
      </c>
      <c r="BM16" s="40" t="str">
        <f t="shared" si="9"/>
        <v>SI</v>
      </c>
      <c r="BN16" s="40" t="str">
        <f t="shared" si="10"/>
        <v>SI</v>
      </c>
      <c r="BO16" s="40" t="str">
        <f t="shared" si="11"/>
        <v>SI</v>
      </c>
      <c r="BP16" s="40" t="str">
        <f t="shared" si="12"/>
        <v>SI</v>
      </c>
      <c r="BQ16" s="40" t="str">
        <f t="shared" si="13"/>
        <v>SI</v>
      </c>
      <c r="BR16" s="40" t="str">
        <f t="shared" si="14"/>
        <v>SI</v>
      </c>
      <c r="BS16" s="92" t="str">
        <f>+AY16</f>
        <v>N/A</v>
      </c>
      <c r="BT16" s="22">
        <f>COUNTIF(BG16:BS16,"NO")</f>
        <v>0</v>
      </c>
      <c r="BU16" s="82" t="str">
        <f>+IF(BT16=0,"SI","NO")</f>
        <v>SI</v>
      </c>
      <c r="BV16" s="70" t="s">
        <v>343</v>
      </c>
    </row>
    <row r="17" spans="1:74" ht="90" x14ac:dyDescent="0.25">
      <c r="A17" s="195"/>
      <c r="B17" s="23" t="s">
        <v>14</v>
      </c>
      <c r="C17" s="2" t="s">
        <v>1</v>
      </c>
      <c r="D17" s="72">
        <v>42093</v>
      </c>
      <c r="E17" s="2" t="s">
        <v>1</v>
      </c>
      <c r="F17" s="72">
        <v>41843</v>
      </c>
      <c r="G17" s="74">
        <v>5459851000</v>
      </c>
      <c r="H17" s="7">
        <f t="shared" si="0"/>
        <v>2014</v>
      </c>
      <c r="I17" s="75">
        <f>+SMLMV!B32</f>
        <v>616000</v>
      </c>
      <c r="J17" s="25">
        <f>(G17/I17)*AP17</f>
        <v>8863.3944805194806</v>
      </c>
      <c r="K17" s="196"/>
      <c r="L17" s="77" t="s">
        <v>247</v>
      </c>
      <c r="M17" s="2" t="s">
        <v>2</v>
      </c>
      <c r="N17" s="2" t="s">
        <v>2</v>
      </c>
      <c r="O17" s="2" t="s">
        <v>2</v>
      </c>
      <c r="P17" s="2" t="s">
        <v>1</v>
      </c>
      <c r="Q17" s="2" t="s">
        <v>1</v>
      </c>
      <c r="R17" s="2" t="s">
        <v>1</v>
      </c>
      <c r="S17" s="2" t="s">
        <v>2</v>
      </c>
      <c r="T17" s="2" t="s">
        <v>2</v>
      </c>
      <c r="U17" s="2" t="s">
        <v>2</v>
      </c>
      <c r="V17" s="2" t="s">
        <v>2</v>
      </c>
      <c r="W17" s="2" t="s">
        <v>2</v>
      </c>
      <c r="X17" s="2" t="s">
        <v>2</v>
      </c>
      <c r="Y17" s="2" t="s">
        <v>2</v>
      </c>
      <c r="Z17" s="22">
        <f t="shared" si="1"/>
        <v>0</v>
      </c>
      <c r="AA17" s="22" t="str">
        <f>+IF(Z17&gt;0,"SI","NO")</f>
        <v>NO</v>
      </c>
      <c r="AB17" s="196"/>
      <c r="AC17" s="31">
        <f>+Z17*J17</f>
        <v>0</v>
      </c>
      <c r="AD17" s="203"/>
      <c r="AE17" s="22">
        <f>COUNTIF(M17:Y17,"SI")</f>
        <v>3</v>
      </c>
      <c r="AF17" s="22" t="str">
        <f t="shared" si="2"/>
        <v>SI</v>
      </c>
      <c r="AG17" s="70" t="s">
        <v>169</v>
      </c>
      <c r="AH17" s="2" t="s">
        <v>1</v>
      </c>
      <c r="AI17" s="70" t="s">
        <v>170</v>
      </c>
      <c r="AJ17" s="2" t="s">
        <v>1</v>
      </c>
      <c r="AK17" s="70" t="s">
        <v>171</v>
      </c>
      <c r="AL17" s="2" t="s">
        <v>1</v>
      </c>
      <c r="AM17" s="70" t="s">
        <v>167</v>
      </c>
      <c r="AN17" s="2" t="s">
        <v>1</v>
      </c>
      <c r="AO17" s="70" t="s">
        <v>24</v>
      </c>
      <c r="AP17" s="71">
        <v>1</v>
      </c>
      <c r="AQ17" s="2" t="s">
        <v>1</v>
      </c>
      <c r="AR17" s="72">
        <v>42209</v>
      </c>
      <c r="AS17" s="2" t="s">
        <v>1</v>
      </c>
      <c r="AT17" s="73" t="s">
        <v>168</v>
      </c>
      <c r="AU17" s="2" t="s">
        <v>1</v>
      </c>
      <c r="AV17" s="2" t="s">
        <v>1</v>
      </c>
      <c r="AW17" s="59" t="s">
        <v>27</v>
      </c>
      <c r="AX17" s="26" t="str">
        <f>+IF(AW17="PRIVADO", "VALIDE CONTRATO:", "N/A")</f>
        <v>N/A</v>
      </c>
      <c r="AY17" s="26" t="s">
        <v>24</v>
      </c>
      <c r="AZ17" s="2" t="s">
        <v>24</v>
      </c>
      <c r="BA17" s="22" t="str">
        <f>+IF(AZ17="SI","INGRESE DATOS:","N/A")</f>
        <v>N/A</v>
      </c>
      <c r="BB17" s="72" t="s">
        <v>24</v>
      </c>
      <c r="BC17" s="27" t="s">
        <v>24</v>
      </c>
      <c r="BD17" s="72" t="s">
        <v>24</v>
      </c>
      <c r="BE17" s="27" t="s">
        <v>24</v>
      </c>
      <c r="BF17" s="2" t="s">
        <v>1</v>
      </c>
      <c r="BG17" s="40" t="str">
        <f t="shared" si="3"/>
        <v>SI</v>
      </c>
      <c r="BH17" s="40" t="str">
        <f t="shared" si="4"/>
        <v>SI</v>
      </c>
      <c r="BI17" s="40" t="str">
        <f t="shared" si="5"/>
        <v>SI</v>
      </c>
      <c r="BJ17" s="40" t="str">
        <f t="shared" si="6"/>
        <v>SI</v>
      </c>
      <c r="BK17" s="40" t="str">
        <f t="shared" si="7"/>
        <v>SI</v>
      </c>
      <c r="BL17" s="40" t="str">
        <f t="shared" si="8"/>
        <v>SI</v>
      </c>
      <c r="BM17" s="40" t="str">
        <f t="shared" si="9"/>
        <v>SI</v>
      </c>
      <c r="BN17" s="40" t="str">
        <f t="shared" si="10"/>
        <v>SI</v>
      </c>
      <c r="BO17" s="40" t="str">
        <f t="shared" si="11"/>
        <v>SI</v>
      </c>
      <c r="BP17" s="40" t="str">
        <f t="shared" si="12"/>
        <v>SI</v>
      </c>
      <c r="BQ17" s="40" t="str">
        <f t="shared" si="13"/>
        <v>SI</v>
      </c>
      <c r="BR17" s="40" t="str">
        <f t="shared" si="14"/>
        <v>SI</v>
      </c>
      <c r="BS17" s="92" t="str">
        <f>+AY17</f>
        <v>N/A</v>
      </c>
      <c r="BT17" s="22">
        <f>COUNTIF(BG17:BS17,"NO")</f>
        <v>0</v>
      </c>
      <c r="BU17" s="82" t="str">
        <f>+IF(BT17=0,"SI","NO")</f>
        <v>SI</v>
      </c>
      <c r="BV17" s="70" t="s">
        <v>24</v>
      </c>
    </row>
    <row r="18" spans="1:74" x14ac:dyDescent="0.25">
      <c r="A18" s="195"/>
      <c r="B18" s="30"/>
      <c r="C18" s="30"/>
      <c r="D18" s="30"/>
      <c r="E18" s="30"/>
      <c r="F18" s="30"/>
      <c r="G18" s="30"/>
      <c r="H18" s="30"/>
      <c r="I18" s="28"/>
      <c r="J18" s="18">
        <f>SUM(J13:J17)</f>
        <v>308273.64002276957</v>
      </c>
      <c r="K18" s="196"/>
      <c r="L18" s="29"/>
      <c r="M18" s="30"/>
      <c r="N18" s="30"/>
      <c r="O18" s="30"/>
      <c r="P18" s="30"/>
      <c r="Q18" s="30"/>
      <c r="R18" s="30"/>
      <c r="S18" s="30"/>
      <c r="T18" s="30"/>
      <c r="U18" s="30"/>
      <c r="V18" s="30"/>
      <c r="W18" s="30"/>
      <c r="X18" s="30"/>
      <c r="Y18" s="30"/>
      <c r="Z18" s="30"/>
      <c r="AA18" s="22">
        <f>COUNTIF(AA13:AA17,"SI")</f>
        <v>2</v>
      </c>
      <c r="AB18" s="196"/>
      <c r="AC18" s="32">
        <f>SUM(AC13:AC17)</f>
        <v>124146.15452067317</v>
      </c>
      <c r="AD18" s="22"/>
      <c r="AE18" s="22"/>
      <c r="AF18" s="22"/>
      <c r="AG18" s="29"/>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28"/>
      <c r="BG18" s="28"/>
      <c r="BH18" s="28"/>
      <c r="BI18" s="28"/>
      <c r="BJ18" s="28"/>
      <c r="BK18" s="28"/>
      <c r="BL18" s="28"/>
      <c r="BM18" s="28"/>
      <c r="BN18" s="28"/>
      <c r="BO18" s="28"/>
      <c r="BP18" s="28"/>
      <c r="BQ18" s="28"/>
      <c r="BR18" s="28"/>
      <c r="BS18" s="28"/>
      <c r="BT18" s="37"/>
      <c r="BU18" s="28"/>
      <c r="BV18" s="28"/>
    </row>
    <row r="19" spans="1:74" x14ac:dyDescent="0.25">
      <c r="A19" s="53"/>
      <c r="B19" s="54"/>
      <c r="C19" s="54"/>
      <c r="D19" s="54"/>
      <c r="E19" s="54"/>
      <c r="F19" s="54"/>
      <c r="G19" s="54"/>
      <c r="H19" s="54"/>
      <c r="I19" s="54"/>
      <c r="J19" s="55"/>
      <c r="K19" s="181"/>
      <c r="L19" s="54"/>
      <c r="M19" s="54"/>
      <c r="N19" s="54"/>
      <c r="O19" s="54"/>
      <c r="P19" s="54"/>
      <c r="Q19" s="54"/>
      <c r="R19" s="54"/>
      <c r="S19" s="54"/>
      <c r="T19" s="54"/>
      <c r="U19" s="54"/>
      <c r="V19" s="54"/>
      <c r="W19" s="54"/>
      <c r="X19" s="54"/>
      <c r="Y19" s="54"/>
      <c r="Z19" s="54"/>
      <c r="AA19" s="52"/>
      <c r="AB19" s="52"/>
      <c r="AC19" s="56"/>
      <c r="AD19" s="52"/>
      <c r="AE19" s="52"/>
      <c r="AF19" s="52"/>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row>
    <row r="20" spans="1:74" ht="63" x14ac:dyDescent="0.25">
      <c r="A20" s="62" t="s">
        <v>66</v>
      </c>
      <c r="B20" s="185" t="s">
        <v>67</v>
      </c>
      <c r="C20" s="24" t="s">
        <v>68</v>
      </c>
      <c r="D20" s="24" t="s">
        <v>75</v>
      </c>
      <c r="E20" s="24" t="s">
        <v>69</v>
      </c>
      <c r="F20" s="24" t="s">
        <v>75</v>
      </c>
      <c r="G20" s="24" t="s">
        <v>70</v>
      </c>
      <c r="H20" s="199" t="s">
        <v>80</v>
      </c>
      <c r="I20" s="199"/>
      <c r="J20" s="199"/>
      <c r="K20" s="24" t="s">
        <v>77</v>
      </c>
      <c r="L20" s="24" t="s">
        <v>78</v>
      </c>
      <c r="M20" s="24" t="s">
        <v>79</v>
      </c>
      <c r="N20" s="24" t="s">
        <v>136</v>
      </c>
      <c r="O20" s="38" t="s">
        <v>98</v>
      </c>
      <c r="P20" s="85" t="s">
        <v>100</v>
      </c>
      <c r="Q20" s="85" t="s">
        <v>101</v>
      </c>
      <c r="R20" s="201" t="s">
        <v>3</v>
      </c>
      <c r="S20" s="201"/>
      <c r="T20" s="201"/>
      <c r="U20" s="201"/>
      <c r="V20" s="201"/>
    </row>
    <row r="21" spans="1:74" ht="30.75" customHeight="1" x14ac:dyDescent="0.25">
      <c r="B21" s="185"/>
      <c r="C21" s="2" t="s">
        <v>1</v>
      </c>
      <c r="D21" s="2" t="s">
        <v>1</v>
      </c>
      <c r="E21" s="2" t="s">
        <v>1</v>
      </c>
      <c r="F21" s="2" t="s">
        <v>1</v>
      </c>
      <c r="G21" s="2" t="s">
        <v>1</v>
      </c>
      <c r="H21" s="57" t="s">
        <v>2</v>
      </c>
      <c r="I21" s="21" t="str">
        <f>+IF(H21="SI","VALIDAR MATRICULA","N/A")</f>
        <v>N/A</v>
      </c>
      <c r="J21" s="2" t="s">
        <v>24</v>
      </c>
      <c r="K21" s="72">
        <v>36308</v>
      </c>
      <c r="L21" s="2" t="s">
        <v>1</v>
      </c>
      <c r="M21" s="2" t="s">
        <v>1</v>
      </c>
      <c r="N21" s="2" t="s">
        <v>1</v>
      </c>
      <c r="O21" s="21" t="str">
        <f>+IF(R43&gt;10,"SI","NO")</f>
        <v>SI</v>
      </c>
      <c r="P21" s="21" t="str">
        <f>+IF(U43&gt;4,"SI","NO")</f>
        <v>SI</v>
      </c>
      <c r="Q21" s="21" t="str">
        <f>+IF(X43&gt;4,"SI","NO")</f>
        <v>SI</v>
      </c>
      <c r="R21" s="192" t="s">
        <v>172</v>
      </c>
      <c r="S21" s="193"/>
      <c r="T21" s="193"/>
      <c r="U21" s="193"/>
      <c r="V21" s="194"/>
    </row>
    <row r="22" spans="1:74" ht="61.5" customHeight="1" x14ac:dyDescent="0.25">
      <c r="B22" s="4" t="s">
        <v>71</v>
      </c>
      <c r="C22" s="197" t="s">
        <v>72</v>
      </c>
      <c r="D22" s="198"/>
      <c r="E22" s="197" t="s">
        <v>73</v>
      </c>
      <c r="F22" s="198"/>
      <c r="G22" s="199" t="s">
        <v>184</v>
      </c>
      <c r="H22" s="199"/>
      <c r="I22" s="199"/>
      <c r="J22" s="197" t="s">
        <v>76</v>
      </c>
      <c r="K22" s="200"/>
      <c r="L22" s="198"/>
      <c r="M22" s="24" t="s">
        <v>15</v>
      </c>
      <c r="N22" s="24" t="s">
        <v>74</v>
      </c>
      <c r="O22" s="24" t="s">
        <v>81</v>
      </c>
      <c r="P22" s="199" t="s">
        <v>82</v>
      </c>
      <c r="Q22" s="199"/>
      <c r="R22" s="199"/>
      <c r="S22" s="199" t="s">
        <v>99</v>
      </c>
      <c r="T22" s="199"/>
      <c r="U22" s="199"/>
      <c r="V22" s="199" t="s">
        <v>104</v>
      </c>
      <c r="W22" s="199"/>
      <c r="X22" s="199"/>
      <c r="Y22" s="201" t="s">
        <v>3</v>
      </c>
      <c r="Z22" s="201"/>
      <c r="AA22" s="201"/>
    </row>
    <row r="23" spans="1:74" ht="167.25" customHeight="1" x14ac:dyDescent="0.25">
      <c r="B23" s="4" t="s">
        <v>9</v>
      </c>
      <c r="C23" s="74" t="s">
        <v>173</v>
      </c>
      <c r="D23" s="2" t="s">
        <v>1</v>
      </c>
      <c r="E23" s="74" t="s">
        <v>174</v>
      </c>
      <c r="F23" s="2" t="s">
        <v>1</v>
      </c>
      <c r="G23" s="186" t="s">
        <v>248</v>
      </c>
      <c r="H23" s="187"/>
      <c r="I23" s="188"/>
      <c r="J23" s="2" t="s">
        <v>24</v>
      </c>
      <c r="K23" s="21" t="str">
        <f>+IF(J23="SI","VALIDAR CONTRATO","N/A")</f>
        <v>N/A</v>
      </c>
      <c r="L23" s="2" t="s">
        <v>24</v>
      </c>
      <c r="M23" s="72">
        <v>36900</v>
      </c>
      <c r="N23" s="72">
        <v>37673</v>
      </c>
      <c r="O23" s="2" t="s">
        <v>2</v>
      </c>
      <c r="P23" s="72">
        <v>36900</v>
      </c>
      <c r="Q23" s="72">
        <v>37673</v>
      </c>
      <c r="R23" s="15">
        <f>+Q23-P23</f>
        <v>773</v>
      </c>
      <c r="S23" s="72"/>
      <c r="T23" s="72"/>
      <c r="U23" s="15">
        <f>+T23-S23</f>
        <v>0</v>
      </c>
      <c r="V23" s="72">
        <v>36900</v>
      </c>
      <c r="W23" s="72">
        <v>37673</v>
      </c>
      <c r="X23" s="15">
        <f>+W23-V23</f>
        <v>773</v>
      </c>
      <c r="Y23" s="192" t="s">
        <v>24</v>
      </c>
      <c r="Z23" s="193"/>
      <c r="AA23" s="194"/>
    </row>
    <row r="24" spans="1:74" ht="68.25" customHeight="1" x14ac:dyDescent="0.25">
      <c r="B24" s="4" t="s">
        <v>11</v>
      </c>
      <c r="C24" s="74" t="s">
        <v>175</v>
      </c>
      <c r="D24" s="2" t="s">
        <v>1</v>
      </c>
      <c r="E24" s="74" t="s">
        <v>174</v>
      </c>
      <c r="F24" s="2" t="s">
        <v>1</v>
      </c>
      <c r="G24" s="186" t="s">
        <v>335</v>
      </c>
      <c r="H24" s="187"/>
      <c r="I24" s="188"/>
      <c r="J24" s="2" t="s">
        <v>24</v>
      </c>
      <c r="K24" s="21" t="str">
        <f t="shared" ref="K24:K42" si="15">+IF(J24="SI","VALIDAR CONTRATO","N/A")</f>
        <v>N/A</v>
      </c>
      <c r="L24" s="2" t="s">
        <v>24</v>
      </c>
      <c r="M24" s="72">
        <v>37769</v>
      </c>
      <c r="N24" s="72">
        <v>38383</v>
      </c>
      <c r="O24" s="2" t="s">
        <v>2</v>
      </c>
      <c r="P24" s="72">
        <v>37769</v>
      </c>
      <c r="Q24" s="72">
        <v>38383</v>
      </c>
      <c r="R24" s="15">
        <f t="shared" ref="R24:R42" si="16">+Q24-P24</f>
        <v>614</v>
      </c>
      <c r="S24" s="72"/>
      <c r="T24" s="72"/>
      <c r="U24" s="15">
        <f t="shared" ref="U24:U42" si="17">+T24-S24</f>
        <v>0</v>
      </c>
      <c r="V24" s="72">
        <v>37769</v>
      </c>
      <c r="W24" s="72">
        <v>38383</v>
      </c>
      <c r="X24" s="15">
        <f t="shared" ref="X24:X42" si="18">+W24-V24</f>
        <v>614</v>
      </c>
      <c r="Y24" s="192" t="s">
        <v>24</v>
      </c>
      <c r="Z24" s="193"/>
      <c r="AA24" s="194"/>
    </row>
    <row r="25" spans="1:74" ht="183" customHeight="1" x14ac:dyDescent="0.25">
      <c r="B25" s="4" t="s">
        <v>12</v>
      </c>
      <c r="C25" s="74" t="s">
        <v>176</v>
      </c>
      <c r="D25" s="2" t="s">
        <v>1</v>
      </c>
      <c r="E25" s="74" t="s">
        <v>174</v>
      </c>
      <c r="F25" s="2" t="s">
        <v>1</v>
      </c>
      <c r="G25" s="186" t="s">
        <v>355</v>
      </c>
      <c r="H25" s="187"/>
      <c r="I25" s="188"/>
      <c r="J25" s="2" t="s">
        <v>24</v>
      </c>
      <c r="K25" s="21" t="str">
        <f t="shared" si="15"/>
        <v>N/A</v>
      </c>
      <c r="L25" s="2" t="s">
        <v>24</v>
      </c>
      <c r="M25" s="72">
        <v>38384</v>
      </c>
      <c r="N25" s="72">
        <v>39782</v>
      </c>
      <c r="O25" s="2" t="s">
        <v>2</v>
      </c>
      <c r="P25" s="72">
        <v>38384</v>
      </c>
      <c r="Q25" s="72">
        <v>39782</v>
      </c>
      <c r="R25" s="15">
        <f t="shared" si="16"/>
        <v>1398</v>
      </c>
      <c r="S25" s="72"/>
      <c r="T25" s="72"/>
      <c r="U25" s="15">
        <f t="shared" si="17"/>
        <v>0</v>
      </c>
      <c r="V25" s="72">
        <v>38384</v>
      </c>
      <c r="W25" s="72">
        <v>39782</v>
      </c>
      <c r="X25" s="15">
        <f t="shared" si="18"/>
        <v>1398</v>
      </c>
      <c r="Y25" s="192" t="s">
        <v>24</v>
      </c>
      <c r="Z25" s="193"/>
      <c r="AA25" s="194"/>
    </row>
    <row r="26" spans="1:74" ht="149.25" customHeight="1" x14ac:dyDescent="0.25">
      <c r="B26" s="4" t="s">
        <v>13</v>
      </c>
      <c r="C26" s="74" t="s">
        <v>177</v>
      </c>
      <c r="D26" s="2" t="s">
        <v>1</v>
      </c>
      <c r="E26" s="74" t="s">
        <v>174</v>
      </c>
      <c r="F26" s="2" t="s">
        <v>1</v>
      </c>
      <c r="G26" s="186" t="s">
        <v>356</v>
      </c>
      <c r="H26" s="187"/>
      <c r="I26" s="188"/>
      <c r="J26" s="2" t="s">
        <v>24</v>
      </c>
      <c r="K26" s="21" t="str">
        <f t="shared" si="15"/>
        <v>N/A</v>
      </c>
      <c r="L26" s="2" t="s">
        <v>24</v>
      </c>
      <c r="M26" s="72">
        <v>39783</v>
      </c>
      <c r="N26" s="72">
        <v>40668</v>
      </c>
      <c r="O26" s="2" t="s">
        <v>2</v>
      </c>
      <c r="P26" s="72">
        <v>39783</v>
      </c>
      <c r="Q26" s="72">
        <v>40668</v>
      </c>
      <c r="R26" s="15">
        <f t="shared" si="16"/>
        <v>885</v>
      </c>
      <c r="S26" s="72"/>
      <c r="T26" s="72"/>
      <c r="U26" s="15">
        <f t="shared" si="17"/>
        <v>0</v>
      </c>
      <c r="V26" s="72">
        <v>39783</v>
      </c>
      <c r="W26" s="72">
        <v>40668</v>
      </c>
      <c r="X26" s="15">
        <f t="shared" si="18"/>
        <v>885</v>
      </c>
      <c r="Y26" s="192" t="s">
        <v>24</v>
      </c>
      <c r="Z26" s="193"/>
      <c r="AA26" s="194"/>
    </row>
    <row r="27" spans="1:74" ht="105.75" customHeight="1" x14ac:dyDescent="0.25">
      <c r="B27" s="4" t="s">
        <v>14</v>
      </c>
      <c r="C27" s="74" t="s">
        <v>178</v>
      </c>
      <c r="D27" s="2" t="s">
        <v>1</v>
      </c>
      <c r="E27" s="74" t="s">
        <v>174</v>
      </c>
      <c r="F27" s="2" t="s">
        <v>1</v>
      </c>
      <c r="G27" s="186" t="s">
        <v>249</v>
      </c>
      <c r="H27" s="187"/>
      <c r="I27" s="188"/>
      <c r="J27" s="2" t="s">
        <v>24</v>
      </c>
      <c r="K27" s="21" t="str">
        <f t="shared" si="15"/>
        <v>N/A</v>
      </c>
      <c r="L27" s="2" t="s">
        <v>24</v>
      </c>
      <c r="M27" s="72">
        <v>40669</v>
      </c>
      <c r="N27" s="72">
        <v>40857</v>
      </c>
      <c r="O27" s="2" t="s">
        <v>2</v>
      </c>
      <c r="P27" s="72">
        <v>40669</v>
      </c>
      <c r="Q27" s="72">
        <v>40857</v>
      </c>
      <c r="R27" s="15">
        <f t="shared" si="16"/>
        <v>188</v>
      </c>
      <c r="S27" s="72">
        <v>40669</v>
      </c>
      <c r="T27" s="72">
        <v>40857</v>
      </c>
      <c r="U27" s="15">
        <f t="shared" si="17"/>
        <v>188</v>
      </c>
      <c r="V27" s="72">
        <v>40669</v>
      </c>
      <c r="W27" s="72">
        <v>40857</v>
      </c>
      <c r="X27" s="15">
        <f t="shared" si="18"/>
        <v>188</v>
      </c>
      <c r="Y27" s="192" t="s">
        <v>290</v>
      </c>
      <c r="Z27" s="193"/>
      <c r="AA27" s="194"/>
    </row>
    <row r="28" spans="1:74" ht="93.75" customHeight="1" x14ac:dyDescent="0.25">
      <c r="B28" s="4" t="s">
        <v>83</v>
      </c>
      <c r="C28" s="74" t="s">
        <v>179</v>
      </c>
      <c r="D28" s="2" t="s">
        <v>1</v>
      </c>
      <c r="E28" s="74" t="s">
        <v>174</v>
      </c>
      <c r="F28" s="2" t="s">
        <v>1</v>
      </c>
      <c r="G28" s="186" t="s">
        <v>250</v>
      </c>
      <c r="H28" s="187"/>
      <c r="I28" s="188"/>
      <c r="J28" s="2" t="s">
        <v>24</v>
      </c>
      <c r="K28" s="21" t="str">
        <f t="shared" si="15"/>
        <v>N/A</v>
      </c>
      <c r="L28" s="2" t="s">
        <v>24</v>
      </c>
      <c r="M28" s="72">
        <v>40862</v>
      </c>
      <c r="N28" s="72">
        <v>42206</v>
      </c>
      <c r="O28" s="2" t="s">
        <v>2</v>
      </c>
      <c r="P28" s="72">
        <v>40862</v>
      </c>
      <c r="Q28" s="72">
        <v>42206</v>
      </c>
      <c r="R28" s="15">
        <f t="shared" si="16"/>
        <v>1344</v>
      </c>
      <c r="S28" s="72">
        <v>40862</v>
      </c>
      <c r="T28" s="72">
        <v>42206</v>
      </c>
      <c r="U28" s="15">
        <f t="shared" si="17"/>
        <v>1344</v>
      </c>
      <c r="V28" s="72">
        <v>40862</v>
      </c>
      <c r="W28" s="72">
        <v>42206</v>
      </c>
      <c r="X28" s="15">
        <f t="shared" si="18"/>
        <v>1344</v>
      </c>
      <c r="Y28" s="192" t="s">
        <v>24</v>
      </c>
      <c r="Z28" s="193"/>
      <c r="AA28" s="194"/>
    </row>
    <row r="29" spans="1:74" x14ac:dyDescent="0.25">
      <c r="B29" s="4" t="s">
        <v>84</v>
      </c>
      <c r="C29" s="74"/>
      <c r="D29" s="82"/>
      <c r="E29" s="74"/>
      <c r="F29" s="82"/>
      <c r="G29" s="184"/>
      <c r="H29" s="184"/>
      <c r="I29" s="184"/>
      <c r="J29" s="82"/>
      <c r="K29" s="82" t="str">
        <f t="shared" si="15"/>
        <v>N/A</v>
      </c>
      <c r="L29" s="82"/>
      <c r="M29" s="72"/>
      <c r="N29" s="72"/>
      <c r="O29" s="82"/>
      <c r="P29" s="72"/>
      <c r="Q29" s="72"/>
      <c r="R29" s="15">
        <f t="shared" si="16"/>
        <v>0</v>
      </c>
      <c r="S29" s="72"/>
      <c r="T29" s="72"/>
      <c r="U29" s="15">
        <f t="shared" si="17"/>
        <v>0</v>
      </c>
      <c r="V29" s="72"/>
      <c r="W29" s="72"/>
      <c r="X29" s="15">
        <f t="shared" si="18"/>
        <v>0</v>
      </c>
      <c r="Y29" s="189"/>
      <c r="Z29" s="190"/>
      <c r="AA29" s="191"/>
    </row>
    <row r="30" spans="1:74" x14ac:dyDescent="0.25">
      <c r="B30" s="4" t="s">
        <v>85</v>
      </c>
      <c r="C30" s="74"/>
      <c r="D30" s="82"/>
      <c r="E30" s="74"/>
      <c r="F30" s="82"/>
      <c r="G30" s="184"/>
      <c r="H30" s="184"/>
      <c r="I30" s="184"/>
      <c r="J30" s="82"/>
      <c r="K30" s="82" t="str">
        <f t="shared" si="15"/>
        <v>N/A</v>
      </c>
      <c r="L30" s="82"/>
      <c r="M30" s="72"/>
      <c r="N30" s="72"/>
      <c r="O30" s="82"/>
      <c r="P30" s="72"/>
      <c r="Q30" s="72"/>
      <c r="R30" s="15">
        <f t="shared" si="16"/>
        <v>0</v>
      </c>
      <c r="S30" s="72"/>
      <c r="T30" s="72"/>
      <c r="U30" s="15">
        <f t="shared" si="17"/>
        <v>0</v>
      </c>
      <c r="V30" s="72"/>
      <c r="W30" s="72"/>
      <c r="X30" s="15">
        <f t="shared" si="18"/>
        <v>0</v>
      </c>
      <c r="Y30" s="189"/>
      <c r="Z30" s="190"/>
      <c r="AA30" s="191"/>
    </row>
    <row r="31" spans="1:74" x14ac:dyDescent="0.25">
      <c r="B31" s="4" t="s">
        <v>86</v>
      </c>
      <c r="C31" s="74"/>
      <c r="D31" s="82"/>
      <c r="E31" s="74"/>
      <c r="F31" s="82"/>
      <c r="G31" s="184"/>
      <c r="H31" s="184"/>
      <c r="I31" s="184"/>
      <c r="J31" s="82"/>
      <c r="K31" s="82" t="str">
        <f t="shared" si="15"/>
        <v>N/A</v>
      </c>
      <c r="L31" s="82"/>
      <c r="M31" s="72"/>
      <c r="N31" s="72"/>
      <c r="O31" s="82"/>
      <c r="P31" s="72"/>
      <c r="Q31" s="72"/>
      <c r="R31" s="15">
        <f t="shared" si="16"/>
        <v>0</v>
      </c>
      <c r="S31" s="72"/>
      <c r="T31" s="72"/>
      <c r="U31" s="15">
        <f t="shared" si="17"/>
        <v>0</v>
      </c>
      <c r="V31" s="72"/>
      <c r="W31" s="72"/>
      <c r="X31" s="15">
        <f t="shared" si="18"/>
        <v>0</v>
      </c>
      <c r="Y31" s="189"/>
      <c r="Z31" s="190"/>
      <c r="AA31" s="191"/>
    </row>
    <row r="32" spans="1:74" x14ac:dyDescent="0.25">
      <c r="B32" s="4" t="s">
        <v>87</v>
      </c>
      <c r="C32" s="74"/>
      <c r="D32" s="82"/>
      <c r="E32" s="74"/>
      <c r="F32" s="82"/>
      <c r="G32" s="184"/>
      <c r="H32" s="184"/>
      <c r="I32" s="184"/>
      <c r="J32" s="82"/>
      <c r="K32" s="82" t="str">
        <f t="shared" si="15"/>
        <v>N/A</v>
      </c>
      <c r="L32" s="82"/>
      <c r="M32" s="72"/>
      <c r="N32" s="72"/>
      <c r="O32" s="82"/>
      <c r="P32" s="72"/>
      <c r="Q32" s="72"/>
      <c r="R32" s="15">
        <f t="shared" si="16"/>
        <v>0</v>
      </c>
      <c r="S32" s="72"/>
      <c r="T32" s="72"/>
      <c r="U32" s="15">
        <f t="shared" si="17"/>
        <v>0</v>
      </c>
      <c r="V32" s="72"/>
      <c r="W32" s="72"/>
      <c r="X32" s="15">
        <f t="shared" si="18"/>
        <v>0</v>
      </c>
      <c r="Y32" s="189"/>
      <c r="Z32" s="190"/>
      <c r="AA32" s="191"/>
    </row>
    <row r="33" spans="1:30" x14ac:dyDescent="0.25">
      <c r="B33" s="4" t="s">
        <v>88</v>
      </c>
      <c r="C33" s="74"/>
      <c r="D33" s="82"/>
      <c r="E33" s="74"/>
      <c r="F33" s="82"/>
      <c r="G33" s="184"/>
      <c r="H33" s="184"/>
      <c r="I33" s="184"/>
      <c r="J33" s="82"/>
      <c r="K33" s="82" t="str">
        <f t="shared" si="15"/>
        <v>N/A</v>
      </c>
      <c r="L33" s="82"/>
      <c r="M33" s="72"/>
      <c r="N33" s="72"/>
      <c r="O33" s="82"/>
      <c r="P33" s="72"/>
      <c r="Q33" s="72"/>
      <c r="R33" s="15">
        <f t="shared" si="16"/>
        <v>0</v>
      </c>
      <c r="S33" s="72"/>
      <c r="T33" s="72"/>
      <c r="U33" s="15">
        <f t="shared" si="17"/>
        <v>0</v>
      </c>
      <c r="V33" s="72"/>
      <c r="W33" s="72"/>
      <c r="X33" s="15">
        <f t="shared" si="18"/>
        <v>0</v>
      </c>
      <c r="Y33" s="189"/>
      <c r="Z33" s="190"/>
      <c r="AA33" s="191"/>
    </row>
    <row r="34" spans="1:30" x14ac:dyDescent="0.25">
      <c r="B34" s="4" t="s">
        <v>89</v>
      </c>
      <c r="C34" s="74"/>
      <c r="D34" s="82"/>
      <c r="E34" s="74"/>
      <c r="F34" s="82"/>
      <c r="G34" s="184"/>
      <c r="H34" s="184"/>
      <c r="I34" s="184"/>
      <c r="J34" s="82"/>
      <c r="K34" s="82" t="str">
        <f t="shared" si="15"/>
        <v>N/A</v>
      </c>
      <c r="L34" s="82"/>
      <c r="M34" s="72"/>
      <c r="N34" s="72"/>
      <c r="O34" s="82"/>
      <c r="P34" s="72"/>
      <c r="Q34" s="72"/>
      <c r="R34" s="15">
        <f t="shared" si="16"/>
        <v>0</v>
      </c>
      <c r="S34" s="72"/>
      <c r="T34" s="72"/>
      <c r="U34" s="15">
        <f t="shared" si="17"/>
        <v>0</v>
      </c>
      <c r="V34" s="72"/>
      <c r="W34" s="72"/>
      <c r="X34" s="15">
        <f t="shared" si="18"/>
        <v>0</v>
      </c>
      <c r="Y34" s="189"/>
      <c r="Z34" s="190"/>
      <c r="AA34" s="191"/>
    </row>
    <row r="35" spans="1:30" x14ac:dyDescent="0.25">
      <c r="B35" s="4" t="s">
        <v>90</v>
      </c>
      <c r="C35" s="74"/>
      <c r="D35" s="82"/>
      <c r="E35" s="74"/>
      <c r="F35" s="82"/>
      <c r="G35" s="184"/>
      <c r="H35" s="184"/>
      <c r="I35" s="184"/>
      <c r="J35" s="82"/>
      <c r="K35" s="82" t="str">
        <f t="shared" si="15"/>
        <v>N/A</v>
      </c>
      <c r="L35" s="82"/>
      <c r="M35" s="72"/>
      <c r="N35" s="72"/>
      <c r="O35" s="82"/>
      <c r="P35" s="72"/>
      <c r="Q35" s="72"/>
      <c r="R35" s="15">
        <f t="shared" si="16"/>
        <v>0</v>
      </c>
      <c r="S35" s="72"/>
      <c r="T35" s="72"/>
      <c r="U35" s="15">
        <f t="shared" si="17"/>
        <v>0</v>
      </c>
      <c r="V35" s="72"/>
      <c r="W35" s="72"/>
      <c r="X35" s="15">
        <f t="shared" si="18"/>
        <v>0</v>
      </c>
      <c r="Y35" s="189"/>
      <c r="Z35" s="190"/>
      <c r="AA35" s="191"/>
    </row>
    <row r="36" spans="1:30" x14ac:dyDescent="0.25">
      <c r="B36" s="4" t="s">
        <v>91</v>
      </c>
      <c r="C36" s="74"/>
      <c r="D36" s="82"/>
      <c r="E36" s="74"/>
      <c r="F36" s="82"/>
      <c r="G36" s="184"/>
      <c r="H36" s="184"/>
      <c r="I36" s="184"/>
      <c r="J36" s="82"/>
      <c r="K36" s="82" t="str">
        <f t="shared" si="15"/>
        <v>N/A</v>
      </c>
      <c r="L36" s="82"/>
      <c r="M36" s="72"/>
      <c r="N36" s="72"/>
      <c r="O36" s="82"/>
      <c r="P36" s="72"/>
      <c r="Q36" s="72"/>
      <c r="R36" s="15">
        <f t="shared" si="16"/>
        <v>0</v>
      </c>
      <c r="S36" s="72"/>
      <c r="T36" s="72"/>
      <c r="U36" s="15">
        <f t="shared" si="17"/>
        <v>0</v>
      </c>
      <c r="V36" s="72"/>
      <c r="W36" s="72"/>
      <c r="X36" s="15">
        <f t="shared" si="18"/>
        <v>0</v>
      </c>
      <c r="Y36" s="189"/>
      <c r="Z36" s="190"/>
      <c r="AA36" s="191"/>
    </row>
    <row r="37" spans="1:30" x14ac:dyDescent="0.25">
      <c r="B37" s="4" t="s">
        <v>92</v>
      </c>
      <c r="C37" s="74"/>
      <c r="D37" s="82"/>
      <c r="E37" s="74"/>
      <c r="F37" s="82"/>
      <c r="G37" s="184"/>
      <c r="H37" s="184"/>
      <c r="I37" s="184"/>
      <c r="J37" s="82"/>
      <c r="K37" s="82" t="str">
        <f t="shared" si="15"/>
        <v>N/A</v>
      </c>
      <c r="L37" s="82"/>
      <c r="M37" s="72"/>
      <c r="N37" s="72"/>
      <c r="O37" s="82"/>
      <c r="P37" s="72"/>
      <c r="Q37" s="72"/>
      <c r="R37" s="15">
        <f t="shared" si="16"/>
        <v>0</v>
      </c>
      <c r="S37" s="72"/>
      <c r="T37" s="72"/>
      <c r="U37" s="15">
        <f t="shared" si="17"/>
        <v>0</v>
      </c>
      <c r="V37" s="72"/>
      <c r="W37" s="72"/>
      <c r="X37" s="15">
        <f t="shared" si="18"/>
        <v>0</v>
      </c>
      <c r="Y37" s="189"/>
      <c r="Z37" s="190"/>
      <c r="AA37" s="191"/>
    </row>
    <row r="38" spans="1:30" x14ac:dyDescent="0.25">
      <c r="B38" s="4" t="s">
        <v>93</v>
      </c>
      <c r="C38" s="74"/>
      <c r="D38" s="82"/>
      <c r="E38" s="74"/>
      <c r="F38" s="82"/>
      <c r="G38" s="184"/>
      <c r="H38" s="184"/>
      <c r="I38" s="184"/>
      <c r="J38" s="82"/>
      <c r="K38" s="82" t="str">
        <f t="shared" si="15"/>
        <v>N/A</v>
      </c>
      <c r="L38" s="82"/>
      <c r="M38" s="72"/>
      <c r="N38" s="72"/>
      <c r="O38" s="82"/>
      <c r="P38" s="72"/>
      <c r="Q38" s="72"/>
      <c r="R38" s="15">
        <f t="shared" si="16"/>
        <v>0</v>
      </c>
      <c r="S38" s="72"/>
      <c r="T38" s="72"/>
      <c r="U38" s="15">
        <f t="shared" si="17"/>
        <v>0</v>
      </c>
      <c r="V38" s="72"/>
      <c r="W38" s="72"/>
      <c r="X38" s="15">
        <f t="shared" si="18"/>
        <v>0</v>
      </c>
      <c r="Y38" s="189"/>
      <c r="Z38" s="190"/>
      <c r="AA38" s="191"/>
    </row>
    <row r="39" spans="1:30" x14ac:dyDescent="0.25">
      <c r="B39" s="4" t="s">
        <v>94</v>
      </c>
      <c r="C39" s="74"/>
      <c r="D39" s="82"/>
      <c r="E39" s="74"/>
      <c r="F39" s="82"/>
      <c r="G39" s="184"/>
      <c r="H39" s="184"/>
      <c r="I39" s="184"/>
      <c r="J39" s="82"/>
      <c r="K39" s="82" t="str">
        <f t="shared" si="15"/>
        <v>N/A</v>
      </c>
      <c r="L39" s="82"/>
      <c r="M39" s="72"/>
      <c r="N39" s="72"/>
      <c r="O39" s="82"/>
      <c r="P39" s="72"/>
      <c r="Q39" s="72"/>
      <c r="R39" s="15">
        <f t="shared" si="16"/>
        <v>0</v>
      </c>
      <c r="S39" s="72"/>
      <c r="T39" s="72"/>
      <c r="U39" s="15">
        <f t="shared" si="17"/>
        <v>0</v>
      </c>
      <c r="V39" s="72"/>
      <c r="W39" s="72"/>
      <c r="X39" s="15">
        <f t="shared" si="18"/>
        <v>0</v>
      </c>
      <c r="Y39" s="189"/>
      <c r="Z39" s="190"/>
      <c r="AA39" s="191"/>
    </row>
    <row r="40" spans="1:30" x14ac:dyDescent="0.25">
      <c r="B40" s="4" t="s">
        <v>95</v>
      </c>
      <c r="C40" s="74"/>
      <c r="D40" s="82"/>
      <c r="E40" s="74"/>
      <c r="F40" s="82"/>
      <c r="G40" s="184"/>
      <c r="H40" s="184"/>
      <c r="I40" s="184"/>
      <c r="J40" s="82"/>
      <c r="K40" s="82" t="str">
        <f t="shared" si="15"/>
        <v>N/A</v>
      </c>
      <c r="L40" s="82"/>
      <c r="M40" s="72"/>
      <c r="N40" s="72"/>
      <c r="O40" s="82"/>
      <c r="P40" s="72"/>
      <c r="Q40" s="72"/>
      <c r="R40" s="15">
        <f t="shared" si="16"/>
        <v>0</v>
      </c>
      <c r="S40" s="72"/>
      <c r="T40" s="72"/>
      <c r="U40" s="15">
        <f t="shared" si="17"/>
        <v>0</v>
      </c>
      <c r="V40" s="72"/>
      <c r="W40" s="72"/>
      <c r="X40" s="15">
        <f t="shared" si="18"/>
        <v>0</v>
      </c>
      <c r="Y40" s="189"/>
      <c r="Z40" s="190"/>
      <c r="AA40" s="191"/>
    </row>
    <row r="41" spans="1:30" x14ac:dyDescent="0.25">
      <c r="B41" s="4" t="s">
        <v>96</v>
      </c>
      <c r="C41" s="74"/>
      <c r="D41" s="82"/>
      <c r="E41" s="74"/>
      <c r="F41" s="82"/>
      <c r="G41" s="184"/>
      <c r="H41" s="184"/>
      <c r="I41" s="184"/>
      <c r="J41" s="82"/>
      <c r="K41" s="82" t="str">
        <f t="shared" si="15"/>
        <v>N/A</v>
      </c>
      <c r="L41" s="82"/>
      <c r="M41" s="72"/>
      <c r="N41" s="72"/>
      <c r="O41" s="82"/>
      <c r="P41" s="72"/>
      <c r="Q41" s="72"/>
      <c r="R41" s="15">
        <f t="shared" si="16"/>
        <v>0</v>
      </c>
      <c r="S41" s="72"/>
      <c r="T41" s="72"/>
      <c r="U41" s="15">
        <f t="shared" si="17"/>
        <v>0</v>
      </c>
      <c r="V41" s="72"/>
      <c r="W41" s="72"/>
      <c r="X41" s="15">
        <f t="shared" si="18"/>
        <v>0</v>
      </c>
      <c r="Y41" s="189"/>
      <c r="Z41" s="190"/>
      <c r="AA41" s="191"/>
    </row>
    <row r="42" spans="1:30" x14ac:dyDescent="0.25">
      <c r="B42" s="4" t="s">
        <v>97</v>
      </c>
      <c r="C42" s="74"/>
      <c r="D42" s="82"/>
      <c r="E42" s="74"/>
      <c r="F42" s="82"/>
      <c r="G42" s="184"/>
      <c r="H42" s="184"/>
      <c r="I42" s="184"/>
      <c r="J42" s="82"/>
      <c r="K42" s="82" t="str">
        <f t="shared" si="15"/>
        <v>N/A</v>
      </c>
      <c r="L42" s="82"/>
      <c r="M42" s="72"/>
      <c r="N42" s="72"/>
      <c r="O42" s="82"/>
      <c r="P42" s="72"/>
      <c r="Q42" s="72"/>
      <c r="R42" s="15">
        <f t="shared" si="16"/>
        <v>0</v>
      </c>
      <c r="S42" s="72"/>
      <c r="T42" s="72"/>
      <c r="U42" s="15">
        <f t="shared" si="17"/>
        <v>0</v>
      </c>
      <c r="V42" s="72"/>
      <c r="W42" s="72"/>
      <c r="X42" s="15">
        <f t="shared" si="18"/>
        <v>0</v>
      </c>
      <c r="Y42" s="189"/>
      <c r="Z42" s="190"/>
      <c r="AA42" s="191"/>
    </row>
    <row r="43" spans="1:30" x14ac:dyDescent="0.25">
      <c r="R43" s="58">
        <f>SUM(R23:R42)/365</f>
        <v>14.252054794520548</v>
      </c>
      <c r="U43" s="58">
        <f>SUM(U23:U42)/365</f>
        <v>4.1972602739726028</v>
      </c>
      <c r="X43" s="58">
        <f>SUM(X23:X42)/365</f>
        <v>14.252054794520548</v>
      </c>
    </row>
    <row r="45" spans="1:30" ht="63" x14ac:dyDescent="0.25">
      <c r="A45" s="62" t="s">
        <v>66</v>
      </c>
      <c r="B45" s="185" t="s">
        <v>102</v>
      </c>
      <c r="C45" s="50" t="s">
        <v>68</v>
      </c>
      <c r="D45" s="50" t="s">
        <v>75</v>
      </c>
      <c r="E45" s="50" t="s">
        <v>69</v>
      </c>
      <c r="F45" s="50" t="s">
        <v>75</v>
      </c>
      <c r="G45" s="50" t="s">
        <v>70</v>
      </c>
      <c r="H45" s="199" t="s">
        <v>80</v>
      </c>
      <c r="I45" s="199"/>
      <c r="J45" s="199"/>
      <c r="K45" s="50" t="s">
        <v>77</v>
      </c>
      <c r="L45" s="50" t="s">
        <v>78</v>
      </c>
      <c r="M45" s="50" t="s">
        <v>79</v>
      </c>
      <c r="N45" s="50" t="s">
        <v>136</v>
      </c>
      <c r="O45" s="38" t="s">
        <v>98</v>
      </c>
      <c r="P45" s="50" t="s">
        <v>100</v>
      </c>
      <c r="Q45" s="50" t="s">
        <v>101</v>
      </c>
      <c r="R45" s="50" t="s">
        <v>107</v>
      </c>
      <c r="S45" s="208" t="s">
        <v>108</v>
      </c>
      <c r="T45" s="208"/>
      <c r="U45" s="201" t="s">
        <v>3</v>
      </c>
      <c r="V45" s="201"/>
      <c r="W45" s="201"/>
      <c r="X45" s="201"/>
      <c r="Y45" s="201"/>
    </row>
    <row r="46" spans="1:30" ht="67.5" customHeight="1" x14ac:dyDescent="0.25">
      <c r="B46" s="185"/>
      <c r="C46" s="2" t="s">
        <v>1</v>
      </c>
      <c r="D46" s="2" t="s">
        <v>1</v>
      </c>
      <c r="E46" s="2" t="s">
        <v>1</v>
      </c>
      <c r="F46" s="2" t="s">
        <v>1</v>
      </c>
      <c r="G46" s="2" t="s">
        <v>1</v>
      </c>
      <c r="H46" s="57" t="s">
        <v>2</v>
      </c>
      <c r="I46" s="51" t="str">
        <f>+IF(H46="SI","VALIDAR MATRICULA","N/A")</f>
        <v>N/A</v>
      </c>
      <c r="J46" s="2" t="s">
        <v>24</v>
      </c>
      <c r="K46" s="72">
        <v>34242</v>
      </c>
      <c r="L46" s="2" t="s">
        <v>1</v>
      </c>
      <c r="M46" s="2" t="s">
        <v>1</v>
      </c>
      <c r="N46" s="2" t="s">
        <v>1</v>
      </c>
      <c r="O46" s="51" t="str">
        <f>+IF(R68&gt;8,"SI","NO")</f>
        <v>SI</v>
      </c>
      <c r="P46" s="51" t="str">
        <f>+IF(U68&gt;3,"SI","NO")</f>
        <v>SI</v>
      </c>
      <c r="Q46" s="51" t="str">
        <f>+IF(X68&gt;3,"SI","NO")</f>
        <v>NO</v>
      </c>
      <c r="R46" s="51" t="str">
        <f>+IF(AA68&gt;3,"SI","NO")</f>
        <v>SI</v>
      </c>
      <c r="S46" s="60">
        <f>COUNTIF(P46:R46,"SI")</f>
        <v>2</v>
      </c>
      <c r="T46" s="51" t="str">
        <f>+IF(S46&gt;0,"SI","NO")</f>
        <v>SI</v>
      </c>
      <c r="U46" s="209" t="s">
        <v>334</v>
      </c>
      <c r="V46" s="210"/>
      <c r="W46" s="210"/>
      <c r="X46" s="210"/>
      <c r="Y46" s="211"/>
    </row>
    <row r="47" spans="1:30" ht="75.75" customHeight="1" x14ac:dyDescent="0.25">
      <c r="B47" s="4" t="s">
        <v>71</v>
      </c>
      <c r="C47" s="197" t="s">
        <v>72</v>
      </c>
      <c r="D47" s="198"/>
      <c r="E47" s="197" t="s">
        <v>73</v>
      </c>
      <c r="F47" s="198"/>
      <c r="G47" s="199" t="s">
        <v>184</v>
      </c>
      <c r="H47" s="199"/>
      <c r="I47" s="199"/>
      <c r="J47" s="197" t="s">
        <v>76</v>
      </c>
      <c r="K47" s="200"/>
      <c r="L47" s="198"/>
      <c r="M47" s="50" t="s">
        <v>15</v>
      </c>
      <c r="N47" s="50" t="s">
        <v>74</v>
      </c>
      <c r="O47" s="50" t="s">
        <v>81</v>
      </c>
      <c r="P47" s="199" t="s">
        <v>82</v>
      </c>
      <c r="Q47" s="199"/>
      <c r="R47" s="199"/>
      <c r="S47" s="199" t="s">
        <v>103</v>
      </c>
      <c r="T47" s="199"/>
      <c r="U47" s="199"/>
      <c r="V47" s="199" t="s">
        <v>105</v>
      </c>
      <c r="W47" s="199"/>
      <c r="X47" s="199"/>
      <c r="Y47" s="199" t="s">
        <v>106</v>
      </c>
      <c r="Z47" s="199"/>
      <c r="AA47" s="199"/>
      <c r="AB47" s="201" t="s">
        <v>3</v>
      </c>
      <c r="AC47" s="201"/>
      <c r="AD47" s="201"/>
    </row>
    <row r="48" spans="1:30" ht="42.75" customHeight="1" x14ac:dyDescent="0.25">
      <c r="B48" s="4" t="s">
        <v>9</v>
      </c>
      <c r="C48" s="74" t="s">
        <v>180</v>
      </c>
      <c r="D48" s="2" t="s">
        <v>1</v>
      </c>
      <c r="E48" s="74" t="s">
        <v>181</v>
      </c>
      <c r="F48" s="2" t="s">
        <v>1</v>
      </c>
      <c r="G48" s="186" t="s">
        <v>182</v>
      </c>
      <c r="H48" s="187"/>
      <c r="I48" s="188"/>
      <c r="J48" s="2" t="s">
        <v>24</v>
      </c>
      <c r="K48" s="51" t="str">
        <f>+IF(J48="SI","VALIDAR CONTRATO","N/A")</f>
        <v>N/A</v>
      </c>
      <c r="L48" s="2" t="s">
        <v>24</v>
      </c>
      <c r="M48" s="72">
        <v>34764</v>
      </c>
      <c r="N48" s="72">
        <v>37488</v>
      </c>
      <c r="O48" s="2" t="s">
        <v>2</v>
      </c>
      <c r="P48" s="72">
        <v>34764</v>
      </c>
      <c r="Q48" s="72">
        <v>37488</v>
      </c>
      <c r="R48" s="15">
        <f>+Q48-P48</f>
        <v>2724</v>
      </c>
      <c r="S48" s="72"/>
      <c r="T48" s="72"/>
      <c r="U48" s="15">
        <f>+T48-S48</f>
        <v>0</v>
      </c>
      <c r="V48" s="72"/>
      <c r="W48" s="72"/>
      <c r="X48" s="15">
        <f>+W48-V48</f>
        <v>0</v>
      </c>
      <c r="Y48" s="72"/>
      <c r="Z48" s="72"/>
      <c r="AA48" s="15">
        <f>+Z48-Y48</f>
        <v>0</v>
      </c>
      <c r="AB48" s="192" t="s">
        <v>24</v>
      </c>
      <c r="AC48" s="193"/>
      <c r="AD48" s="194"/>
    </row>
    <row r="49" spans="2:30" ht="66" customHeight="1" x14ac:dyDescent="0.25">
      <c r="B49" s="4" t="s">
        <v>11</v>
      </c>
      <c r="C49" s="74" t="s">
        <v>175</v>
      </c>
      <c r="D49" s="2" t="s">
        <v>1</v>
      </c>
      <c r="E49" s="74" t="s">
        <v>181</v>
      </c>
      <c r="F49" s="2" t="s">
        <v>1</v>
      </c>
      <c r="G49" s="186" t="s">
        <v>251</v>
      </c>
      <c r="H49" s="187"/>
      <c r="I49" s="188"/>
      <c r="J49" s="2" t="s">
        <v>24</v>
      </c>
      <c r="K49" s="51" t="str">
        <f t="shared" ref="K49:K67" si="19">+IF(J49="SI","VALIDAR CONTRATO","N/A")</f>
        <v>N/A</v>
      </c>
      <c r="L49" s="2" t="s">
        <v>24</v>
      </c>
      <c r="M49" s="72">
        <v>37834</v>
      </c>
      <c r="N49" s="72">
        <v>38352</v>
      </c>
      <c r="O49" s="2" t="s">
        <v>2</v>
      </c>
      <c r="P49" s="72">
        <v>37834</v>
      </c>
      <c r="Q49" s="72">
        <v>38352</v>
      </c>
      <c r="R49" s="15">
        <f t="shared" ref="R49:R67" si="20">+Q49-P49</f>
        <v>518</v>
      </c>
      <c r="S49" s="72">
        <v>37834</v>
      </c>
      <c r="T49" s="72">
        <v>38352</v>
      </c>
      <c r="U49" s="15">
        <f t="shared" ref="U49:U67" si="21">+T49-S49</f>
        <v>518</v>
      </c>
      <c r="V49" s="72">
        <v>37834</v>
      </c>
      <c r="W49" s="72">
        <v>38352</v>
      </c>
      <c r="X49" s="15">
        <f t="shared" ref="X49:X67" si="22">+W49-V49</f>
        <v>518</v>
      </c>
      <c r="Y49" s="72">
        <v>37834</v>
      </c>
      <c r="Z49" s="72">
        <v>38352</v>
      </c>
      <c r="AA49" s="15">
        <f t="shared" ref="AA49:AA67" si="23">+Z49-Y49</f>
        <v>518</v>
      </c>
      <c r="AB49" s="192" t="s">
        <v>24</v>
      </c>
      <c r="AC49" s="193"/>
      <c r="AD49" s="194"/>
    </row>
    <row r="50" spans="2:30" ht="133.5" customHeight="1" x14ac:dyDescent="0.25">
      <c r="B50" s="4" t="s">
        <v>12</v>
      </c>
      <c r="C50" s="74" t="s">
        <v>183</v>
      </c>
      <c r="D50" s="2" t="s">
        <v>1</v>
      </c>
      <c r="E50" s="74" t="s">
        <v>181</v>
      </c>
      <c r="F50" s="2" t="s">
        <v>1</v>
      </c>
      <c r="G50" s="186" t="s">
        <v>357</v>
      </c>
      <c r="H50" s="187"/>
      <c r="I50" s="188"/>
      <c r="J50" s="2" t="s">
        <v>24</v>
      </c>
      <c r="K50" s="51" t="str">
        <f t="shared" si="19"/>
        <v>N/A</v>
      </c>
      <c r="L50" s="2" t="s">
        <v>24</v>
      </c>
      <c r="M50" s="72">
        <v>39065</v>
      </c>
      <c r="N50" s="72">
        <v>39782</v>
      </c>
      <c r="O50" s="2" t="s">
        <v>2</v>
      </c>
      <c r="P50" s="72">
        <v>39065</v>
      </c>
      <c r="Q50" s="72">
        <v>39782</v>
      </c>
      <c r="R50" s="15">
        <f t="shared" si="20"/>
        <v>717</v>
      </c>
      <c r="S50" s="72">
        <v>39065</v>
      </c>
      <c r="T50" s="72">
        <v>39782</v>
      </c>
      <c r="U50" s="15">
        <f t="shared" si="21"/>
        <v>717</v>
      </c>
      <c r="V50" s="72"/>
      <c r="W50" s="72"/>
      <c r="X50" s="15">
        <f t="shared" si="22"/>
        <v>0</v>
      </c>
      <c r="Y50" s="72">
        <v>39065</v>
      </c>
      <c r="Z50" s="72">
        <v>39782</v>
      </c>
      <c r="AA50" s="15">
        <f t="shared" si="23"/>
        <v>717</v>
      </c>
      <c r="AB50" s="192" t="s">
        <v>291</v>
      </c>
      <c r="AC50" s="193"/>
      <c r="AD50" s="194"/>
    </row>
    <row r="51" spans="2:30" ht="131.25" customHeight="1" x14ac:dyDescent="0.25">
      <c r="B51" s="4" t="s">
        <v>13</v>
      </c>
      <c r="C51" s="74" t="s">
        <v>185</v>
      </c>
      <c r="D51" s="2" t="s">
        <v>1</v>
      </c>
      <c r="E51" s="74" t="s">
        <v>181</v>
      </c>
      <c r="F51" s="2" t="s">
        <v>1</v>
      </c>
      <c r="G51" s="186" t="s">
        <v>358</v>
      </c>
      <c r="H51" s="187"/>
      <c r="I51" s="188"/>
      <c r="J51" s="2" t="s">
        <v>24</v>
      </c>
      <c r="K51" s="51" t="str">
        <f t="shared" si="19"/>
        <v>N/A</v>
      </c>
      <c r="L51" s="2" t="s">
        <v>24</v>
      </c>
      <c r="M51" s="72">
        <v>39783</v>
      </c>
      <c r="N51" s="72">
        <v>40668</v>
      </c>
      <c r="O51" s="2" t="s">
        <v>2</v>
      </c>
      <c r="P51" s="72">
        <v>39783</v>
      </c>
      <c r="Q51" s="72">
        <v>40668</v>
      </c>
      <c r="R51" s="15">
        <f t="shared" si="20"/>
        <v>885</v>
      </c>
      <c r="S51" s="72">
        <v>39783</v>
      </c>
      <c r="T51" s="72">
        <v>40668</v>
      </c>
      <c r="U51" s="15">
        <f t="shared" si="21"/>
        <v>885</v>
      </c>
      <c r="V51" s="72"/>
      <c r="W51" s="72"/>
      <c r="X51" s="15">
        <f t="shared" si="22"/>
        <v>0</v>
      </c>
      <c r="Y51" s="72">
        <v>39783</v>
      </c>
      <c r="Z51" s="72">
        <v>40668</v>
      </c>
      <c r="AA51" s="15">
        <f t="shared" si="23"/>
        <v>885</v>
      </c>
      <c r="AB51" s="192" t="s">
        <v>292</v>
      </c>
      <c r="AC51" s="193"/>
      <c r="AD51" s="194"/>
    </row>
    <row r="52" spans="2:30" ht="129.75" customHeight="1" x14ac:dyDescent="0.25">
      <c r="B52" s="4" t="s">
        <v>14</v>
      </c>
      <c r="C52" s="74" t="s">
        <v>186</v>
      </c>
      <c r="D52" s="2" t="s">
        <v>1</v>
      </c>
      <c r="E52" s="74" t="s">
        <v>181</v>
      </c>
      <c r="F52" s="2" t="s">
        <v>1</v>
      </c>
      <c r="G52" s="186" t="s">
        <v>359</v>
      </c>
      <c r="H52" s="187"/>
      <c r="I52" s="188"/>
      <c r="J52" s="2" t="s">
        <v>24</v>
      </c>
      <c r="K52" s="51" t="str">
        <f t="shared" si="19"/>
        <v>N/A</v>
      </c>
      <c r="L52" s="2" t="s">
        <v>24</v>
      </c>
      <c r="M52" s="72">
        <v>40669</v>
      </c>
      <c r="N52" s="72">
        <v>41090</v>
      </c>
      <c r="O52" s="2" t="s">
        <v>2</v>
      </c>
      <c r="P52" s="72">
        <v>40669</v>
      </c>
      <c r="Q52" s="72">
        <v>41090</v>
      </c>
      <c r="R52" s="15">
        <f t="shared" si="20"/>
        <v>421</v>
      </c>
      <c r="S52" s="72">
        <v>40669</v>
      </c>
      <c r="T52" s="72">
        <v>41090</v>
      </c>
      <c r="U52" s="15">
        <f t="shared" si="21"/>
        <v>421</v>
      </c>
      <c r="V52" s="72"/>
      <c r="W52" s="72"/>
      <c r="X52" s="15">
        <f t="shared" si="22"/>
        <v>0</v>
      </c>
      <c r="Y52" s="72">
        <v>40669</v>
      </c>
      <c r="Z52" s="72">
        <v>41090</v>
      </c>
      <c r="AA52" s="15">
        <f t="shared" si="23"/>
        <v>421</v>
      </c>
      <c r="AB52" s="192" t="s">
        <v>252</v>
      </c>
      <c r="AC52" s="193"/>
      <c r="AD52" s="194"/>
    </row>
    <row r="53" spans="2:30" ht="73.5" customHeight="1" x14ac:dyDescent="0.25">
      <c r="B53" s="4" t="s">
        <v>83</v>
      </c>
      <c r="C53" s="74" t="s">
        <v>187</v>
      </c>
      <c r="D53" s="2" t="s">
        <v>1</v>
      </c>
      <c r="E53" s="74" t="s">
        <v>181</v>
      </c>
      <c r="F53" s="2" t="s">
        <v>1</v>
      </c>
      <c r="G53" s="186" t="s">
        <v>253</v>
      </c>
      <c r="H53" s="187"/>
      <c r="I53" s="188"/>
      <c r="J53" s="2" t="s">
        <v>24</v>
      </c>
      <c r="K53" s="51" t="str">
        <f t="shared" si="19"/>
        <v>N/A</v>
      </c>
      <c r="L53" s="2" t="s">
        <v>24</v>
      </c>
      <c r="M53" s="72">
        <v>41099</v>
      </c>
      <c r="N53" s="72">
        <v>41631</v>
      </c>
      <c r="O53" s="2" t="s">
        <v>2</v>
      </c>
      <c r="P53" s="72">
        <v>41099</v>
      </c>
      <c r="Q53" s="72">
        <v>41631</v>
      </c>
      <c r="R53" s="15">
        <f t="shared" si="20"/>
        <v>532</v>
      </c>
      <c r="S53" s="72">
        <v>41099</v>
      </c>
      <c r="T53" s="72">
        <v>41631</v>
      </c>
      <c r="U53" s="15">
        <f t="shared" si="21"/>
        <v>532</v>
      </c>
      <c r="V53" s="72"/>
      <c r="W53" s="72"/>
      <c r="X53" s="15">
        <f t="shared" si="22"/>
        <v>0</v>
      </c>
      <c r="Y53" s="72"/>
      <c r="Z53" s="72"/>
      <c r="AA53" s="15">
        <f t="shared" si="23"/>
        <v>0</v>
      </c>
      <c r="AB53" s="192" t="s">
        <v>24</v>
      </c>
      <c r="AC53" s="193"/>
      <c r="AD53" s="194"/>
    </row>
    <row r="54" spans="2:30" ht="66.75" customHeight="1" x14ac:dyDescent="0.25">
      <c r="B54" s="4" t="s">
        <v>84</v>
      </c>
      <c r="C54" s="74" t="s">
        <v>188</v>
      </c>
      <c r="D54" s="2" t="s">
        <v>1</v>
      </c>
      <c r="E54" s="74" t="s">
        <v>181</v>
      </c>
      <c r="F54" s="2" t="s">
        <v>1</v>
      </c>
      <c r="G54" s="186" t="s">
        <v>254</v>
      </c>
      <c r="H54" s="187"/>
      <c r="I54" s="188"/>
      <c r="J54" s="2" t="s">
        <v>24</v>
      </c>
      <c r="K54" s="51" t="str">
        <f t="shared" si="19"/>
        <v>N/A</v>
      </c>
      <c r="L54" s="2" t="s">
        <v>24</v>
      </c>
      <c r="M54" s="72">
        <v>41632</v>
      </c>
      <c r="N54" s="72">
        <v>41882</v>
      </c>
      <c r="O54" s="2" t="s">
        <v>2</v>
      </c>
      <c r="P54" s="72">
        <v>41632</v>
      </c>
      <c r="Q54" s="72">
        <v>41882</v>
      </c>
      <c r="R54" s="15">
        <f t="shared" si="20"/>
        <v>250</v>
      </c>
      <c r="S54" s="72">
        <v>41632</v>
      </c>
      <c r="T54" s="72">
        <v>41882</v>
      </c>
      <c r="U54" s="15">
        <f t="shared" si="21"/>
        <v>250</v>
      </c>
      <c r="V54" s="72"/>
      <c r="W54" s="72"/>
      <c r="X54" s="15">
        <f t="shared" si="22"/>
        <v>0</v>
      </c>
      <c r="Y54" s="72"/>
      <c r="Z54" s="72"/>
      <c r="AA54" s="15">
        <f t="shared" si="23"/>
        <v>0</v>
      </c>
      <c r="AB54" s="192" t="s">
        <v>24</v>
      </c>
      <c r="AC54" s="193"/>
      <c r="AD54" s="194"/>
    </row>
    <row r="55" spans="2:30" x14ac:dyDescent="0.25">
      <c r="B55" s="4" t="s">
        <v>85</v>
      </c>
      <c r="C55" s="74"/>
      <c r="D55" s="82"/>
      <c r="E55" s="74"/>
      <c r="F55" s="82"/>
      <c r="G55" s="184"/>
      <c r="H55" s="184"/>
      <c r="I55" s="184"/>
      <c r="J55" s="82"/>
      <c r="K55" s="82" t="str">
        <f t="shared" si="19"/>
        <v>N/A</v>
      </c>
      <c r="L55" s="82"/>
      <c r="M55" s="72"/>
      <c r="N55" s="72"/>
      <c r="O55" s="82"/>
      <c r="P55" s="72"/>
      <c r="Q55" s="72"/>
      <c r="R55" s="15">
        <f t="shared" si="20"/>
        <v>0</v>
      </c>
      <c r="S55" s="72"/>
      <c r="T55" s="72"/>
      <c r="U55" s="15">
        <f t="shared" si="21"/>
        <v>0</v>
      </c>
      <c r="V55" s="72"/>
      <c r="W55" s="72"/>
      <c r="X55" s="15">
        <f t="shared" si="22"/>
        <v>0</v>
      </c>
      <c r="Y55" s="72"/>
      <c r="Z55" s="72"/>
      <c r="AA55" s="15">
        <f t="shared" si="23"/>
        <v>0</v>
      </c>
      <c r="AB55" s="189"/>
      <c r="AC55" s="190"/>
      <c r="AD55" s="191"/>
    </row>
    <row r="56" spans="2:30" x14ac:dyDescent="0.25">
      <c r="B56" s="4" t="s">
        <v>86</v>
      </c>
      <c r="C56" s="74"/>
      <c r="D56" s="82"/>
      <c r="E56" s="74"/>
      <c r="F56" s="82"/>
      <c r="G56" s="184"/>
      <c r="H56" s="184"/>
      <c r="I56" s="184"/>
      <c r="J56" s="82"/>
      <c r="K56" s="82" t="str">
        <f t="shared" si="19"/>
        <v>N/A</v>
      </c>
      <c r="L56" s="82"/>
      <c r="M56" s="72"/>
      <c r="N56" s="72"/>
      <c r="O56" s="82"/>
      <c r="P56" s="72"/>
      <c r="Q56" s="72"/>
      <c r="R56" s="15">
        <f t="shared" si="20"/>
        <v>0</v>
      </c>
      <c r="S56" s="72"/>
      <c r="T56" s="72"/>
      <c r="U56" s="15">
        <f t="shared" si="21"/>
        <v>0</v>
      </c>
      <c r="V56" s="72"/>
      <c r="W56" s="72"/>
      <c r="X56" s="15">
        <f t="shared" si="22"/>
        <v>0</v>
      </c>
      <c r="Y56" s="72"/>
      <c r="Z56" s="72"/>
      <c r="AA56" s="15">
        <f t="shared" si="23"/>
        <v>0</v>
      </c>
      <c r="AB56" s="189"/>
      <c r="AC56" s="190"/>
      <c r="AD56" s="191"/>
    </row>
    <row r="57" spans="2:30" x14ac:dyDescent="0.25">
      <c r="B57" s="4" t="s">
        <v>87</v>
      </c>
      <c r="C57" s="74"/>
      <c r="D57" s="82"/>
      <c r="E57" s="74"/>
      <c r="F57" s="82"/>
      <c r="G57" s="184"/>
      <c r="H57" s="184"/>
      <c r="I57" s="184"/>
      <c r="J57" s="82"/>
      <c r="K57" s="82" t="str">
        <f t="shared" si="19"/>
        <v>N/A</v>
      </c>
      <c r="L57" s="82"/>
      <c r="M57" s="72"/>
      <c r="N57" s="72"/>
      <c r="O57" s="82"/>
      <c r="P57" s="72"/>
      <c r="Q57" s="72"/>
      <c r="R57" s="15">
        <f t="shared" si="20"/>
        <v>0</v>
      </c>
      <c r="S57" s="72"/>
      <c r="T57" s="72"/>
      <c r="U57" s="15">
        <f t="shared" si="21"/>
        <v>0</v>
      </c>
      <c r="V57" s="72"/>
      <c r="W57" s="72"/>
      <c r="X57" s="15">
        <f t="shared" si="22"/>
        <v>0</v>
      </c>
      <c r="Y57" s="72"/>
      <c r="Z57" s="72"/>
      <c r="AA57" s="15">
        <f t="shared" si="23"/>
        <v>0</v>
      </c>
      <c r="AB57" s="189"/>
      <c r="AC57" s="190"/>
      <c r="AD57" s="191"/>
    </row>
    <row r="58" spans="2:30" x14ac:dyDescent="0.25">
      <c r="B58" s="4" t="s">
        <v>88</v>
      </c>
      <c r="C58" s="74"/>
      <c r="D58" s="82"/>
      <c r="E58" s="74"/>
      <c r="F58" s="82"/>
      <c r="G58" s="184"/>
      <c r="H58" s="184"/>
      <c r="I58" s="184"/>
      <c r="J58" s="82"/>
      <c r="K58" s="82" t="str">
        <f t="shared" si="19"/>
        <v>N/A</v>
      </c>
      <c r="L58" s="82"/>
      <c r="M58" s="72"/>
      <c r="N58" s="72"/>
      <c r="O58" s="82"/>
      <c r="P58" s="72"/>
      <c r="Q58" s="72"/>
      <c r="R58" s="15">
        <f t="shared" si="20"/>
        <v>0</v>
      </c>
      <c r="S58" s="72"/>
      <c r="T58" s="72"/>
      <c r="U58" s="15">
        <f t="shared" si="21"/>
        <v>0</v>
      </c>
      <c r="V58" s="72"/>
      <c r="W58" s="72"/>
      <c r="X58" s="15">
        <f t="shared" si="22"/>
        <v>0</v>
      </c>
      <c r="Y58" s="72"/>
      <c r="Z58" s="72"/>
      <c r="AA58" s="15">
        <f t="shared" si="23"/>
        <v>0</v>
      </c>
      <c r="AB58" s="189"/>
      <c r="AC58" s="190"/>
      <c r="AD58" s="191"/>
    </row>
    <row r="59" spans="2:30" x14ac:dyDescent="0.25">
      <c r="B59" s="4" t="s">
        <v>89</v>
      </c>
      <c r="C59" s="74"/>
      <c r="D59" s="82"/>
      <c r="E59" s="74"/>
      <c r="F59" s="82"/>
      <c r="G59" s="184"/>
      <c r="H59" s="184"/>
      <c r="I59" s="184"/>
      <c r="J59" s="82"/>
      <c r="K59" s="82" t="str">
        <f t="shared" si="19"/>
        <v>N/A</v>
      </c>
      <c r="L59" s="82"/>
      <c r="M59" s="72"/>
      <c r="N59" s="72"/>
      <c r="O59" s="82"/>
      <c r="P59" s="72"/>
      <c r="Q59" s="72"/>
      <c r="R59" s="15">
        <f t="shared" si="20"/>
        <v>0</v>
      </c>
      <c r="S59" s="72"/>
      <c r="T59" s="72"/>
      <c r="U59" s="15">
        <f t="shared" si="21"/>
        <v>0</v>
      </c>
      <c r="V59" s="72"/>
      <c r="W59" s="72"/>
      <c r="X59" s="15">
        <f t="shared" si="22"/>
        <v>0</v>
      </c>
      <c r="Y59" s="72"/>
      <c r="Z59" s="72"/>
      <c r="AA59" s="15">
        <f t="shared" si="23"/>
        <v>0</v>
      </c>
      <c r="AB59" s="189"/>
      <c r="AC59" s="190"/>
      <c r="AD59" s="191"/>
    </row>
    <row r="60" spans="2:30" x14ac:dyDescent="0.25">
      <c r="B60" s="4" t="s">
        <v>90</v>
      </c>
      <c r="C60" s="74"/>
      <c r="D60" s="82"/>
      <c r="E60" s="74"/>
      <c r="F60" s="82"/>
      <c r="G60" s="184"/>
      <c r="H60" s="184"/>
      <c r="I60" s="184"/>
      <c r="J60" s="82"/>
      <c r="K60" s="82" t="str">
        <f t="shared" si="19"/>
        <v>N/A</v>
      </c>
      <c r="L60" s="82"/>
      <c r="M60" s="72"/>
      <c r="N60" s="72"/>
      <c r="O60" s="82"/>
      <c r="P60" s="72"/>
      <c r="Q60" s="72"/>
      <c r="R60" s="15">
        <f t="shared" si="20"/>
        <v>0</v>
      </c>
      <c r="S60" s="72"/>
      <c r="T60" s="72"/>
      <c r="U60" s="15">
        <f t="shared" si="21"/>
        <v>0</v>
      </c>
      <c r="V60" s="72"/>
      <c r="W60" s="72"/>
      <c r="X60" s="15">
        <f t="shared" si="22"/>
        <v>0</v>
      </c>
      <c r="Y60" s="72"/>
      <c r="Z60" s="72"/>
      <c r="AA60" s="15">
        <f t="shared" si="23"/>
        <v>0</v>
      </c>
      <c r="AB60" s="189"/>
      <c r="AC60" s="190"/>
      <c r="AD60" s="191"/>
    </row>
    <row r="61" spans="2:30" x14ac:dyDescent="0.25">
      <c r="B61" s="4" t="s">
        <v>91</v>
      </c>
      <c r="C61" s="74"/>
      <c r="D61" s="82"/>
      <c r="E61" s="74"/>
      <c r="F61" s="82"/>
      <c r="G61" s="184"/>
      <c r="H61" s="184"/>
      <c r="I61" s="184"/>
      <c r="J61" s="82"/>
      <c r="K61" s="82" t="str">
        <f t="shared" si="19"/>
        <v>N/A</v>
      </c>
      <c r="L61" s="82"/>
      <c r="M61" s="72"/>
      <c r="N61" s="72"/>
      <c r="O61" s="82"/>
      <c r="P61" s="72"/>
      <c r="Q61" s="72"/>
      <c r="R61" s="15">
        <f t="shared" si="20"/>
        <v>0</v>
      </c>
      <c r="S61" s="72"/>
      <c r="T61" s="72"/>
      <c r="U61" s="15">
        <f t="shared" si="21"/>
        <v>0</v>
      </c>
      <c r="V61" s="72"/>
      <c r="W61" s="72"/>
      <c r="X61" s="15">
        <f t="shared" si="22"/>
        <v>0</v>
      </c>
      <c r="Y61" s="72"/>
      <c r="Z61" s="72"/>
      <c r="AA61" s="15">
        <f t="shared" si="23"/>
        <v>0</v>
      </c>
      <c r="AB61" s="189"/>
      <c r="AC61" s="190"/>
      <c r="AD61" s="191"/>
    </row>
    <row r="62" spans="2:30" x14ac:dyDescent="0.25">
      <c r="B62" s="4" t="s">
        <v>92</v>
      </c>
      <c r="C62" s="74"/>
      <c r="D62" s="82"/>
      <c r="E62" s="74"/>
      <c r="F62" s="82"/>
      <c r="G62" s="184"/>
      <c r="H62" s="184"/>
      <c r="I62" s="184"/>
      <c r="J62" s="82"/>
      <c r="K62" s="82" t="str">
        <f t="shared" si="19"/>
        <v>N/A</v>
      </c>
      <c r="L62" s="82"/>
      <c r="M62" s="72"/>
      <c r="N62" s="72"/>
      <c r="O62" s="82"/>
      <c r="P62" s="72"/>
      <c r="Q62" s="72"/>
      <c r="R62" s="15">
        <f t="shared" si="20"/>
        <v>0</v>
      </c>
      <c r="S62" s="72"/>
      <c r="T62" s="72"/>
      <c r="U62" s="15">
        <f t="shared" si="21"/>
        <v>0</v>
      </c>
      <c r="V62" s="72"/>
      <c r="W62" s="72"/>
      <c r="X62" s="15">
        <f t="shared" si="22"/>
        <v>0</v>
      </c>
      <c r="Y62" s="72"/>
      <c r="Z62" s="72"/>
      <c r="AA62" s="15">
        <f t="shared" si="23"/>
        <v>0</v>
      </c>
      <c r="AB62" s="189"/>
      <c r="AC62" s="190"/>
      <c r="AD62" s="191"/>
    </row>
    <row r="63" spans="2:30" x14ac:dyDescent="0.25">
      <c r="B63" s="4" t="s">
        <v>93</v>
      </c>
      <c r="C63" s="74"/>
      <c r="D63" s="82"/>
      <c r="E63" s="74"/>
      <c r="F63" s="82"/>
      <c r="G63" s="184"/>
      <c r="H63" s="184"/>
      <c r="I63" s="184"/>
      <c r="J63" s="82"/>
      <c r="K63" s="82" t="str">
        <f t="shared" si="19"/>
        <v>N/A</v>
      </c>
      <c r="L63" s="82"/>
      <c r="M63" s="72"/>
      <c r="N63" s="72"/>
      <c r="O63" s="82"/>
      <c r="P63" s="72"/>
      <c r="Q63" s="72"/>
      <c r="R63" s="15">
        <f t="shared" si="20"/>
        <v>0</v>
      </c>
      <c r="S63" s="72"/>
      <c r="T63" s="72"/>
      <c r="U63" s="15">
        <f t="shared" si="21"/>
        <v>0</v>
      </c>
      <c r="V63" s="72"/>
      <c r="W63" s="72"/>
      <c r="X63" s="15">
        <f t="shared" si="22"/>
        <v>0</v>
      </c>
      <c r="Y63" s="72"/>
      <c r="Z63" s="72"/>
      <c r="AA63" s="15">
        <f t="shared" si="23"/>
        <v>0</v>
      </c>
      <c r="AB63" s="189"/>
      <c r="AC63" s="190"/>
      <c r="AD63" s="191"/>
    </row>
    <row r="64" spans="2:30" x14ac:dyDescent="0.25">
      <c r="B64" s="4" t="s">
        <v>94</v>
      </c>
      <c r="C64" s="74"/>
      <c r="D64" s="82"/>
      <c r="E64" s="74"/>
      <c r="F64" s="82"/>
      <c r="G64" s="184"/>
      <c r="H64" s="184"/>
      <c r="I64" s="184"/>
      <c r="J64" s="82"/>
      <c r="K64" s="82" t="str">
        <f t="shared" si="19"/>
        <v>N/A</v>
      </c>
      <c r="L64" s="82"/>
      <c r="M64" s="72"/>
      <c r="N64" s="72"/>
      <c r="O64" s="82"/>
      <c r="P64" s="72"/>
      <c r="Q64" s="72"/>
      <c r="R64" s="15">
        <f t="shared" si="20"/>
        <v>0</v>
      </c>
      <c r="S64" s="72"/>
      <c r="T64" s="72"/>
      <c r="U64" s="15">
        <f t="shared" si="21"/>
        <v>0</v>
      </c>
      <c r="V64" s="72"/>
      <c r="W64" s="72"/>
      <c r="X64" s="15">
        <f t="shared" si="22"/>
        <v>0</v>
      </c>
      <c r="Y64" s="72"/>
      <c r="Z64" s="72"/>
      <c r="AA64" s="15">
        <f t="shared" si="23"/>
        <v>0</v>
      </c>
      <c r="AB64" s="189"/>
      <c r="AC64" s="190"/>
      <c r="AD64" s="191"/>
    </row>
    <row r="65" spans="1:30" x14ac:dyDescent="0.25">
      <c r="B65" s="4" t="s">
        <v>95</v>
      </c>
      <c r="C65" s="74"/>
      <c r="D65" s="82"/>
      <c r="E65" s="74"/>
      <c r="F65" s="82"/>
      <c r="G65" s="184"/>
      <c r="H65" s="184"/>
      <c r="I65" s="184"/>
      <c r="J65" s="82"/>
      <c r="K65" s="82" t="str">
        <f t="shared" si="19"/>
        <v>N/A</v>
      </c>
      <c r="L65" s="82"/>
      <c r="M65" s="72"/>
      <c r="N65" s="72"/>
      <c r="O65" s="82"/>
      <c r="P65" s="72"/>
      <c r="Q65" s="72"/>
      <c r="R65" s="15">
        <f t="shared" si="20"/>
        <v>0</v>
      </c>
      <c r="S65" s="72"/>
      <c r="T65" s="72"/>
      <c r="U65" s="15">
        <f t="shared" si="21"/>
        <v>0</v>
      </c>
      <c r="V65" s="72"/>
      <c r="W65" s="72"/>
      <c r="X65" s="15">
        <f t="shared" si="22"/>
        <v>0</v>
      </c>
      <c r="Y65" s="72"/>
      <c r="Z65" s="72"/>
      <c r="AA65" s="15">
        <f t="shared" si="23"/>
        <v>0</v>
      </c>
      <c r="AB65" s="189"/>
      <c r="AC65" s="190"/>
      <c r="AD65" s="191"/>
    </row>
    <row r="66" spans="1:30" x14ac:dyDescent="0.25">
      <c r="B66" s="4" t="s">
        <v>96</v>
      </c>
      <c r="C66" s="74"/>
      <c r="D66" s="82"/>
      <c r="E66" s="74"/>
      <c r="F66" s="82"/>
      <c r="G66" s="184"/>
      <c r="H66" s="184"/>
      <c r="I66" s="184"/>
      <c r="J66" s="82"/>
      <c r="K66" s="82" t="str">
        <f t="shared" si="19"/>
        <v>N/A</v>
      </c>
      <c r="L66" s="82"/>
      <c r="M66" s="72"/>
      <c r="N66" s="72"/>
      <c r="O66" s="82"/>
      <c r="P66" s="72"/>
      <c r="Q66" s="72"/>
      <c r="R66" s="15">
        <f t="shared" si="20"/>
        <v>0</v>
      </c>
      <c r="S66" s="72"/>
      <c r="T66" s="72"/>
      <c r="U66" s="15">
        <f t="shared" si="21"/>
        <v>0</v>
      </c>
      <c r="V66" s="72"/>
      <c r="W66" s="72"/>
      <c r="X66" s="15">
        <f t="shared" si="22"/>
        <v>0</v>
      </c>
      <c r="Y66" s="72"/>
      <c r="Z66" s="72"/>
      <c r="AA66" s="15">
        <f t="shared" si="23"/>
        <v>0</v>
      </c>
      <c r="AB66" s="189"/>
      <c r="AC66" s="190"/>
      <c r="AD66" s="191"/>
    </row>
    <row r="67" spans="1:30" x14ac:dyDescent="0.25">
      <c r="B67" s="4" t="s">
        <v>97</v>
      </c>
      <c r="C67" s="74"/>
      <c r="D67" s="82"/>
      <c r="E67" s="74"/>
      <c r="F67" s="82"/>
      <c r="G67" s="184"/>
      <c r="H67" s="184"/>
      <c r="I67" s="184"/>
      <c r="J67" s="82"/>
      <c r="K67" s="82" t="str">
        <f t="shared" si="19"/>
        <v>N/A</v>
      </c>
      <c r="L67" s="82"/>
      <c r="M67" s="72"/>
      <c r="N67" s="72"/>
      <c r="O67" s="82"/>
      <c r="P67" s="72"/>
      <c r="Q67" s="72"/>
      <c r="R67" s="15">
        <f t="shared" si="20"/>
        <v>0</v>
      </c>
      <c r="S67" s="72"/>
      <c r="T67" s="72"/>
      <c r="U67" s="15">
        <f t="shared" si="21"/>
        <v>0</v>
      </c>
      <c r="V67" s="72"/>
      <c r="W67" s="72"/>
      <c r="X67" s="15">
        <f t="shared" si="22"/>
        <v>0</v>
      </c>
      <c r="Y67" s="72"/>
      <c r="Z67" s="72"/>
      <c r="AA67" s="15">
        <f t="shared" si="23"/>
        <v>0</v>
      </c>
      <c r="AB67" s="189"/>
      <c r="AC67" s="190"/>
      <c r="AD67" s="191"/>
    </row>
    <row r="68" spans="1:30" x14ac:dyDescent="0.25">
      <c r="R68" s="58">
        <f>SUM(R48:R67)/365</f>
        <v>16.567123287671233</v>
      </c>
      <c r="U68" s="58">
        <f>SUM(U48:U67)/365</f>
        <v>9.1041095890410961</v>
      </c>
      <c r="X68" s="58">
        <f>SUM(X48:X67)/365</f>
        <v>1.4191780821917808</v>
      </c>
      <c r="AA68" s="58">
        <f>SUM(AA48:AA67)/365</f>
        <v>6.9616438356164387</v>
      </c>
    </row>
    <row r="70" spans="1:30" x14ac:dyDescent="0.25">
      <c r="A70" s="4" t="s">
        <v>109</v>
      </c>
      <c r="B70" s="214" t="s">
        <v>110</v>
      </c>
      <c r="C70" s="215"/>
      <c r="D70" s="216"/>
    </row>
    <row r="71" spans="1:30" ht="69.75" customHeight="1" x14ac:dyDescent="0.25">
      <c r="A71" s="155" t="s">
        <v>111</v>
      </c>
      <c r="B71" s="213" t="s">
        <v>137</v>
      </c>
      <c r="C71" s="213"/>
      <c r="D71" s="2" t="s">
        <v>112</v>
      </c>
    </row>
    <row r="72" spans="1:30" ht="77.25" customHeight="1" x14ac:dyDescent="0.25">
      <c r="A72" s="61" t="s">
        <v>114</v>
      </c>
      <c r="B72" s="213" t="s">
        <v>115</v>
      </c>
      <c r="C72" s="213"/>
      <c r="D72" s="2" t="s">
        <v>112</v>
      </c>
    </row>
    <row r="73" spans="1:30" ht="82.5" customHeight="1" x14ac:dyDescent="0.25">
      <c r="A73" s="61" t="s">
        <v>116</v>
      </c>
      <c r="B73" s="213" t="s">
        <v>117</v>
      </c>
      <c r="C73" s="213"/>
      <c r="D73" s="2" t="s">
        <v>112</v>
      </c>
    </row>
    <row r="74" spans="1:30" ht="81" customHeight="1" x14ac:dyDescent="0.25">
      <c r="A74" s="61" t="s">
        <v>118</v>
      </c>
      <c r="B74" s="213" t="s">
        <v>119</v>
      </c>
      <c r="C74" s="213"/>
      <c r="D74" s="2" t="s">
        <v>112</v>
      </c>
    </row>
    <row r="75" spans="1:30" ht="48.75" customHeight="1" x14ac:dyDescent="0.25">
      <c r="A75" s="61" t="s">
        <v>120</v>
      </c>
      <c r="B75" s="213" t="s">
        <v>121</v>
      </c>
      <c r="C75" s="213"/>
      <c r="D75" s="2" t="s">
        <v>112</v>
      </c>
    </row>
    <row r="76" spans="1:30" ht="34.5" customHeight="1" x14ac:dyDescent="0.25">
      <c r="A76" s="61" t="s">
        <v>122</v>
      </c>
      <c r="B76" s="213" t="s">
        <v>123</v>
      </c>
      <c r="C76" s="213"/>
      <c r="D76" s="2" t="s">
        <v>112</v>
      </c>
    </row>
    <row r="77" spans="1:30" ht="34.5" customHeight="1" x14ac:dyDescent="0.25">
      <c r="A77" s="63"/>
      <c r="B77" s="64"/>
      <c r="C77" s="64"/>
      <c r="D77" s="52"/>
    </row>
    <row r="78" spans="1:30" x14ac:dyDescent="0.25">
      <c r="D78" s="49" t="s">
        <v>347</v>
      </c>
      <c r="E78" s="201" t="s">
        <v>3</v>
      </c>
      <c r="F78" s="201"/>
      <c r="G78" s="201"/>
    </row>
    <row r="79" spans="1:30" ht="45" customHeight="1" x14ac:dyDescent="0.25">
      <c r="A79" s="4" t="s">
        <v>124</v>
      </c>
      <c r="B79" s="212" t="s">
        <v>125</v>
      </c>
      <c r="C79" s="212"/>
      <c r="D79" s="2" t="s">
        <v>1</v>
      </c>
      <c r="E79" s="192" t="s">
        <v>24</v>
      </c>
      <c r="F79" s="193"/>
      <c r="G79" s="194"/>
    </row>
    <row r="80" spans="1:30" ht="45" customHeight="1" x14ac:dyDescent="0.25">
      <c r="A80" s="4" t="s">
        <v>127</v>
      </c>
      <c r="B80" s="212" t="s">
        <v>126</v>
      </c>
      <c r="C80" s="212"/>
      <c r="D80" s="2" t="s">
        <v>1</v>
      </c>
      <c r="E80" s="192" t="s">
        <v>24</v>
      </c>
      <c r="F80" s="193"/>
      <c r="G80" s="194"/>
    </row>
    <row r="81" spans="1:7" ht="45" customHeight="1" x14ac:dyDescent="0.25">
      <c r="A81" s="4" t="s">
        <v>128</v>
      </c>
      <c r="B81" s="212" t="s">
        <v>129</v>
      </c>
      <c r="C81" s="212"/>
      <c r="D81" s="2" t="s">
        <v>1</v>
      </c>
      <c r="E81" s="192" t="s">
        <v>24</v>
      </c>
      <c r="F81" s="193"/>
      <c r="G81" s="194"/>
    </row>
    <row r="82" spans="1:7" ht="45" customHeight="1" x14ac:dyDescent="0.25">
      <c r="A82" s="4" t="s">
        <v>130</v>
      </c>
      <c r="B82" s="212" t="s">
        <v>131</v>
      </c>
      <c r="C82" s="212"/>
      <c r="D82" s="2" t="s">
        <v>1</v>
      </c>
      <c r="E82" s="192" t="s">
        <v>24</v>
      </c>
      <c r="F82" s="193"/>
      <c r="G82" s="194"/>
    </row>
    <row r="83" spans="1:7" ht="33.75" customHeight="1" x14ac:dyDescent="0.25">
      <c r="A83" s="185" t="s">
        <v>132</v>
      </c>
      <c r="B83" s="212" t="s">
        <v>133</v>
      </c>
      <c r="C83" s="212"/>
      <c r="D83" s="2" t="s">
        <v>1</v>
      </c>
      <c r="E83" s="192" t="s">
        <v>24</v>
      </c>
      <c r="F83" s="193"/>
      <c r="G83" s="194"/>
    </row>
    <row r="84" spans="1:7" ht="165" customHeight="1" x14ac:dyDescent="0.25">
      <c r="A84" s="185"/>
      <c r="B84" s="212" t="s">
        <v>138</v>
      </c>
      <c r="C84" s="212"/>
      <c r="D84" s="80">
        <v>20</v>
      </c>
      <c r="E84" s="192" t="s">
        <v>24</v>
      </c>
      <c r="F84" s="193"/>
      <c r="G84" s="194"/>
    </row>
    <row r="85" spans="1:7" ht="152.25" customHeight="1" x14ac:dyDescent="0.25">
      <c r="A85" s="185"/>
      <c r="B85" s="212" t="s">
        <v>139</v>
      </c>
      <c r="C85" s="212"/>
      <c r="D85" s="80">
        <v>100</v>
      </c>
      <c r="E85" s="192" t="s">
        <v>24</v>
      </c>
      <c r="F85" s="193"/>
      <c r="G85" s="194"/>
    </row>
    <row r="86" spans="1:7" ht="141" customHeight="1" x14ac:dyDescent="0.25">
      <c r="A86" s="185"/>
      <c r="B86" s="212" t="s">
        <v>140</v>
      </c>
      <c r="C86" s="212"/>
      <c r="D86" s="80">
        <v>7</v>
      </c>
      <c r="E86" s="192" t="s">
        <v>24</v>
      </c>
      <c r="F86" s="193"/>
      <c r="G86" s="194"/>
    </row>
    <row r="87" spans="1:7" ht="147" customHeight="1" x14ac:dyDescent="0.25">
      <c r="A87" s="185"/>
      <c r="B87" s="212" t="s">
        <v>141</v>
      </c>
      <c r="C87" s="212"/>
      <c r="D87" s="80">
        <v>32</v>
      </c>
      <c r="E87" s="192" t="s">
        <v>24</v>
      </c>
      <c r="F87" s="193"/>
      <c r="G87" s="194"/>
    </row>
    <row r="88" spans="1:7" ht="101.25" customHeight="1" x14ac:dyDescent="0.25">
      <c r="A88" s="185"/>
      <c r="B88" s="212" t="s">
        <v>142</v>
      </c>
      <c r="C88" s="212"/>
      <c r="D88" s="80">
        <v>141</v>
      </c>
      <c r="E88" s="192" t="s">
        <v>24</v>
      </c>
      <c r="F88" s="193"/>
      <c r="G88" s="194"/>
    </row>
    <row r="89" spans="1:7" ht="48" customHeight="1" x14ac:dyDescent="0.25">
      <c r="A89" s="4" t="s">
        <v>134</v>
      </c>
      <c r="B89" s="212" t="s">
        <v>135</v>
      </c>
      <c r="C89" s="212"/>
      <c r="D89" s="2" t="s">
        <v>1</v>
      </c>
      <c r="E89" s="192" t="s">
        <v>24</v>
      </c>
      <c r="F89" s="193"/>
      <c r="G89" s="194"/>
    </row>
    <row r="90" spans="1:7" ht="39" customHeight="1" x14ac:dyDescent="0.25">
      <c r="A90" s="4" t="s">
        <v>345</v>
      </c>
      <c r="B90" s="212" t="s">
        <v>346</v>
      </c>
      <c r="C90" s="212"/>
      <c r="D90" s="2" t="s">
        <v>1</v>
      </c>
      <c r="E90" s="192" t="s">
        <v>24</v>
      </c>
      <c r="F90" s="193"/>
      <c r="G90" s="194"/>
    </row>
    <row r="91" spans="1:7" ht="35.25" customHeight="1" x14ac:dyDescent="0.25">
      <c r="A91" s="4" t="s">
        <v>345</v>
      </c>
      <c r="B91" s="217" t="s">
        <v>348</v>
      </c>
      <c r="C91" s="217"/>
      <c r="D91" s="80">
        <v>100</v>
      </c>
      <c r="E91" s="192" t="s">
        <v>24</v>
      </c>
      <c r="F91" s="193"/>
      <c r="G91" s="194"/>
    </row>
  </sheetData>
  <sheetProtection algorithmName="SHA-512" hashValue="2hAHRpWfkUa/Yjejn1z2oQCRaM8sGzabNiBABmlyspzmlCAjrZqdtwNk16n9LARIdqgkp0C+ydVxkYiNIqBy/Q==" saltValue="OMI5g2M7LSoGFod2EDHUTQ==" spinCount="100000" sheet="1" objects="1" scenarios="1" selectLockedCells="1" selectUnlockedCells="1"/>
  <dataConsolidate/>
  <mergeCells count="166">
    <mergeCell ref="B90:C90"/>
    <mergeCell ref="E90:G90"/>
    <mergeCell ref="B91:C91"/>
    <mergeCell ref="E91:G91"/>
    <mergeCell ref="B89:C89"/>
    <mergeCell ref="E89:G89"/>
    <mergeCell ref="B87:C87"/>
    <mergeCell ref="E87:G87"/>
    <mergeCell ref="B88:C88"/>
    <mergeCell ref="E88:G88"/>
    <mergeCell ref="A83:A88"/>
    <mergeCell ref="B84:C84"/>
    <mergeCell ref="E84:G84"/>
    <mergeCell ref="B85:C85"/>
    <mergeCell ref="E85:G85"/>
    <mergeCell ref="B86:C86"/>
    <mergeCell ref="E86:G86"/>
    <mergeCell ref="B81:C81"/>
    <mergeCell ref="E81:G81"/>
    <mergeCell ref="B82:C82"/>
    <mergeCell ref="E82:G82"/>
    <mergeCell ref="B83:C83"/>
    <mergeCell ref="E83:G83"/>
    <mergeCell ref="AB67:AD67"/>
    <mergeCell ref="B79:C79"/>
    <mergeCell ref="E78:G78"/>
    <mergeCell ref="E79:G79"/>
    <mergeCell ref="B80:C80"/>
    <mergeCell ref="E80:G80"/>
    <mergeCell ref="B76:C76"/>
    <mergeCell ref="B72:C72"/>
    <mergeCell ref="B73:C73"/>
    <mergeCell ref="B74:C74"/>
    <mergeCell ref="B75:C75"/>
    <mergeCell ref="B71:C71"/>
    <mergeCell ref="B70:D70"/>
    <mergeCell ref="AB62:AD62"/>
    <mergeCell ref="AB63:AD63"/>
    <mergeCell ref="AB64:AD64"/>
    <mergeCell ref="AB65:AD65"/>
    <mergeCell ref="AB66:AD66"/>
    <mergeCell ref="AB57:AD57"/>
    <mergeCell ref="AB58:AD58"/>
    <mergeCell ref="AB59:AD59"/>
    <mergeCell ref="AB60:AD60"/>
    <mergeCell ref="AB61:AD61"/>
    <mergeCell ref="AB52:AD52"/>
    <mergeCell ref="AB53:AD53"/>
    <mergeCell ref="AB54:AD54"/>
    <mergeCell ref="AB55:AD55"/>
    <mergeCell ref="AB56:AD56"/>
    <mergeCell ref="AB47:AD47"/>
    <mergeCell ref="AB48:AD48"/>
    <mergeCell ref="AB49:AD49"/>
    <mergeCell ref="AB50:AD50"/>
    <mergeCell ref="AB51:AD51"/>
    <mergeCell ref="Y40:AA40"/>
    <mergeCell ref="Y41:AA41"/>
    <mergeCell ref="Y42:AA42"/>
    <mergeCell ref="U45:Y45"/>
    <mergeCell ref="U46:Y46"/>
    <mergeCell ref="Y35:AA35"/>
    <mergeCell ref="Y36:AA36"/>
    <mergeCell ref="Y37:AA37"/>
    <mergeCell ref="Y38:AA38"/>
    <mergeCell ref="Y39:AA39"/>
    <mergeCell ref="Y47:AA47"/>
    <mergeCell ref="S45:T45"/>
    <mergeCell ref="G60:I60"/>
    <mergeCell ref="G61:I61"/>
    <mergeCell ref="G62:I62"/>
    <mergeCell ref="G63:I63"/>
    <mergeCell ref="G64:I64"/>
    <mergeCell ref="G55:I55"/>
    <mergeCell ref="G56:I56"/>
    <mergeCell ref="P47:R47"/>
    <mergeCell ref="S47:U47"/>
    <mergeCell ref="V47:X47"/>
    <mergeCell ref="G48:I48"/>
    <mergeCell ref="G49:I49"/>
    <mergeCell ref="G65:I65"/>
    <mergeCell ref="G66:I66"/>
    <mergeCell ref="G67:I67"/>
    <mergeCell ref="G57:I57"/>
    <mergeCell ref="G58:I58"/>
    <mergeCell ref="G59:I59"/>
    <mergeCell ref="G50:I50"/>
    <mergeCell ref="G51:I51"/>
    <mergeCell ref="G52:I52"/>
    <mergeCell ref="G53:I53"/>
    <mergeCell ref="G54:I54"/>
    <mergeCell ref="B45:B46"/>
    <mergeCell ref="H45:J45"/>
    <mergeCell ref="C47:D47"/>
    <mergeCell ref="E47:F47"/>
    <mergeCell ref="G47:I47"/>
    <mergeCell ref="J47:L47"/>
    <mergeCell ref="BD12:BE12"/>
    <mergeCell ref="D3:F3"/>
    <mergeCell ref="D4:F4"/>
    <mergeCell ref="D5:F5"/>
    <mergeCell ref="D6:F6"/>
    <mergeCell ref="AT12:AU12"/>
    <mergeCell ref="AZ12:BA12"/>
    <mergeCell ref="AW12:AX12"/>
    <mergeCell ref="AE12:AF12"/>
    <mergeCell ref="Z12:AA12"/>
    <mergeCell ref="AC12:AD12"/>
    <mergeCell ref="AI12:AJ12"/>
    <mergeCell ref="AK12:AL12"/>
    <mergeCell ref="AM12:AN12"/>
    <mergeCell ref="AO12:AP12"/>
    <mergeCell ref="G24:I24"/>
    <mergeCell ref="G25:I25"/>
    <mergeCell ref="G23:I23"/>
    <mergeCell ref="D2:F2"/>
    <mergeCell ref="AR12:AS12"/>
    <mergeCell ref="B8:B11"/>
    <mergeCell ref="BB12:BC12"/>
    <mergeCell ref="R20:V20"/>
    <mergeCell ref="R21:V21"/>
    <mergeCell ref="Y22:AA22"/>
    <mergeCell ref="P22:R22"/>
    <mergeCell ref="S22:U22"/>
    <mergeCell ref="V22:X22"/>
    <mergeCell ref="AB13:AB18"/>
    <mergeCell ref="AG12:AH12"/>
    <mergeCell ref="AD16:AD17"/>
    <mergeCell ref="Y31:AA31"/>
    <mergeCell ref="Y32:AA32"/>
    <mergeCell ref="Y33:AA33"/>
    <mergeCell ref="Y34:AA34"/>
    <mergeCell ref="Y25:AA25"/>
    <mergeCell ref="Y26:AA26"/>
    <mergeCell ref="Y27:AA27"/>
    <mergeCell ref="Y28:AA28"/>
    <mergeCell ref="A8:A18"/>
    <mergeCell ref="K16:K18"/>
    <mergeCell ref="C22:D22"/>
    <mergeCell ref="E22:F22"/>
    <mergeCell ref="G22:I22"/>
    <mergeCell ref="Y29:AA29"/>
    <mergeCell ref="H20:J20"/>
    <mergeCell ref="J22:L22"/>
    <mergeCell ref="I12:J12"/>
    <mergeCell ref="Y23:AA23"/>
    <mergeCell ref="Y24:AA24"/>
    <mergeCell ref="Y30:AA30"/>
    <mergeCell ref="G42:I42"/>
    <mergeCell ref="B20:B21"/>
    <mergeCell ref="G36:I36"/>
    <mergeCell ref="G37:I37"/>
    <mergeCell ref="G38:I38"/>
    <mergeCell ref="G39:I39"/>
    <mergeCell ref="G40:I40"/>
    <mergeCell ref="G31:I31"/>
    <mergeCell ref="G32:I32"/>
    <mergeCell ref="G33:I33"/>
    <mergeCell ref="G34:I34"/>
    <mergeCell ref="G35:I35"/>
    <mergeCell ref="G26:I26"/>
    <mergeCell ref="G27:I27"/>
    <mergeCell ref="G28:I28"/>
    <mergeCell ref="G29:I29"/>
    <mergeCell ref="G30:I30"/>
    <mergeCell ref="G41:I41"/>
  </mergeCells>
  <conditionalFormatting sqref="C3">
    <cfRule type="cellIs" dxfId="1485" priority="628" operator="equal">
      <formula>"SI"</formula>
    </cfRule>
    <cfRule type="cellIs" dxfId="1484" priority="629" operator="equal">
      <formula>"NO"</formula>
    </cfRule>
  </conditionalFormatting>
  <conditionalFormatting sqref="C4">
    <cfRule type="cellIs" dxfId="1483" priority="626" operator="equal">
      <formula>"SI"</formula>
    </cfRule>
    <cfRule type="cellIs" dxfId="1482" priority="627" operator="equal">
      <formula>"NO"</formula>
    </cfRule>
  </conditionalFormatting>
  <conditionalFormatting sqref="C5">
    <cfRule type="cellIs" dxfId="1481" priority="624" operator="equal">
      <formula>"SI"</formula>
    </cfRule>
    <cfRule type="cellIs" dxfId="1480" priority="625" operator="equal">
      <formula>"NO"</formula>
    </cfRule>
  </conditionalFormatting>
  <conditionalFormatting sqref="C6">
    <cfRule type="cellIs" dxfId="1479" priority="622" operator="equal">
      <formula>"SI"</formula>
    </cfRule>
    <cfRule type="cellIs" dxfId="1478" priority="623" operator="equal">
      <formula>"NO"</formula>
    </cfRule>
  </conditionalFormatting>
  <conditionalFormatting sqref="C13">
    <cfRule type="cellIs" dxfId="1477" priority="620" operator="equal">
      <formula>"SI"</formula>
    </cfRule>
    <cfRule type="cellIs" dxfId="1476" priority="621" operator="equal">
      <formula>"NO"</formula>
    </cfRule>
  </conditionalFormatting>
  <conditionalFormatting sqref="E13">
    <cfRule type="cellIs" dxfId="1475" priority="618" operator="equal">
      <formula>"SI"</formula>
    </cfRule>
    <cfRule type="cellIs" dxfId="1474" priority="619" operator="equal">
      <formula>"NO"</formula>
    </cfRule>
  </conditionalFormatting>
  <conditionalFormatting sqref="AJ13">
    <cfRule type="cellIs" dxfId="1473" priority="568" operator="equal">
      <formula>"SI"</formula>
    </cfRule>
    <cfRule type="cellIs" dxfId="1472" priority="569" operator="equal">
      <formula>"NO"</formula>
    </cfRule>
  </conditionalFormatting>
  <conditionalFormatting sqref="AB18:AB19 AD18:AF19 AE13:AF17 AB13:AC17">
    <cfRule type="cellIs" dxfId="1471" priority="574" operator="equal">
      <formula>"SI"</formula>
    </cfRule>
    <cfRule type="cellIs" dxfId="1470" priority="575" operator="equal">
      <formula>"NO"</formula>
    </cfRule>
  </conditionalFormatting>
  <conditionalFormatting sqref="AL13">
    <cfRule type="cellIs" dxfId="1469" priority="564" operator="equal">
      <formula>"SI"</formula>
    </cfRule>
    <cfRule type="cellIs" dxfId="1468" priority="565" operator="equal">
      <formula>"NO"</formula>
    </cfRule>
  </conditionalFormatting>
  <conditionalFormatting sqref="AH13">
    <cfRule type="cellIs" dxfId="1467" priority="572" operator="equal">
      <formula>"SI"</formula>
    </cfRule>
    <cfRule type="cellIs" dxfId="1466" priority="573" operator="equal">
      <formula>"NO"</formula>
    </cfRule>
  </conditionalFormatting>
  <conditionalFormatting sqref="K16">
    <cfRule type="cellIs" dxfId="1465" priority="600" operator="equal">
      <formula>"SI"</formula>
    </cfRule>
    <cfRule type="cellIs" dxfId="1464" priority="601" operator="equal">
      <formula>"NO"</formula>
    </cfRule>
  </conditionalFormatting>
  <conditionalFormatting sqref="M13">
    <cfRule type="cellIs" dxfId="1463" priority="597" operator="equal">
      <formula>"NO"</formula>
    </cfRule>
    <cfRule type="cellIs" dxfId="1462" priority="598" operator="equal">
      <formula>"SI"</formula>
    </cfRule>
    <cfRule type="cellIs" dxfId="1461" priority="599" operator="equal">
      <formula>"NO"</formula>
    </cfRule>
  </conditionalFormatting>
  <conditionalFormatting sqref="M14:M17">
    <cfRule type="cellIs" dxfId="1460" priority="594" operator="equal">
      <formula>"NO"</formula>
    </cfRule>
    <cfRule type="cellIs" dxfId="1459" priority="595" operator="equal">
      <formula>"SI"</formula>
    </cfRule>
    <cfRule type="cellIs" dxfId="1458" priority="596" operator="equal">
      <formula>"NO"</formula>
    </cfRule>
  </conditionalFormatting>
  <conditionalFormatting sqref="AN13">
    <cfRule type="cellIs" dxfId="1457" priority="556" operator="equal">
      <formula>"SI"</formula>
    </cfRule>
    <cfRule type="cellIs" dxfId="1456" priority="557" operator="equal">
      <formula>"NO"</formula>
    </cfRule>
  </conditionalFormatting>
  <conditionalFormatting sqref="BF13:BF17">
    <cfRule type="cellIs" dxfId="1455" priority="534" operator="equal">
      <formula>"SI"</formula>
    </cfRule>
    <cfRule type="cellIs" dxfId="1454" priority="535" operator="equal">
      <formula>"NO"</formula>
    </cfRule>
  </conditionalFormatting>
  <conditionalFormatting sqref="AQ13:AQ17">
    <cfRule type="cellIs" dxfId="1453" priority="548" operator="equal">
      <formula>"SI"</formula>
    </cfRule>
    <cfRule type="cellIs" dxfId="1452" priority="549" operator="equal">
      <formula>"NO"</formula>
    </cfRule>
  </conditionalFormatting>
  <conditionalFormatting sqref="AZ13">
    <cfRule type="cellIs" dxfId="1451" priority="546" operator="equal">
      <formula>"N/A"</formula>
    </cfRule>
    <cfRule type="cellIs" dxfId="1450" priority="547" operator="equal">
      <formula>"SI"</formula>
    </cfRule>
  </conditionalFormatting>
  <conditionalFormatting sqref="AZ14">
    <cfRule type="cellIs" dxfId="1449" priority="544" operator="equal">
      <formula>"N/A"</formula>
    </cfRule>
    <cfRule type="cellIs" dxfId="1448" priority="545" operator="equal">
      <formula>"SI"</formula>
    </cfRule>
  </conditionalFormatting>
  <conditionalFormatting sqref="AZ15">
    <cfRule type="cellIs" dxfId="1447" priority="542" operator="equal">
      <formula>"N/A"</formula>
    </cfRule>
    <cfRule type="cellIs" dxfId="1446" priority="543" operator="equal">
      <formula>"SI"</formula>
    </cfRule>
  </conditionalFormatting>
  <conditionalFormatting sqref="AZ17">
    <cfRule type="cellIs" dxfId="1445" priority="538" operator="equal">
      <formula>"N/A"</formula>
    </cfRule>
    <cfRule type="cellIs" dxfId="1444" priority="539" operator="equal">
      <formula>"SI"</formula>
    </cfRule>
  </conditionalFormatting>
  <conditionalFormatting sqref="BA13">
    <cfRule type="cellIs" dxfId="1443" priority="402" operator="equal">
      <formula>"INGRESE DATOS:"</formula>
    </cfRule>
    <cfRule type="cellIs" dxfId="1442" priority="537" operator="equal">
      <formula>"INGRESE DATOS:"</formula>
    </cfRule>
  </conditionalFormatting>
  <conditionalFormatting sqref="AX13:AY13">
    <cfRule type="cellIs" dxfId="1441" priority="531" operator="equal">
      <formula>"N/A"</formula>
    </cfRule>
    <cfRule type="cellIs" dxfId="1440" priority="532" operator="equal">
      <formula>"VALIDE CONTRATO"</formula>
    </cfRule>
  </conditionalFormatting>
  <conditionalFormatting sqref="AY13">
    <cfRule type="cellIs" dxfId="1439" priority="524" operator="equal">
      <formula>"N/A"</formula>
    </cfRule>
    <cfRule type="cellIs" dxfId="1438" priority="525" operator="equal">
      <formula>"NO"</formula>
    </cfRule>
    <cfRule type="cellIs" dxfId="1437" priority="526" operator="equal">
      <formula>"SI"</formula>
    </cfRule>
  </conditionalFormatting>
  <conditionalFormatting sqref="AY14:AY17">
    <cfRule type="cellIs" dxfId="1436" priority="522" operator="equal">
      <formula>"N/A"</formula>
    </cfRule>
    <cfRule type="cellIs" dxfId="1435" priority="523" operator="equal">
      <formula>"VALIDE CONTRATO"</formula>
    </cfRule>
  </conditionalFormatting>
  <conditionalFormatting sqref="AY14:AY17">
    <cfRule type="cellIs" dxfId="1434" priority="519" operator="equal">
      <formula>"N/A"</formula>
    </cfRule>
    <cfRule type="cellIs" dxfId="1433" priority="520" operator="equal">
      <formula>"NO"</formula>
    </cfRule>
    <cfRule type="cellIs" dxfId="1432" priority="521" operator="equal">
      <formula>"SI"</formula>
    </cfRule>
  </conditionalFormatting>
  <conditionalFormatting sqref="AV13">
    <cfRule type="cellIs" dxfId="1431" priority="516" operator="equal">
      <formula>"SI"</formula>
    </cfRule>
    <cfRule type="cellIs" dxfId="1430" priority="517" operator="equal">
      <formula>"NO"</formula>
    </cfRule>
  </conditionalFormatting>
  <conditionalFormatting sqref="N13">
    <cfRule type="cellIs" dxfId="1429" priority="504" operator="equal">
      <formula>"NO"</formula>
    </cfRule>
    <cfRule type="cellIs" dxfId="1428" priority="505" operator="equal">
      <formula>"SI"</formula>
    </cfRule>
    <cfRule type="cellIs" dxfId="1427" priority="506" operator="equal">
      <formula>"NO"</formula>
    </cfRule>
  </conditionalFormatting>
  <conditionalFormatting sqref="N14:N17">
    <cfRule type="cellIs" dxfId="1426" priority="501" operator="equal">
      <formula>"NO"</formula>
    </cfRule>
    <cfRule type="cellIs" dxfId="1425" priority="502" operator="equal">
      <formula>"SI"</formula>
    </cfRule>
    <cfRule type="cellIs" dxfId="1424" priority="503" operator="equal">
      <formula>"NO"</formula>
    </cfRule>
  </conditionalFormatting>
  <conditionalFormatting sqref="O13">
    <cfRule type="cellIs" dxfId="1423" priority="498" operator="equal">
      <formula>"NO"</formula>
    </cfRule>
    <cfRule type="cellIs" dxfId="1422" priority="499" operator="equal">
      <formula>"SI"</formula>
    </cfRule>
    <cfRule type="cellIs" dxfId="1421" priority="500" operator="equal">
      <formula>"NO"</formula>
    </cfRule>
  </conditionalFormatting>
  <conditionalFormatting sqref="O14:O17">
    <cfRule type="cellIs" dxfId="1420" priority="495" operator="equal">
      <formula>"NO"</formula>
    </cfRule>
    <cfRule type="cellIs" dxfId="1419" priority="496" operator="equal">
      <formula>"SI"</formula>
    </cfRule>
    <cfRule type="cellIs" dxfId="1418" priority="497" operator="equal">
      <formula>"NO"</formula>
    </cfRule>
  </conditionalFormatting>
  <conditionalFormatting sqref="P13">
    <cfRule type="cellIs" dxfId="1417" priority="492" operator="equal">
      <formula>"NO"</formula>
    </cfRule>
    <cfRule type="cellIs" dxfId="1416" priority="493" operator="equal">
      <formula>"SI"</formula>
    </cfRule>
    <cfRule type="cellIs" dxfId="1415" priority="494" operator="equal">
      <formula>"NO"</formula>
    </cfRule>
  </conditionalFormatting>
  <conditionalFormatting sqref="P14:P17">
    <cfRule type="cellIs" dxfId="1414" priority="489" operator="equal">
      <formula>"NO"</formula>
    </cfRule>
    <cfRule type="cellIs" dxfId="1413" priority="490" operator="equal">
      <formula>"SI"</formula>
    </cfRule>
    <cfRule type="cellIs" dxfId="1412" priority="491" operator="equal">
      <formula>"NO"</formula>
    </cfRule>
  </conditionalFormatting>
  <conditionalFormatting sqref="Q13">
    <cfRule type="cellIs" dxfId="1411" priority="486" operator="equal">
      <formula>"NO"</formula>
    </cfRule>
    <cfRule type="cellIs" dxfId="1410" priority="487" operator="equal">
      <formula>"SI"</formula>
    </cfRule>
    <cfRule type="cellIs" dxfId="1409" priority="488" operator="equal">
      <formula>"NO"</formula>
    </cfRule>
  </conditionalFormatting>
  <conditionalFormatting sqref="Q14:Q17">
    <cfRule type="cellIs" dxfId="1408" priority="483" operator="equal">
      <formula>"NO"</formula>
    </cfRule>
    <cfRule type="cellIs" dxfId="1407" priority="484" operator="equal">
      <formula>"SI"</formula>
    </cfRule>
    <cfRule type="cellIs" dxfId="1406" priority="485" operator="equal">
      <formula>"NO"</formula>
    </cfRule>
  </conditionalFormatting>
  <conditionalFormatting sqref="R13">
    <cfRule type="cellIs" dxfId="1405" priority="480" operator="equal">
      <formula>"NO"</formula>
    </cfRule>
    <cfRule type="cellIs" dxfId="1404" priority="481" operator="equal">
      <formula>"SI"</formula>
    </cfRule>
    <cfRule type="cellIs" dxfId="1403" priority="482" operator="equal">
      <formula>"NO"</formula>
    </cfRule>
  </conditionalFormatting>
  <conditionalFormatting sqref="R14:R17">
    <cfRule type="cellIs" dxfId="1402" priority="477" operator="equal">
      <formula>"NO"</formula>
    </cfRule>
    <cfRule type="cellIs" dxfId="1401" priority="478" operator="equal">
      <formula>"SI"</formula>
    </cfRule>
    <cfRule type="cellIs" dxfId="1400" priority="479" operator="equal">
      <formula>"NO"</formula>
    </cfRule>
  </conditionalFormatting>
  <conditionalFormatting sqref="S13">
    <cfRule type="cellIs" dxfId="1399" priority="474" operator="equal">
      <formula>"NO"</formula>
    </cfRule>
    <cfRule type="cellIs" dxfId="1398" priority="475" operator="equal">
      <formula>"SI"</formula>
    </cfRule>
    <cfRule type="cellIs" dxfId="1397" priority="476" operator="equal">
      <formula>"NO"</formula>
    </cfRule>
  </conditionalFormatting>
  <conditionalFormatting sqref="S14:S17">
    <cfRule type="cellIs" dxfId="1396" priority="471" operator="equal">
      <formula>"NO"</formula>
    </cfRule>
    <cfRule type="cellIs" dxfId="1395" priority="472" operator="equal">
      <formula>"SI"</formula>
    </cfRule>
    <cfRule type="cellIs" dxfId="1394" priority="473" operator="equal">
      <formula>"NO"</formula>
    </cfRule>
  </conditionalFormatting>
  <conditionalFormatting sqref="T13">
    <cfRule type="cellIs" dxfId="1393" priority="468" operator="equal">
      <formula>"NO"</formula>
    </cfRule>
    <cfRule type="cellIs" dxfId="1392" priority="469" operator="equal">
      <formula>"SI"</formula>
    </cfRule>
    <cfRule type="cellIs" dxfId="1391" priority="470" operator="equal">
      <formula>"NO"</formula>
    </cfRule>
  </conditionalFormatting>
  <conditionalFormatting sqref="T14:T17">
    <cfRule type="cellIs" dxfId="1390" priority="465" operator="equal">
      <formula>"NO"</formula>
    </cfRule>
    <cfRule type="cellIs" dxfId="1389" priority="466" operator="equal">
      <formula>"SI"</formula>
    </cfRule>
    <cfRule type="cellIs" dxfId="1388" priority="467" operator="equal">
      <formula>"NO"</formula>
    </cfRule>
  </conditionalFormatting>
  <conditionalFormatting sqref="U13">
    <cfRule type="cellIs" dxfId="1387" priority="462" operator="equal">
      <formula>"NO"</formula>
    </cfRule>
    <cfRule type="cellIs" dxfId="1386" priority="463" operator="equal">
      <formula>"SI"</formula>
    </cfRule>
    <cfRule type="cellIs" dxfId="1385" priority="464" operator="equal">
      <formula>"NO"</formula>
    </cfRule>
  </conditionalFormatting>
  <conditionalFormatting sqref="U14:U17">
    <cfRule type="cellIs" dxfId="1384" priority="459" operator="equal">
      <formula>"NO"</formula>
    </cfRule>
    <cfRule type="cellIs" dxfId="1383" priority="460" operator="equal">
      <formula>"SI"</formula>
    </cfRule>
    <cfRule type="cellIs" dxfId="1382" priority="461" operator="equal">
      <formula>"NO"</formula>
    </cfRule>
  </conditionalFormatting>
  <conditionalFormatting sqref="V13">
    <cfRule type="cellIs" dxfId="1381" priority="456" operator="equal">
      <formula>"NO"</formula>
    </cfRule>
    <cfRule type="cellIs" dxfId="1380" priority="457" operator="equal">
      <formula>"SI"</formula>
    </cfRule>
    <cfRule type="cellIs" dxfId="1379" priority="458" operator="equal">
      <formula>"NO"</formula>
    </cfRule>
  </conditionalFormatting>
  <conditionalFormatting sqref="V14:V17">
    <cfRule type="cellIs" dxfId="1378" priority="453" operator="equal">
      <formula>"NO"</formula>
    </cfRule>
    <cfRule type="cellIs" dxfId="1377" priority="454" operator="equal">
      <formula>"SI"</formula>
    </cfRule>
    <cfRule type="cellIs" dxfId="1376" priority="455" operator="equal">
      <formula>"NO"</formula>
    </cfRule>
  </conditionalFormatting>
  <conditionalFormatting sqref="X13">
    <cfRule type="cellIs" dxfId="1375" priority="450" operator="equal">
      <formula>"NO"</formula>
    </cfRule>
    <cfRule type="cellIs" dxfId="1374" priority="451" operator="equal">
      <formula>"SI"</formula>
    </cfRule>
    <cfRule type="cellIs" dxfId="1373" priority="452" operator="equal">
      <formula>"NO"</formula>
    </cfRule>
  </conditionalFormatting>
  <conditionalFormatting sqref="X14:X17">
    <cfRule type="cellIs" dxfId="1372" priority="447" operator="equal">
      <formula>"NO"</formula>
    </cfRule>
    <cfRule type="cellIs" dxfId="1371" priority="448" operator="equal">
      <formula>"SI"</formula>
    </cfRule>
    <cfRule type="cellIs" dxfId="1370" priority="449" operator="equal">
      <formula>"NO"</formula>
    </cfRule>
  </conditionalFormatting>
  <conditionalFormatting sqref="Y13">
    <cfRule type="cellIs" dxfId="1369" priority="438" operator="equal">
      <formula>"NO"</formula>
    </cfRule>
    <cfRule type="cellIs" dxfId="1368" priority="439" operator="equal">
      <formula>"SI"</formula>
    </cfRule>
    <cfRule type="cellIs" dxfId="1367" priority="440" operator="equal">
      <formula>"NO"</formula>
    </cfRule>
  </conditionalFormatting>
  <conditionalFormatting sqref="Y14:Y17">
    <cfRule type="cellIs" dxfId="1366" priority="435" operator="equal">
      <formula>"NO"</formula>
    </cfRule>
    <cfRule type="cellIs" dxfId="1365" priority="436" operator="equal">
      <formula>"SI"</formula>
    </cfRule>
    <cfRule type="cellIs" dxfId="1364" priority="437" operator="equal">
      <formula>"NO"</formula>
    </cfRule>
  </conditionalFormatting>
  <conditionalFormatting sqref="W13">
    <cfRule type="cellIs" dxfId="1363" priority="432" operator="equal">
      <formula>"NO"</formula>
    </cfRule>
    <cfRule type="cellIs" dxfId="1362" priority="433" operator="equal">
      <formula>"SI"</formula>
    </cfRule>
    <cfRule type="cellIs" dxfId="1361" priority="434" operator="equal">
      <formula>"NO"</formula>
    </cfRule>
  </conditionalFormatting>
  <conditionalFormatting sqref="W14:W17">
    <cfRule type="cellIs" dxfId="1360" priority="429" operator="equal">
      <formula>"NO"</formula>
    </cfRule>
    <cfRule type="cellIs" dxfId="1359" priority="430" operator="equal">
      <formula>"SI"</formula>
    </cfRule>
    <cfRule type="cellIs" dxfId="1358" priority="431" operator="equal">
      <formula>"NO"</formula>
    </cfRule>
  </conditionalFormatting>
  <conditionalFormatting sqref="AA13">
    <cfRule type="cellIs" dxfId="1357" priority="417" operator="equal">
      <formula>"NO"</formula>
    </cfRule>
    <cfRule type="cellIs" dxfId="1356" priority="418" operator="equal">
      <formula>"NO"</formula>
    </cfRule>
    <cfRule type="cellIs" dxfId="1355" priority="427" operator="equal">
      <formula>"SI"</formula>
    </cfRule>
    <cfRule type="cellIs" dxfId="1354" priority="428" operator="equal">
      <formula>"NO"</formula>
    </cfRule>
  </conditionalFormatting>
  <conditionalFormatting sqref="AA14:AA17">
    <cfRule type="cellIs" dxfId="1353" priority="413" operator="equal">
      <formula>"NO"</formula>
    </cfRule>
    <cfRule type="cellIs" dxfId="1352" priority="414" operator="equal">
      <formula>"NO"</formula>
    </cfRule>
    <cfRule type="cellIs" dxfId="1351" priority="415" operator="equal">
      <formula>"SI"</formula>
    </cfRule>
    <cfRule type="cellIs" dxfId="1350" priority="416" operator="equal">
      <formula>"NO"</formula>
    </cfRule>
  </conditionalFormatting>
  <conditionalFormatting sqref="AD16:AD17">
    <cfRule type="cellIs" dxfId="1349" priority="411" operator="equal">
      <formula>"SI"</formula>
    </cfRule>
    <cfRule type="cellIs" dxfId="1348" priority="412" operator="equal">
      <formula>"NO"</formula>
    </cfRule>
  </conditionalFormatting>
  <conditionalFormatting sqref="AX13">
    <cfRule type="cellIs" dxfId="1347" priority="317" operator="equal">
      <formula>"VALIDE CONTRATO:"</formula>
    </cfRule>
    <cfRule type="cellIs" dxfId="1346" priority="406" operator="equal">
      <formula>"VALIDE CONTRATO"</formula>
    </cfRule>
  </conditionalFormatting>
  <conditionalFormatting sqref="BA14:BA17">
    <cfRule type="cellIs" dxfId="1345" priority="400" operator="equal">
      <formula>"INGRESE DATOS:"</formula>
    </cfRule>
    <cfRule type="cellIs" dxfId="1344" priority="401" operator="equal">
      <formula>"INGRESE DATOS:"</formula>
    </cfRule>
  </conditionalFormatting>
  <conditionalFormatting sqref="BC13:BC17">
    <cfRule type="cellIs" dxfId="1343" priority="397" operator="equal">
      <formula>"N/A"</formula>
    </cfRule>
    <cfRule type="cellIs" dxfId="1342" priority="398" operator="equal">
      <formula>"SI"</formula>
    </cfRule>
    <cfRule type="cellIs" dxfId="1341" priority="399" operator="equal">
      <formula>"NO"</formula>
    </cfRule>
  </conditionalFormatting>
  <conditionalFormatting sqref="BE13:BE17">
    <cfRule type="cellIs" dxfId="1340" priority="394" operator="equal">
      <formula>"N/A"</formula>
    </cfRule>
    <cfRule type="cellIs" dxfId="1339" priority="395" operator="equal">
      <formula>"SI"</formula>
    </cfRule>
    <cfRule type="cellIs" dxfId="1338" priority="396" operator="equal">
      <formula>"NO"</formula>
    </cfRule>
  </conditionalFormatting>
  <conditionalFormatting sqref="C14">
    <cfRule type="cellIs" dxfId="1337" priority="392" operator="equal">
      <formula>"SI"</formula>
    </cfRule>
    <cfRule type="cellIs" dxfId="1336" priority="393" operator="equal">
      <formula>"NO"</formula>
    </cfRule>
  </conditionalFormatting>
  <conditionalFormatting sqref="C15">
    <cfRule type="cellIs" dxfId="1335" priority="390" operator="equal">
      <formula>"SI"</formula>
    </cfRule>
    <cfRule type="cellIs" dxfId="1334" priority="391" operator="equal">
      <formula>"NO"</formula>
    </cfRule>
  </conditionalFormatting>
  <conditionalFormatting sqref="C16">
    <cfRule type="cellIs" dxfId="1333" priority="388" operator="equal">
      <formula>"SI"</formula>
    </cfRule>
    <cfRule type="cellIs" dxfId="1332" priority="389" operator="equal">
      <formula>"NO"</formula>
    </cfRule>
  </conditionalFormatting>
  <conditionalFormatting sqref="C17">
    <cfRule type="cellIs" dxfId="1331" priority="386" operator="equal">
      <formula>"SI"</formula>
    </cfRule>
    <cfRule type="cellIs" dxfId="1330" priority="387" operator="equal">
      <formula>"NO"</formula>
    </cfRule>
  </conditionalFormatting>
  <conditionalFormatting sqref="E14">
    <cfRule type="cellIs" dxfId="1329" priority="384" operator="equal">
      <formula>"SI"</formula>
    </cfRule>
    <cfRule type="cellIs" dxfId="1328" priority="385" operator="equal">
      <formula>"NO"</formula>
    </cfRule>
  </conditionalFormatting>
  <conditionalFormatting sqref="E15">
    <cfRule type="cellIs" dxfId="1327" priority="382" operator="equal">
      <formula>"SI"</formula>
    </cfRule>
    <cfRule type="cellIs" dxfId="1326" priority="383" operator="equal">
      <formula>"NO"</formula>
    </cfRule>
  </conditionalFormatting>
  <conditionalFormatting sqref="E16">
    <cfRule type="cellIs" dxfId="1325" priority="380" operator="equal">
      <formula>"SI"</formula>
    </cfRule>
    <cfRule type="cellIs" dxfId="1324" priority="381" operator="equal">
      <formula>"NO"</formula>
    </cfRule>
  </conditionalFormatting>
  <conditionalFormatting sqref="E17">
    <cfRule type="cellIs" dxfId="1323" priority="378" operator="equal">
      <formula>"SI"</formula>
    </cfRule>
    <cfRule type="cellIs" dxfId="1322" priority="379" operator="equal">
      <formula>"NO"</formula>
    </cfRule>
  </conditionalFormatting>
  <conditionalFormatting sqref="AH14">
    <cfRule type="cellIs" dxfId="1321" priority="376" operator="equal">
      <formula>"SI"</formula>
    </cfRule>
    <cfRule type="cellIs" dxfId="1320" priority="377" operator="equal">
      <formula>"NO"</formula>
    </cfRule>
  </conditionalFormatting>
  <conditionalFormatting sqref="AH15">
    <cfRule type="cellIs" dxfId="1319" priority="374" operator="equal">
      <formula>"SI"</formula>
    </cfRule>
    <cfRule type="cellIs" dxfId="1318" priority="375" operator="equal">
      <formula>"NO"</formula>
    </cfRule>
  </conditionalFormatting>
  <conditionalFormatting sqref="AH16">
    <cfRule type="cellIs" dxfId="1317" priority="372" operator="equal">
      <formula>"SI"</formula>
    </cfRule>
    <cfRule type="cellIs" dxfId="1316" priority="373" operator="equal">
      <formula>"NO"</formula>
    </cfRule>
  </conditionalFormatting>
  <conditionalFormatting sqref="AH17">
    <cfRule type="cellIs" dxfId="1315" priority="370" operator="equal">
      <formula>"SI"</formula>
    </cfRule>
    <cfRule type="cellIs" dxfId="1314" priority="371" operator="equal">
      <formula>"NO"</formula>
    </cfRule>
  </conditionalFormatting>
  <conditionalFormatting sqref="AJ14">
    <cfRule type="cellIs" dxfId="1313" priority="368" operator="equal">
      <formula>"SI"</formula>
    </cfRule>
    <cfRule type="cellIs" dxfId="1312" priority="369" operator="equal">
      <formula>"NO"</formula>
    </cfRule>
  </conditionalFormatting>
  <conditionalFormatting sqref="AJ15">
    <cfRule type="cellIs" dxfId="1311" priority="366" operator="equal">
      <formula>"SI"</formula>
    </cfRule>
    <cfRule type="cellIs" dxfId="1310" priority="367" operator="equal">
      <formula>"NO"</formula>
    </cfRule>
  </conditionalFormatting>
  <conditionalFormatting sqref="AJ16">
    <cfRule type="cellIs" dxfId="1309" priority="364" operator="equal">
      <formula>"SI"</formula>
    </cfRule>
    <cfRule type="cellIs" dxfId="1308" priority="365" operator="equal">
      <formula>"NO"</formula>
    </cfRule>
  </conditionalFormatting>
  <conditionalFormatting sqref="AJ17">
    <cfRule type="cellIs" dxfId="1307" priority="362" operator="equal">
      <formula>"SI"</formula>
    </cfRule>
    <cfRule type="cellIs" dxfId="1306" priority="363" operator="equal">
      <formula>"NO"</formula>
    </cfRule>
  </conditionalFormatting>
  <conditionalFormatting sqref="AL14">
    <cfRule type="cellIs" dxfId="1305" priority="360" operator="equal">
      <formula>"SI"</formula>
    </cfRule>
    <cfRule type="cellIs" dxfId="1304" priority="361" operator="equal">
      <formula>"NO"</formula>
    </cfRule>
  </conditionalFormatting>
  <conditionalFormatting sqref="AL15">
    <cfRule type="cellIs" dxfId="1303" priority="358" operator="equal">
      <formula>"SI"</formula>
    </cfRule>
    <cfRule type="cellIs" dxfId="1302" priority="359" operator="equal">
      <formula>"NO"</formula>
    </cfRule>
  </conditionalFormatting>
  <conditionalFormatting sqref="AL16">
    <cfRule type="cellIs" dxfId="1301" priority="356" operator="equal">
      <formula>"SI"</formula>
    </cfRule>
    <cfRule type="cellIs" dxfId="1300" priority="357" operator="equal">
      <formula>"NO"</formula>
    </cfRule>
  </conditionalFormatting>
  <conditionalFormatting sqref="AL17">
    <cfRule type="cellIs" dxfId="1299" priority="354" operator="equal">
      <formula>"SI"</formula>
    </cfRule>
    <cfRule type="cellIs" dxfId="1298" priority="355" operator="equal">
      <formula>"NO"</formula>
    </cfRule>
  </conditionalFormatting>
  <conditionalFormatting sqref="AN14">
    <cfRule type="cellIs" dxfId="1297" priority="352" operator="equal">
      <formula>"SI"</formula>
    </cfRule>
    <cfRule type="cellIs" dxfId="1296" priority="353" operator="equal">
      <formula>"NO"</formula>
    </cfRule>
  </conditionalFormatting>
  <conditionalFormatting sqref="AN15">
    <cfRule type="cellIs" dxfId="1295" priority="350" operator="equal">
      <formula>"SI"</formula>
    </cfRule>
    <cfRule type="cellIs" dxfId="1294" priority="351" operator="equal">
      <formula>"NO"</formula>
    </cfRule>
  </conditionalFormatting>
  <conditionalFormatting sqref="AN16">
    <cfRule type="cellIs" dxfId="1293" priority="348" operator="equal">
      <formula>"SI"</formula>
    </cfRule>
    <cfRule type="cellIs" dxfId="1292" priority="349" operator="equal">
      <formula>"NO"</formula>
    </cfRule>
  </conditionalFormatting>
  <conditionalFormatting sqref="AN17">
    <cfRule type="cellIs" dxfId="1291" priority="346" operator="equal">
      <formula>"SI"</formula>
    </cfRule>
    <cfRule type="cellIs" dxfId="1290" priority="347" operator="equal">
      <formula>"NO"</formula>
    </cfRule>
  </conditionalFormatting>
  <conditionalFormatting sqref="AS13">
    <cfRule type="cellIs" dxfId="1289" priority="344" operator="equal">
      <formula>"SI"</formula>
    </cfRule>
    <cfRule type="cellIs" dxfId="1288" priority="345" operator="equal">
      <formula>"NO"</formula>
    </cfRule>
  </conditionalFormatting>
  <conditionalFormatting sqref="AS14">
    <cfRule type="cellIs" dxfId="1287" priority="342" operator="equal">
      <formula>"SI"</formula>
    </cfRule>
    <cfRule type="cellIs" dxfId="1286" priority="343" operator="equal">
      <formula>"NO"</formula>
    </cfRule>
  </conditionalFormatting>
  <conditionalFormatting sqref="AS15">
    <cfRule type="cellIs" dxfId="1285" priority="340" operator="equal">
      <formula>"SI"</formula>
    </cfRule>
    <cfRule type="cellIs" dxfId="1284" priority="341" operator="equal">
      <formula>"NO"</formula>
    </cfRule>
  </conditionalFormatting>
  <conditionalFormatting sqref="AS16">
    <cfRule type="cellIs" dxfId="1283" priority="338" operator="equal">
      <formula>"SI"</formula>
    </cfRule>
    <cfRule type="cellIs" dxfId="1282" priority="339" operator="equal">
      <formula>"NO"</formula>
    </cfRule>
  </conditionalFormatting>
  <conditionalFormatting sqref="AS17">
    <cfRule type="cellIs" dxfId="1281" priority="336" operator="equal">
      <formula>"SI"</formula>
    </cfRule>
    <cfRule type="cellIs" dxfId="1280" priority="337" operator="equal">
      <formula>"NO"</formula>
    </cfRule>
  </conditionalFormatting>
  <conditionalFormatting sqref="AU13">
    <cfRule type="cellIs" dxfId="1279" priority="334" operator="equal">
      <formula>"SI"</formula>
    </cfRule>
    <cfRule type="cellIs" dxfId="1278" priority="335" operator="equal">
      <formula>"NO"</formula>
    </cfRule>
  </conditionalFormatting>
  <conditionalFormatting sqref="AU14">
    <cfRule type="cellIs" dxfId="1277" priority="332" operator="equal">
      <formula>"SI"</formula>
    </cfRule>
    <cfRule type="cellIs" dxfId="1276" priority="333" operator="equal">
      <formula>"NO"</formula>
    </cfRule>
  </conditionalFormatting>
  <conditionalFormatting sqref="AU15">
    <cfRule type="cellIs" dxfId="1275" priority="330" operator="equal">
      <formula>"SI"</formula>
    </cfRule>
    <cfRule type="cellIs" dxfId="1274" priority="331" operator="equal">
      <formula>"NO"</formula>
    </cfRule>
  </conditionalFormatting>
  <conditionalFormatting sqref="AU16">
    <cfRule type="cellIs" dxfId="1273" priority="328" operator="equal">
      <formula>"SI"</formula>
    </cfRule>
    <cfRule type="cellIs" dxfId="1272" priority="329" operator="equal">
      <formula>"NO"</formula>
    </cfRule>
  </conditionalFormatting>
  <conditionalFormatting sqref="AU17">
    <cfRule type="cellIs" dxfId="1271" priority="326" operator="equal">
      <formula>"SI"</formula>
    </cfRule>
    <cfRule type="cellIs" dxfId="1270" priority="327" operator="equal">
      <formula>"NO"</formula>
    </cfRule>
  </conditionalFormatting>
  <conditionalFormatting sqref="AV14">
    <cfRule type="cellIs" dxfId="1269" priority="324" operator="equal">
      <formula>"SI"</formula>
    </cfRule>
    <cfRule type="cellIs" dxfId="1268" priority="325" operator="equal">
      <formula>"NO"</formula>
    </cfRule>
  </conditionalFormatting>
  <conditionalFormatting sqref="AV15">
    <cfRule type="cellIs" dxfId="1267" priority="322" operator="equal">
      <formula>"SI"</formula>
    </cfRule>
    <cfRule type="cellIs" dxfId="1266" priority="323" operator="equal">
      <formula>"NO"</formula>
    </cfRule>
  </conditionalFormatting>
  <conditionalFormatting sqref="AV16">
    <cfRule type="cellIs" dxfId="1265" priority="320" operator="equal">
      <formula>"SI"</formula>
    </cfRule>
    <cfRule type="cellIs" dxfId="1264" priority="321" operator="equal">
      <formula>"NO"</formula>
    </cfRule>
  </conditionalFormatting>
  <conditionalFormatting sqref="AV17">
    <cfRule type="cellIs" dxfId="1263" priority="318" operator="equal">
      <formula>"SI"</formula>
    </cfRule>
    <cfRule type="cellIs" dxfId="1262" priority="319" operator="equal">
      <formula>"NO"</formula>
    </cfRule>
  </conditionalFormatting>
  <conditionalFormatting sqref="BU13:BU17">
    <cfRule type="cellIs" dxfId="1261" priority="311" operator="equal">
      <formula>"SI"</formula>
    </cfRule>
    <cfRule type="cellIs" dxfId="1260" priority="312" operator="equal">
      <formula>"NO"</formula>
    </cfRule>
  </conditionalFormatting>
  <conditionalFormatting sqref="C21">
    <cfRule type="cellIs" dxfId="1259" priority="309" operator="equal">
      <formula>"SI"</formula>
    </cfRule>
    <cfRule type="cellIs" dxfId="1258" priority="310" operator="equal">
      <formula>"NO"</formula>
    </cfRule>
  </conditionalFormatting>
  <conditionalFormatting sqref="E21">
    <cfRule type="cellIs" dxfId="1257" priority="307" operator="equal">
      <formula>"SI"</formula>
    </cfRule>
    <cfRule type="cellIs" dxfId="1256" priority="308" operator="equal">
      <formula>"NO"</formula>
    </cfRule>
  </conditionalFormatting>
  <conditionalFormatting sqref="G21">
    <cfRule type="cellIs" dxfId="1255" priority="305" operator="equal">
      <formula>"SI"</formula>
    </cfRule>
    <cfRule type="cellIs" dxfId="1254" priority="306" operator="equal">
      <formula>"NO"</formula>
    </cfRule>
  </conditionalFormatting>
  <conditionalFormatting sqref="D23">
    <cfRule type="cellIs" dxfId="1253" priority="303" operator="equal">
      <formula>"SI"</formula>
    </cfRule>
    <cfRule type="cellIs" dxfId="1252" priority="304" operator="equal">
      <formula>"NO"</formula>
    </cfRule>
  </conditionalFormatting>
  <conditionalFormatting sqref="F23">
    <cfRule type="cellIs" dxfId="1251" priority="301" operator="equal">
      <formula>"SI"</formula>
    </cfRule>
    <cfRule type="cellIs" dxfId="1250" priority="302" operator="equal">
      <formula>"NO"</formula>
    </cfRule>
  </conditionalFormatting>
  <conditionalFormatting sqref="D21">
    <cfRule type="cellIs" dxfId="1249" priority="297" operator="equal">
      <formula>"SI"</formula>
    </cfRule>
    <cfRule type="cellIs" dxfId="1248" priority="298" operator="equal">
      <formula>"NO"</formula>
    </cfRule>
  </conditionalFormatting>
  <conditionalFormatting sqref="F21">
    <cfRule type="cellIs" dxfId="1247" priority="295" operator="equal">
      <formula>"SI"</formula>
    </cfRule>
    <cfRule type="cellIs" dxfId="1246" priority="296" operator="equal">
      <formula>"NO"</formula>
    </cfRule>
  </conditionalFormatting>
  <conditionalFormatting sqref="J23">
    <cfRule type="cellIs" dxfId="1245" priority="287" operator="equal">
      <formula>"N/A"</formula>
    </cfRule>
    <cfRule type="cellIs" dxfId="1244" priority="290" operator="equal">
      <formula>"SI"</formula>
    </cfRule>
    <cfRule type="cellIs" dxfId="1243" priority="291" operator="equal">
      <formula>"NO"</formula>
    </cfRule>
    <cfRule type="cellIs" dxfId="1242" priority="292" operator="equal">
      <formula>"SI"</formula>
    </cfRule>
    <cfRule type="cellIs" dxfId="1241" priority="293" operator="equal">
      <formula>"SI"</formula>
    </cfRule>
    <cfRule type="cellIs" dxfId="1240" priority="294" operator="equal">
      <formula>"NO"</formula>
    </cfRule>
  </conditionalFormatting>
  <conditionalFormatting sqref="K23">
    <cfRule type="cellIs" dxfId="1239" priority="288" operator="equal">
      <formula>"VALIDAR CONTRATO"</formula>
    </cfRule>
    <cfRule type="cellIs" dxfId="1238" priority="289" operator="equal">
      <formula>"N/A"</formula>
    </cfRule>
  </conditionalFormatting>
  <conditionalFormatting sqref="L23">
    <cfRule type="cellIs" dxfId="1237" priority="284" operator="equal">
      <formula>"N/A"</formula>
    </cfRule>
    <cfRule type="cellIs" dxfId="1236" priority="285" operator="equal">
      <formula>"SI"</formula>
    </cfRule>
    <cfRule type="cellIs" dxfId="1235" priority="286" operator="equal">
      <formula>"NO"</formula>
    </cfRule>
  </conditionalFormatting>
  <conditionalFormatting sqref="H21">
    <cfRule type="cellIs" dxfId="1234" priority="279" operator="equal">
      <formula>"SI"</formula>
    </cfRule>
    <cfRule type="cellIs" dxfId="1233" priority="280" operator="equal">
      <formula>"NO"</formula>
    </cfRule>
    <cfRule type="cellIs" dxfId="1232" priority="281" operator="equal">
      <formula>"NO"</formula>
    </cfRule>
    <cfRule type="cellIs" dxfId="1231" priority="282" operator="equal">
      <formula>"SI"</formula>
    </cfRule>
    <cfRule type="cellIs" dxfId="1230" priority="283" operator="equal">
      <formula>"NO"</formula>
    </cfRule>
  </conditionalFormatting>
  <conditionalFormatting sqref="I21">
    <cfRule type="cellIs" dxfId="1229" priority="277" operator="equal">
      <formula>"VALIDAR MATRICULA"</formula>
    </cfRule>
    <cfRule type="cellIs" dxfId="1228" priority="278" operator="equal">
      <formula>"N/A"</formula>
    </cfRule>
  </conditionalFormatting>
  <conditionalFormatting sqref="J21">
    <cfRule type="cellIs" dxfId="1227" priority="274" operator="equal">
      <formula>"N/A"</formula>
    </cfRule>
    <cfRule type="cellIs" dxfId="1226" priority="275" operator="equal">
      <formula>"SI"</formula>
    </cfRule>
    <cfRule type="cellIs" dxfId="1225" priority="276" operator="equal">
      <formula>"NO"</formula>
    </cfRule>
  </conditionalFormatting>
  <conditionalFormatting sqref="L21">
    <cfRule type="cellIs" dxfId="1224" priority="271" operator="equal">
      <formula>"N/A"</formula>
    </cfRule>
    <cfRule type="cellIs" dxfId="1223" priority="272" operator="equal">
      <formula>"SI"</formula>
    </cfRule>
    <cfRule type="cellIs" dxfId="1222" priority="273" operator="equal">
      <formula>"NO"</formula>
    </cfRule>
  </conditionalFormatting>
  <conditionalFormatting sqref="M21">
    <cfRule type="cellIs" dxfId="1221" priority="268" operator="equal">
      <formula>"N/A"</formula>
    </cfRule>
    <cfRule type="cellIs" dxfId="1220" priority="269" operator="equal">
      <formula>"SI"</formula>
    </cfRule>
    <cfRule type="cellIs" dxfId="1219" priority="270" operator="equal">
      <formula>"NO"</formula>
    </cfRule>
  </conditionalFormatting>
  <conditionalFormatting sqref="N21">
    <cfRule type="cellIs" dxfId="1218" priority="265" operator="equal">
      <formula>"N/A"</formula>
    </cfRule>
    <cfRule type="cellIs" dxfId="1217" priority="266" operator="equal">
      <formula>"SI"</formula>
    </cfRule>
    <cfRule type="cellIs" dxfId="1216" priority="267" operator="equal">
      <formula>"NO"</formula>
    </cfRule>
  </conditionalFormatting>
  <conditionalFormatting sqref="O23">
    <cfRule type="cellIs" dxfId="1215" priority="260" operator="equal">
      <formula>"SI"</formula>
    </cfRule>
    <cfRule type="cellIs" dxfId="1214" priority="261" operator="equal">
      <formula>"NO"</formula>
    </cfRule>
    <cfRule type="cellIs" dxfId="1213" priority="262" operator="equal">
      <formula>"SI"</formula>
    </cfRule>
    <cfRule type="cellIs" dxfId="1212" priority="263" operator="equal">
      <formula>"SI"</formula>
    </cfRule>
    <cfRule type="cellIs" dxfId="1211" priority="264" operator="equal">
      <formula>"NO"</formula>
    </cfRule>
  </conditionalFormatting>
  <conditionalFormatting sqref="D24:D42">
    <cfRule type="cellIs" dxfId="1210" priority="258" operator="equal">
      <formula>"SI"</formula>
    </cfRule>
    <cfRule type="cellIs" dxfId="1209" priority="259" operator="equal">
      <formula>"NO"</formula>
    </cfRule>
  </conditionalFormatting>
  <conditionalFormatting sqref="F24:F42">
    <cfRule type="cellIs" dxfId="1208" priority="256" operator="equal">
      <formula>"SI"</formula>
    </cfRule>
    <cfRule type="cellIs" dxfId="1207" priority="257" operator="equal">
      <formula>"NO"</formula>
    </cfRule>
  </conditionalFormatting>
  <conditionalFormatting sqref="J24:J42">
    <cfRule type="cellIs" dxfId="1206" priority="248" operator="equal">
      <formula>"N/A"</formula>
    </cfRule>
    <cfRule type="cellIs" dxfId="1205" priority="251" operator="equal">
      <formula>"SI"</formula>
    </cfRule>
    <cfRule type="cellIs" dxfId="1204" priority="252" operator="equal">
      <formula>"NO"</formula>
    </cfRule>
    <cfRule type="cellIs" dxfId="1203" priority="253" operator="equal">
      <formula>"SI"</formula>
    </cfRule>
    <cfRule type="cellIs" dxfId="1202" priority="254" operator="equal">
      <formula>"SI"</formula>
    </cfRule>
    <cfRule type="cellIs" dxfId="1201" priority="255" operator="equal">
      <formula>"NO"</formula>
    </cfRule>
  </conditionalFormatting>
  <conditionalFormatting sqref="K24:K42">
    <cfRule type="cellIs" dxfId="1200" priority="249" operator="equal">
      <formula>"VALIDAR CONTRATO"</formula>
    </cfRule>
    <cfRule type="cellIs" dxfId="1199" priority="250" operator="equal">
      <formula>"N/A"</formula>
    </cfRule>
  </conditionalFormatting>
  <conditionalFormatting sqref="L24:L42">
    <cfRule type="cellIs" dxfId="1198" priority="245" operator="equal">
      <formula>"N/A"</formula>
    </cfRule>
    <cfRule type="cellIs" dxfId="1197" priority="246" operator="equal">
      <formula>"SI"</formula>
    </cfRule>
    <cfRule type="cellIs" dxfId="1196" priority="247" operator="equal">
      <formula>"NO"</formula>
    </cfRule>
  </conditionalFormatting>
  <conditionalFormatting sqref="O24:O42">
    <cfRule type="cellIs" dxfId="1195" priority="240" operator="equal">
      <formula>"SI"</formula>
    </cfRule>
    <cfRule type="cellIs" dxfId="1194" priority="241" operator="equal">
      <formula>"NO"</formula>
    </cfRule>
    <cfRule type="cellIs" dxfId="1193" priority="242" operator="equal">
      <formula>"SI"</formula>
    </cfRule>
    <cfRule type="cellIs" dxfId="1192" priority="243" operator="equal">
      <formula>"SI"</formula>
    </cfRule>
    <cfRule type="cellIs" dxfId="1191" priority="244" operator="equal">
      <formula>"NO"</formula>
    </cfRule>
  </conditionalFormatting>
  <conditionalFormatting sqref="O21">
    <cfRule type="cellIs" dxfId="1190" priority="235" operator="equal">
      <formula>"SI"</formula>
    </cfRule>
    <cfRule type="cellIs" dxfId="1189" priority="236" operator="equal">
      <formula>"NO"</formula>
    </cfRule>
  </conditionalFormatting>
  <conditionalFormatting sqref="Q21">
    <cfRule type="cellIs" dxfId="1188" priority="229" operator="equal">
      <formula>"SI"</formula>
    </cfRule>
    <cfRule type="cellIs" dxfId="1187" priority="230" operator="equal">
      <formula>"NO"</formula>
    </cfRule>
  </conditionalFormatting>
  <conditionalFormatting sqref="P21">
    <cfRule type="cellIs" dxfId="1186" priority="231" operator="equal">
      <formula>"SI"</formula>
    </cfRule>
    <cfRule type="cellIs" dxfId="1185" priority="232" operator="equal">
      <formula>"NO"</formula>
    </cfRule>
  </conditionalFormatting>
  <conditionalFormatting sqref="C46">
    <cfRule type="cellIs" dxfId="1184" priority="152" operator="equal">
      <formula>"SI"</formula>
    </cfRule>
    <cfRule type="cellIs" dxfId="1183" priority="153" operator="equal">
      <formula>"NO"</formula>
    </cfRule>
  </conditionalFormatting>
  <conditionalFormatting sqref="E46">
    <cfRule type="cellIs" dxfId="1182" priority="150" operator="equal">
      <formula>"SI"</formula>
    </cfRule>
    <cfRule type="cellIs" dxfId="1181" priority="151" operator="equal">
      <formula>"NO"</formula>
    </cfRule>
  </conditionalFormatting>
  <conditionalFormatting sqref="G46">
    <cfRule type="cellIs" dxfId="1180" priority="148" operator="equal">
      <formula>"SI"</formula>
    </cfRule>
    <cfRule type="cellIs" dxfId="1179" priority="149" operator="equal">
      <formula>"NO"</formula>
    </cfRule>
  </conditionalFormatting>
  <conditionalFormatting sqref="D48">
    <cfRule type="cellIs" dxfId="1178" priority="146" operator="equal">
      <formula>"SI"</formula>
    </cfRule>
    <cfRule type="cellIs" dxfId="1177" priority="147" operator="equal">
      <formula>"NO"</formula>
    </cfRule>
  </conditionalFormatting>
  <conditionalFormatting sqref="F48">
    <cfRule type="cellIs" dxfId="1176" priority="144" operator="equal">
      <formula>"SI"</formula>
    </cfRule>
    <cfRule type="cellIs" dxfId="1175" priority="145" operator="equal">
      <formula>"NO"</formula>
    </cfRule>
  </conditionalFormatting>
  <conditionalFormatting sqref="D46">
    <cfRule type="cellIs" dxfId="1174" priority="142" operator="equal">
      <formula>"SI"</formula>
    </cfRule>
    <cfRule type="cellIs" dxfId="1173" priority="143" operator="equal">
      <formula>"NO"</formula>
    </cfRule>
  </conditionalFormatting>
  <conditionalFormatting sqref="F46">
    <cfRule type="cellIs" dxfId="1172" priority="140" operator="equal">
      <formula>"SI"</formula>
    </cfRule>
    <cfRule type="cellIs" dxfId="1171" priority="141" operator="equal">
      <formula>"NO"</formula>
    </cfRule>
  </conditionalFormatting>
  <conditionalFormatting sqref="J48">
    <cfRule type="cellIs" dxfId="1170" priority="132" operator="equal">
      <formula>"N/A"</formula>
    </cfRule>
    <cfRule type="cellIs" dxfId="1169" priority="135" operator="equal">
      <formula>"SI"</formula>
    </cfRule>
    <cfRule type="cellIs" dxfId="1168" priority="136" operator="equal">
      <formula>"NO"</formula>
    </cfRule>
    <cfRule type="cellIs" dxfId="1167" priority="137" operator="equal">
      <formula>"SI"</formula>
    </cfRule>
    <cfRule type="cellIs" dxfId="1166" priority="138" operator="equal">
      <formula>"SI"</formula>
    </cfRule>
    <cfRule type="cellIs" dxfId="1165" priority="139" operator="equal">
      <formula>"NO"</formula>
    </cfRule>
  </conditionalFormatting>
  <conditionalFormatting sqref="K48">
    <cfRule type="cellIs" dxfId="1164" priority="133" operator="equal">
      <formula>"VALIDAR CONTRATO"</formula>
    </cfRule>
    <cfRule type="cellIs" dxfId="1163" priority="134" operator="equal">
      <formula>"N/A"</formula>
    </cfRule>
  </conditionalFormatting>
  <conditionalFormatting sqref="L48">
    <cfRule type="cellIs" dxfId="1162" priority="129" operator="equal">
      <formula>"N/A"</formula>
    </cfRule>
    <cfRule type="cellIs" dxfId="1161" priority="130" operator="equal">
      <formula>"SI"</formula>
    </cfRule>
    <cfRule type="cellIs" dxfId="1160" priority="131" operator="equal">
      <formula>"NO"</formula>
    </cfRule>
  </conditionalFormatting>
  <conditionalFormatting sqref="H46">
    <cfRule type="cellIs" dxfId="1159" priority="124" operator="equal">
      <formula>"SI"</formula>
    </cfRule>
    <cfRule type="cellIs" dxfId="1158" priority="125" operator="equal">
      <formula>"NO"</formula>
    </cfRule>
    <cfRule type="cellIs" dxfId="1157" priority="126" operator="equal">
      <formula>"NO"</formula>
    </cfRule>
    <cfRule type="cellIs" dxfId="1156" priority="127" operator="equal">
      <formula>"SI"</formula>
    </cfRule>
    <cfRule type="cellIs" dxfId="1155" priority="128" operator="equal">
      <formula>"NO"</formula>
    </cfRule>
  </conditionalFormatting>
  <conditionalFormatting sqref="I46">
    <cfRule type="cellIs" dxfId="1154" priority="122" operator="equal">
      <formula>"VALIDAR MATRICULA"</formula>
    </cfRule>
    <cfRule type="cellIs" dxfId="1153" priority="123" operator="equal">
      <formula>"N/A"</formula>
    </cfRule>
  </conditionalFormatting>
  <conditionalFormatting sqref="J46">
    <cfRule type="cellIs" dxfId="1152" priority="119" operator="equal">
      <formula>"N/A"</formula>
    </cfRule>
    <cfRule type="cellIs" dxfId="1151" priority="120" operator="equal">
      <formula>"SI"</formula>
    </cfRule>
    <cfRule type="cellIs" dxfId="1150" priority="121" operator="equal">
      <formula>"NO"</formula>
    </cfRule>
  </conditionalFormatting>
  <conditionalFormatting sqref="L46">
    <cfRule type="cellIs" dxfId="1149" priority="116" operator="equal">
      <formula>"N/A"</formula>
    </cfRule>
    <cfRule type="cellIs" dxfId="1148" priority="117" operator="equal">
      <formula>"SI"</formula>
    </cfRule>
    <cfRule type="cellIs" dxfId="1147" priority="118" operator="equal">
      <formula>"NO"</formula>
    </cfRule>
  </conditionalFormatting>
  <conditionalFormatting sqref="M46">
    <cfRule type="cellIs" dxfId="1146" priority="113" operator="equal">
      <formula>"N/A"</formula>
    </cfRule>
    <cfRule type="cellIs" dxfId="1145" priority="114" operator="equal">
      <formula>"SI"</formula>
    </cfRule>
    <cfRule type="cellIs" dxfId="1144" priority="115" operator="equal">
      <formula>"NO"</formula>
    </cfRule>
  </conditionalFormatting>
  <conditionalFormatting sqref="N46">
    <cfRule type="cellIs" dxfId="1143" priority="110" operator="equal">
      <formula>"N/A"</formula>
    </cfRule>
    <cfRule type="cellIs" dxfId="1142" priority="111" operator="equal">
      <formula>"SI"</formula>
    </cfRule>
    <cfRule type="cellIs" dxfId="1141" priority="112" operator="equal">
      <formula>"NO"</formula>
    </cfRule>
  </conditionalFormatting>
  <conditionalFormatting sqref="O48">
    <cfRule type="cellIs" dxfId="1140" priority="105" operator="equal">
      <formula>"SI"</formula>
    </cfRule>
    <cfRule type="cellIs" dxfId="1139" priority="106" operator="equal">
      <formula>"NO"</formula>
    </cfRule>
    <cfRule type="cellIs" dxfId="1138" priority="107" operator="equal">
      <formula>"SI"</formula>
    </cfRule>
    <cfRule type="cellIs" dxfId="1137" priority="108" operator="equal">
      <formula>"SI"</formula>
    </cfRule>
    <cfRule type="cellIs" dxfId="1136" priority="109" operator="equal">
      <formula>"NO"</formula>
    </cfRule>
  </conditionalFormatting>
  <conditionalFormatting sqref="D49:D67">
    <cfRule type="cellIs" dxfId="1135" priority="103" operator="equal">
      <formula>"SI"</formula>
    </cfRule>
    <cfRule type="cellIs" dxfId="1134" priority="104" operator="equal">
      <formula>"NO"</formula>
    </cfRule>
  </conditionalFormatting>
  <conditionalFormatting sqref="F49:F67">
    <cfRule type="cellIs" dxfId="1133" priority="101" operator="equal">
      <formula>"SI"</formula>
    </cfRule>
    <cfRule type="cellIs" dxfId="1132" priority="102" operator="equal">
      <formula>"NO"</formula>
    </cfRule>
  </conditionalFormatting>
  <conditionalFormatting sqref="J49:J67">
    <cfRule type="cellIs" dxfId="1131" priority="93" operator="equal">
      <formula>"N/A"</formula>
    </cfRule>
    <cfRule type="cellIs" dxfId="1130" priority="96" operator="equal">
      <formula>"SI"</formula>
    </cfRule>
    <cfRule type="cellIs" dxfId="1129" priority="97" operator="equal">
      <formula>"NO"</formula>
    </cfRule>
    <cfRule type="cellIs" dxfId="1128" priority="98" operator="equal">
      <formula>"SI"</formula>
    </cfRule>
    <cfRule type="cellIs" dxfId="1127" priority="99" operator="equal">
      <formula>"SI"</formula>
    </cfRule>
    <cfRule type="cellIs" dxfId="1126" priority="100" operator="equal">
      <formula>"NO"</formula>
    </cfRule>
  </conditionalFormatting>
  <conditionalFormatting sqref="K49:K67">
    <cfRule type="cellIs" dxfId="1125" priority="94" operator="equal">
      <formula>"VALIDAR CONTRATO"</formula>
    </cfRule>
    <cfRule type="cellIs" dxfId="1124" priority="95" operator="equal">
      <formula>"N/A"</formula>
    </cfRule>
  </conditionalFormatting>
  <conditionalFormatting sqref="L49:L67">
    <cfRule type="cellIs" dxfId="1123" priority="90" operator="equal">
      <formula>"N/A"</formula>
    </cfRule>
    <cfRule type="cellIs" dxfId="1122" priority="91" operator="equal">
      <formula>"SI"</formula>
    </cfRule>
    <cfRule type="cellIs" dxfId="1121" priority="92" operator="equal">
      <formula>"NO"</formula>
    </cfRule>
  </conditionalFormatting>
  <conditionalFormatting sqref="O49:O67">
    <cfRule type="cellIs" dxfId="1120" priority="85" operator="equal">
      <formula>"SI"</formula>
    </cfRule>
    <cfRule type="cellIs" dxfId="1119" priority="86" operator="equal">
      <formula>"NO"</formula>
    </cfRule>
    <cfRule type="cellIs" dxfId="1118" priority="87" operator="equal">
      <formula>"SI"</formula>
    </cfRule>
    <cfRule type="cellIs" dxfId="1117" priority="88" operator="equal">
      <formula>"SI"</formula>
    </cfRule>
    <cfRule type="cellIs" dxfId="1116" priority="89" operator="equal">
      <formula>"NO"</formula>
    </cfRule>
  </conditionalFormatting>
  <conditionalFormatting sqref="O46">
    <cfRule type="cellIs" dxfId="1115" priority="83" operator="equal">
      <formula>"SI"</formula>
    </cfRule>
    <cfRule type="cellIs" dxfId="1114" priority="84" operator="equal">
      <formula>"NO"</formula>
    </cfRule>
  </conditionalFormatting>
  <conditionalFormatting sqref="P46">
    <cfRule type="cellIs" dxfId="1113" priority="66" operator="equal">
      <formula>"SI"</formula>
    </cfRule>
    <cfRule type="cellIs" dxfId="1112" priority="77" operator="equal">
      <formula>"si"</formula>
    </cfRule>
    <cfRule type="cellIs" dxfId="1111" priority="78" operator="equal">
      <formula>"no"</formula>
    </cfRule>
    <cfRule type="cellIs" dxfId="1110" priority="81" operator="equal">
      <formula>"SI"</formula>
    </cfRule>
    <cfRule type="cellIs" dxfId="1109" priority="82" operator="equal">
      <formula>"NO"</formula>
    </cfRule>
  </conditionalFormatting>
  <conditionalFormatting sqref="T46">
    <cfRule type="cellIs" dxfId="1108" priority="67" operator="equal">
      <formula>"SI"</formula>
    </cfRule>
    <cfRule type="cellIs" dxfId="1107" priority="68" operator="equal">
      <formula>"NO"</formula>
    </cfRule>
  </conditionalFormatting>
  <conditionalFormatting sqref="Q46">
    <cfRule type="cellIs" dxfId="1106" priority="61" operator="equal">
      <formula>"SI"</formula>
    </cfRule>
    <cfRule type="cellIs" dxfId="1105" priority="62" operator="equal">
      <formula>"si"</formula>
    </cfRule>
    <cfRule type="cellIs" dxfId="1104" priority="63" operator="equal">
      <formula>"no"</formula>
    </cfRule>
    <cfRule type="cellIs" dxfId="1103" priority="64" operator="equal">
      <formula>"SI"</formula>
    </cfRule>
    <cfRule type="cellIs" dxfId="1102" priority="65" operator="equal">
      <formula>"NO"</formula>
    </cfRule>
  </conditionalFormatting>
  <conditionalFormatting sqref="R46">
    <cfRule type="cellIs" dxfId="1101" priority="56" operator="equal">
      <formula>"SI"</formula>
    </cfRule>
    <cfRule type="cellIs" dxfId="1100" priority="57" operator="equal">
      <formula>"si"</formula>
    </cfRule>
    <cfRule type="cellIs" dxfId="1099" priority="58" operator="equal">
      <formula>"no"</formula>
    </cfRule>
    <cfRule type="cellIs" dxfId="1098" priority="59" operator="equal">
      <formula>"SI"</formula>
    </cfRule>
    <cfRule type="cellIs" dxfId="1097" priority="60" operator="equal">
      <formula>"NO"</formula>
    </cfRule>
  </conditionalFormatting>
  <conditionalFormatting sqref="D71">
    <cfRule type="cellIs" dxfId="1096" priority="52" operator="equal">
      <formula>"RECHAZADO"</formula>
    </cfRule>
    <cfRule type="cellIs" dxfId="1095" priority="53" operator="equal">
      <formula>"CUMPLE"</formula>
    </cfRule>
  </conditionalFormatting>
  <conditionalFormatting sqref="D72">
    <cfRule type="cellIs" dxfId="1094" priority="50" operator="equal">
      <formula>"RECHAZADO"</formula>
    </cfRule>
    <cfRule type="cellIs" dxfId="1093" priority="51" operator="equal">
      <formula>"CUMPLE"</formula>
    </cfRule>
  </conditionalFormatting>
  <conditionalFormatting sqref="D73">
    <cfRule type="cellIs" dxfId="1092" priority="48" operator="equal">
      <formula>"RECHAZADO"</formula>
    </cfRule>
    <cfRule type="cellIs" dxfId="1091" priority="49" operator="equal">
      <formula>"CUMPLE"</formula>
    </cfRule>
  </conditionalFormatting>
  <conditionalFormatting sqref="D74">
    <cfRule type="cellIs" dxfId="1090" priority="46" operator="equal">
      <formula>"RECHAZADO"</formula>
    </cfRule>
    <cfRule type="cellIs" dxfId="1089" priority="47" operator="equal">
      <formula>"CUMPLE"</formula>
    </cfRule>
  </conditionalFormatting>
  <conditionalFormatting sqref="D75">
    <cfRule type="cellIs" dxfId="1088" priority="44" operator="equal">
      <formula>"RECHAZADO"</formula>
    </cfRule>
    <cfRule type="cellIs" dxfId="1087" priority="45" operator="equal">
      <formula>"CUMPLE"</formula>
    </cfRule>
  </conditionalFormatting>
  <conditionalFormatting sqref="D76:D77">
    <cfRule type="cellIs" dxfId="1086" priority="42" operator="equal">
      <formula>"RECHAZADO"</formula>
    </cfRule>
    <cfRule type="cellIs" dxfId="1085" priority="43" operator="equal">
      <formula>"CUMPLE"</formula>
    </cfRule>
  </conditionalFormatting>
  <conditionalFormatting sqref="D79">
    <cfRule type="cellIs" dxfId="1084" priority="40" operator="equal">
      <formula>"SI"</formula>
    </cfRule>
    <cfRule type="cellIs" dxfId="1083" priority="41" operator="equal">
      <formula>"NO"</formula>
    </cfRule>
  </conditionalFormatting>
  <conditionalFormatting sqref="D80">
    <cfRule type="cellIs" dxfId="1082" priority="38" operator="equal">
      <formula>"SI"</formula>
    </cfRule>
    <cfRule type="cellIs" dxfId="1081" priority="39" operator="equal">
      <formula>"NO"</formula>
    </cfRule>
  </conditionalFormatting>
  <conditionalFormatting sqref="D81">
    <cfRule type="cellIs" dxfId="1080" priority="36" operator="equal">
      <formula>"SI"</formula>
    </cfRule>
    <cfRule type="cellIs" dxfId="1079" priority="37" operator="equal">
      <formula>"NO"</formula>
    </cfRule>
  </conditionalFormatting>
  <conditionalFormatting sqref="D82">
    <cfRule type="cellIs" dxfId="1078" priority="34" operator="equal">
      <formula>"SI"</formula>
    </cfRule>
    <cfRule type="cellIs" dxfId="1077" priority="35" operator="equal">
      <formula>"NO"</formula>
    </cfRule>
  </conditionalFormatting>
  <conditionalFormatting sqref="D83">
    <cfRule type="cellIs" dxfId="1076" priority="32" operator="equal">
      <formula>"SI"</formula>
    </cfRule>
    <cfRule type="cellIs" dxfId="1075" priority="33" operator="equal">
      <formula>"NO"</formula>
    </cfRule>
  </conditionalFormatting>
  <conditionalFormatting sqref="D89">
    <cfRule type="cellIs" dxfId="1074" priority="30" operator="equal">
      <formula>"SI"</formula>
    </cfRule>
    <cfRule type="cellIs" dxfId="1073" priority="31" operator="equal">
      <formula>"NO"</formula>
    </cfRule>
  </conditionalFormatting>
  <conditionalFormatting sqref="AW13">
    <cfRule type="cellIs" dxfId="1072" priority="29" operator="equal">
      <formula>"PRIVADO"</formula>
    </cfRule>
  </conditionalFormatting>
  <conditionalFormatting sqref="AW14">
    <cfRule type="cellIs" dxfId="1071" priority="28" operator="equal">
      <formula>"PRIVADO"</formula>
    </cfRule>
  </conditionalFormatting>
  <conditionalFormatting sqref="AW15">
    <cfRule type="cellIs" dxfId="1070" priority="27" operator="equal">
      <formula>"PRIVADO"</formula>
    </cfRule>
  </conditionalFormatting>
  <conditionalFormatting sqref="AX14">
    <cfRule type="cellIs" dxfId="1069" priority="23" operator="equal">
      <formula>"N/A"</formula>
    </cfRule>
    <cfRule type="cellIs" dxfId="1068" priority="24" operator="equal">
      <formula>"VALIDE CONTRATO"</formula>
    </cfRule>
  </conditionalFormatting>
  <conditionalFormatting sqref="AX14">
    <cfRule type="cellIs" dxfId="1067" priority="21" operator="equal">
      <formula>"VALIDE CONTRATO:"</formula>
    </cfRule>
    <cfRule type="cellIs" dxfId="1066" priority="22" operator="equal">
      <formula>"VALIDE CONTRATO"</formula>
    </cfRule>
  </conditionalFormatting>
  <conditionalFormatting sqref="AX15">
    <cfRule type="cellIs" dxfId="1065" priority="19" operator="equal">
      <formula>"N/A"</formula>
    </cfRule>
    <cfRule type="cellIs" dxfId="1064" priority="20" operator="equal">
      <formula>"VALIDE CONTRATO"</formula>
    </cfRule>
  </conditionalFormatting>
  <conditionalFormatting sqref="AX15">
    <cfRule type="cellIs" dxfId="1063" priority="17" operator="equal">
      <formula>"VALIDE CONTRATO:"</formula>
    </cfRule>
    <cfRule type="cellIs" dxfId="1062" priority="18" operator="equal">
      <formula>"VALIDE CONTRATO"</formula>
    </cfRule>
  </conditionalFormatting>
  <conditionalFormatting sqref="AX16">
    <cfRule type="cellIs" dxfId="1061" priority="15" operator="equal">
      <formula>"N/A"</formula>
    </cfRule>
    <cfRule type="cellIs" dxfId="1060" priority="16" operator="equal">
      <formula>"VALIDE CONTRATO"</formula>
    </cfRule>
  </conditionalFormatting>
  <conditionalFormatting sqref="AX16">
    <cfRule type="cellIs" dxfId="1059" priority="13" operator="equal">
      <formula>"VALIDE CONTRATO:"</formula>
    </cfRule>
    <cfRule type="cellIs" dxfId="1058" priority="14" operator="equal">
      <formula>"VALIDE CONTRATO"</formula>
    </cfRule>
  </conditionalFormatting>
  <conditionalFormatting sqref="AX17">
    <cfRule type="cellIs" dxfId="1057" priority="11" operator="equal">
      <formula>"N/A"</formula>
    </cfRule>
    <cfRule type="cellIs" dxfId="1056" priority="12" operator="equal">
      <formula>"VALIDE CONTRATO"</formula>
    </cfRule>
  </conditionalFormatting>
  <conditionalFormatting sqref="AX17">
    <cfRule type="cellIs" dxfId="1055" priority="9" operator="equal">
      <formula>"VALIDE CONTRATO:"</formula>
    </cfRule>
    <cfRule type="cellIs" dxfId="1054" priority="10" operator="equal">
      <formula>"VALIDE CONTRATO"</formula>
    </cfRule>
  </conditionalFormatting>
  <conditionalFormatting sqref="AZ16">
    <cfRule type="cellIs" dxfId="1053" priority="7" operator="equal">
      <formula>"N/A"</formula>
    </cfRule>
    <cfRule type="cellIs" dxfId="1052" priority="8" operator="equal">
      <formula>"SI"</formula>
    </cfRule>
  </conditionalFormatting>
  <conditionalFormatting sqref="AW17">
    <cfRule type="cellIs" dxfId="1051" priority="6" operator="equal">
      <formula>"PRIVADO"</formula>
    </cfRule>
  </conditionalFormatting>
  <conditionalFormatting sqref="AW16">
    <cfRule type="cellIs" dxfId="1050" priority="5" operator="equal">
      <formula>"PRIVADO"</formula>
    </cfRule>
  </conditionalFormatting>
  <conditionalFormatting sqref="D90">
    <cfRule type="cellIs" dxfId="1049" priority="3" operator="equal">
      <formula>"SI"</formula>
    </cfRule>
    <cfRule type="cellIs" dxfId="1048" priority="4" operator="equal">
      <formula>"NO"</formula>
    </cfRule>
  </conditionalFormatting>
  <pageMargins left="0.7" right="0.7" top="0.75" bottom="0.75" header="0.3" footer="0.3"/>
  <pageSetup orientation="portrait" r:id="rId1"/>
  <ignoredErrors>
    <ignoredError sqref="AK16" numberStoredAsText="1"/>
  </ignoredError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DATOS!$A$1:$A$2</xm:f>
          </x14:formula1>
          <xm:sqref>C3:C6 M13:Y17 C13:C17 E13:E17 AH13:AH17 AJ13:AJ17 AL13:AL17 AN13:AN17 AS13:AS17 AU13:AV17 AQ13:AQ17 BF13:BF17 D23:D42 F23:F42 C21:H21 O23:O42 D48:D67 F48:F67 C46:H46 O48:O67 D79:D83 D89:D90</xm:sqref>
        </x14:dataValidation>
        <x14:dataValidation type="list" allowBlank="1" showInputMessage="1" showErrorMessage="1">
          <x14:formula1>
            <xm:f>DATOS!$A$4:$A$5</xm:f>
          </x14:formula1>
          <xm:sqref>J48:J67 J23:J42 AZ13:AZ17</xm:sqref>
        </x14:dataValidation>
        <x14:dataValidation type="list" allowBlank="1" showInputMessage="1" showErrorMessage="1">
          <x14:formula1>
            <xm:f>DATOS!$A$7:$A$8</xm:f>
          </x14:formula1>
          <xm:sqref>AW13:AW17</xm:sqref>
        </x14:dataValidation>
        <x14:dataValidation type="list" allowBlank="1" showInputMessage="1" showErrorMessage="1">
          <x14:formula1>
            <xm:f>DATOS!$A$10:$A$12</xm:f>
          </x14:formula1>
          <xm:sqref>AY13:AY17 BC13:BC17 BE13:BE17 L23:L42 J21 L21:N21 L48:L67 J46 L46:N46</xm:sqref>
        </x14:dataValidation>
        <x14:dataValidation type="list" allowBlank="1" showInputMessage="1" showErrorMessage="1">
          <x14:formula1>
            <xm:f>DATOS!$A$14:$A$15</xm:f>
          </x14:formula1>
          <xm:sqref>D71:D77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V91"/>
  <sheetViews>
    <sheetView zoomScale="85" zoomScaleNormal="85" workbookViewId="0"/>
  </sheetViews>
  <sheetFormatPr baseColWidth="10" defaultRowHeight="15" x14ac:dyDescent="0.25"/>
  <cols>
    <col min="1" max="1" width="18.42578125" style="1" bestFit="1" customWidth="1"/>
    <col min="2" max="2" width="33.28515625" style="1" bestFit="1" customWidth="1"/>
    <col min="3" max="3" width="35" style="1" customWidth="1"/>
    <col min="4" max="4" width="22.140625" style="1" bestFit="1" customWidth="1"/>
    <col min="5" max="5" width="40.42578125" style="1" bestFit="1" customWidth="1"/>
    <col min="6" max="6" width="17.42578125" style="1" bestFit="1" customWidth="1"/>
    <col min="7" max="9" width="23.85546875" style="1" customWidth="1"/>
    <col min="10" max="10" width="15.5703125" style="1" customWidth="1"/>
    <col min="11" max="11" width="19.140625" style="1" bestFit="1" customWidth="1"/>
    <col min="12" max="12" width="50.5703125" style="1" customWidth="1"/>
    <col min="13" max="13" width="20.140625" style="1" customWidth="1"/>
    <col min="14" max="25" width="18.7109375" style="1" customWidth="1"/>
    <col min="26" max="26" width="20.140625" style="1" customWidth="1"/>
    <col min="27" max="27" width="28.42578125" style="1" customWidth="1"/>
    <col min="28" max="28" width="44.85546875" style="1" customWidth="1"/>
    <col min="29" max="29" width="23" style="1" customWidth="1"/>
    <col min="30" max="30" width="27.140625" style="1" customWidth="1"/>
    <col min="31" max="31" width="5.5703125" style="1" customWidth="1"/>
    <col min="32" max="32" width="23" style="1" customWidth="1"/>
    <col min="33" max="33" width="30.42578125" style="1" customWidth="1"/>
    <col min="34" max="34" width="11.42578125" style="1"/>
    <col min="35" max="35" width="28.28515625" style="1" customWidth="1"/>
    <col min="36" max="36" width="11.42578125" style="1"/>
    <col min="37" max="37" width="17.85546875" style="1" customWidth="1"/>
    <col min="38" max="38" width="11.42578125" style="1"/>
    <col min="39" max="39" width="19.5703125" style="1" customWidth="1"/>
    <col min="40" max="40" width="11.42578125" style="1"/>
    <col min="41" max="41" width="35.42578125" style="1" customWidth="1"/>
    <col min="42" max="42" width="11.42578125" style="1"/>
    <col min="43" max="43" width="22" style="1" customWidth="1"/>
    <col min="44" max="44" width="21.85546875" style="1" customWidth="1"/>
    <col min="45" max="45" width="16.28515625" style="1" customWidth="1"/>
    <col min="46" max="46" width="29.42578125" style="1" customWidth="1"/>
    <col min="47" max="47" width="17" style="1" customWidth="1"/>
    <col min="48" max="48" width="20.28515625" style="1" customWidth="1"/>
    <col min="49" max="49" width="12.28515625" style="1" customWidth="1"/>
    <col min="50" max="50" width="20.28515625" style="1" customWidth="1"/>
    <col min="51" max="51" width="31.7109375" style="1" customWidth="1"/>
    <col min="52" max="52" width="27.28515625" style="1" customWidth="1"/>
    <col min="53" max="53" width="18.5703125" style="1" customWidth="1"/>
    <col min="54" max="54" width="26.85546875" style="1" customWidth="1"/>
    <col min="55" max="55" width="13" style="1" customWidth="1"/>
    <col min="56" max="56" width="27.85546875" style="1" customWidth="1"/>
    <col min="57" max="57" width="13.28515625" style="1" customWidth="1"/>
    <col min="58" max="58" width="22.7109375" style="1" customWidth="1"/>
    <col min="59" max="59" width="4" style="1" hidden="1" customWidth="1"/>
    <col min="60" max="60" width="6.42578125" style="1" hidden="1" customWidth="1"/>
    <col min="61" max="71" width="7.5703125" style="1" hidden="1" customWidth="1"/>
    <col min="72" max="73" width="22.7109375" style="1" customWidth="1"/>
    <col min="74" max="74" width="61.28515625" style="1" customWidth="1"/>
    <col min="75" max="16384" width="11.42578125" style="1"/>
  </cols>
  <sheetData>
    <row r="2" spans="1:74" ht="38.25" customHeight="1" x14ac:dyDescent="0.25">
      <c r="C2" s="66" t="s">
        <v>34</v>
      </c>
      <c r="D2" s="201" t="s">
        <v>3</v>
      </c>
      <c r="E2" s="201"/>
      <c r="F2" s="201"/>
    </row>
    <row r="3" spans="1:74" x14ac:dyDescent="0.25">
      <c r="A3" s="4" t="s">
        <v>0</v>
      </c>
      <c r="B3" s="4" t="s">
        <v>30</v>
      </c>
      <c r="C3" s="2" t="s">
        <v>1</v>
      </c>
      <c r="D3" s="192" t="s">
        <v>189</v>
      </c>
      <c r="E3" s="193"/>
      <c r="F3" s="194"/>
    </row>
    <row r="4" spans="1:74" x14ac:dyDescent="0.25">
      <c r="A4" s="4" t="s">
        <v>0</v>
      </c>
      <c r="B4" s="4" t="s">
        <v>31</v>
      </c>
      <c r="C4" s="2" t="s">
        <v>1</v>
      </c>
      <c r="D4" s="192" t="s">
        <v>24</v>
      </c>
      <c r="E4" s="193"/>
      <c r="F4" s="194"/>
    </row>
    <row r="5" spans="1:74" ht="30.75" customHeight="1" x14ac:dyDescent="0.25">
      <c r="A5" s="4" t="s">
        <v>0</v>
      </c>
      <c r="B5" s="4" t="s">
        <v>32</v>
      </c>
      <c r="C5" s="2" t="s">
        <v>1</v>
      </c>
      <c r="D5" s="192" t="s">
        <v>228</v>
      </c>
      <c r="E5" s="193"/>
      <c r="F5" s="194"/>
      <c r="J5" s="79"/>
    </row>
    <row r="6" spans="1:74" ht="15" customHeight="1" x14ac:dyDescent="0.25">
      <c r="A6" s="4" t="s">
        <v>0</v>
      </c>
      <c r="B6" s="4" t="s">
        <v>33</v>
      </c>
      <c r="C6" s="2" t="s">
        <v>1</v>
      </c>
      <c r="D6" s="192" t="s">
        <v>24</v>
      </c>
      <c r="E6" s="193"/>
      <c r="F6" s="194"/>
    </row>
    <row r="7" spans="1:74" x14ac:dyDescent="0.25">
      <c r="A7" s="4" t="s">
        <v>4</v>
      </c>
      <c r="B7" s="4" t="s">
        <v>5</v>
      </c>
      <c r="C7" s="48"/>
      <c r="D7" s="48"/>
      <c r="E7" s="48"/>
      <c r="F7" s="48"/>
    </row>
    <row r="8" spans="1:74" x14ac:dyDescent="0.25">
      <c r="A8" s="195" t="s">
        <v>6</v>
      </c>
      <c r="B8" s="201" t="s">
        <v>7</v>
      </c>
      <c r="C8" s="48"/>
      <c r="D8" s="48"/>
      <c r="E8" s="48"/>
      <c r="F8" s="48"/>
      <c r="H8" s="1" t="s">
        <v>229</v>
      </c>
      <c r="K8" s="89"/>
      <c r="M8" s="79"/>
    </row>
    <row r="9" spans="1:74" x14ac:dyDescent="0.25">
      <c r="A9" s="195"/>
      <c r="B9" s="201"/>
      <c r="C9" s="34"/>
      <c r="D9" s="34"/>
    </row>
    <row r="10" spans="1:74" x14ac:dyDescent="0.25">
      <c r="A10" s="195"/>
      <c r="B10" s="201"/>
      <c r="C10" s="44" t="s">
        <v>39</v>
      </c>
      <c r="D10" s="45" t="s">
        <v>39</v>
      </c>
      <c r="E10" s="44" t="s">
        <v>39</v>
      </c>
      <c r="F10" s="45" t="s">
        <v>39</v>
      </c>
      <c r="G10" s="45" t="s">
        <v>39</v>
      </c>
      <c r="H10" s="45" t="s">
        <v>39</v>
      </c>
      <c r="I10" s="45" t="s">
        <v>39</v>
      </c>
      <c r="J10" s="45" t="s">
        <v>39</v>
      </c>
      <c r="K10" s="45" t="s">
        <v>39</v>
      </c>
      <c r="L10" s="45" t="s">
        <v>39</v>
      </c>
      <c r="M10" s="45" t="s">
        <v>39</v>
      </c>
      <c r="N10" s="45" t="s">
        <v>39</v>
      </c>
      <c r="O10" s="45" t="s">
        <v>39</v>
      </c>
      <c r="P10" s="45" t="s">
        <v>39</v>
      </c>
      <c r="Q10" s="45" t="s">
        <v>39</v>
      </c>
      <c r="R10" s="45" t="s">
        <v>39</v>
      </c>
      <c r="S10" s="45" t="s">
        <v>39</v>
      </c>
      <c r="T10" s="45" t="s">
        <v>39</v>
      </c>
      <c r="U10" s="45" t="s">
        <v>39</v>
      </c>
      <c r="V10" s="45" t="s">
        <v>39</v>
      </c>
      <c r="W10" s="45" t="s">
        <v>39</v>
      </c>
      <c r="X10" s="45" t="s">
        <v>39</v>
      </c>
      <c r="Y10" s="45" t="s">
        <v>39</v>
      </c>
      <c r="Z10" s="45" t="s">
        <v>39</v>
      </c>
      <c r="AA10" s="45" t="s">
        <v>39</v>
      </c>
      <c r="AB10" s="45" t="s">
        <v>39</v>
      </c>
      <c r="AC10" s="45" t="s">
        <v>39</v>
      </c>
      <c r="AD10" s="45" t="s">
        <v>39</v>
      </c>
      <c r="AE10" s="45" t="s">
        <v>39</v>
      </c>
      <c r="AF10" s="44" t="s">
        <v>39</v>
      </c>
      <c r="AG10" s="45" t="s">
        <v>39</v>
      </c>
      <c r="AH10" s="44" t="s">
        <v>39</v>
      </c>
      <c r="AI10" s="45" t="s">
        <v>39</v>
      </c>
      <c r="AJ10" s="44" t="s">
        <v>39</v>
      </c>
      <c r="AK10" s="45" t="s">
        <v>39</v>
      </c>
      <c r="AL10" s="44" t="s">
        <v>39</v>
      </c>
      <c r="AM10" s="45" t="s">
        <v>39</v>
      </c>
      <c r="AN10" s="44" t="s">
        <v>39</v>
      </c>
      <c r="AO10" s="45" t="s">
        <v>39</v>
      </c>
      <c r="AP10" s="44" t="s">
        <v>39</v>
      </c>
      <c r="AQ10" s="44" t="s">
        <v>39</v>
      </c>
      <c r="AR10" s="45" t="s">
        <v>39</v>
      </c>
      <c r="AS10" s="44" t="s">
        <v>39</v>
      </c>
      <c r="AT10" s="45" t="s">
        <v>39</v>
      </c>
      <c r="AU10" s="44" t="s">
        <v>39</v>
      </c>
      <c r="AV10" s="44" t="s">
        <v>39</v>
      </c>
      <c r="AW10" s="45" t="s">
        <v>39</v>
      </c>
      <c r="AX10" s="45" t="s">
        <v>39</v>
      </c>
      <c r="AY10" s="44" t="s">
        <v>39</v>
      </c>
      <c r="AZ10" s="45" t="s">
        <v>39</v>
      </c>
      <c r="BA10" s="45" t="s">
        <v>39</v>
      </c>
      <c r="BB10" s="45" t="s">
        <v>39</v>
      </c>
      <c r="BC10" s="44" t="s">
        <v>39</v>
      </c>
      <c r="BD10" s="45" t="s">
        <v>39</v>
      </c>
      <c r="BE10" s="44" t="s">
        <v>39</v>
      </c>
      <c r="BF10" s="44" t="s">
        <v>39</v>
      </c>
      <c r="BG10" s="44"/>
      <c r="BH10" s="44"/>
      <c r="BI10" s="44"/>
      <c r="BJ10" s="44"/>
      <c r="BK10" s="44"/>
      <c r="BL10" s="44"/>
      <c r="BM10" s="44"/>
      <c r="BN10" s="44"/>
      <c r="BO10" s="44"/>
      <c r="BP10" s="44"/>
      <c r="BQ10" s="44"/>
      <c r="BR10" s="44"/>
      <c r="BS10" s="44"/>
      <c r="BT10" s="44" t="s">
        <v>39</v>
      </c>
      <c r="BU10" s="47" t="s">
        <v>39</v>
      </c>
    </row>
    <row r="11" spans="1:74" x14ac:dyDescent="0.25">
      <c r="A11" s="195"/>
      <c r="B11" s="201"/>
      <c r="C11" s="42" t="s">
        <v>38</v>
      </c>
      <c r="D11" s="34"/>
      <c r="E11" s="43" t="s">
        <v>38</v>
      </c>
      <c r="AF11" s="43" t="s">
        <v>38</v>
      </c>
      <c r="AH11" s="43" t="s">
        <v>38</v>
      </c>
      <c r="AJ11" s="43" t="s">
        <v>38</v>
      </c>
      <c r="AL11" s="43" t="s">
        <v>38</v>
      </c>
      <c r="AN11" s="43" t="s">
        <v>38</v>
      </c>
      <c r="AP11" s="46" t="s">
        <v>38</v>
      </c>
      <c r="AQ11" s="42" t="s">
        <v>38</v>
      </c>
      <c r="AR11" s="39"/>
      <c r="AS11" s="43" t="s">
        <v>38</v>
      </c>
      <c r="AT11" s="39"/>
      <c r="AU11" s="46" t="s">
        <v>38</v>
      </c>
      <c r="AV11" s="42" t="s">
        <v>38</v>
      </c>
      <c r="AY11" s="43" t="s">
        <v>38</v>
      </c>
      <c r="BC11" s="43" t="s">
        <v>38</v>
      </c>
      <c r="BE11" s="46" t="s">
        <v>38</v>
      </c>
      <c r="BF11" s="41" t="s">
        <v>38</v>
      </c>
      <c r="BG11" s="39"/>
      <c r="BH11" s="39"/>
      <c r="BI11" s="39"/>
      <c r="BJ11" s="39"/>
      <c r="BK11" s="39"/>
      <c r="BL11" s="39"/>
      <c r="BM11" s="39"/>
      <c r="BN11" s="39"/>
      <c r="BO11" s="39"/>
      <c r="BP11" s="39"/>
      <c r="BQ11" s="39"/>
      <c r="BR11" s="39"/>
      <c r="BS11" s="39"/>
      <c r="BT11" s="35" t="s">
        <v>40</v>
      </c>
      <c r="BU11" s="42" t="s">
        <v>40</v>
      </c>
    </row>
    <row r="12" spans="1:74" ht="126" customHeight="1" x14ac:dyDescent="0.25">
      <c r="A12" s="195"/>
      <c r="B12" s="23" t="s">
        <v>8</v>
      </c>
      <c r="C12" s="66" t="s">
        <v>35</v>
      </c>
      <c r="D12" s="65" t="s">
        <v>10</v>
      </c>
      <c r="E12" s="66" t="s">
        <v>36</v>
      </c>
      <c r="F12" s="65" t="s">
        <v>15</v>
      </c>
      <c r="G12" s="65" t="s">
        <v>16</v>
      </c>
      <c r="H12" s="66" t="s">
        <v>37</v>
      </c>
      <c r="I12" s="201" t="s">
        <v>17</v>
      </c>
      <c r="J12" s="201"/>
      <c r="K12" s="67" t="s">
        <v>64</v>
      </c>
      <c r="L12" s="65" t="s">
        <v>151</v>
      </c>
      <c r="M12" s="66" t="s">
        <v>41</v>
      </c>
      <c r="N12" s="66" t="s">
        <v>42</v>
      </c>
      <c r="O12" s="66" t="s">
        <v>43</v>
      </c>
      <c r="P12" s="66" t="s">
        <v>44</v>
      </c>
      <c r="Q12" s="66" t="s">
        <v>45</v>
      </c>
      <c r="R12" s="66" t="s">
        <v>46</v>
      </c>
      <c r="S12" s="66" t="s">
        <v>47</v>
      </c>
      <c r="T12" s="66" t="s">
        <v>48</v>
      </c>
      <c r="U12" s="66" t="s">
        <v>49</v>
      </c>
      <c r="V12" s="66" t="s">
        <v>50</v>
      </c>
      <c r="W12" s="66" t="s">
        <v>52</v>
      </c>
      <c r="X12" s="20" t="s">
        <v>51</v>
      </c>
      <c r="Y12" s="20" t="s">
        <v>53</v>
      </c>
      <c r="Z12" s="204" t="s">
        <v>20</v>
      </c>
      <c r="AA12" s="205"/>
      <c r="AB12" s="67" t="s">
        <v>21</v>
      </c>
      <c r="AC12" s="206" t="s">
        <v>63</v>
      </c>
      <c r="AD12" s="207"/>
      <c r="AE12" s="197" t="s">
        <v>62</v>
      </c>
      <c r="AF12" s="198"/>
      <c r="AG12" s="199" t="s">
        <v>54</v>
      </c>
      <c r="AH12" s="199"/>
      <c r="AI12" s="199" t="s">
        <v>55</v>
      </c>
      <c r="AJ12" s="199"/>
      <c r="AK12" s="199" t="s">
        <v>56</v>
      </c>
      <c r="AL12" s="199"/>
      <c r="AM12" s="199" t="s">
        <v>57</v>
      </c>
      <c r="AN12" s="199"/>
      <c r="AO12" s="199" t="s">
        <v>22</v>
      </c>
      <c r="AP12" s="199"/>
      <c r="AQ12" s="66" t="s">
        <v>58</v>
      </c>
      <c r="AR12" s="197" t="s">
        <v>65</v>
      </c>
      <c r="AS12" s="198"/>
      <c r="AT12" s="197" t="s">
        <v>29</v>
      </c>
      <c r="AU12" s="198"/>
      <c r="AV12" s="66" t="s">
        <v>59</v>
      </c>
      <c r="AW12" s="197" t="s">
        <v>26</v>
      </c>
      <c r="AX12" s="198"/>
      <c r="AY12" s="66" t="s">
        <v>157</v>
      </c>
      <c r="AZ12" s="199" t="s">
        <v>23</v>
      </c>
      <c r="BA12" s="199"/>
      <c r="BB12" s="197" t="s">
        <v>148</v>
      </c>
      <c r="BC12" s="198"/>
      <c r="BD12" s="197" t="s">
        <v>149</v>
      </c>
      <c r="BE12" s="198"/>
      <c r="BF12" s="66" t="s">
        <v>60</v>
      </c>
      <c r="BG12" s="36"/>
      <c r="BH12" s="36"/>
      <c r="BI12" s="36"/>
      <c r="BJ12" s="36"/>
      <c r="BK12" s="36"/>
      <c r="BL12" s="36"/>
      <c r="BM12" s="36"/>
      <c r="BN12" s="36"/>
      <c r="BO12" s="36"/>
      <c r="BP12" s="36"/>
      <c r="BQ12" s="36"/>
      <c r="BR12" s="36"/>
      <c r="BS12" s="36"/>
      <c r="BT12" s="33"/>
      <c r="BU12" s="33" t="s">
        <v>61</v>
      </c>
      <c r="BV12" s="66" t="s">
        <v>25</v>
      </c>
    </row>
    <row r="13" spans="1:74" ht="105" x14ac:dyDescent="0.25">
      <c r="A13" s="195"/>
      <c r="B13" s="23" t="s">
        <v>9</v>
      </c>
      <c r="C13" s="2" t="s">
        <v>1</v>
      </c>
      <c r="D13" s="72">
        <v>40939</v>
      </c>
      <c r="E13" s="2" t="s">
        <v>1</v>
      </c>
      <c r="F13" s="72">
        <v>40543</v>
      </c>
      <c r="G13" s="74">
        <v>23629161272</v>
      </c>
      <c r="H13" s="7">
        <f>YEAR(F13)</f>
        <v>2010</v>
      </c>
      <c r="I13" s="75">
        <f>+SMLMV!B28</f>
        <v>515000</v>
      </c>
      <c r="J13" s="25">
        <f>(G13/I13)*AP13</f>
        <v>11470.466636893203</v>
      </c>
      <c r="K13" s="15">
        <v>47985354769</v>
      </c>
      <c r="L13" s="70" t="s">
        <v>230</v>
      </c>
      <c r="M13" s="2" t="s">
        <v>2</v>
      </c>
      <c r="N13" s="2" t="s">
        <v>2</v>
      </c>
      <c r="O13" s="2" t="s">
        <v>2</v>
      </c>
      <c r="P13" s="2" t="s">
        <v>2</v>
      </c>
      <c r="Q13" s="2" t="s">
        <v>2</v>
      </c>
      <c r="R13" s="2" t="s">
        <v>2</v>
      </c>
      <c r="S13" s="2" t="s">
        <v>1</v>
      </c>
      <c r="T13" s="2" t="s">
        <v>1</v>
      </c>
      <c r="U13" s="2" t="s">
        <v>1</v>
      </c>
      <c r="V13" s="2" t="s">
        <v>2</v>
      </c>
      <c r="W13" s="2" t="s">
        <v>1</v>
      </c>
      <c r="X13" s="2" t="s">
        <v>1</v>
      </c>
      <c r="Y13" s="2" t="s">
        <v>2</v>
      </c>
      <c r="Z13" s="22">
        <f>COUNTIF(X13:Y13,"SI")</f>
        <v>1</v>
      </c>
      <c r="AA13" s="22" t="str">
        <f>+IF(Z13&gt;0,"SI","NO")</f>
        <v>SI</v>
      </c>
      <c r="AB13" s="196" t="str">
        <f>+IF(AA18&gt;0,"SI","NO")</f>
        <v>SI</v>
      </c>
      <c r="AC13" s="31">
        <f>+Z13*J13</f>
        <v>11470.466636893203</v>
      </c>
      <c r="AD13" s="15">
        <v>47985354769</v>
      </c>
      <c r="AE13" s="22">
        <f>COUNTIF(M13:Y13,"SI")</f>
        <v>5</v>
      </c>
      <c r="AF13" s="22" t="str">
        <f>+IF(AE13&gt;0,"SI","NO")</f>
        <v>SI</v>
      </c>
      <c r="AG13" s="70" t="s">
        <v>370</v>
      </c>
      <c r="AH13" s="2" t="s">
        <v>1</v>
      </c>
      <c r="AI13" s="70" t="s">
        <v>190</v>
      </c>
      <c r="AJ13" s="2" t="s">
        <v>1</v>
      </c>
      <c r="AK13" s="70" t="s">
        <v>191</v>
      </c>
      <c r="AL13" s="2" t="s">
        <v>1</v>
      </c>
      <c r="AM13" s="70" t="s">
        <v>193</v>
      </c>
      <c r="AN13" s="2" t="s">
        <v>1</v>
      </c>
      <c r="AO13" s="70" t="s">
        <v>195</v>
      </c>
      <c r="AP13" s="71">
        <v>0.25</v>
      </c>
      <c r="AQ13" s="2" t="s">
        <v>1</v>
      </c>
      <c r="AR13" s="72">
        <v>41103</v>
      </c>
      <c r="AS13" s="2" t="s">
        <v>1</v>
      </c>
      <c r="AT13" s="73" t="s">
        <v>192</v>
      </c>
      <c r="AU13" s="2" t="s">
        <v>1</v>
      </c>
      <c r="AV13" s="2" t="s">
        <v>1</v>
      </c>
      <c r="AW13" s="68" t="s">
        <v>27</v>
      </c>
      <c r="AX13" s="26" t="str">
        <f>+IF(AW13="PRIVADO", "VALIDE CONTRATO:", "N/A")</f>
        <v>N/A</v>
      </c>
      <c r="AY13" s="26" t="s">
        <v>24</v>
      </c>
      <c r="AZ13" s="2" t="s">
        <v>24</v>
      </c>
      <c r="BA13" s="22" t="str">
        <f>+IF(AZ13="SI","INGRESE DATOS:","N/A")</f>
        <v>N/A</v>
      </c>
      <c r="BB13" s="72" t="s">
        <v>24</v>
      </c>
      <c r="BC13" s="27" t="s">
        <v>24</v>
      </c>
      <c r="BD13" s="72" t="s">
        <v>24</v>
      </c>
      <c r="BE13" s="27" t="s">
        <v>24</v>
      </c>
      <c r="BF13" s="2" t="s">
        <v>1</v>
      </c>
      <c r="BG13" s="40" t="str">
        <f>+C13</f>
        <v>SI</v>
      </c>
      <c r="BH13" s="40" t="str">
        <f>+E13</f>
        <v>SI</v>
      </c>
      <c r="BI13" s="40" t="str">
        <f>+AF13</f>
        <v>SI</v>
      </c>
      <c r="BJ13" s="40" t="str">
        <f>+AH13</f>
        <v>SI</v>
      </c>
      <c r="BK13" s="40" t="str">
        <f>+AJ13</f>
        <v>SI</v>
      </c>
      <c r="BL13" s="40" t="str">
        <f>+AL13</f>
        <v>SI</v>
      </c>
      <c r="BM13" s="40" t="str">
        <f>+AN13</f>
        <v>SI</v>
      </c>
      <c r="BN13" s="40" t="str">
        <f>+AQ13</f>
        <v>SI</v>
      </c>
      <c r="BO13" s="40" t="str">
        <f>+AS13</f>
        <v>SI</v>
      </c>
      <c r="BP13" s="40" t="str">
        <f>+AU13</f>
        <v>SI</v>
      </c>
      <c r="BQ13" s="40" t="str">
        <f>+AV13</f>
        <v>SI</v>
      </c>
      <c r="BR13" s="40"/>
      <c r="BS13" s="40" t="str">
        <f>+BF13</f>
        <v>SI</v>
      </c>
      <c r="BT13" s="22">
        <f>COUNTIF(BG13:BS13,"SI")</f>
        <v>12</v>
      </c>
      <c r="BU13" s="68" t="str">
        <f>+IF(BT13&lt;12,"NO","SI")</f>
        <v>SI</v>
      </c>
      <c r="BV13" s="70" t="s">
        <v>231</v>
      </c>
    </row>
    <row r="14" spans="1:74" ht="90" x14ac:dyDescent="0.25">
      <c r="A14" s="195"/>
      <c r="B14" s="23" t="s">
        <v>11</v>
      </c>
      <c r="C14" s="2" t="s">
        <v>1</v>
      </c>
      <c r="D14" s="72">
        <v>41465</v>
      </c>
      <c r="E14" s="2" t="s">
        <v>1</v>
      </c>
      <c r="F14" s="72">
        <v>40894</v>
      </c>
      <c r="G14" s="74">
        <f>36220363857+16893262056+578010531.25</f>
        <v>53691636444.25</v>
      </c>
      <c r="H14" s="7">
        <f t="shared" ref="H14:H17" si="0">YEAR(F14)</f>
        <v>2011</v>
      </c>
      <c r="I14" s="75">
        <f>+SMLMV!B29</f>
        <v>535600</v>
      </c>
      <c r="J14" s="25">
        <f>(G14/I14)*AP14</f>
        <v>22555.299103727128</v>
      </c>
      <c r="K14" s="16" t="s">
        <v>17</v>
      </c>
      <c r="L14" s="70" t="s">
        <v>232</v>
      </c>
      <c r="M14" s="2" t="s">
        <v>2</v>
      </c>
      <c r="N14" s="2" t="s">
        <v>2</v>
      </c>
      <c r="O14" s="2" t="s">
        <v>2</v>
      </c>
      <c r="P14" s="2" t="s">
        <v>2</v>
      </c>
      <c r="Q14" s="2" t="s">
        <v>2</v>
      </c>
      <c r="R14" s="2" t="s">
        <v>2</v>
      </c>
      <c r="S14" s="2" t="s">
        <v>1</v>
      </c>
      <c r="T14" s="2" t="s">
        <v>1</v>
      </c>
      <c r="U14" s="2" t="s">
        <v>1</v>
      </c>
      <c r="V14" s="2" t="s">
        <v>2</v>
      </c>
      <c r="W14" s="2" t="s">
        <v>1</v>
      </c>
      <c r="X14" s="2" t="s">
        <v>2</v>
      </c>
      <c r="Y14" s="2" t="s">
        <v>2</v>
      </c>
      <c r="Z14" s="22">
        <f t="shared" ref="Z14:Z17" si="1">COUNTIF(X14:Y14,"SI")</f>
        <v>0</v>
      </c>
      <c r="AA14" s="22" t="str">
        <f>+IF(Z14&gt;0,"SI","NO")</f>
        <v>NO</v>
      </c>
      <c r="AB14" s="196"/>
      <c r="AC14" s="31">
        <f>+Z14*J14</f>
        <v>0</v>
      </c>
      <c r="AD14" s="16" t="s">
        <v>17</v>
      </c>
      <c r="AE14" s="22">
        <f>COUNTIF(M14:Y14,"SI")</f>
        <v>4</v>
      </c>
      <c r="AF14" s="22" t="str">
        <f t="shared" ref="AF14:AF17" si="2">+IF(AE14&gt;0,"SI","NO")</f>
        <v>SI</v>
      </c>
      <c r="AG14" s="70" t="s">
        <v>360</v>
      </c>
      <c r="AH14" s="2" t="s">
        <v>1</v>
      </c>
      <c r="AI14" s="70" t="s">
        <v>190</v>
      </c>
      <c r="AJ14" s="2" t="s">
        <v>1</v>
      </c>
      <c r="AK14" s="70" t="s">
        <v>191</v>
      </c>
      <c r="AL14" s="2" t="s">
        <v>1</v>
      </c>
      <c r="AM14" s="70" t="s">
        <v>194</v>
      </c>
      <c r="AN14" s="2" t="s">
        <v>1</v>
      </c>
      <c r="AO14" s="70" t="s">
        <v>196</v>
      </c>
      <c r="AP14" s="86">
        <v>0.22500000000000001</v>
      </c>
      <c r="AQ14" s="2" t="s">
        <v>1</v>
      </c>
      <c r="AR14" s="72">
        <v>41470</v>
      </c>
      <c r="AS14" s="2" t="s">
        <v>1</v>
      </c>
      <c r="AT14" s="73" t="s">
        <v>197</v>
      </c>
      <c r="AU14" s="2" t="s">
        <v>1</v>
      </c>
      <c r="AV14" s="2" t="s">
        <v>1</v>
      </c>
      <c r="AW14" s="68" t="s">
        <v>27</v>
      </c>
      <c r="AX14" s="26" t="str">
        <f>+IF(AW14="PRIVADO", "VALIDE CONTRATO:", "N/A")</f>
        <v>N/A</v>
      </c>
      <c r="AY14" s="26" t="s">
        <v>24</v>
      </c>
      <c r="AZ14" s="2" t="s">
        <v>24</v>
      </c>
      <c r="BA14" s="22" t="str">
        <f>+IF(AZ14="SI","INGRESE DATOS:","N/A")</f>
        <v>N/A</v>
      </c>
      <c r="BB14" s="72" t="s">
        <v>24</v>
      </c>
      <c r="BC14" s="27" t="s">
        <v>24</v>
      </c>
      <c r="BD14" s="72" t="s">
        <v>24</v>
      </c>
      <c r="BE14" s="27" t="s">
        <v>24</v>
      </c>
      <c r="BF14" s="2" t="s">
        <v>1</v>
      </c>
      <c r="BG14" s="40" t="str">
        <f t="shared" ref="BG14:BG17" si="3">+C14</f>
        <v>SI</v>
      </c>
      <c r="BH14" s="40" t="str">
        <f t="shared" ref="BH14:BH17" si="4">+E14</f>
        <v>SI</v>
      </c>
      <c r="BI14" s="40" t="str">
        <f t="shared" ref="BI14:BI17" si="5">+AF14</f>
        <v>SI</v>
      </c>
      <c r="BJ14" s="40" t="str">
        <f t="shared" ref="BJ14:BJ17" si="6">+AH14</f>
        <v>SI</v>
      </c>
      <c r="BK14" s="40" t="str">
        <f t="shared" ref="BK14:BK17" si="7">+AJ14</f>
        <v>SI</v>
      </c>
      <c r="BL14" s="40" t="str">
        <f t="shared" ref="BL14:BL17" si="8">+AL14</f>
        <v>SI</v>
      </c>
      <c r="BM14" s="40" t="str">
        <f t="shared" ref="BM14:BM17" si="9">+AN14</f>
        <v>SI</v>
      </c>
      <c r="BN14" s="40" t="str">
        <f t="shared" ref="BN14:BN17" si="10">+AQ14</f>
        <v>SI</v>
      </c>
      <c r="BO14" s="40" t="str">
        <f t="shared" ref="BO14:BO17" si="11">+AS14</f>
        <v>SI</v>
      </c>
      <c r="BP14" s="40" t="str">
        <f t="shared" ref="BP14:BQ17" si="12">+AU14</f>
        <v>SI</v>
      </c>
      <c r="BQ14" s="40" t="str">
        <f t="shared" si="12"/>
        <v>SI</v>
      </c>
      <c r="BR14" s="40"/>
      <c r="BS14" s="40" t="str">
        <f t="shared" ref="BS14:BS17" si="13">+BF14</f>
        <v>SI</v>
      </c>
      <c r="BT14" s="22">
        <f t="shared" ref="BT14:BT17" si="14">COUNTIF(BG14:BS14,"SI")</f>
        <v>12</v>
      </c>
      <c r="BU14" s="68" t="str">
        <f t="shared" ref="BU14:BU17" si="15">+IF(BT14&lt;12,"NO","SI")</f>
        <v>SI</v>
      </c>
      <c r="BV14" s="70" t="s">
        <v>233</v>
      </c>
    </row>
    <row r="15" spans="1:74" ht="204" x14ac:dyDescent="0.25">
      <c r="A15" s="195"/>
      <c r="B15" s="23" t="s">
        <v>12</v>
      </c>
      <c r="C15" s="2" t="s">
        <v>1</v>
      </c>
      <c r="D15" s="72">
        <v>42003</v>
      </c>
      <c r="E15" s="2" t="s">
        <v>1</v>
      </c>
      <c r="F15" s="72">
        <v>41267</v>
      </c>
      <c r="G15" s="74">
        <f>40181612406+19687755218.61</f>
        <v>59869367624.610001</v>
      </c>
      <c r="H15" s="7">
        <f t="shared" si="0"/>
        <v>2012</v>
      </c>
      <c r="I15" s="75">
        <f>+SMLMV!B30</f>
        <v>566700</v>
      </c>
      <c r="J15" s="25">
        <f>(G15/I15)*AP15</f>
        <v>25090.832558399285</v>
      </c>
      <c r="K15" s="14">
        <f>(+K13/SMLMV!B33)*50%</f>
        <v>37235.473553969117</v>
      </c>
      <c r="L15" s="70" t="s">
        <v>394</v>
      </c>
      <c r="M15" s="2" t="s">
        <v>2</v>
      </c>
      <c r="N15" s="2" t="s">
        <v>2</v>
      </c>
      <c r="O15" s="2" t="s">
        <v>2</v>
      </c>
      <c r="P15" s="2" t="s">
        <v>2</v>
      </c>
      <c r="Q15" s="2" t="s">
        <v>2</v>
      </c>
      <c r="R15" s="2" t="s">
        <v>2</v>
      </c>
      <c r="S15" s="2" t="s">
        <v>1</v>
      </c>
      <c r="T15" s="2" t="s">
        <v>1</v>
      </c>
      <c r="U15" s="2" t="s">
        <v>1</v>
      </c>
      <c r="V15" s="2" t="s">
        <v>2</v>
      </c>
      <c r="W15" s="2" t="s">
        <v>1</v>
      </c>
      <c r="X15" s="2" t="s">
        <v>2</v>
      </c>
      <c r="Y15" s="2" t="s">
        <v>2</v>
      </c>
      <c r="Z15" s="22">
        <f t="shared" si="1"/>
        <v>0</v>
      </c>
      <c r="AA15" s="22" t="str">
        <f>+IF(Z15&gt;0,"SI","NO")</f>
        <v>NO</v>
      </c>
      <c r="AB15" s="196"/>
      <c r="AC15" s="31">
        <f>+Z15*J15</f>
        <v>0</v>
      </c>
      <c r="AD15" s="17">
        <f>(+AD13/SMLMV!B33)*5%</f>
        <v>3723.5473553969118</v>
      </c>
      <c r="AE15" s="22">
        <f>COUNTIF(M15:Y15,"SI")</f>
        <v>4</v>
      </c>
      <c r="AF15" s="22" t="str">
        <f t="shared" si="2"/>
        <v>SI</v>
      </c>
      <c r="AG15" s="70" t="s">
        <v>360</v>
      </c>
      <c r="AH15" s="2" t="s">
        <v>1</v>
      </c>
      <c r="AI15" s="70" t="s">
        <v>190</v>
      </c>
      <c r="AJ15" s="2" t="s">
        <v>1</v>
      </c>
      <c r="AK15" s="70" t="s">
        <v>191</v>
      </c>
      <c r="AL15" s="2" t="s">
        <v>1</v>
      </c>
      <c r="AM15" s="70" t="s">
        <v>200</v>
      </c>
      <c r="AN15" s="2" t="s">
        <v>1</v>
      </c>
      <c r="AO15" s="87" t="s">
        <v>198</v>
      </c>
      <c r="AP15" s="88">
        <v>0.23749999999999999</v>
      </c>
      <c r="AQ15" s="2" t="s">
        <v>1</v>
      </c>
      <c r="AR15" s="180" t="s">
        <v>352</v>
      </c>
      <c r="AS15" s="2" t="s">
        <v>1</v>
      </c>
      <c r="AT15" s="73" t="s">
        <v>371</v>
      </c>
      <c r="AU15" s="2" t="s">
        <v>1</v>
      </c>
      <c r="AV15" s="2" t="s">
        <v>1</v>
      </c>
      <c r="AW15" s="68" t="s">
        <v>27</v>
      </c>
      <c r="AX15" s="26" t="str">
        <f>+IF(AW15="PRIVADO", "VALIDE CONTRATO:", "N/A")</f>
        <v>N/A</v>
      </c>
      <c r="AY15" s="26" t="s">
        <v>24</v>
      </c>
      <c r="AZ15" s="2" t="s">
        <v>24</v>
      </c>
      <c r="BA15" s="22" t="str">
        <f>+IF(AZ15="SI","INGRESE DATOS:","N/A")</f>
        <v>N/A</v>
      </c>
      <c r="BB15" s="72" t="s">
        <v>24</v>
      </c>
      <c r="BC15" s="27" t="s">
        <v>24</v>
      </c>
      <c r="BD15" s="72" t="s">
        <v>24</v>
      </c>
      <c r="BE15" s="27" t="s">
        <v>24</v>
      </c>
      <c r="BF15" s="2" t="s">
        <v>1</v>
      </c>
      <c r="BG15" s="40" t="str">
        <f t="shared" si="3"/>
        <v>SI</v>
      </c>
      <c r="BH15" s="40" t="str">
        <f t="shared" si="4"/>
        <v>SI</v>
      </c>
      <c r="BI15" s="40" t="str">
        <f t="shared" si="5"/>
        <v>SI</v>
      </c>
      <c r="BJ15" s="40" t="str">
        <f t="shared" si="6"/>
        <v>SI</v>
      </c>
      <c r="BK15" s="40" t="str">
        <f t="shared" si="7"/>
        <v>SI</v>
      </c>
      <c r="BL15" s="40" t="str">
        <f t="shared" si="8"/>
        <v>SI</v>
      </c>
      <c r="BM15" s="40" t="str">
        <f t="shared" si="9"/>
        <v>SI</v>
      </c>
      <c r="BN15" s="40" t="str">
        <f t="shared" si="10"/>
        <v>SI</v>
      </c>
      <c r="BO15" s="40" t="str">
        <f t="shared" si="11"/>
        <v>SI</v>
      </c>
      <c r="BP15" s="40" t="str">
        <f t="shared" si="12"/>
        <v>SI</v>
      </c>
      <c r="BQ15" s="40" t="str">
        <f t="shared" si="12"/>
        <v>SI</v>
      </c>
      <c r="BR15" s="40"/>
      <c r="BS15" s="40" t="str">
        <f t="shared" si="13"/>
        <v>SI</v>
      </c>
      <c r="BT15" s="22">
        <f t="shared" si="14"/>
        <v>12</v>
      </c>
      <c r="BU15" s="68" t="str">
        <f t="shared" si="15"/>
        <v>SI</v>
      </c>
      <c r="BV15" s="175" t="s">
        <v>344</v>
      </c>
    </row>
    <row r="16" spans="1:74" ht="105" x14ac:dyDescent="0.25">
      <c r="A16" s="195"/>
      <c r="B16" s="23" t="s">
        <v>13</v>
      </c>
      <c r="C16" s="2" t="s">
        <v>1</v>
      </c>
      <c r="D16" s="72">
        <v>42034</v>
      </c>
      <c r="E16" s="2" t="s">
        <v>1</v>
      </c>
      <c r="F16" s="72">
        <v>41638</v>
      </c>
      <c r="G16" s="74">
        <f>28838174974+7884392754.15+50112000+813659199.01</f>
        <v>37586338927.160004</v>
      </c>
      <c r="H16" s="7">
        <f t="shared" si="0"/>
        <v>2013</v>
      </c>
      <c r="I16" s="75">
        <f>+SMLMV!B31</f>
        <v>589500</v>
      </c>
      <c r="J16" s="25">
        <f>(G16/I16)*AP16</f>
        <v>19127.907850972013</v>
      </c>
      <c r="K16" s="196" t="str">
        <f>+IF(J18&gt;=K15,"SI","NO")</f>
        <v>SI</v>
      </c>
      <c r="L16" s="70" t="s">
        <v>393</v>
      </c>
      <c r="M16" s="2" t="s">
        <v>2</v>
      </c>
      <c r="N16" s="2" t="s">
        <v>2</v>
      </c>
      <c r="O16" s="2" t="s">
        <v>2</v>
      </c>
      <c r="P16" s="2" t="s">
        <v>2</v>
      </c>
      <c r="Q16" s="2" t="s">
        <v>2</v>
      </c>
      <c r="R16" s="2" t="s">
        <v>2</v>
      </c>
      <c r="S16" s="2" t="s">
        <v>1</v>
      </c>
      <c r="T16" s="2" t="s">
        <v>1</v>
      </c>
      <c r="U16" s="2" t="s">
        <v>1</v>
      </c>
      <c r="V16" s="2" t="s">
        <v>2</v>
      </c>
      <c r="W16" s="2" t="s">
        <v>1</v>
      </c>
      <c r="X16" s="2" t="s">
        <v>2</v>
      </c>
      <c r="Y16" s="2" t="s">
        <v>2</v>
      </c>
      <c r="Z16" s="22">
        <f t="shared" si="1"/>
        <v>0</v>
      </c>
      <c r="AA16" s="22" t="str">
        <f>+IF(Z16&gt;0,"SI","NO")</f>
        <v>NO</v>
      </c>
      <c r="AB16" s="196"/>
      <c r="AC16" s="31">
        <f>+Z16*J16</f>
        <v>0</v>
      </c>
      <c r="AD16" s="202" t="str">
        <f>+IF(AC18&gt;AD15,"SI","NO")</f>
        <v>SI</v>
      </c>
      <c r="AE16" s="22">
        <f>COUNTIF(M16:Y16,"SI")</f>
        <v>4</v>
      </c>
      <c r="AF16" s="22" t="str">
        <f t="shared" si="2"/>
        <v>SI</v>
      </c>
      <c r="AG16" s="70" t="s">
        <v>360</v>
      </c>
      <c r="AH16" s="2" t="s">
        <v>1</v>
      </c>
      <c r="AI16" s="70" t="s">
        <v>190</v>
      </c>
      <c r="AJ16" s="2" t="s">
        <v>1</v>
      </c>
      <c r="AK16" s="70" t="s">
        <v>191</v>
      </c>
      <c r="AL16" s="2" t="s">
        <v>1</v>
      </c>
      <c r="AM16" s="70" t="s">
        <v>201</v>
      </c>
      <c r="AN16" s="2" t="s">
        <v>1</v>
      </c>
      <c r="AO16" s="87" t="s">
        <v>202</v>
      </c>
      <c r="AP16" s="71">
        <v>0.3</v>
      </c>
      <c r="AQ16" s="2" t="s">
        <v>1</v>
      </c>
      <c r="AR16" s="72">
        <v>42164</v>
      </c>
      <c r="AS16" s="2" t="s">
        <v>1</v>
      </c>
      <c r="AT16" s="73" t="s">
        <v>199</v>
      </c>
      <c r="AU16" s="2" t="s">
        <v>1</v>
      </c>
      <c r="AV16" s="2" t="s">
        <v>1</v>
      </c>
      <c r="AW16" s="68" t="s">
        <v>27</v>
      </c>
      <c r="AX16" s="26" t="str">
        <f>+IF(AW16="PRIVADO", "VALIDE CONTRATO:", "N/A")</f>
        <v>N/A</v>
      </c>
      <c r="AY16" s="26" t="s">
        <v>24</v>
      </c>
      <c r="AZ16" s="2" t="s">
        <v>24</v>
      </c>
      <c r="BA16" s="22" t="str">
        <f>+IF(AZ16="SI","INGRESE DATOS:","N/A")</f>
        <v>N/A</v>
      </c>
      <c r="BB16" s="72" t="s">
        <v>24</v>
      </c>
      <c r="BC16" s="27" t="s">
        <v>24</v>
      </c>
      <c r="BD16" s="72" t="s">
        <v>24</v>
      </c>
      <c r="BE16" s="27" t="s">
        <v>24</v>
      </c>
      <c r="BF16" s="2" t="s">
        <v>1</v>
      </c>
      <c r="BG16" s="40" t="str">
        <f t="shared" si="3"/>
        <v>SI</v>
      </c>
      <c r="BH16" s="40" t="str">
        <f t="shared" si="4"/>
        <v>SI</v>
      </c>
      <c r="BI16" s="40" t="str">
        <f t="shared" si="5"/>
        <v>SI</v>
      </c>
      <c r="BJ16" s="40" t="str">
        <f t="shared" si="6"/>
        <v>SI</v>
      </c>
      <c r="BK16" s="40" t="str">
        <f t="shared" si="7"/>
        <v>SI</v>
      </c>
      <c r="BL16" s="40" t="str">
        <f t="shared" si="8"/>
        <v>SI</v>
      </c>
      <c r="BM16" s="40" t="str">
        <f t="shared" si="9"/>
        <v>SI</v>
      </c>
      <c r="BN16" s="40" t="str">
        <f t="shared" si="10"/>
        <v>SI</v>
      </c>
      <c r="BO16" s="40" t="str">
        <f t="shared" si="11"/>
        <v>SI</v>
      </c>
      <c r="BP16" s="40" t="str">
        <f t="shared" si="12"/>
        <v>SI</v>
      </c>
      <c r="BQ16" s="40" t="str">
        <f t="shared" si="12"/>
        <v>SI</v>
      </c>
      <c r="BR16" s="40"/>
      <c r="BS16" s="40" t="str">
        <f t="shared" si="13"/>
        <v>SI</v>
      </c>
      <c r="BT16" s="22">
        <f t="shared" si="14"/>
        <v>12</v>
      </c>
      <c r="BU16" s="68" t="str">
        <f t="shared" si="15"/>
        <v>SI</v>
      </c>
      <c r="BV16" s="70" t="s">
        <v>233</v>
      </c>
    </row>
    <row r="17" spans="1:74" ht="105" x14ac:dyDescent="0.25">
      <c r="A17" s="195"/>
      <c r="B17" s="23" t="s">
        <v>14</v>
      </c>
      <c r="C17" s="2" t="s">
        <v>1</v>
      </c>
      <c r="D17" s="72">
        <v>41255</v>
      </c>
      <c r="E17" s="2" t="s">
        <v>1</v>
      </c>
      <c r="F17" s="72">
        <v>40889</v>
      </c>
      <c r="G17" s="74">
        <v>11252522217</v>
      </c>
      <c r="H17" s="7">
        <f t="shared" si="0"/>
        <v>2011</v>
      </c>
      <c r="I17" s="75">
        <f>+SMLMV!B29</f>
        <v>535600</v>
      </c>
      <c r="J17" s="25">
        <f>(G17/I17)*AP17</f>
        <v>15735.88338411688</v>
      </c>
      <c r="K17" s="196"/>
      <c r="L17" s="77" t="s">
        <v>361</v>
      </c>
      <c r="M17" s="2" t="s">
        <v>2</v>
      </c>
      <c r="N17" s="2" t="s">
        <v>2</v>
      </c>
      <c r="O17" s="2" t="s">
        <v>2</v>
      </c>
      <c r="P17" s="2" t="s">
        <v>2</v>
      </c>
      <c r="Q17" s="2" t="s">
        <v>2</v>
      </c>
      <c r="R17" s="2" t="s">
        <v>2</v>
      </c>
      <c r="S17" s="2" t="s">
        <v>1</v>
      </c>
      <c r="T17" s="2" t="s">
        <v>1</v>
      </c>
      <c r="U17" s="2" t="s">
        <v>1</v>
      </c>
      <c r="V17" s="2" t="s">
        <v>2</v>
      </c>
      <c r="W17" s="2" t="s">
        <v>2</v>
      </c>
      <c r="X17" s="2" t="s">
        <v>2</v>
      </c>
      <c r="Y17" s="2" t="s">
        <v>2</v>
      </c>
      <c r="Z17" s="22">
        <f t="shared" si="1"/>
        <v>0</v>
      </c>
      <c r="AA17" s="22" t="str">
        <f>+IF(Z17&gt;0,"SI","NO")</f>
        <v>NO</v>
      </c>
      <c r="AB17" s="196"/>
      <c r="AC17" s="31">
        <f>+Z17*J17</f>
        <v>0</v>
      </c>
      <c r="AD17" s="203"/>
      <c r="AE17" s="22">
        <f>COUNTIF(M17:Y17,"SI")</f>
        <v>3</v>
      </c>
      <c r="AF17" s="22" t="str">
        <f t="shared" si="2"/>
        <v>SI</v>
      </c>
      <c r="AG17" s="70" t="s">
        <v>362</v>
      </c>
      <c r="AH17" s="2" t="s">
        <v>1</v>
      </c>
      <c r="AI17" s="70" t="s">
        <v>203</v>
      </c>
      <c r="AJ17" s="2" t="s">
        <v>1</v>
      </c>
      <c r="AK17" s="70" t="s">
        <v>204</v>
      </c>
      <c r="AL17" s="2" t="s">
        <v>1</v>
      </c>
      <c r="AM17" s="70" t="s">
        <v>205</v>
      </c>
      <c r="AN17" s="2" t="s">
        <v>1</v>
      </c>
      <c r="AO17" s="87" t="s">
        <v>206</v>
      </c>
      <c r="AP17" s="86">
        <v>0.749</v>
      </c>
      <c r="AQ17" s="2" t="s">
        <v>1</v>
      </c>
      <c r="AR17" s="72">
        <v>41433</v>
      </c>
      <c r="AS17" s="2" t="s">
        <v>1</v>
      </c>
      <c r="AT17" s="73" t="s">
        <v>363</v>
      </c>
      <c r="AU17" s="2" t="s">
        <v>1</v>
      </c>
      <c r="AV17" s="2" t="s">
        <v>1</v>
      </c>
      <c r="AW17" s="68" t="s">
        <v>27</v>
      </c>
      <c r="AX17" s="26" t="str">
        <f>+IF(AW17="PRIVADO", "VALIDE CONTRATO:", "N/A")</f>
        <v>N/A</v>
      </c>
      <c r="AY17" s="26" t="s">
        <v>24</v>
      </c>
      <c r="AZ17" s="2" t="s">
        <v>24</v>
      </c>
      <c r="BA17" s="22" t="str">
        <f>+IF(AZ17="SI","INGRESE DATOS:","N/A")</f>
        <v>N/A</v>
      </c>
      <c r="BB17" s="72" t="s">
        <v>24</v>
      </c>
      <c r="BC17" s="27" t="s">
        <v>24</v>
      </c>
      <c r="BD17" s="72" t="s">
        <v>24</v>
      </c>
      <c r="BE17" s="27" t="s">
        <v>24</v>
      </c>
      <c r="BF17" s="2" t="s">
        <v>1</v>
      </c>
      <c r="BG17" s="40" t="str">
        <f t="shared" si="3"/>
        <v>SI</v>
      </c>
      <c r="BH17" s="40" t="str">
        <f t="shared" si="4"/>
        <v>SI</v>
      </c>
      <c r="BI17" s="40" t="str">
        <f t="shared" si="5"/>
        <v>SI</v>
      </c>
      <c r="BJ17" s="40" t="str">
        <f t="shared" si="6"/>
        <v>SI</v>
      </c>
      <c r="BK17" s="40" t="str">
        <f t="shared" si="7"/>
        <v>SI</v>
      </c>
      <c r="BL17" s="40" t="str">
        <f t="shared" si="8"/>
        <v>SI</v>
      </c>
      <c r="BM17" s="40" t="str">
        <f t="shared" si="9"/>
        <v>SI</v>
      </c>
      <c r="BN17" s="40" t="str">
        <f t="shared" si="10"/>
        <v>SI</v>
      </c>
      <c r="BO17" s="40" t="str">
        <f t="shared" si="11"/>
        <v>SI</v>
      </c>
      <c r="BP17" s="40" t="str">
        <f t="shared" si="12"/>
        <v>SI</v>
      </c>
      <c r="BQ17" s="40" t="str">
        <f t="shared" si="12"/>
        <v>SI</v>
      </c>
      <c r="BR17" s="40"/>
      <c r="BS17" s="40" t="str">
        <f t="shared" si="13"/>
        <v>SI</v>
      </c>
      <c r="BT17" s="22">
        <f t="shared" si="14"/>
        <v>12</v>
      </c>
      <c r="BU17" s="68" t="str">
        <f t="shared" si="15"/>
        <v>SI</v>
      </c>
      <c r="BV17" s="70" t="s">
        <v>24</v>
      </c>
    </row>
    <row r="18" spans="1:74" x14ac:dyDescent="0.25">
      <c r="A18" s="195"/>
      <c r="B18" s="30"/>
      <c r="C18" s="30"/>
      <c r="D18" s="30"/>
      <c r="E18" s="30"/>
      <c r="F18" s="30"/>
      <c r="G18" s="30"/>
      <c r="H18" s="30"/>
      <c r="I18" s="28"/>
      <c r="J18" s="18">
        <f>SUM(J13:J17)</f>
        <v>93980.389534108501</v>
      </c>
      <c r="K18" s="196"/>
      <c r="L18" s="29"/>
      <c r="M18" s="30"/>
      <c r="N18" s="30"/>
      <c r="O18" s="30"/>
      <c r="P18" s="30"/>
      <c r="Q18" s="30"/>
      <c r="R18" s="30"/>
      <c r="S18" s="30"/>
      <c r="T18" s="30"/>
      <c r="U18" s="30"/>
      <c r="V18" s="30"/>
      <c r="W18" s="30"/>
      <c r="X18" s="30"/>
      <c r="Y18" s="30"/>
      <c r="Z18" s="30"/>
      <c r="AA18" s="22">
        <f>COUNTIF(AA13:AA17,"SI")</f>
        <v>1</v>
      </c>
      <c r="AB18" s="196"/>
      <c r="AC18" s="32">
        <f>SUM(AC13:AC17)</f>
        <v>11470.466636893203</v>
      </c>
      <c r="AD18" s="22"/>
      <c r="AE18" s="22"/>
      <c r="AF18" s="22"/>
      <c r="AG18" s="29"/>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28"/>
      <c r="BG18" s="28"/>
      <c r="BH18" s="28"/>
      <c r="BI18" s="28"/>
      <c r="BJ18" s="28"/>
      <c r="BK18" s="28"/>
      <c r="BL18" s="28"/>
      <c r="BM18" s="28"/>
      <c r="BN18" s="28"/>
      <c r="BO18" s="28"/>
      <c r="BP18" s="28"/>
      <c r="BQ18" s="28"/>
      <c r="BR18" s="28"/>
      <c r="BS18" s="28"/>
      <c r="BT18" s="37"/>
      <c r="BU18" s="28"/>
      <c r="BV18" s="28"/>
    </row>
    <row r="19" spans="1:74" x14ac:dyDescent="0.25">
      <c r="A19" s="53"/>
      <c r="B19" s="54"/>
      <c r="C19" s="54"/>
      <c r="D19" s="54"/>
      <c r="E19" s="54"/>
      <c r="F19" s="54"/>
      <c r="G19" s="54"/>
      <c r="H19" s="54"/>
      <c r="I19" s="54"/>
      <c r="J19" s="55"/>
      <c r="K19" s="52"/>
      <c r="L19" s="182"/>
      <c r="M19" s="183"/>
      <c r="N19" s="54"/>
      <c r="O19" s="54"/>
      <c r="P19" s="54"/>
      <c r="Q19" s="54"/>
      <c r="R19" s="54"/>
      <c r="S19" s="54"/>
      <c r="T19" s="54"/>
      <c r="U19" s="54"/>
      <c r="V19" s="54"/>
      <c r="W19" s="54"/>
      <c r="X19" s="54"/>
      <c r="Y19" s="54"/>
      <c r="Z19" s="54"/>
      <c r="AA19" s="52"/>
      <c r="AB19" s="52"/>
      <c r="AC19" s="56"/>
      <c r="AD19" s="52"/>
      <c r="AE19" s="52"/>
      <c r="AF19" s="52"/>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row>
    <row r="20" spans="1:74" ht="63" x14ac:dyDescent="0.25">
      <c r="A20" s="62" t="s">
        <v>66</v>
      </c>
      <c r="B20" s="185" t="s">
        <v>67</v>
      </c>
      <c r="C20" s="66" t="s">
        <v>68</v>
      </c>
      <c r="D20" s="66" t="s">
        <v>75</v>
      </c>
      <c r="E20" s="66" t="s">
        <v>69</v>
      </c>
      <c r="F20" s="66" t="s">
        <v>75</v>
      </c>
      <c r="G20" s="66" t="s">
        <v>70</v>
      </c>
      <c r="H20" s="199" t="s">
        <v>80</v>
      </c>
      <c r="I20" s="199"/>
      <c r="J20" s="199"/>
      <c r="K20" s="66" t="s">
        <v>77</v>
      </c>
      <c r="L20" s="66" t="s">
        <v>78</v>
      </c>
      <c r="M20" s="66" t="s">
        <v>79</v>
      </c>
      <c r="N20" s="66" t="s">
        <v>136</v>
      </c>
      <c r="O20" s="67" t="s">
        <v>98</v>
      </c>
      <c r="P20" s="67" t="s">
        <v>100</v>
      </c>
      <c r="Q20" s="67" t="s">
        <v>101</v>
      </c>
      <c r="R20" s="201" t="s">
        <v>3</v>
      </c>
      <c r="S20" s="201"/>
      <c r="T20" s="201"/>
      <c r="U20" s="201"/>
      <c r="V20" s="201"/>
    </row>
    <row r="21" spans="1:74" ht="50.25" customHeight="1" x14ac:dyDescent="0.25">
      <c r="B21" s="185"/>
      <c r="C21" s="2" t="s">
        <v>1</v>
      </c>
      <c r="D21" s="2" t="s">
        <v>1</v>
      </c>
      <c r="E21" s="2" t="s">
        <v>1</v>
      </c>
      <c r="F21" s="2" t="s">
        <v>1</v>
      </c>
      <c r="G21" s="2" t="s">
        <v>1</v>
      </c>
      <c r="H21" s="57" t="s">
        <v>2</v>
      </c>
      <c r="I21" s="68" t="str">
        <f>+IF(H21="SI","VALIDAR MATRICULA","N/A")</f>
        <v>N/A</v>
      </c>
      <c r="J21" s="2" t="s">
        <v>24</v>
      </c>
      <c r="K21" s="72">
        <v>26872</v>
      </c>
      <c r="L21" s="2" t="s">
        <v>1</v>
      </c>
      <c r="M21" s="2" t="s">
        <v>1</v>
      </c>
      <c r="N21" s="2" t="s">
        <v>1</v>
      </c>
      <c r="O21" s="68" t="str">
        <f>+IF(R43&gt;10,"SI","NO")</f>
        <v>SI</v>
      </c>
      <c r="P21" s="68" t="str">
        <f>+IF(U43&gt;4,"SI","NO")</f>
        <v>SI</v>
      </c>
      <c r="Q21" s="68" t="str">
        <f>+IF(X43&gt;4,"SI","NO")</f>
        <v>SI</v>
      </c>
      <c r="R21" s="192" t="s">
        <v>207</v>
      </c>
      <c r="S21" s="193"/>
      <c r="T21" s="193"/>
      <c r="U21" s="193"/>
      <c r="V21" s="194"/>
    </row>
    <row r="22" spans="1:74" ht="61.5" customHeight="1" x14ac:dyDescent="0.25">
      <c r="B22" s="4" t="s">
        <v>71</v>
      </c>
      <c r="C22" s="197" t="s">
        <v>72</v>
      </c>
      <c r="D22" s="198"/>
      <c r="E22" s="197" t="s">
        <v>73</v>
      </c>
      <c r="F22" s="198"/>
      <c r="G22" s="199" t="s">
        <v>184</v>
      </c>
      <c r="H22" s="199"/>
      <c r="I22" s="199"/>
      <c r="J22" s="197" t="s">
        <v>76</v>
      </c>
      <c r="K22" s="200"/>
      <c r="L22" s="198"/>
      <c r="M22" s="66" t="s">
        <v>15</v>
      </c>
      <c r="N22" s="66" t="s">
        <v>74</v>
      </c>
      <c r="O22" s="66" t="s">
        <v>81</v>
      </c>
      <c r="P22" s="199" t="s">
        <v>82</v>
      </c>
      <c r="Q22" s="199"/>
      <c r="R22" s="199"/>
      <c r="S22" s="199" t="s">
        <v>99</v>
      </c>
      <c r="T22" s="199"/>
      <c r="U22" s="199"/>
      <c r="V22" s="199" t="s">
        <v>104</v>
      </c>
      <c r="W22" s="199"/>
      <c r="X22" s="199"/>
      <c r="Y22" s="201" t="s">
        <v>3</v>
      </c>
      <c r="Z22" s="201"/>
      <c r="AA22" s="201"/>
    </row>
    <row r="23" spans="1:74" x14ac:dyDescent="0.25">
      <c r="B23" s="4" t="s">
        <v>9</v>
      </c>
      <c r="C23" s="74" t="s">
        <v>364</v>
      </c>
      <c r="D23" s="2" t="s">
        <v>1</v>
      </c>
      <c r="E23" s="74" t="s">
        <v>365</v>
      </c>
      <c r="F23" s="2" t="s">
        <v>1</v>
      </c>
      <c r="G23" s="186" t="s">
        <v>208</v>
      </c>
      <c r="H23" s="187"/>
      <c r="I23" s="188"/>
      <c r="J23" s="2" t="s">
        <v>24</v>
      </c>
      <c r="K23" s="68" t="str">
        <f>+IF(J23="SI","VALIDAR CONTRATO","N/A")</f>
        <v>N/A</v>
      </c>
      <c r="L23" s="2" t="s">
        <v>24</v>
      </c>
      <c r="M23" s="72">
        <v>26842</v>
      </c>
      <c r="N23" s="72">
        <v>29417</v>
      </c>
      <c r="O23" s="2" t="s">
        <v>2</v>
      </c>
      <c r="P23" s="72">
        <v>26842</v>
      </c>
      <c r="Q23" s="72">
        <v>29417</v>
      </c>
      <c r="R23" s="15">
        <f>+Q23-P23</f>
        <v>2575</v>
      </c>
      <c r="S23" s="72"/>
      <c r="T23" s="72"/>
      <c r="U23" s="15">
        <f>+T23-S23</f>
        <v>0</v>
      </c>
      <c r="V23" s="72"/>
      <c r="W23" s="72"/>
      <c r="X23" s="15">
        <f>+W23-V23</f>
        <v>0</v>
      </c>
      <c r="Y23" s="192" t="s">
        <v>24</v>
      </c>
      <c r="Z23" s="193"/>
      <c r="AA23" s="194"/>
    </row>
    <row r="24" spans="1:74" ht="139.5" customHeight="1" x14ac:dyDescent="0.25">
      <c r="B24" s="4" t="s">
        <v>11</v>
      </c>
      <c r="C24" s="74" t="s">
        <v>364</v>
      </c>
      <c r="D24" s="2" t="s">
        <v>1</v>
      </c>
      <c r="E24" s="74" t="s">
        <v>365</v>
      </c>
      <c r="F24" s="2" t="s">
        <v>1</v>
      </c>
      <c r="G24" s="186" t="s">
        <v>366</v>
      </c>
      <c r="H24" s="187"/>
      <c r="I24" s="188"/>
      <c r="J24" s="2" t="s">
        <v>24</v>
      </c>
      <c r="K24" s="68" t="str">
        <f t="shared" ref="K24:K42" si="16">+IF(J24="SI","VALIDAR CONTRATO","N/A")</f>
        <v>N/A</v>
      </c>
      <c r="L24" s="2" t="s">
        <v>24</v>
      </c>
      <c r="M24" s="72">
        <v>29418</v>
      </c>
      <c r="N24" s="72">
        <v>29895</v>
      </c>
      <c r="O24" s="2" t="s">
        <v>2</v>
      </c>
      <c r="P24" s="72">
        <v>29418</v>
      </c>
      <c r="Q24" s="72">
        <v>29895</v>
      </c>
      <c r="R24" s="15">
        <f t="shared" ref="R24:R42" si="17">+Q24-P24</f>
        <v>477</v>
      </c>
      <c r="S24" s="72"/>
      <c r="T24" s="72"/>
      <c r="U24" s="15">
        <f t="shared" ref="U24:U42" si="18">+T24-S24</f>
        <v>0</v>
      </c>
      <c r="V24" s="72">
        <v>29418</v>
      </c>
      <c r="W24" s="72">
        <v>29895</v>
      </c>
      <c r="X24" s="15">
        <f t="shared" ref="X24:X42" si="19">+W24-V24</f>
        <v>477</v>
      </c>
      <c r="Y24" s="192" t="s">
        <v>24</v>
      </c>
      <c r="Z24" s="193"/>
      <c r="AA24" s="194"/>
    </row>
    <row r="25" spans="1:74" x14ac:dyDescent="0.25">
      <c r="B25" s="4" t="s">
        <v>12</v>
      </c>
      <c r="C25" s="74" t="s">
        <v>364</v>
      </c>
      <c r="D25" s="2" t="s">
        <v>1</v>
      </c>
      <c r="E25" s="74" t="s">
        <v>365</v>
      </c>
      <c r="F25" s="2" t="s">
        <v>1</v>
      </c>
      <c r="G25" s="186" t="s">
        <v>367</v>
      </c>
      <c r="H25" s="187"/>
      <c r="I25" s="188"/>
      <c r="J25" s="2" t="s">
        <v>24</v>
      </c>
      <c r="K25" s="68" t="str">
        <f t="shared" si="16"/>
        <v>N/A</v>
      </c>
      <c r="L25" s="2" t="s">
        <v>24</v>
      </c>
      <c r="M25" s="72">
        <v>29977</v>
      </c>
      <c r="N25" s="72">
        <v>30851</v>
      </c>
      <c r="O25" s="2" t="s">
        <v>2</v>
      </c>
      <c r="P25" s="72"/>
      <c r="Q25" s="72"/>
      <c r="R25" s="15">
        <f t="shared" si="17"/>
        <v>0</v>
      </c>
      <c r="S25" s="72"/>
      <c r="T25" s="72"/>
      <c r="U25" s="15">
        <f t="shared" si="18"/>
        <v>0</v>
      </c>
      <c r="V25" s="72"/>
      <c r="W25" s="72"/>
      <c r="X25" s="15">
        <f t="shared" si="19"/>
        <v>0</v>
      </c>
      <c r="Y25" s="192" t="s">
        <v>24</v>
      </c>
      <c r="Z25" s="193"/>
      <c r="AA25" s="194"/>
    </row>
    <row r="26" spans="1:74" x14ac:dyDescent="0.25">
      <c r="B26" s="4" t="s">
        <v>13</v>
      </c>
      <c r="C26" s="74" t="s">
        <v>364</v>
      </c>
      <c r="D26" s="2" t="s">
        <v>1</v>
      </c>
      <c r="E26" s="74" t="s">
        <v>365</v>
      </c>
      <c r="F26" s="2" t="s">
        <v>1</v>
      </c>
      <c r="G26" s="186" t="s">
        <v>234</v>
      </c>
      <c r="H26" s="187"/>
      <c r="I26" s="188"/>
      <c r="J26" s="2" t="s">
        <v>24</v>
      </c>
      <c r="K26" s="68" t="str">
        <f t="shared" si="16"/>
        <v>N/A</v>
      </c>
      <c r="L26" s="2" t="s">
        <v>24</v>
      </c>
      <c r="M26" s="72">
        <v>30852</v>
      </c>
      <c r="N26" s="72">
        <v>31326</v>
      </c>
      <c r="O26" s="2" t="s">
        <v>2</v>
      </c>
      <c r="P26" s="72">
        <v>30852</v>
      </c>
      <c r="Q26" s="72">
        <v>31326</v>
      </c>
      <c r="R26" s="15">
        <f t="shared" si="17"/>
        <v>474</v>
      </c>
      <c r="S26" s="72"/>
      <c r="T26" s="72"/>
      <c r="U26" s="15">
        <f t="shared" si="18"/>
        <v>0</v>
      </c>
      <c r="V26" s="72"/>
      <c r="W26" s="72"/>
      <c r="X26" s="15">
        <f t="shared" si="19"/>
        <v>0</v>
      </c>
      <c r="Y26" s="192" t="s">
        <v>24</v>
      </c>
      <c r="Z26" s="193"/>
      <c r="AA26" s="194"/>
    </row>
    <row r="27" spans="1:74" ht="146.25" customHeight="1" x14ac:dyDescent="0.25">
      <c r="B27" s="4" t="s">
        <v>14</v>
      </c>
      <c r="C27" s="74" t="s">
        <v>364</v>
      </c>
      <c r="D27" s="2" t="s">
        <v>1</v>
      </c>
      <c r="E27" s="74" t="s">
        <v>365</v>
      </c>
      <c r="F27" s="2" t="s">
        <v>1</v>
      </c>
      <c r="G27" s="186" t="s">
        <v>368</v>
      </c>
      <c r="H27" s="187"/>
      <c r="I27" s="188"/>
      <c r="J27" s="2" t="s">
        <v>24</v>
      </c>
      <c r="K27" s="68" t="str">
        <f t="shared" si="16"/>
        <v>N/A</v>
      </c>
      <c r="L27" s="2" t="s">
        <v>24</v>
      </c>
      <c r="M27" s="72">
        <v>32241</v>
      </c>
      <c r="N27" s="72">
        <v>33448</v>
      </c>
      <c r="O27" s="2" t="s">
        <v>2</v>
      </c>
      <c r="P27" s="72">
        <v>32241</v>
      </c>
      <c r="Q27" s="72">
        <v>33448</v>
      </c>
      <c r="R27" s="15">
        <f t="shared" si="17"/>
        <v>1207</v>
      </c>
      <c r="S27" s="72"/>
      <c r="T27" s="72"/>
      <c r="U27" s="15">
        <f t="shared" si="18"/>
        <v>0</v>
      </c>
      <c r="V27" s="72">
        <v>32241</v>
      </c>
      <c r="W27" s="72">
        <v>33448</v>
      </c>
      <c r="X27" s="15">
        <f t="shared" si="19"/>
        <v>1207</v>
      </c>
      <c r="Y27" s="192" t="s">
        <v>24</v>
      </c>
      <c r="Z27" s="193"/>
      <c r="AA27" s="194"/>
    </row>
    <row r="28" spans="1:74" ht="50.1" customHeight="1" x14ac:dyDescent="0.25">
      <c r="B28" s="4" t="s">
        <v>83</v>
      </c>
      <c r="C28" s="74" t="s">
        <v>209</v>
      </c>
      <c r="D28" s="2" t="s">
        <v>1</v>
      </c>
      <c r="E28" s="74" t="s">
        <v>365</v>
      </c>
      <c r="F28" s="2" t="s">
        <v>1</v>
      </c>
      <c r="G28" s="186" t="s">
        <v>210</v>
      </c>
      <c r="H28" s="187"/>
      <c r="I28" s="188"/>
      <c r="J28" s="2" t="s">
        <v>24</v>
      </c>
      <c r="K28" s="68" t="str">
        <f t="shared" si="16"/>
        <v>N/A</v>
      </c>
      <c r="L28" s="2" t="s">
        <v>24</v>
      </c>
      <c r="M28" s="72">
        <v>33848</v>
      </c>
      <c r="N28" s="72">
        <v>35338</v>
      </c>
      <c r="O28" s="2" t="s">
        <v>2</v>
      </c>
      <c r="P28" s="72">
        <v>33848</v>
      </c>
      <c r="Q28" s="72">
        <v>35338</v>
      </c>
      <c r="R28" s="15">
        <f t="shared" si="17"/>
        <v>1490</v>
      </c>
      <c r="S28" s="72"/>
      <c r="T28" s="72"/>
      <c r="U28" s="15">
        <f t="shared" si="18"/>
        <v>0</v>
      </c>
      <c r="V28" s="72"/>
      <c r="W28" s="72"/>
      <c r="X28" s="15">
        <f t="shared" si="19"/>
        <v>0</v>
      </c>
      <c r="Y28" s="192" t="s">
        <v>211</v>
      </c>
      <c r="Z28" s="193"/>
      <c r="AA28" s="194"/>
    </row>
    <row r="29" spans="1:74" ht="50.1" customHeight="1" x14ac:dyDescent="0.25">
      <c r="B29" s="4" t="s">
        <v>84</v>
      </c>
      <c r="C29" s="74" t="s">
        <v>215</v>
      </c>
      <c r="D29" s="2" t="s">
        <v>1</v>
      </c>
      <c r="E29" s="74" t="s">
        <v>365</v>
      </c>
      <c r="F29" s="2" t="s">
        <v>1</v>
      </c>
      <c r="G29" s="186" t="s">
        <v>235</v>
      </c>
      <c r="H29" s="187"/>
      <c r="I29" s="188"/>
      <c r="J29" s="2" t="s">
        <v>24</v>
      </c>
      <c r="K29" s="68" t="str">
        <f t="shared" si="16"/>
        <v>N/A</v>
      </c>
      <c r="L29" s="2" t="s">
        <v>24</v>
      </c>
      <c r="M29" s="72">
        <v>35339</v>
      </c>
      <c r="N29" s="72">
        <v>36012</v>
      </c>
      <c r="O29" s="2" t="s">
        <v>1</v>
      </c>
      <c r="P29" s="72">
        <v>35339</v>
      </c>
      <c r="Q29" s="72">
        <v>36012</v>
      </c>
      <c r="R29" s="15">
        <f t="shared" si="17"/>
        <v>673</v>
      </c>
      <c r="S29" s="72">
        <v>35339</v>
      </c>
      <c r="T29" s="72">
        <v>36012</v>
      </c>
      <c r="U29" s="15">
        <f t="shared" si="18"/>
        <v>673</v>
      </c>
      <c r="V29" s="72">
        <v>35339</v>
      </c>
      <c r="W29" s="72">
        <v>36012</v>
      </c>
      <c r="X29" s="15">
        <f t="shared" si="19"/>
        <v>673</v>
      </c>
      <c r="Y29" s="192" t="s">
        <v>24</v>
      </c>
      <c r="Z29" s="193"/>
      <c r="AA29" s="194"/>
    </row>
    <row r="30" spans="1:74" ht="72" customHeight="1" x14ac:dyDescent="0.25">
      <c r="B30" s="4" t="s">
        <v>85</v>
      </c>
      <c r="C30" s="74" t="s">
        <v>217</v>
      </c>
      <c r="D30" s="2" t="s">
        <v>1</v>
      </c>
      <c r="E30" s="74" t="s">
        <v>365</v>
      </c>
      <c r="F30" s="2" t="s">
        <v>1</v>
      </c>
      <c r="G30" s="186" t="s">
        <v>237</v>
      </c>
      <c r="H30" s="187"/>
      <c r="I30" s="188"/>
      <c r="J30" s="2" t="s">
        <v>24</v>
      </c>
      <c r="K30" s="82" t="str">
        <f t="shared" si="16"/>
        <v>N/A</v>
      </c>
      <c r="L30" s="2" t="s">
        <v>24</v>
      </c>
      <c r="M30" s="72">
        <v>35954</v>
      </c>
      <c r="N30" s="72">
        <v>37827</v>
      </c>
      <c r="O30" s="2" t="s">
        <v>1</v>
      </c>
      <c r="P30" s="72">
        <v>36013</v>
      </c>
      <c r="Q30" s="72">
        <v>37827</v>
      </c>
      <c r="R30" s="15">
        <f t="shared" si="17"/>
        <v>1814</v>
      </c>
      <c r="S30" s="72">
        <v>36013</v>
      </c>
      <c r="T30" s="72">
        <v>37827</v>
      </c>
      <c r="U30" s="15">
        <f t="shared" si="18"/>
        <v>1814</v>
      </c>
      <c r="V30" s="72">
        <v>36013</v>
      </c>
      <c r="W30" s="72">
        <v>37827</v>
      </c>
      <c r="X30" s="15">
        <f t="shared" si="19"/>
        <v>1814</v>
      </c>
      <c r="Y30" s="192" t="s">
        <v>236</v>
      </c>
      <c r="Z30" s="193"/>
      <c r="AA30" s="194"/>
    </row>
    <row r="31" spans="1:74" ht="50.1" customHeight="1" x14ac:dyDescent="0.25">
      <c r="B31" s="4" t="s">
        <v>86</v>
      </c>
      <c r="C31" s="74" t="s">
        <v>209</v>
      </c>
      <c r="D31" s="2" t="s">
        <v>1</v>
      </c>
      <c r="E31" s="74" t="s">
        <v>365</v>
      </c>
      <c r="F31" s="2" t="s">
        <v>1</v>
      </c>
      <c r="G31" s="186" t="s">
        <v>369</v>
      </c>
      <c r="H31" s="187"/>
      <c r="I31" s="188"/>
      <c r="J31" s="2" t="s">
        <v>24</v>
      </c>
      <c r="K31" s="68" t="str">
        <f t="shared" si="16"/>
        <v>N/A</v>
      </c>
      <c r="L31" s="2" t="s">
        <v>24</v>
      </c>
      <c r="M31" s="72">
        <v>37587</v>
      </c>
      <c r="N31" s="72">
        <v>38061</v>
      </c>
      <c r="O31" s="2" t="s">
        <v>1</v>
      </c>
      <c r="P31" s="72"/>
      <c r="Q31" s="72"/>
      <c r="R31" s="15">
        <f t="shared" si="17"/>
        <v>0</v>
      </c>
      <c r="S31" s="72"/>
      <c r="T31" s="72"/>
      <c r="U31" s="15">
        <f t="shared" si="18"/>
        <v>0</v>
      </c>
      <c r="V31" s="72"/>
      <c r="W31" s="72"/>
      <c r="X31" s="15">
        <f t="shared" si="19"/>
        <v>0</v>
      </c>
      <c r="Y31" s="192" t="s">
        <v>213</v>
      </c>
      <c r="Z31" s="193"/>
      <c r="AA31" s="194"/>
    </row>
    <row r="32" spans="1:74" ht="50.1" customHeight="1" x14ac:dyDescent="0.25">
      <c r="B32" s="4" t="s">
        <v>87</v>
      </c>
      <c r="C32" s="74" t="s">
        <v>216</v>
      </c>
      <c r="D32" s="2" t="s">
        <v>1</v>
      </c>
      <c r="E32" s="74" t="s">
        <v>365</v>
      </c>
      <c r="F32" s="2" t="s">
        <v>1</v>
      </c>
      <c r="G32" s="186" t="s">
        <v>238</v>
      </c>
      <c r="H32" s="187"/>
      <c r="I32" s="188"/>
      <c r="J32" s="2" t="s">
        <v>24</v>
      </c>
      <c r="K32" s="68" t="str">
        <f t="shared" si="16"/>
        <v>N/A</v>
      </c>
      <c r="L32" s="2" t="s">
        <v>24</v>
      </c>
      <c r="M32" s="72">
        <v>38248</v>
      </c>
      <c r="N32" s="72">
        <v>38815</v>
      </c>
      <c r="O32" s="2" t="s">
        <v>2</v>
      </c>
      <c r="P32" s="72">
        <v>38248</v>
      </c>
      <c r="Q32" s="72">
        <v>38815</v>
      </c>
      <c r="R32" s="15">
        <f t="shared" si="17"/>
        <v>567</v>
      </c>
      <c r="S32" s="72">
        <v>38248</v>
      </c>
      <c r="T32" s="72">
        <v>38815</v>
      </c>
      <c r="U32" s="15">
        <f t="shared" si="18"/>
        <v>567</v>
      </c>
      <c r="V32" s="72"/>
      <c r="W32" s="72"/>
      <c r="X32" s="15">
        <f t="shared" si="19"/>
        <v>0</v>
      </c>
      <c r="Y32" s="192" t="s">
        <v>24</v>
      </c>
      <c r="Z32" s="193"/>
      <c r="AA32" s="194"/>
    </row>
    <row r="33" spans="1:30" ht="54.75" customHeight="1" x14ac:dyDescent="0.25">
      <c r="B33" s="4" t="s">
        <v>88</v>
      </c>
      <c r="C33" s="74" t="s">
        <v>209</v>
      </c>
      <c r="D33" s="2" t="s">
        <v>1</v>
      </c>
      <c r="E33" s="74" t="s">
        <v>365</v>
      </c>
      <c r="F33" s="2" t="s">
        <v>1</v>
      </c>
      <c r="G33" s="186" t="s">
        <v>212</v>
      </c>
      <c r="H33" s="221"/>
      <c r="I33" s="222"/>
      <c r="J33" s="2" t="s">
        <v>24</v>
      </c>
      <c r="K33" s="68" t="str">
        <f t="shared" si="16"/>
        <v>N/A</v>
      </c>
      <c r="L33" s="2" t="s">
        <v>24</v>
      </c>
      <c r="M33" s="72">
        <v>38821</v>
      </c>
      <c r="N33" s="72">
        <v>42003</v>
      </c>
      <c r="O33" s="2" t="s">
        <v>2</v>
      </c>
      <c r="P33" s="72"/>
      <c r="Q33" s="72"/>
      <c r="R33" s="15">
        <f t="shared" si="17"/>
        <v>0</v>
      </c>
      <c r="S33" s="72"/>
      <c r="T33" s="72"/>
      <c r="U33" s="15">
        <f t="shared" si="18"/>
        <v>0</v>
      </c>
      <c r="V33" s="72"/>
      <c r="W33" s="72"/>
      <c r="X33" s="15">
        <f t="shared" si="19"/>
        <v>0</v>
      </c>
      <c r="Y33" s="192" t="s">
        <v>214</v>
      </c>
      <c r="Z33" s="193"/>
      <c r="AA33" s="194"/>
    </row>
    <row r="34" spans="1:30" x14ac:dyDescent="0.25">
      <c r="B34" s="4" t="s">
        <v>89</v>
      </c>
      <c r="C34" s="74"/>
      <c r="D34" s="82"/>
      <c r="E34" s="74"/>
      <c r="F34" s="82"/>
      <c r="G34" s="184"/>
      <c r="H34" s="184"/>
      <c r="I34" s="184"/>
      <c r="J34" s="82"/>
      <c r="K34" s="82" t="str">
        <f t="shared" si="16"/>
        <v>N/A</v>
      </c>
      <c r="L34" s="82"/>
      <c r="M34" s="72"/>
      <c r="N34" s="72"/>
      <c r="O34" s="82"/>
      <c r="P34" s="72"/>
      <c r="Q34" s="72"/>
      <c r="R34" s="15">
        <f t="shared" si="17"/>
        <v>0</v>
      </c>
      <c r="S34" s="72"/>
      <c r="T34" s="72"/>
      <c r="U34" s="15">
        <f t="shared" si="18"/>
        <v>0</v>
      </c>
      <c r="V34" s="72"/>
      <c r="W34" s="72"/>
      <c r="X34" s="15">
        <f t="shared" si="19"/>
        <v>0</v>
      </c>
      <c r="Y34" s="189"/>
      <c r="Z34" s="190"/>
      <c r="AA34" s="191"/>
    </row>
    <row r="35" spans="1:30" x14ac:dyDescent="0.25">
      <c r="B35" s="4" t="s">
        <v>90</v>
      </c>
      <c r="C35" s="74"/>
      <c r="D35" s="82"/>
      <c r="E35" s="74"/>
      <c r="F35" s="82"/>
      <c r="G35" s="184"/>
      <c r="H35" s="184"/>
      <c r="I35" s="184"/>
      <c r="J35" s="82"/>
      <c r="K35" s="82" t="str">
        <f t="shared" si="16"/>
        <v>N/A</v>
      </c>
      <c r="L35" s="82"/>
      <c r="M35" s="72"/>
      <c r="N35" s="72"/>
      <c r="O35" s="82"/>
      <c r="P35" s="72"/>
      <c r="Q35" s="72"/>
      <c r="R35" s="15">
        <f t="shared" si="17"/>
        <v>0</v>
      </c>
      <c r="S35" s="72"/>
      <c r="T35" s="72"/>
      <c r="U35" s="15">
        <f t="shared" si="18"/>
        <v>0</v>
      </c>
      <c r="V35" s="72"/>
      <c r="W35" s="72"/>
      <c r="X35" s="15">
        <f t="shared" si="19"/>
        <v>0</v>
      </c>
      <c r="Y35" s="189"/>
      <c r="Z35" s="190"/>
      <c r="AA35" s="191"/>
    </row>
    <row r="36" spans="1:30" x14ac:dyDescent="0.25">
      <c r="B36" s="4" t="s">
        <v>91</v>
      </c>
      <c r="C36" s="74"/>
      <c r="D36" s="82"/>
      <c r="E36" s="74"/>
      <c r="F36" s="82"/>
      <c r="G36" s="184"/>
      <c r="H36" s="184"/>
      <c r="I36" s="184"/>
      <c r="J36" s="82"/>
      <c r="K36" s="82" t="str">
        <f t="shared" si="16"/>
        <v>N/A</v>
      </c>
      <c r="L36" s="82"/>
      <c r="M36" s="72"/>
      <c r="N36" s="72"/>
      <c r="O36" s="82"/>
      <c r="P36" s="72"/>
      <c r="Q36" s="72"/>
      <c r="R36" s="15">
        <f t="shared" si="17"/>
        <v>0</v>
      </c>
      <c r="S36" s="72"/>
      <c r="T36" s="72"/>
      <c r="U36" s="15">
        <f t="shared" si="18"/>
        <v>0</v>
      </c>
      <c r="V36" s="72"/>
      <c r="W36" s="72"/>
      <c r="X36" s="15">
        <f t="shared" si="19"/>
        <v>0</v>
      </c>
      <c r="Y36" s="189"/>
      <c r="Z36" s="190"/>
      <c r="AA36" s="191"/>
    </row>
    <row r="37" spans="1:30" x14ac:dyDescent="0.25">
      <c r="B37" s="4" t="s">
        <v>92</v>
      </c>
      <c r="C37" s="74"/>
      <c r="D37" s="82"/>
      <c r="E37" s="74"/>
      <c r="F37" s="82"/>
      <c r="G37" s="184"/>
      <c r="H37" s="184"/>
      <c r="I37" s="184"/>
      <c r="J37" s="82"/>
      <c r="K37" s="82" t="str">
        <f t="shared" si="16"/>
        <v>N/A</v>
      </c>
      <c r="L37" s="82"/>
      <c r="M37" s="72"/>
      <c r="N37" s="72"/>
      <c r="O37" s="82"/>
      <c r="P37" s="72"/>
      <c r="Q37" s="72"/>
      <c r="R37" s="15">
        <f t="shared" si="17"/>
        <v>0</v>
      </c>
      <c r="S37" s="72"/>
      <c r="T37" s="72"/>
      <c r="U37" s="15">
        <f t="shared" si="18"/>
        <v>0</v>
      </c>
      <c r="V37" s="72"/>
      <c r="W37" s="72"/>
      <c r="X37" s="15">
        <f t="shared" si="19"/>
        <v>0</v>
      </c>
      <c r="Y37" s="189"/>
      <c r="Z37" s="190"/>
      <c r="AA37" s="191"/>
    </row>
    <row r="38" spans="1:30" x14ac:dyDescent="0.25">
      <c r="B38" s="4" t="s">
        <v>93</v>
      </c>
      <c r="C38" s="74"/>
      <c r="D38" s="82"/>
      <c r="E38" s="74"/>
      <c r="F38" s="82"/>
      <c r="G38" s="184"/>
      <c r="H38" s="184"/>
      <c r="I38" s="184"/>
      <c r="J38" s="82"/>
      <c r="K38" s="82" t="str">
        <f t="shared" si="16"/>
        <v>N/A</v>
      </c>
      <c r="L38" s="82"/>
      <c r="M38" s="72"/>
      <c r="N38" s="72"/>
      <c r="O38" s="82"/>
      <c r="P38" s="72"/>
      <c r="Q38" s="72"/>
      <c r="R38" s="15">
        <f t="shared" si="17"/>
        <v>0</v>
      </c>
      <c r="S38" s="72"/>
      <c r="T38" s="72"/>
      <c r="U38" s="15">
        <f t="shared" si="18"/>
        <v>0</v>
      </c>
      <c r="V38" s="72"/>
      <c r="W38" s="72"/>
      <c r="X38" s="15">
        <f t="shared" si="19"/>
        <v>0</v>
      </c>
      <c r="Y38" s="189"/>
      <c r="Z38" s="190"/>
      <c r="AA38" s="191"/>
    </row>
    <row r="39" spans="1:30" x14ac:dyDescent="0.25">
      <c r="B39" s="4" t="s">
        <v>94</v>
      </c>
      <c r="C39" s="74"/>
      <c r="D39" s="82"/>
      <c r="E39" s="74"/>
      <c r="F39" s="82"/>
      <c r="G39" s="184"/>
      <c r="H39" s="184"/>
      <c r="I39" s="184"/>
      <c r="J39" s="82"/>
      <c r="K39" s="82" t="str">
        <f t="shared" si="16"/>
        <v>N/A</v>
      </c>
      <c r="L39" s="82"/>
      <c r="M39" s="72"/>
      <c r="N39" s="72"/>
      <c r="O39" s="82"/>
      <c r="P39" s="72"/>
      <c r="Q39" s="72"/>
      <c r="R39" s="15">
        <f t="shared" si="17"/>
        <v>0</v>
      </c>
      <c r="S39" s="72"/>
      <c r="T39" s="72"/>
      <c r="U39" s="15">
        <f t="shared" si="18"/>
        <v>0</v>
      </c>
      <c r="V39" s="72"/>
      <c r="W39" s="72"/>
      <c r="X39" s="15">
        <f t="shared" si="19"/>
        <v>0</v>
      </c>
      <c r="Y39" s="189"/>
      <c r="Z39" s="190"/>
      <c r="AA39" s="191"/>
    </row>
    <row r="40" spans="1:30" x14ac:dyDescent="0.25">
      <c r="B40" s="4" t="s">
        <v>95</v>
      </c>
      <c r="C40" s="74"/>
      <c r="D40" s="82"/>
      <c r="E40" s="74"/>
      <c r="F40" s="82"/>
      <c r="G40" s="184"/>
      <c r="H40" s="184"/>
      <c r="I40" s="184"/>
      <c r="J40" s="82"/>
      <c r="K40" s="82" t="str">
        <f t="shared" si="16"/>
        <v>N/A</v>
      </c>
      <c r="L40" s="82"/>
      <c r="M40" s="72"/>
      <c r="N40" s="72"/>
      <c r="O40" s="82"/>
      <c r="P40" s="72"/>
      <c r="Q40" s="72"/>
      <c r="R40" s="15">
        <f t="shared" si="17"/>
        <v>0</v>
      </c>
      <c r="S40" s="72"/>
      <c r="T40" s="72"/>
      <c r="U40" s="15">
        <f t="shared" si="18"/>
        <v>0</v>
      </c>
      <c r="V40" s="72"/>
      <c r="W40" s="72"/>
      <c r="X40" s="15">
        <f t="shared" si="19"/>
        <v>0</v>
      </c>
      <c r="Y40" s="189"/>
      <c r="Z40" s="190"/>
      <c r="AA40" s="191"/>
    </row>
    <row r="41" spans="1:30" x14ac:dyDescent="0.25">
      <c r="B41" s="4" t="s">
        <v>96</v>
      </c>
      <c r="C41" s="74"/>
      <c r="D41" s="82"/>
      <c r="E41" s="74"/>
      <c r="F41" s="82"/>
      <c r="G41" s="184"/>
      <c r="H41" s="184"/>
      <c r="I41" s="184"/>
      <c r="J41" s="82"/>
      <c r="K41" s="82" t="str">
        <f t="shared" si="16"/>
        <v>N/A</v>
      </c>
      <c r="L41" s="82"/>
      <c r="M41" s="72"/>
      <c r="N41" s="72"/>
      <c r="O41" s="82"/>
      <c r="P41" s="72"/>
      <c r="Q41" s="72"/>
      <c r="R41" s="15">
        <f t="shared" si="17"/>
        <v>0</v>
      </c>
      <c r="S41" s="72"/>
      <c r="T41" s="72"/>
      <c r="U41" s="15">
        <f t="shared" si="18"/>
        <v>0</v>
      </c>
      <c r="V41" s="72"/>
      <c r="W41" s="72"/>
      <c r="X41" s="15">
        <f t="shared" si="19"/>
        <v>0</v>
      </c>
      <c r="Y41" s="189"/>
      <c r="Z41" s="190"/>
      <c r="AA41" s="191"/>
    </row>
    <row r="42" spans="1:30" x14ac:dyDescent="0.25">
      <c r="B42" s="4" t="s">
        <v>97</v>
      </c>
      <c r="C42" s="74"/>
      <c r="D42" s="82"/>
      <c r="E42" s="74"/>
      <c r="F42" s="82"/>
      <c r="G42" s="184"/>
      <c r="H42" s="184"/>
      <c r="I42" s="184"/>
      <c r="J42" s="82"/>
      <c r="K42" s="82" t="str">
        <f t="shared" si="16"/>
        <v>N/A</v>
      </c>
      <c r="L42" s="82"/>
      <c r="M42" s="72"/>
      <c r="N42" s="72"/>
      <c r="O42" s="82"/>
      <c r="P42" s="72"/>
      <c r="Q42" s="72"/>
      <c r="R42" s="15">
        <f t="shared" si="17"/>
        <v>0</v>
      </c>
      <c r="S42" s="72"/>
      <c r="T42" s="72"/>
      <c r="U42" s="15">
        <f t="shared" si="18"/>
        <v>0</v>
      </c>
      <c r="V42" s="72"/>
      <c r="W42" s="72"/>
      <c r="X42" s="15">
        <f t="shared" si="19"/>
        <v>0</v>
      </c>
      <c r="Y42" s="189"/>
      <c r="Z42" s="190"/>
      <c r="AA42" s="191"/>
    </row>
    <row r="43" spans="1:30" x14ac:dyDescent="0.25">
      <c r="R43" s="58">
        <f>SUM(R23:R42)/365</f>
        <v>25.416438356164385</v>
      </c>
      <c r="U43" s="58">
        <f>SUM(U23:U42)/365</f>
        <v>8.367123287671232</v>
      </c>
      <c r="X43" s="58">
        <f>SUM(X23:X42)/365</f>
        <v>11.427397260273972</v>
      </c>
    </row>
    <row r="45" spans="1:30" ht="63" x14ac:dyDescent="0.25">
      <c r="A45" s="62" t="s">
        <v>66</v>
      </c>
      <c r="B45" s="185" t="s">
        <v>102</v>
      </c>
      <c r="C45" s="66" t="s">
        <v>68</v>
      </c>
      <c r="D45" s="66" t="s">
        <v>75</v>
      </c>
      <c r="E45" s="66" t="s">
        <v>69</v>
      </c>
      <c r="F45" s="66" t="s">
        <v>75</v>
      </c>
      <c r="G45" s="66" t="s">
        <v>70</v>
      </c>
      <c r="H45" s="199" t="s">
        <v>80</v>
      </c>
      <c r="I45" s="199"/>
      <c r="J45" s="199"/>
      <c r="K45" s="66" t="s">
        <v>77</v>
      </c>
      <c r="L45" s="66" t="s">
        <v>78</v>
      </c>
      <c r="M45" s="66" t="s">
        <v>79</v>
      </c>
      <c r="N45" s="66" t="s">
        <v>136</v>
      </c>
      <c r="O45" s="67" t="s">
        <v>98</v>
      </c>
      <c r="P45" s="66" t="s">
        <v>100</v>
      </c>
      <c r="Q45" s="66" t="s">
        <v>101</v>
      </c>
      <c r="R45" s="66" t="s">
        <v>107</v>
      </c>
      <c r="S45" s="208" t="s">
        <v>108</v>
      </c>
      <c r="T45" s="208"/>
      <c r="U45" s="201" t="s">
        <v>3</v>
      </c>
      <c r="V45" s="201"/>
      <c r="W45" s="201"/>
      <c r="X45" s="201"/>
      <c r="Y45" s="201"/>
    </row>
    <row r="46" spans="1:30" ht="67.5" customHeight="1" x14ac:dyDescent="0.25">
      <c r="B46" s="185"/>
      <c r="C46" s="2" t="s">
        <v>1</v>
      </c>
      <c r="D46" s="2" t="s">
        <v>1</v>
      </c>
      <c r="E46" s="2" t="s">
        <v>1</v>
      </c>
      <c r="F46" s="2" t="s">
        <v>1</v>
      </c>
      <c r="G46" s="2" t="s">
        <v>1</v>
      </c>
      <c r="H46" s="57" t="s">
        <v>2</v>
      </c>
      <c r="I46" s="68" t="str">
        <f>+IF(H46="SI","VALIDAR MATRICULA","N/A")</f>
        <v>N/A</v>
      </c>
      <c r="J46" s="2" t="s">
        <v>24</v>
      </c>
      <c r="K46" s="72">
        <v>30288</v>
      </c>
      <c r="L46" s="2" t="s">
        <v>1</v>
      </c>
      <c r="M46" s="2" t="s">
        <v>1</v>
      </c>
      <c r="N46" s="2" t="s">
        <v>1</v>
      </c>
      <c r="O46" s="68" t="str">
        <f>+IF(R68&gt;8,"SI","NO")</f>
        <v>SI</v>
      </c>
      <c r="P46" s="68" t="str">
        <f>+IF(U68&gt;3,"SI","NO")</f>
        <v>SI</v>
      </c>
      <c r="Q46" s="68" t="str">
        <f>+IF(X68&gt;3,"SI","NO")</f>
        <v>SI</v>
      </c>
      <c r="R46" s="68" t="str">
        <f>+IF(AA68&gt;3,"SI","NO")</f>
        <v>SI</v>
      </c>
      <c r="S46" s="60">
        <f>COUNTIF(P46:R46,"SI")</f>
        <v>3</v>
      </c>
      <c r="T46" s="68" t="str">
        <f>+IF(S46&gt;0,"SI","NO")</f>
        <v>SI</v>
      </c>
      <c r="U46" s="209" t="s">
        <v>218</v>
      </c>
      <c r="V46" s="210"/>
      <c r="W46" s="210"/>
      <c r="X46" s="210"/>
      <c r="Y46" s="211"/>
    </row>
    <row r="47" spans="1:30" ht="75.75" customHeight="1" x14ac:dyDescent="0.25">
      <c r="B47" s="4" t="s">
        <v>71</v>
      </c>
      <c r="C47" s="197" t="s">
        <v>72</v>
      </c>
      <c r="D47" s="198"/>
      <c r="E47" s="197" t="s">
        <v>73</v>
      </c>
      <c r="F47" s="198"/>
      <c r="G47" s="199" t="s">
        <v>184</v>
      </c>
      <c r="H47" s="199"/>
      <c r="I47" s="199"/>
      <c r="J47" s="197" t="s">
        <v>76</v>
      </c>
      <c r="K47" s="200"/>
      <c r="L47" s="198"/>
      <c r="M47" s="66" t="s">
        <v>15</v>
      </c>
      <c r="N47" s="66" t="s">
        <v>74</v>
      </c>
      <c r="O47" s="66" t="s">
        <v>81</v>
      </c>
      <c r="P47" s="199" t="s">
        <v>82</v>
      </c>
      <c r="Q47" s="199"/>
      <c r="R47" s="199"/>
      <c r="S47" s="199" t="s">
        <v>103</v>
      </c>
      <c r="T47" s="199"/>
      <c r="U47" s="199"/>
      <c r="V47" s="199" t="s">
        <v>105</v>
      </c>
      <c r="W47" s="199"/>
      <c r="X47" s="199"/>
      <c r="Y47" s="199" t="s">
        <v>106</v>
      </c>
      <c r="Z47" s="199"/>
      <c r="AA47" s="199"/>
      <c r="AB47" s="201" t="s">
        <v>3</v>
      </c>
      <c r="AC47" s="201"/>
      <c r="AD47" s="201"/>
    </row>
    <row r="48" spans="1:30" ht="42.75" customHeight="1" x14ac:dyDescent="0.25">
      <c r="B48" s="4" t="s">
        <v>9</v>
      </c>
      <c r="C48" s="74" t="s">
        <v>175</v>
      </c>
      <c r="D48" s="2" t="s">
        <v>1</v>
      </c>
      <c r="E48" s="74" t="s">
        <v>219</v>
      </c>
      <c r="F48" s="2" t="s">
        <v>1</v>
      </c>
      <c r="G48" s="186" t="s">
        <v>239</v>
      </c>
      <c r="H48" s="187"/>
      <c r="I48" s="188"/>
      <c r="J48" s="2" t="s">
        <v>24</v>
      </c>
      <c r="K48" s="68" t="str">
        <f>+IF(J48="SI","VALIDAR CONTRATO","N/A")</f>
        <v>N/A</v>
      </c>
      <c r="L48" s="2" t="s">
        <v>24</v>
      </c>
      <c r="M48" s="72">
        <v>30403</v>
      </c>
      <c r="N48" s="72">
        <v>31434</v>
      </c>
      <c r="O48" s="2" t="s">
        <v>2</v>
      </c>
      <c r="P48" s="72">
        <v>30403</v>
      </c>
      <c r="Q48" s="72">
        <v>31434</v>
      </c>
      <c r="R48" s="15">
        <f>+Q48-P48</f>
        <v>1031</v>
      </c>
      <c r="S48" s="72">
        <v>30403</v>
      </c>
      <c r="T48" s="72">
        <v>31434</v>
      </c>
      <c r="U48" s="15">
        <f>+T48-S48</f>
        <v>1031</v>
      </c>
      <c r="V48" s="72">
        <v>30403</v>
      </c>
      <c r="W48" s="72">
        <v>31434</v>
      </c>
      <c r="X48" s="15">
        <f>+W48-V48</f>
        <v>1031</v>
      </c>
      <c r="Y48" s="72">
        <v>30403</v>
      </c>
      <c r="Z48" s="72">
        <v>31434</v>
      </c>
      <c r="AA48" s="15">
        <f>+Z48-Y48</f>
        <v>1031</v>
      </c>
      <c r="AB48" s="192" t="s">
        <v>24</v>
      </c>
      <c r="AC48" s="193"/>
      <c r="AD48" s="194"/>
    </row>
    <row r="49" spans="2:30" ht="34.5" customHeight="1" x14ac:dyDescent="0.25">
      <c r="B49" s="4" t="s">
        <v>11</v>
      </c>
      <c r="C49" s="74" t="s">
        <v>175</v>
      </c>
      <c r="D49" s="2" t="s">
        <v>1</v>
      </c>
      <c r="E49" s="74" t="s">
        <v>219</v>
      </c>
      <c r="F49" s="2" t="s">
        <v>1</v>
      </c>
      <c r="G49" s="186" t="s">
        <v>240</v>
      </c>
      <c r="H49" s="187"/>
      <c r="I49" s="188"/>
      <c r="J49" s="2" t="s">
        <v>24</v>
      </c>
      <c r="K49" s="68" t="str">
        <f t="shared" ref="K49:K67" si="20">+IF(J49="SI","VALIDAR CONTRATO","N/A")</f>
        <v>N/A</v>
      </c>
      <c r="L49" s="2" t="s">
        <v>24</v>
      </c>
      <c r="M49" s="72">
        <v>31435</v>
      </c>
      <c r="N49" s="72">
        <v>32064</v>
      </c>
      <c r="O49" s="2" t="s">
        <v>2</v>
      </c>
      <c r="P49" s="72">
        <v>31435</v>
      </c>
      <c r="Q49" s="72">
        <v>32064</v>
      </c>
      <c r="R49" s="15">
        <f t="shared" ref="R49:R67" si="21">+Q49-P49</f>
        <v>629</v>
      </c>
      <c r="S49" s="72"/>
      <c r="T49" s="72"/>
      <c r="U49" s="15">
        <f t="shared" ref="U49:U67" si="22">+T49-S49</f>
        <v>0</v>
      </c>
      <c r="V49" s="72">
        <v>31435</v>
      </c>
      <c r="W49" s="72">
        <v>32064</v>
      </c>
      <c r="X49" s="15">
        <f t="shared" ref="X49:X67" si="23">+W49-V49</f>
        <v>629</v>
      </c>
      <c r="Y49" s="72"/>
      <c r="Z49" s="72"/>
      <c r="AA49" s="15">
        <f t="shared" ref="AA49:AA67" si="24">+Z49-Y49</f>
        <v>0</v>
      </c>
      <c r="AB49" s="192" t="s">
        <v>24</v>
      </c>
      <c r="AC49" s="193"/>
      <c r="AD49" s="194"/>
    </row>
    <row r="50" spans="2:30" ht="42.75" customHeight="1" x14ac:dyDescent="0.25">
      <c r="B50" s="4" t="s">
        <v>12</v>
      </c>
      <c r="C50" s="74" t="s">
        <v>175</v>
      </c>
      <c r="D50" s="2" t="s">
        <v>1</v>
      </c>
      <c r="E50" s="74" t="s">
        <v>219</v>
      </c>
      <c r="F50" s="2" t="s">
        <v>1</v>
      </c>
      <c r="G50" s="186" t="s">
        <v>241</v>
      </c>
      <c r="H50" s="187"/>
      <c r="I50" s="188"/>
      <c r="J50" s="2" t="s">
        <v>24</v>
      </c>
      <c r="K50" s="68" t="str">
        <f t="shared" si="20"/>
        <v>N/A</v>
      </c>
      <c r="L50" s="2" t="s">
        <v>24</v>
      </c>
      <c r="M50" s="72">
        <v>32065</v>
      </c>
      <c r="N50" s="72">
        <v>33472</v>
      </c>
      <c r="O50" s="2" t="s">
        <v>2</v>
      </c>
      <c r="P50" s="72">
        <v>32065</v>
      </c>
      <c r="Q50" s="72">
        <v>33472</v>
      </c>
      <c r="R50" s="15">
        <f t="shared" si="21"/>
        <v>1407</v>
      </c>
      <c r="S50" s="72"/>
      <c r="T50" s="72"/>
      <c r="U50" s="15">
        <f t="shared" si="22"/>
        <v>0</v>
      </c>
      <c r="V50" s="72">
        <v>32065</v>
      </c>
      <c r="W50" s="72">
        <v>33472</v>
      </c>
      <c r="X50" s="15">
        <f t="shared" si="23"/>
        <v>1407</v>
      </c>
      <c r="Y50" s="72"/>
      <c r="Z50" s="72"/>
      <c r="AA50" s="15">
        <f t="shared" si="24"/>
        <v>0</v>
      </c>
      <c r="AB50" s="192" t="s">
        <v>24</v>
      </c>
      <c r="AC50" s="193"/>
      <c r="AD50" s="194"/>
    </row>
    <row r="51" spans="2:30" ht="32.25" customHeight="1" x14ac:dyDescent="0.25">
      <c r="B51" s="4" t="s">
        <v>13</v>
      </c>
      <c r="C51" s="74" t="s">
        <v>175</v>
      </c>
      <c r="D51" s="2" t="s">
        <v>1</v>
      </c>
      <c r="E51" s="74" t="s">
        <v>219</v>
      </c>
      <c r="F51" s="2" t="s">
        <v>1</v>
      </c>
      <c r="G51" s="186" t="s">
        <v>240</v>
      </c>
      <c r="H51" s="187"/>
      <c r="I51" s="188"/>
      <c r="J51" s="2" t="s">
        <v>24</v>
      </c>
      <c r="K51" s="68" t="str">
        <f t="shared" si="20"/>
        <v>N/A</v>
      </c>
      <c r="L51" s="2" t="s">
        <v>24</v>
      </c>
      <c r="M51" s="72">
        <v>33473</v>
      </c>
      <c r="N51" s="72">
        <v>34331</v>
      </c>
      <c r="O51" s="2" t="s">
        <v>2</v>
      </c>
      <c r="P51" s="72">
        <v>33473</v>
      </c>
      <c r="Q51" s="72">
        <v>34331</v>
      </c>
      <c r="R51" s="15">
        <f t="shared" si="21"/>
        <v>858</v>
      </c>
      <c r="S51" s="72"/>
      <c r="T51" s="72"/>
      <c r="U51" s="15">
        <f t="shared" si="22"/>
        <v>0</v>
      </c>
      <c r="V51" s="72">
        <v>33473</v>
      </c>
      <c r="W51" s="72">
        <v>34331</v>
      </c>
      <c r="X51" s="15">
        <f t="shared" si="23"/>
        <v>858</v>
      </c>
      <c r="Y51" s="72"/>
      <c r="Z51" s="72"/>
      <c r="AA51" s="15">
        <f t="shared" si="24"/>
        <v>0</v>
      </c>
      <c r="AB51" s="192" t="s">
        <v>24</v>
      </c>
      <c r="AC51" s="193"/>
      <c r="AD51" s="194"/>
    </row>
    <row r="52" spans="2:30" ht="34.5" customHeight="1" x14ac:dyDescent="0.25">
      <c r="B52" s="4" t="s">
        <v>14</v>
      </c>
      <c r="C52" s="74" t="s">
        <v>175</v>
      </c>
      <c r="D52" s="2" t="s">
        <v>1</v>
      </c>
      <c r="E52" s="74" t="s">
        <v>219</v>
      </c>
      <c r="F52" s="2" t="s">
        <v>1</v>
      </c>
      <c r="G52" s="218" t="s">
        <v>220</v>
      </c>
      <c r="H52" s="187"/>
      <c r="I52" s="188"/>
      <c r="J52" s="2" t="s">
        <v>24</v>
      </c>
      <c r="K52" s="68" t="str">
        <f t="shared" si="20"/>
        <v>N/A</v>
      </c>
      <c r="L52" s="2" t="s">
        <v>24</v>
      </c>
      <c r="M52" s="72">
        <v>34332</v>
      </c>
      <c r="N52" s="72">
        <v>34910</v>
      </c>
      <c r="O52" s="2" t="s">
        <v>2</v>
      </c>
      <c r="P52" s="72">
        <v>34332</v>
      </c>
      <c r="Q52" s="72">
        <v>34910</v>
      </c>
      <c r="R52" s="15">
        <f t="shared" si="21"/>
        <v>578</v>
      </c>
      <c r="S52" s="72"/>
      <c r="T52" s="72"/>
      <c r="U52" s="15">
        <f t="shared" si="22"/>
        <v>0</v>
      </c>
      <c r="V52" s="72"/>
      <c r="W52" s="72"/>
      <c r="X52" s="15">
        <f t="shared" si="23"/>
        <v>0</v>
      </c>
      <c r="Y52" s="72"/>
      <c r="Z52" s="72"/>
      <c r="AA52" s="15">
        <f t="shared" si="24"/>
        <v>0</v>
      </c>
      <c r="AB52" s="192" t="s">
        <v>24</v>
      </c>
      <c r="AC52" s="193"/>
      <c r="AD52" s="194"/>
    </row>
    <row r="53" spans="2:30" ht="33.75" customHeight="1" x14ac:dyDescent="0.25">
      <c r="B53" s="4" t="s">
        <v>83</v>
      </c>
      <c r="C53" s="74" t="s">
        <v>175</v>
      </c>
      <c r="D53" s="2" t="s">
        <v>1</v>
      </c>
      <c r="E53" s="74" t="s">
        <v>219</v>
      </c>
      <c r="F53" s="2" t="s">
        <v>1</v>
      </c>
      <c r="G53" s="218" t="s">
        <v>242</v>
      </c>
      <c r="H53" s="219"/>
      <c r="I53" s="220"/>
      <c r="J53" s="2" t="s">
        <v>24</v>
      </c>
      <c r="K53" s="68" t="str">
        <f t="shared" si="20"/>
        <v>N/A</v>
      </c>
      <c r="L53" s="2" t="s">
        <v>24</v>
      </c>
      <c r="M53" s="72">
        <v>34911</v>
      </c>
      <c r="N53" s="72">
        <v>36160</v>
      </c>
      <c r="O53" s="2" t="s">
        <v>2</v>
      </c>
      <c r="P53" s="72">
        <v>34911</v>
      </c>
      <c r="Q53" s="72">
        <v>36160</v>
      </c>
      <c r="R53" s="15">
        <f t="shared" si="21"/>
        <v>1249</v>
      </c>
      <c r="S53" s="72"/>
      <c r="T53" s="72"/>
      <c r="U53" s="15">
        <f t="shared" si="22"/>
        <v>0</v>
      </c>
      <c r="V53" s="72">
        <v>34911</v>
      </c>
      <c r="W53" s="72">
        <v>36160</v>
      </c>
      <c r="X53" s="15">
        <f t="shared" si="23"/>
        <v>1249</v>
      </c>
      <c r="Y53" s="72"/>
      <c r="Z53" s="72"/>
      <c r="AA53" s="15">
        <f t="shared" si="24"/>
        <v>0</v>
      </c>
      <c r="AB53" s="192" t="s">
        <v>24</v>
      </c>
      <c r="AC53" s="193"/>
      <c r="AD53" s="194"/>
    </row>
    <row r="54" spans="2:30" ht="28.5" customHeight="1" x14ac:dyDescent="0.25">
      <c r="B54" s="4" t="s">
        <v>84</v>
      </c>
      <c r="C54" s="74" t="s">
        <v>221</v>
      </c>
      <c r="D54" s="2" t="s">
        <v>1</v>
      </c>
      <c r="E54" s="74" t="s">
        <v>219</v>
      </c>
      <c r="F54" s="2" t="s">
        <v>1</v>
      </c>
      <c r="G54" s="186" t="s">
        <v>222</v>
      </c>
      <c r="H54" s="187"/>
      <c r="I54" s="188"/>
      <c r="J54" s="2" t="s">
        <v>24</v>
      </c>
      <c r="K54" s="68" t="str">
        <f t="shared" si="20"/>
        <v>N/A</v>
      </c>
      <c r="L54" s="2" t="s">
        <v>24</v>
      </c>
      <c r="M54" s="72">
        <v>36192</v>
      </c>
      <c r="N54" s="72">
        <v>36707</v>
      </c>
      <c r="O54" s="2" t="s">
        <v>2</v>
      </c>
      <c r="P54" s="72"/>
      <c r="Q54" s="72"/>
      <c r="R54" s="15">
        <f t="shared" si="21"/>
        <v>0</v>
      </c>
      <c r="S54" s="72"/>
      <c r="T54" s="72"/>
      <c r="U54" s="15">
        <f t="shared" si="22"/>
        <v>0</v>
      </c>
      <c r="V54" s="72"/>
      <c r="W54" s="72"/>
      <c r="X54" s="15">
        <f t="shared" si="23"/>
        <v>0</v>
      </c>
      <c r="Y54" s="72"/>
      <c r="Z54" s="72"/>
      <c r="AA54" s="15">
        <f t="shared" si="24"/>
        <v>0</v>
      </c>
      <c r="AB54" s="192" t="s">
        <v>243</v>
      </c>
      <c r="AC54" s="193"/>
      <c r="AD54" s="194"/>
    </row>
    <row r="55" spans="2:30" ht="29.25" customHeight="1" x14ac:dyDescent="0.25">
      <c r="B55" s="4" t="s">
        <v>85</v>
      </c>
      <c r="C55" s="74" t="s">
        <v>176</v>
      </c>
      <c r="D55" s="2" t="s">
        <v>1</v>
      </c>
      <c r="E55" s="74" t="s">
        <v>219</v>
      </c>
      <c r="F55" s="2" t="s">
        <v>1</v>
      </c>
      <c r="G55" s="218" t="s">
        <v>223</v>
      </c>
      <c r="H55" s="187"/>
      <c r="I55" s="188"/>
      <c r="J55" s="2" t="s">
        <v>24</v>
      </c>
      <c r="K55" s="68" t="str">
        <f t="shared" si="20"/>
        <v>N/A</v>
      </c>
      <c r="L55" s="2" t="s">
        <v>24</v>
      </c>
      <c r="M55" s="72">
        <v>38504</v>
      </c>
      <c r="N55" s="72">
        <v>39003</v>
      </c>
      <c r="O55" s="2" t="s">
        <v>2</v>
      </c>
      <c r="P55" s="72">
        <v>38504</v>
      </c>
      <c r="Q55" s="72">
        <v>39003</v>
      </c>
      <c r="R55" s="15">
        <f t="shared" si="21"/>
        <v>499</v>
      </c>
      <c r="S55" s="72"/>
      <c r="T55" s="72"/>
      <c r="U55" s="15">
        <f t="shared" si="22"/>
        <v>0</v>
      </c>
      <c r="V55" s="72"/>
      <c r="W55" s="72"/>
      <c r="X55" s="15">
        <f t="shared" si="23"/>
        <v>0</v>
      </c>
      <c r="Y55" s="72"/>
      <c r="Z55" s="72"/>
      <c r="AA55" s="15">
        <f t="shared" si="24"/>
        <v>0</v>
      </c>
      <c r="AB55" s="192" t="s">
        <v>24</v>
      </c>
      <c r="AC55" s="193"/>
      <c r="AD55" s="194"/>
    </row>
    <row r="56" spans="2:30" ht="31.5" customHeight="1" x14ac:dyDescent="0.25">
      <c r="B56" s="4" t="s">
        <v>86</v>
      </c>
      <c r="C56" s="74" t="s">
        <v>224</v>
      </c>
      <c r="D56" s="2" t="s">
        <v>1</v>
      </c>
      <c r="E56" s="74" t="s">
        <v>219</v>
      </c>
      <c r="F56" s="2" t="s">
        <v>1</v>
      </c>
      <c r="G56" s="186" t="s">
        <v>225</v>
      </c>
      <c r="H56" s="187"/>
      <c r="I56" s="188"/>
      <c r="J56" s="2" t="s">
        <v>24</v>
      </c>
      <c r="K56" s="68" t="str">
        <f t="shared" si="20"/>
        <v>N/A</v>
      </c>
      <c r="L56" s="2" t="s">
        <v>24</v>
      </c>
      <c r="M56" s="72">
        <v>39085</v>
      </c>
      <c r="N56" s="72">
        <v>39729</v>
      </c>
      <c r="O56" s="2" t="s">
        <v>2</v>
      </c>
      <c r="P56" s="72"/>
      <c r="Q56" s="72"/>
      <c r="R56" s="15">
        <f t="shared" si="21"/>
        <v>0</v>
      </c>
      <c r="S56" s="72"/>
      <c r="T56" s="72"/>
      <c r="U56" s="15">
        <f t="shared" si="22"/>
        <v>0</v>
      </c>
      <c r="V56" s="72"/>
      <c r="W56" s="72"/>
      <c r="X56" s="15">
        <f t="shared" si="23"/>
        <v>0</v>
      </c>
      <c r="Y56" s="72"/>
      <c r="Z56" s="72"/>
      <c r="AA56" s="15">
        <f t="shared" si="24"/>
        <v>0</v>
      </c>
      <c r="AB56" s="192" t="s">
        <v>24</v>
      </c>
      <c r="AC56" s="193"/>
      <c r="AD56" s="194"/>
    </row>
    <row r="57" spans="2:30" ht="100.5" customHeight="1" x14ac:dyDescent="0.25">
      <c r="B57" s="4" t="s">
        <v>87</v>
      </c>
      <c r="C57" s="74" t="s">
        <v>177</v>
      </c>
      <c r="D57" s="2" t="s">
        <v>1</v>
      </c>
      <c r="E57" s="74" t="s">
        <v>219</v>
      </c>
      <c r="F57" s="2" t="s">
        <v>1</v>
      </c>
      <c r="G57" s="186" t="s">
        <v>244</v>
      </c>
      <c r="H57" s="187"/>
      <c r="I57" s="188"/>
      <c r="J57" s="2" t="s">
        <v>24</v>
      </c>
      <c r="K57" s="68" t="str">
        <f t="shared" si="20"/>
        <v>N/A</v>
      </c>
      <c r="L57" s="2" t="s">
        <v>24</v>
      </c>
      <c r="M57" s="72">
        <v>40864</v>
      </c>
      <c r="N57" s="72">
        <v>41119</v>
      </c>
      <c r="O57" s="2" t="s">
        <v>2</v>
      </c>
      <c r="P57" s="72">
        <v>40864</v>
      </c>
      <c r="Q57" s="72">
        <v>41119</v>
      </c>
      <c r="R57" s="15">
        <f t="shared" si="21"/>
        <v>255</v>
      </c>
      <c r="S57" s="72">
        <v>40864</v>
      </c>
      <c r="T57" s="72">
        <v>41119</v>
      </c>
      <c r="U57" s="15">
        <f t="shared" si="22"/>
        <v>255</v>
      </c>
      <c r="V57" s="72">
        <v>40864</v>
      </c>
      <c r="W57" s="72">
        <v>41119</v>
      </c>
      <c r="X57" s="15">
        <f t="shared" si="23"/>
        <v>255</v>
      </c>
      <c r="Y57" s="72">
        <v>40864</v>
      </c>
      <c r="Z57" s="72">
        <v>41119</v>
      </c>
      <c r="AA57" s="15">
        <f t="shared" si="24"/>
        <v>255</v>
      </c>
      <c r="AB57" s="192" t="s">
        <v>24</v>
      </c>
      <c r="AC57" s="193"/>
      <c r="AD57" s="194"/>
    </row>
    <row r="58" spans="2:30" x14ac:dyDescent="0.25">
      <c r="B58" s="4" t="s">
        <v>88</v>
      </c>
      <c r="C58" s="74" t="s">
        <v>226</v>
      </c>
      <c r="D58" s="2" t="s">
        <v>1</v>
      </c>
      <c r="E58" s="74" t="s">
        <v>219</v>
      </c>
      <c r="F58" s="2" t="s">
        <v>1</v>
      </c>
      <c r="G58" s="186" t="s">
        <v>227</v>
      </c>
      <c r="H58" s="187"/>
      <c r="I58" s="188"/>
      <c r="J58" s="2" t="s">
        <v>24</v>
      </c>
      <c r="K58" s="68" t="str">
        <f t="shared" si="20"/>
        <v>N/A</v>
      </c>
      <c r="L58" s="2" t="s">
        <v>24</v>
      </c>
      <c r="M58" s="72">
        <v>41487</v>
      </c>
      <c r="N58" s="72">
        <v>41759</v>
      </c>
      <c r="O58" s="2" t="s">
        <v>2</v>
      </c>
      <c r="P58" s="72"/>
      <c r="Q58" s="72"/>
      <c r="R58" s="15">
        <f t="shared" si="21"/>
        <v>0</v>
      </c>
      <c r="S58" s="72"/>
      <c r="T58" s="72"/>
      <c r="U58" s="15">
        <f t="shared" si="22"/>
        <v>0</v>
      </c>
      <c r="V58" s="72"/>
      <c r="W58" s="72"/>
      <c r="X58" s="15">
        <f t="shared" si="23"/>
        <v>0</v>
      </c>
      <c r="Y58" s="72"/>
      <c r="Z58" s="72"/>
      <c r="AA58" s="15">
        <f t="shared" si="24"/>
        <v>0</v>
      </c>
      <c r="AB58" s="192" t="s">
        <v>24</v>
      </c>
      <c r="AC58" s="193"/>
      <c r="AD58" s="194"/>
    </row>
    <row r="59" spans="2:30" x14ac:dyDescent="0.25">
      <c r="B59" s="4" t="s">
        <v>89</v>
      </c>
      <c r="C59" s="74"/>
      <c r="D59" s="82"/>
      <c r="E59" s="74"/>
      <c r="F59" s="82"/>
      <c r="G59" s="184"/>
      <c r="H59" s="184"/>
      <c r="I59" s="184"/>
      <c r="J59" s="82"/>
      <c r="K59" s="82" t="str">
        <f t="shared" si="20"/>
        <v>N/A</v>
      </c>
      <c r="L59" s="82"/>
      <c r="M59" s="72"/>
      <c r="N59" s="72"/>
      <c r="O59" s="82"/>
      <c r="P59" s="72"/>
      <c r="Q59" s="72"/>
      <c r="R59" s="15">
        <f t="shared" si="21"/>
        <v>0</v>
      </c>
      <c r="S59" s="72"/>
      <c r="T59" s="72"/>
      <c r="U59" s="15">
        <f t="shared" si="22"/>
        <v>0</v>
      </c>
      <c r="V59" s="72"/>
      <c r="W59" s="72"/>
      <c r="X59" s="15">
        <f t="shared" si="23"/>
        <v>0</v>
      </c>
      <c r="Y59" s="72"/>
      <c r="Z59" s="72"/>
      <c r="AA59" s="15">
        <f t="shared" si="24"/>
        <v>0</v>
      </c>
      <c r="AB59" s="189"/>
      <c r="AC59" s="190"/>
      <c r="AD59" s="191"/>
    </row>
    <row r="60" spans="2:30" x14ac:dyDescent="0.25">
      <c r="B60" s="4" t="s">
        <v>90</v>
      </c>
      <c r="C60" s="74"/>
      <c r="D60" s="82"/>
      <c r="E60" s="74"/>
      <c r="F60" s="82"/>
      <c r="G60" s="184"/>
      <c r="H60" s="184"/>
      <c r="I60" s="184"/>
      <c r="J60" s="82"/>
      <c r="K60" s="82" t="str">
        <f t="shared" si="20"/>
        <v>N/A</v>
      </c>
      <c r="L60" s="82"/>
      <c r="M60" s="72"/>
      <c r="N60" s="72"/>
      <c r="O60" s="82"/>
      <c r="P60" s="72"/>
      <c r="Q60" s="72"/>
      <c r="R60" s="15">
        <f t="shared" si="21"/>
        <v>0</v>
      </c>
      <c r="S60" s="72"/>
      <c r="T60" s="72"/>
      <c r="U60" s="15">
        <f t="shared" si="22"/>
        <v>0</v>
      </c>
      <c r="V60" s="72"/>
      <c r="W60" s="72"/>
      <c r="X60" s="15">
        <f t="shared" si="23"/>
        <v>0</v>
      </c>
      <c r="Y60" s="72"/>
      <c r="Z60" s="72"/>
      <c r="AA60" s="15">
        <f t="shared" si="24"/>
        <v>0</v>
      </c>
      <c r="AB60" s="189"/>
      <c r="AC60" s="190"/>
      <c r="AD60" s="191"/>
    </row>
    <row r="61" spans="2:30" x14ac:dyDescent="0.25">
      <c r="B61" s="4" t="s">
        <v>91</v>
      </c>
      <c r="C61" s="74"/>
      <c r="D61" s="82"/>
      <c r="E61" s="74"/>
      <c r="F61" s="82"/>
      <c r="G61" s="184"/>
      <c r="H61" s="184"/>
      <c r="I61" s="184"/>
      <c r="J61" s="82"/>
      <c r="K61" s="82" t="str">
        <f t="shared" si="20"/>
        <v>N/A</v>
      </c>
      <c r="L61" s="82"/>
      <c r="M61" s="72"/>
      <c r="N61" s="72"/>
      <c r="O61" s="82"/>
      <c r="P61" s="72"/>
      <c r="Q61" s="72"/>
      <c r="R61" s="15">
        <f t="shared" si="21"/>
        <v>0</v>
      </c>
      <c r="S61" s="72"/>
      <c r="T61" s="72"/>
      <c r="U61" s="15">
        <f t="shared" si="22"/>
        <v>0</v>
      </c>
      <c r="V61" s="72"/>
      <c r="W61" s="72"/>
      <c r="X61" s="15">
        <f t="shared" si="23"/>
        <v>0</v>
      </c>
      <c r="Y61" s="72"/>
      <c r="Z61" s="72"/>
      <c r="AA61" s="15">
        <f t="shared" si="24"/>
        <v>0</v>
      </c>
      <c r="AB61" s="189"/>
      <c r="AC61" s="190"/>
      <c r="AD61" s="191"/>
    </row>
    <row r="62" spans="2:30" x14ac:dyDescent="0.25">
      <c r="B62" s="4" t="s">
        <v>92</v>
      </c>
      <c r="C62" s="74"/>
      <c r="D62" s="82"/>
      <c r="E62" s="74"/>
      <c r="F62" s="82"/>
      <c r="G62" s="184"/>
      <c r="H62" s="184"/>
      <c r="I62" s="184"/>
      <c r="J62" s="82"/>
      <c r="K62" s="82" t="str">
        <f t="shared" si="20"/>
        <v>N/A</v>
      </c>
      <c r="L62" s="82"/>
      <c r="M62" s="72"/>
      <c r="N62" s="72"/>
      <c r="O62" s="82"/>
      <c r="P62" s="72"/>
      <c r="Q62" s="72"/>
      <c r="R62" s="15">
        <f t="shared" si="21"/>
        <v>0</v>
      </c>
      <c r="S62" s="72"/>
      <c r="T62" s="72"/>
      <c r="U62" s="15">
        <f t="shared" si="22"/>
        <v>0</v>
      </c>
      <c r="V62" s="72"/>
      <c r="W62" s="72"/>
      <c r="X62" s="15">
        <f t="shared" si="23"/>
        <v>0</v>
      </c>
      <c r="Y62" s="72"/>
      <c r="Z62" s="72"/>
      <c r="AA62" s="15">
        <f t="shared" si="24"/>
        <v>0</v>
      </c>
      <c r="AB62" s="189"/>
      <c r="AC62" s="190"/>
      <c r="AD62" s="191"/>
    </row>
    <row r="63" spans="2:30" x14ac:dyDescent="0.25">
      <c r="B63" s="4" t="s">
        <v>93</v>
      </c>
      <c r="C63" s="74"/>
      <c r="D63" s="82"/>
      <c r="E63" s="74"/>
      <c r="F63" s="82"/>
      <c r="G63" s="184"/>
      <c r="H63" s="184"/>
      <c r="I63" s="184"/>
      <c r="J63" s="82"/>
      <c r="K63" s="82" t="str">
        <f t="shared" si="20"/>
        <v>N/A</v>
      </c>
      <c r="L63" s="82"/>
      <c r="M63" s="72"/>
      <c r="N63" s="72"/>
      <c r="O63" s="82"/>
      <c r="P63" s="72"/>
      <c r="Q63" s="72"/>
      <c r="R63" s="15">
        <f t="shared" si="21"/>
        <v>0</v>
      </c>
      <c r="S63" s="72"/>
      <c r="T63" s="72"/>
      <c r="U63" s="15">
        <f t="shared" si="22"/>
        <v>0</v>
      </c>
      <c r="V63" s="72"/>
      <c r="W63" s="72"/>
      <c r="X63" s="15">
        <f t="shared" si="23"/>
        <v>0</v>
      </c>
      <c r="Y63" s="72"/>
      <c r="Z63" s="72"/>
      <c r="AA63" s="15">
        <f t="shared" si="24"/>
        <v>0</v>
      </c>
      <c r="AB63" s="189"/>
      <c r="AC63" s="190"/>
      <c r="AD63" s="191"/>
    </row>
    <row r="64" spans="2:30" x14ac:dyDescent="0.25">
      <c r="B64" s="4" t="s">
        <v>94</v>
      </c>
      <c r="C64" s="74"/>
      <c r="D64" s="82"/>
      <c r="E64" s="74"/>
      <c r="F64" s="82"/>
      <c r="G64" s="184"/>
      <c r="H64" s="184"/>
      <c r="I64" s="184"/>
      <c r="J64" s="82"/>
      <c r="K64" s="82" t="str">
        <f t="shared" si="20"/>
        <v>N/A</v>
      </c>
      <c r="L64" s="82"/>
      <c r="M64" s="72"/>
      <c r="N64" s="72"/>
      <c r="O64" s="82"/>
      <c r="P64" s="72"/>
      <c r="Q64" s="72"/>
      <c r="R64" s="15">
        <f t="shared" si="21"/>
        <v>0</v>
      </c>
      <c r="S64" s="72"/>
      <c r="T64" s="72"/>
      <c r="U64" s="15">
        <f t="shared" si="22"/>
        <v>0</v>
      </c>
      <c r="V64" s="72"/>
      <c r="W64" s="72"/>
      <c r="X64" s="15">
        <f t="shared" si="23"/>
        <v>0</v>
      </c>
      <c r="Y64" s="72"/>
      <c r="Z64" s="72"/>
      <c r="AA64" s="15">
        <f t="shared" si="24"/>
        <v>0</v>
      </c>
      <c r="AB64" s="189"/>
      <c r="AC64" s="190"/>
      <c r="AD64" s="191"/>
    </row>
    <row r="65" spans="1:30" x14ac:dyDescent="0.25">
      <c r="B65" s="4" t="s">
        <v>95</v>
      </c>
      <c r="C65" s="74"/>
      <c r="D65" s="82"/>
      <c r="E65" s="74"/>
      <c r="F65" s="82"/>
      <c r="G65" s="184"/>
      <c r="H65" s="184"/>
      <c r="I65" s="184"/>
      <c r="J65" s="82"/>
      <c r="K65" s="82" t="str">
        <f t="shared" si="20"/>
        <v>N/A</v>
      </c>
      <c r="L65" s="82"/>
      <c r="M65" s="72"/>
      <c r="N65" s="72"/>
      <c r="O65" s="82"/>
      <c r="P65" s="72"/>
      <c r="Q65" s="72"/>
      <c r="R65" s="15">
        <f t="shared" si="21"/>
        <v>0</v>
      </c>
      <c r="S65" s="72"/>
      <c r="T65" s="72"/>
      <c r="U65" s="15">
        <f t="shared" si="22"/>
        <v>0</v>
      </c>
      <c r="V65" s="72"/>
      <c r="W65" s="72"/>
      <c r="X65" s="15">
        <f t="shared" si="23"/>
        <v>0</v>
      </c>
      <c r="Y65" s="72"/>
      <c r="Z65" s="72"/>
      <c r="AA65" s="15">
        <f t="shared" si="24"/>
        <v>0</v>
      </c>
      <c r="AB65" s="189"/>
      <c r="AC65" s="190"/>
      <c r="AD65" s="191"/>
    </row>
    <row r="66" spans="1:30" x14ac:dyDescent="0.25">
      <c r="B66" s="4" t="s">
        <v>96</v>
      </c>
      <c r="C66" s="74"/>
      <c r="D66" s="82"/>
      <c r="E66" s="74"/>
      <c r="F66" s="82"/>
      <c r="G66" s="184"/>
      <c r="H66" s="184"/>
      <c r="I66" s="184"/>
      <c r="J66" s="82"/>
      <c r="K66" s="82" t="str">
        <f t="shared" si="20"/>
        <v>N/A</v>
      </c>
      <c r="L66" s="82"/>
      <c r="M66" s="72"/>
      <c r="N66" s="72"/>
      <c r="O66" s="82"/>
      <c r="P66" s="72"/>
      <c r="Q66" s="72"/>
      <c r="R66" s="15">
        <f t="shared" si="21"/>
        <v>0</v>
      </c>
      <c r="S66" s="72"/>
      <c r="T66" s="72"/>
      <c r="U66" s="15">
        <f t="shared" si="22"/>
        <v>0</v>
      </c>
      <c r="V66" s="72"/>
      <c r="W66" s="72"/>
      <c r="X66" s="15">
        <f t="shared" si="23"/>
        <v>0</v>
      </c>
      <c r="Y66" s="72"/>
      <c r="Z66" s="72"/>
      <c r="AA66" s="15">
        <f t="shared" si="24"/>
        <v>0</v>
      </c>
      <c r="AB66" s="189"/>
      <c r="AC66" s="190"/>
      <c r="AD66" s="191"/>
    </row>
    <row r="67" spans="1:30" x14ac:dyDescent="0.25">
      <c r="B67" s="4" t="s">
        <v>97</v>
      </c>
      <c r="C67" s="74"/>
      <c r="D67" s="82"/>
      <c r="E67" s="74"/>
      <c r="F67" s="82"/>
      <c r="G67" s="184"/>
      <c r="H67" s="184"/>
      <c r="I67" s="184"/>
      <c r="J67" s="82"/>
      <c r="K67" s="82" t="str">
        <f t="shared" si="20"/>
        <v>N/A</v>
      </c>
      <c r="L67" s="82"/>
      <c r="M67" s="72"/>
      <c r="N67" s="72"/>
      <c r="O67" s="82"/>
      <c r="P67" s="72"/>
      <c r="Q67" s="72"/>
      <c r="R67" s="15">
        <f t="shared" si="21"/>
        <v>0</v>
      </c>
      <c r="S67" s="72"/>
      <c r="T67" s="72"/>
      <c r="U67" s="15">
        <f t="shared" si="22"/>
        <v>0</v>
      </c>
      <c r="V67" s="72"/>
      <c r="W67" s="72"/>
      <c r="X67" s="15">
        <f t="shared" si="23"/>
        <v>0</v>
      </c>
      <c r="Y67" s="72"/>
      <c r="Z67" s="72"/>
      <c r="AA67" s="15">
        <f t="shared" si="24"/>
        <v>0</v>
      </c>
      <c r="AB67" s="189"/>
      <c r="AC67" s="190"/>
      <c r="AD67" s="191"/>
    </row>
    <row r="68" spans="1:30" x14ac:dyDescent="0.25">
      <c r="R68" s="58">
        <f>SUM(R48:R67)/365</f>
        <v>17.824657534246576</v>
      </c>
      <c r="U68" s="58">
        <f>SUM(U48:U67)/365</f>
        <v>3.5232876712328767</v>
      </c>
      <c r="X68" s="58">
        <f>SUM(X48:X67)/365</f>
        <v>14.873972602739727</v>
      </c>
      <c r="AA68" s="58">
        <f>SUM(AA48:AA67)/365</f>
        <v>3.5232876712328767</v>
      </c>
    </row>
    <row r="70" spans="1:30" x14ac:dyDescent="0.25">
      <c r="A70" s="4" t="s">
        <v>109</v>
      </c>
      <c r="B70" s="214" t="s">
        <v>110</v>
      </c>
      <c r="C70" s="215"/>
      <c r="D70" s="216"/>
    </row>
    <row r="71" spans="1:30" ht="69.75" customHeight="1" x14ac:dyDescent="0.25">
      <c r="A71" s="155" t="s">
        <v>111</v>
      </c>
      <c r="B71" s="213" t="s">
        <v>137</v>
      </c>
      <c r="C71" s="213"/>
      <c r="D71" s="2" t="s">
        <v>112</v>
      </c>
    </row>
    <row r="72" spans="1:30" ht="77.25" customHeight="1" x14ac:dyDescent="0.25">
      <c r="A72" s="69" t="s">
        <v>114</v>
      </c>
      <c r="B72" s="213" t="s">
        <v>115</v>
      </c>
      <c r="C72" s="213"/>
      <c r="D72" s="2" t="s">
        <v>112</v>
      </c>
    </row>
    <row r="73" spans="1:30" ht="82.5" customHeight="1" x14ac:dyDescent="0.25">
      <c r="A73" s="69" t="s">
        <v>116</v>
      </c>
      <c r="B73" s="213" t="s">
        <v>117</v>
      </c>
      <c r="C73" s="213"/>
      <c r="D73" s="2" t="s">
        <v>112</v>
      </c>
    </row>
    <row r="74" spans="1:30" ht="81" customHeight="1" x14ac:dyDescent="0.25">
      <c r="A74" s="69" t="s">
        <v>118</v>
      </c>
      <c r="B74" s="213" t="s">
        <v>119</v>
      </c>
      <c r="C74" s="213"/>
      <c r="D74" s="2" t="s">
        <v>112</v>
      </c>
    </row>
    <row r="75" spans="1:30" ht="48.75" customHeight="1" x14ac:dyDescent="0.25">
      <c r="A75" s="69" t="s">
        <v>120</v>
      </c>
      <c r="B75" s="213" t="s">
        <v>121</v>
      </c>
      <c r="C75" s="213"/>
      <c r="D75" s="2" t="s">
        <v>112</v>
      </c>
    </row>
    <row r="76" spans="1:30" ht="34.5" customHeight="1" x14ac:dyDescent="0.25">
      <c r="A76" s="69" t="s">
        <v>122</v>
      </c>
      <c r="B76" s="213" t="s">
        <v>123</v>
      </c>
      <c r="C76" s="213"/>
      <c r="D76" s="2" t="s">
        <v>112</v>
      </c>
    </row>
    <row r="77" spans="1:30" ht="34.5" customHeight="1" x14ac:dyDescent="0.25">
      <c r="A77" s="63"/>
      <c r="B77" s="64"/>
      <c r="C77" s="64"/>
      <c r="D77" s="52"/>
    </row>
    <row r="78" spans="1:30" x14ac:dyDescent="0.25">
      <c r="D78" s="176" t="s">
        <v>347</v>
      </c>
      <c r="E78" s="201" t="s">
        <v>3</v>
      </c>
      <c r="F78" s="201"/>
      <c r="G78" s="201"/>
    </row>
    <row r="79" spans="1:30" ht="45" customHeight="1" x14ac:dyDescent="0.25">
      <c r="A79" s="4" t="s">
        <v>124</v>
      </c>
      <c r="B79" s="212" t="s">
        <v>125</v>
      </c>
      <c r="C79" s="212"/>
      <c r="D79" s="2" t="s">
        <v>1</v>
      </c>
      <c r="E79" s="192" t="s">
        <v>24</v>
      </c>
      <c r="F79" s="193"/>
      <c r="G79" s="194"/>
    </row>
    <row r="80" spans="1:30" ht="45" customHeight="1" x14ac:dyDescent="0.25">
      <c r="A80" s="4" t="s">
        <v>127</v>
      </c>
      <c r="B80" s="212" t="s">
        <v>126</v>
      </c>
      <c r="C80" s="212"/>
      <c r="D80" s="2" t="s">
        <v>1</v>
      </c>
      <c r="E80" s="192" t="s">
        <v>24</v>
      </c>
      <c r="F80" s="193"/>
      <c r="G80" s="194"/>
    </row>
    <row r="81" spans="1:7" ht="45" customHeight="1" x14ac:dyDescent="0.25">
      <c r="A81" s="4" t="s">
        <v>128</v>
      </c>
      <c r="B81" s="212" t="s">
        <v>129</v>
      </c>
      <c r="C81" s="212"/>
      <c r="D81" s="2" t="s">
        <v>1</v>
      </c>
      <c r="E81" s="192" t="s">
        <v>24</v>
      </c>
      <c r="F81" s="193"/>
      <c r="G81" s="194"/>
    </row>
    <row r="82" spans="1:7" ht="45" customHeight="1" x14ac:dyDescent="0.25">
      <c r="A82" s="4" t="s">
        <v>130</v>
      </c>
      <c r="B82" s="212" t="s">
        <v>131</v>
      </c>
      <c r="C82" s="212"/>
      <c r="D82" s="2" t="s">
        <v>1</v>
      </c>
      <c r="E82" s="192" t="s">
        <v>24</v>
      </c>
      <c r="F82" s="193"/>
      <c r="G82" s="194"/>
    </row>
    <row r="83" spans="1:7" ht="33.75" customHeight="1" x14ac:dyDescent="0.25">
      <c r="A83" s="185" t="s">
        <v>132</v>
      </c>
      <c r="B83" s="212" t="s">
        <v>133</v>
      </c>
      <c r="C83" s="212"/>
      <c r="D83" s="2" t="s">
        <v>1</v>
      </c>
      <c r="E83" s="192" t="s">
        <v>24</v>
      </c>
      <c r="F83" s="193"/>
      <c r="G83" s="194"/>
    </row>
    <row r="84" spans="1:7" ht="165" customHeight="1" x14ac:dyDescent="0.25">
      <c r="A84" s="185"/>
      <c r="B84" s="212" t="s">
        <v>138</v>
      </c>
      <c r="C84" s="212"/>
      <c r="D84" s="80">
        <v>20</v>
      </c>
      <c r="E84" s="192" t="s">
        <v>24</v>
      </c>
      <c r="F84" s="193"/>
      <c r="G84" s="194"/>
    </row>
    <row r="85" spans="1:7" ht="152.25" customHeight="1" x14ac:dyDescent="0.25">
      <c r="A85" s="185"/>
      <c r="B85" s="212" t="s">
        <v>139</v>
      </c>
      <c r="C85" s="212"/>
      <c r="D85" s="80">
        <v>100</v>
      </c>
      <c r="E85" s="192" t="s">
        <v>24</v>
      </c>
      <c r="F85" s="193"/>
      <c r="G85" s="194"/>
    </row>
    <row r="86" spans="1:7" ht="141" customHeight="1" x14ac:dyDescent="0.25">
      <c r="A86" s="185"/>
      <c r="B86" s="212" t="s">
        <v>140</v>
      </c>
      <c r="C86" s="212"/>
      <c r="D86" s="80">
        <v>7</v>
      </c>
      <c r="E86" s="192" t="s">
        <v>24</v>
      </c>
      <c r="F86" s="193"/>
      <c r="G86" s="194"/>
    </row>
    <row r="87" spans="1:7" ht="147" customHeight="1" x14ac:dyDescent="0.25">
      <c r="A87" s="185"/>
      <c r="B87" s="212" t="s">
        <v>141</v>
      </c>
      <c r="C87" s="212"/>
      <c r="D87" s="80">
        <v>32</v>
      </c>
      <c r="E87" s="192" t="s">
        <v>24</v>
      </c>
      <c r="F87" s="193"/>
      <c r="G87" s="194"/>
    </row>
    <row r="88" spans="1:7" ht="101.25" customHeight="1" x14ac:dyDescent="0.25">
      <c r="A88" s="185"/>
      <c r="B88" s="212" t="s">
        <v>142</v>
      </c>
      <c r="C88" s="212"/>
      <c r="D88" s="80">
        <v>141</v>
      </c>
      <c r="E88" s="192" t="s">
        <v>24</v>
      </c>
      <c r="F88" s="193"/>
      <c r="G88" s="194"/>
    </row>
    <row r="89" spans="1:7" ht="48" customHeight="1" x14ac:dyDescent="0.25">
      <c r="A89" s="4" t="s">
        <v>134</v>
      </c>
      <c r="B89" s="212" t="s">
        <v>135</v>
      </c>
      <c r="C89" s="212"/>
      <c r="D89" s="2" t="s">
        <v>1</v>
      </c>
      <c r="E89" s="192" t="s">
        <v>24</v>
      </c>
      <c r="F89" s="193"/>
      <c r="G89" s="194"/>
    </row>
    <row r="90" spans="1:7" ht="38.25" customHeight="1" x14ac:dyDescent="0.25">
      <c r="A90" s="4" t="s">
        <v>345</v>
      </c>
      <c r="B90" s="212" t="s">
        <v>346</v>
      </c>
      <c r="C90" s="212"/>
      <c r="D90" s="2" t="s">
        <v>1</v>
      </c>
      <c r="E90" s="192" t="s">
        <v>24</v>
      </c>
      <c r="F90" s="193"/>
      <c r="G90" s="194"/>
    </row>
    <row r="91" spans="1:7" ht="48" customHeight="1" x14ac:dyDescent="0.25">
      <c r="A91" s="4" t="s">
        <v>345</v>
      </c>
      <c r="B91" s="217" t="s">
        <v>349</v>
      </c>
      <c r="C91" s="217"/>
      <c r="D91" s="80">
        <v>100</v>
      </c>
      <c r="E91" s="192" t="s">
        <v>24</v>
      </c>
      <c r="F91" s="193"/>
      <c r="G91" s="194"/>
    </row>
  </sheetData>
  <sheetProtection algorithmName="SHA-512" hashValue="14Y9zET0+Oodqzt6abH1MMczHg9wBWobq6nym7tfp5E80bcwuFSBm0YiK3yvvHNGqbAzYprg8sCY83/0AxbK0w==" saltValue="EGL3MY27Nn4+yOm9jzIMaQ==" spinCount="100000" sheet="1" objects="1" scenarios="1" selectLockedCells="1" selectUnlockedCells="1"/>
  <dataConsolidate/>
  <mergeCells count="166">
    <mergeCell ref="B90:C90"/>
    <mergeCell ref="E90:G90"/>
    <mergeCell ref="B91:C91"/>
    <mergeCell ref="E91:G91"/>
    <mergeCell ref="G32:I32"/>
    <mergeCell ref="Y32:AA32"/>
    <mergeCell ref="E87:G87"/>
    <mergeCell ref="B88:C88"/>
    <mergeCell ref="E88:G88"/>
    <mergeCell ref="B89:C89"/>
    <mergeCell ref="E89:G89"/>
    <mergeCell ref="Y33:AA33"/>
    <mergeCell ref="G33:I33"/>
    <mergeCell ref="B80:C80"/>
    <mergeCell ref="E80:G80"/>
    <mergeCell ref="B81:C81"/>
    <mergeCell ref="E81:G81"/>
    <mergeCell ref="B82:C82"/>
    <mergeCell ref="E82:G82"/>
    <mergeCell ref="B74:C74"/>
    <mergeCell ref="B75:C75"/>
    <mergeCell ref="B76:C76"/>
    <mergeCell ref="E78:G78"/>
    <mergeCell ref="B79:C79"/>
    <mergeCell ref="E79:G79"/>
    <mergeCell ref="G67:I67"/>
    <mergeCell ref="G61:I61"/>
    <mergeCell ref="G55:I55"/>
    <mergeCell ref="A83:A88"/>
    <mergeCell ref="B83:C83"/>
    <mergeCell ref="E83:G83"/>
    <mergeCell ref="B84:C84"/>
    <mergeCell ref="E84:G84"/>
    <mergeCell ref="B85:C85"/>
    <mergeCell ref="E85:G85"/>
    <mergeCell ref="B86:C86"/>
    <mergeCell ref="E86:G86"/>
    <mergeCell ref="B87:C87"/>
    <mergeCell ref="G56:I56"/>
    <mergeCell ref="AB67:AD67"/>
    <mergeCell ref="B70:D70"/>
    <mergeCell ref="B71:C71"/>
    <mergeCell ref="B72:C72"/>
    <mergeCell ref="B73:C73"/>
    <mergeCell ref="G64:I64"/>
    <mergeCell ref="AB64:AD64"/>
    <mergeCell ref="G65:I65"/>
    <mergeCell ref="AB65:AD65"/>
    <mergeCell ref="G66:I66"/>
    <mergeCell ref="AB66:AD66"/>
    <mergeCell ref="AB61:AD61"/>
    <mergeCell ref="G62:I62"/>
    <mergeCell ref="AB62:AD62"/>
    <mergeCell ref="G63:I63"/>
    <mergeCell ref="AB63:AD63"/>
    <mergeCell ref="G58:I58"/>
    <mergeCell ref="AB58:AD58"/>
    <mergeCell ref="G59:I59"/>
    <mergeCell ref="AB59:AD59"/>
    <mergeCell ref="G60:I60"/>
    <mergeCell ref="AB60:AD60"/>
    <mergeCell ref="AB56:AD56"/>
    <mergeCell ref="G57:I57"/>
    <mergeCell ref="AB57:AD57"/>
    <mergeCell ref="G52:I52"/>
    <mergeCell ref="AB52:AD52"/>
    <mergeCell ref="G53:I53"/>
    <mergeCell ref="AB53:AD53"/>
    <mergeCell ref="G54:I54"/>
    <mergeCell ref="AB54:AD54"/>
    <mergeCell ref="G51:I51"/>
    <mergeCell ref="AB51:AD51"/>
    <mergeCell ref="S47:U47"/>
    <mergeCell ref="V47:X47"/>
    <mergeCell ref="Y47:AA47"/>
    <mergeCell ref="AB47:AD47"/>
    <mergeCell ref="G48:I48"/>
    <mergeCell ref="AB48:AD48"/>
    <mergeCell ref="AB55:AD55"/>
    <mergeCell ref="C47:D47"/>
    <mergeCell ref="E47:F47"/>
    <mergeCell ref="G47:I47"/>
    <mergeCell ref="J47:L47"/>
    <mergeCell ref="P47:R47"/>
    <mergeCell ref="G49:I49"/>
    <mergeCell ref="AB49:AD49"/>
    <mergeCell ref="G50:I50"/>
    <mergeCell ref="AB50:AD50"/>
    <mergeCell ref="G40:I40"/>
    <mergeCell ref="Y40:AA40"/>
    <mergeCell ref="G41:I41"/>
    <mergeCell ref="Y41:AA41"/>
    <mergeCell ref="G42:I42"/>
    <mergeCell ref="Y42:AA42"/>
    <mergeCell ref="B45:B46"/>
    <mergeCell ref="H45:J45"/>
    <mergeCell ref="S45:T45"/>
    <mergeCell ref="U45:Y45"/>
    <mergeCell ref="U46:Y46"/>
    <mergeCell ref="G37:I37"/>
    <mergeCell ref="Y37:AA37"/>
    <mergeCell ref="G38:I38"/>
    <mergeCell ref="Y38:AA38"/>
    <mergeCell ref="G39:I39"/>
    <mergeCell ref="Y39:AA39"/>
    <mergeCell ref="G34:I34"/>
    <mergeCell ref="Y34:AA34"/>
    <mergeCell ref="G35:I35"/>
    <mergeCell ref="Y35:AA35"/>
    <mergeCell ref="G36:I36"/>
    <mergeCell ref="Y36:AA36"/>
    <mergeCell ref="G22:I22"/>
    <mergeCell ref="J22:L22"/>
    <mergeCell ref="P22:R22"/>
    <mergeCell ref="S22:U22"/>
    <mergeCell ref="G28:I28"/>
    <mergeCell ref="Y28:AA28"/>
    <mergeCell ref="G31:I31"/>
    <mergeCell ref="Y31:AA31"/>
    <mergeCell ref="G29:I29"/>
    <mergeCell ref="Y29:AA29"/>
    <mergeCell ref="G25:I25"/>
    <mergeCell ref="Y25:AA25"/>
    <mergeCell ref="G26:I26"/>
    <mergeCell ref="Y26:AA26"/>
    <mergeCell ref="G27:I27"/>
    <mergeCell ref="Y27:AA27"/>
    <mergeCell ref="AI12:AJ12"/>
    <mergeCell ref="D2:F2"/>
    <mergeCell ref="D3:F3"/>
    <mergeCell ref="D4:F4"/>
    <mergeCell ref="D5:F5"/>
    <mergeCell ref="D6:F6"/>
    <mergeCell ref="AZ12:BA12"/>
    <mergeCell ref="BB12:BC12"/>
    <mergeCell ref="BD12:BE12"/>
    <mergeCell ref="AK12:AL12"/>
    <mergeCell ref="AM12:AN12"/>
    <mergeCell ref="AO12:AP12"/>
    <mergeCell ref="AR12:AS12"/>
    <mergeCell ref="AT12:AU12"/>
    <mergeCell ref="AW12:AX12"/>
    <mergeCell ref="A8:A18"/>
    <mergeCell ref="B8:B11"/>
    <mergeCell ref="G30:I30"/>
    <mergeCell ref="Y30:AA30"/>
    <mergeCell ref="I12:J12"/>
    <mergeCell ref="Z12:AA12"/>
    <mergeCell ref="AC12:AD12"/>
    <mergeCell ref="AE12:AF12"/>
    <mergeCell ref="AG12:AH12"/>
    <mergeCell ref="AB13:AB18"/>
    <mergeCell ref="K16:K18"/>
    <mergeCell ref="AD16:AD17"/>
    <mergeCell ref="V22:X22"/>
    <mergeCell ref="Y22:AA22"/>
    <mergeCell ref="G23:I23"/>
    <mergeCell ref="Y23:AA23"/>
    <mergeCell ref="G24:I24"/>
    <mergeCell ref="Y24:AA24"/>
    <mergeCell ref="B20:B21"/>
    <mergeCell ref="H20:J20"/>
    <mergeCell ref="R20:V20"/>
    <mergeCell ref="R21:V21"/>
    <mergeCell ref="C22:D22"/>
    <mergeCell ref="E22:F22"/>
  </mergeCells>
  <conditionalFormatting sqref="C3">
    <cfRule type="cellIs" dxfId="1047" priority="441" operator="equal">
      <formula>"SI"</formula>
    </cfRule>
    <cfRule type="cellIs" dxfId="1046" priority="442" operator="equal">
      <formula>"NO"</formula>
    </cfRule>
  </conditionalFormatting>
  <conditionalFormatting sqref="C4">
    <cfRule type="cellIs" dxfId="1045" priority="439" operator="equal">
      <formula>"SI"</formula>
    </cfRule>
    <cfRule type="cellIs" dxfId="1044" priority="440" operator="equal">
      <formula>"NO"</formula>
    </cfRule>
  </conditionalFormatting>
  <conditionalFormatting sqref="C5">
    <cfRule type="cellIs" dxfId="1043" priority="437" operator="equal">
      <formula>"SI"</formula>
    </cfRule>
    <cfRule type="cellIs" dxfId="1042" priority="438" operator="equal">
      <formula>"NO"</formula>
    </cfRule>
  </conditionalFormatting>
  <conditionalFormatting sqref="C6">
    <cfRule type="cellIs" dxfId="1041" priority="435" operator="equal">
      <formula>"SI"</formula>
    </cfRule>
    <cfRule type="cellIs" dxfId="1040" priority="436" operator="equal">
      <formula>"NO"</formula>
    </cfRule>
  </conditionalFormatting>
  <conditionalFormatting sqref="C13">
    <cfRule type="cellIs" dxfId="1039" priority="433" operator="equal">
      <formula>"SI"</formula>
    </cfRule>
    <cfRule type="cellIs" dxfId="1038" priority="434" operator="equal">
      <formula>"NO"</formula>
    </cfRule>
  </conditionalFormatting>
  <conditionalFormatting sqref="E13">
    <cfRule type="cellIs" dxfId="1037" priority="431" operator="equal">
      <formula>"SI"</formula>
    </cfRule>
    <cfRule type="cellIs" dxfId="1036" priority="432" operator="equal">
      <formula>"NO"</formula>
    </cfRule>
  </conditionalFormatting>
  <conditionalFormatting sqref="AJ13">
    <cfRule type="cellIs" dxfId="1035" priority="417" operator="equal">
      <formula>"SI"</formula>
    </cfRule>
    <cfRule type="cellIs" dxfId="1034" priority="418" operator="equal">
      <formula>"NO"</formula>
    </cfRule>
  </conditionalFormatting>
  <conditionalFormatting sqref="AB18:AB19 AD18:AF19 AE13:AF17 AB13:AC17">
    <cfRule type="cellIs" dxfId="1033" priority="421" operator="equal">
      <formula>"SI"</formula>
    </cfRule>
    <cfRule type="cellIs" dxfId="1032" priority="422" operator="equal">
      <formula>"NO"</formula>
    </cfRule>
  </conditionalFormatting>
  <conditionalFormatting sqref="AL13">
    <cfRule type="cellIs" dxfId="1031" priority="415" operator="equal">
      <formula>"SI"</formula>
    </cfRule>
    <cfRule type="cellIs" dxfId="1030" priority="416" operator="equal">
      <formula>"NO"</formula>
    </cfRule>
  </conditionalFormatting>
  <conditionalFormatting sqref="AH13">
    <cfRule type="cellIs" dxfId="1029" priority="419" operator="equal">
      <formula>"SI"</formula>
    </cfRule>
    <cfRule type="cellIs" dxfId="1028" priority="420" operator="equal">
      <formula>"NO"</formula>
    </cfRule>
  </conditionalFormatting>
  <conditionalFormatting sqref="K16">
    <cfRule type="cellIs" dxfId="1027" priority="429" operator="equal">
      <formula>"SI"</formula>
    </cfRule>
    <cfRule type="cellIs" dxfId="1026" priority="430" operator="equal">
      <formula>"NO"</formula>
    </cfRule>
  </conditionalFormatting>
  <conditionalFormatting sqref="M13">
    <cfRule type="cellIs" dxfId="1025" priority="426" operator="equal">
      <formula>"NO"</formula>
    </cfRule>
    <cfRule type="cellIs" dxfId="1024" priority="427" operator="equal">
      <formula>"SI"</formula>
    </cfRule>
    <cfRule type="cellIs" dxfId="1023" priority="428" operator="equal">
      <formula>"NO"</formula>
    </cfRule>
  </conditionalFormatting>
  <conditionalFormatting sqref="M14:M17">
    <cfRule type="cellIs" dxfId="1022" priority="423" operator="equal">
      <formula>"NO"</formula>
    </cfRule>
    <cfRule type="cellIs" dxfId="1021" priority="424" operator="equal">
      <formula>"SI"</formula>
    </cfRule>
    <cfRule type="cellIs" dxfId="1020" priority="425" operator="equal">
      <formula>"NO"</formula>
    </cfRule>
  </conditionalFormatting>
  <conditionalFormatting sqref="AN13">
    <cfRule type="cellIs" dxfId="1019" priority="413" operator="equal">
      <formula>"SI"</formula>
    </cfRule>
    <cfRule type="cellIs" dxfId="1018" priority="414" operator="equal">
      <formula>"NO"</formula>
    </cfRule>
  </conditionalFormatting>
  <conditionalFormatting sqref="BF13:BF17">
    <cfRule type="cellIs" dxfId="1017" priority="400" operator="equal">
      <formula>"SI"</formula>
    </cfRule>
    <cfRule type="cellIs" dxfId="1016" priority="401" operator="equal">
      <formula>"NO"</formula>
    </cfRule>
  </conditionalFormatting>
  <conditionalFormatting sqref="AQ13:AQ17">
    <cfRule type="cellIs" dxfId="1015" priority="411" operator="equal">
      <formula>"SI"</formula>
    </cfRule>
    <cfRule type="cellIs" dxfId="1014" priority="412" operator="equal">
      <formula>"NO"</formula>
    </cfRule>
  </conditionalFormatting>
  <conditionalFormatting sqref="AZ13">
    <cfRule type="cellIs" dxfId="1013" priority="409" operator="equal">
      <formula>"N/A"</formula>
    </cfRule>
    <cfRule type="cellIs" dxfId="1012" priority="410" operator="equal">
      <formula>"SI"</formula>
    </cfRule>
  </conditionalFormatting>
  <conditionalFormatting sqref="AZ14">
    <cfRule type="cellIs" dxfId="1011" priority="407" operator="equal">
      <formula>"N/A"</formula>
    </cfRule>
    <cfRule type="cellIs" dxfId="1010" priority="408" operator="equal">
      <formula>"SI"</formula>
    </cfRule>
  </conditionalFormatting>
  <conditionalFormatting sqref="AZ15">
    <cfRule type="cellIs" dxfId="1009" priority="405" operator="equal">
      <formula>"N/A"</formula>
    </cfRule>
    <cfRule type="cellIs" dxfId="1008" priority="406" operator="equal">
      <formula>"SI"</formula>
    </cfRule>
  </conditionalFormatting>
  <conditionalFormatting sqref="AZ17">
    <cfRule type="cellIs" dxfId="1007" priority="403" operator="equal">
      <formula>"N/A"</formula>
    </cfRule>
    <cfRule type="cellIs" dxfId="1006" priority="404" operator="equal">
      <formula>"SI"</formula>
    </cfRule>
  </conditionalFormatting>
  <conditionalFormatting sqref="BA13">
    <cfRule type="cellIs" dxfId="1005" priority="304" operator="equal">
      <formula>"INGRESE DATOS:"</formula>
    </cfRule>
    <cfRule type="cellIs" dxfId="1004" priority="402" operator="equal">
      <formula>"INGRESE DATOS:"</formula>
    </cfRule>
  </conditionalFormatting>
  <conditionalFormatting sqref="AX13:AY13">
    <cfRule type="cellIs" dxfId="1003" priority="398" operator="equal">
      <formula>"N/A"</formula>
    </cfRule>
    <cfRule type="cellIs" dxfId="1002" priority="399" operator="equal">
      <formula>"VALIDE CONTRATO"</formula>
    </cfRule>
  </conditionalFormatting>
  <conditionalFormatting sqref="AY13">
    <cfRule type="cellIs" dxfId="1001" priority="395" operator="equal">
      <formula>"N/A"</formula>
    </cfRule>
    <cfRule type="cellIs" dxfId="1000" priority="396" operator="equal">
      <formula>"NO"</formula>
    </cfRule>
    <cfRule type="cellIs" dxfId="999" priority="397" operator="equal">
      <formula>"SI"</formula>
    </cfRule>
  </conditionalFormatting>
  <conditionalFormatting sqref="AY14:AY17">
    <cfRule type="cellIs" dxfId="998" priority="393" operator="equal">
      <formula>"N/A"</formula>
    </cfRule>
    <cfRule type="cellIs" dxfId="997" priority="394" operator="equal">
      <formula>"VALIDE CONTRATO"</formula>
    </cfRule>
  </conditionalFormatting>
  <conditionalFormatting sqref="AY14:AY17">
    <cfRule type="cellIs" dxfId="996" priority="390" operator="equal">
      <formula>"N/A"</formula>
    </cfRule>
    <cfRule type="cellIs" dxfId="995" priority="391" operator="equal">
      <formula>"NO"</formula>
    </cfRule>
    <cfRule type="cellIs" dxfId="994" priority="392" operator="equal">
      <formula>"SI"</formula>
    </cfRule>
  </conditionalFormatting>
  <conditionalFormatting sqref="AV13">
    <cfRule type="cellIs" dxfId="993" priority="388" operator="equal">
      <formula>"SI"</formula>
    </cfRule>
    <cfRule type="cellIs" dxfId="992" priority="389" operator="equal">
      <formula>"NO"</formula>
    </cfRule>
  </conditionalFormatting>
  <conditionalFormatting sqref="N13">
    <cfRule type="cellIs" dxfId="991" priority="385" operator="equal">
      <formula>"NO"</formula>
    </cfRule>
    <cfRule type="cellIs" dxfId="990" priority="386" operator="equal">
      <formula>"SI"</formula>
    </cfRule>
    <cfRule type="cellIs" dxfId="989" priority="387" operator="equal">
      <formula>"NO"</formula>
    </cfRule>
  </conditionalFormatting>
  <conditionalFormatting sqref="N14:N17">
    <cfRule type="cellIs" dxfId="988" priority="382" operator="equal">
      <formula>"NO"</formula>
    </cfRule>
    <cfRule type="cellIs" dxfId="987" priority="383" operator="equal">
      <formula>"SI"</formula>
    </cfRule>
    <cfRule type="cellIs" dxfId="986" priority="384" operator="equal">
      <formula>"NO"</formula>
    </cfRule>
  </conditionalFormatting>
  <conditionalFormatting sqref="O13">
    <cfRule type="cellIs" dxfId="985" priority="379" operator="equal">
      <formula>"NO"</formula>
    </cfRule>
    <cfRule type="cellIs" dxfId="984" priority="380" operator="equal">
      <formula>"SI"</formula>
    </cfRule>
    <cfRule type="cellIs" dxfId="983" priority="381" operator="equal">
      <formula>"NO"</formula>
    </cfRule>
  </conditionalFormatting>
  <conditionalFormatting sqref="O14:O17">
    <cfRule type="cellIs" dxfId="982" priority="376" operator="equal">
      <formula>"NO"</formula>
    </cfRule>
    <cfRule type="cellIs" dxfId="981" priority="377" operator="equal">
      <formula>"SI"</formula>
    </cfRule>
    <cfRule type="cellIs" dxfId="980" priority="378" operator="equal">
      <formula>"NO"</formula>
    </cfRule>
  </conditionalFormatting>
  <conditionalFormatting sqref="P13">
    <cfRule type="cellIs" dxfId="979" priority="373" operator="equal">
      <formula>"NO"</formula>
    </cfRule>
    <cfRule type="cellIs" dxfId="978" priority="374" operator="equal">
      <formula>"SI"</formula>
    </cfRule>
    <cfRule type="cellIs" dxfId="977" priority="375" operator="equal">
      <formula>"NO"</formula>
    </cfRule>
  </conditionalFormatting>
  <conditionalFormatting sqref="P14:P17">
    <cfRule type="cellIs" dxfId="976" priority="370" operator="equal">
      <formula>"NO"</formula>
    </cfRule>
    <cfRule type="cellIs" dxfId="975" priority="371" operator="equal">
      <formula>"SI"</formula>
    </cfRule>
    <cfRule type="cellIs" dxfId="974" priority="372" operator="equal">
      <formula>"NO"</formula>
    </cfRule>
  </conditionalFormatting>
  <conditionalFormatting sqref="Q13">
    <cfRule type="cellIs" dxfId="973" priority="367" operator="equal">
      <formula>"NO"</formula>
    </cfRule>
    <cfRule type="cellIs" dxfId="972" priority="368" operator="equal">
      <formula>"SI"</formula>
    </cfRule>
    <cfRule type="cellIs" dxfId="971" priority="369" operator="equal">
      <formula>"NO"</formula>
    </cfRule>
  </conditionalFormatting>
  <conditionalFormatting sqref="Q14:Q17">
    <cfRule type="cellIs" dxfId="970" priority="364" operator="equal">
      <formula>"NO"</formula>
    </cfRule>
    <cfRule type="cellIs" dxfId="969" priority="365" operator="equal">
      <formula>"SI"</formula>
    </cfRule>
    <cfRule type="cellIs" dxfId="968" priority="366" operator="equal">
      <formula>"NO"</formula>
    </cfRule>
  </conditionalFormatting>
  <conditionalFormatting sqref="R13">
    <cfRule type="cellIs" dxfId="967" priority="361" operator="equal">
      <formula>"NO"</formula>
    </cfRule>
    <cfRule type="cellIs" dxfId="966" priority="362" operator="equal">
      <formula>"SI"</formula>
    </cfRule>
    <cfRule type="cellIs" dxfId="965" priority="363" operator="equal">
      <formula>"NO"</formula>
    </cfRule>
  </conditionalFormatting>
  <conditionalFormatting sqref="R14:R17">
    <cfRule type="cellIs" dxfId="964" priority="358" operator="equal">
      <formula>"NO"</formula>
    </cfRule>
    <cfRule type="cellIs" dxfId="963" priority="359" operator="equal">
      <formula>"SI"</formula>
    </cfRule>
    <cfRule type="cellIs" dxfId="962" priority="360" operator="equal">
      <formula>"NO"</formula>
    </cfRule>
  </conditionalFormatting>
  <conditionalFormatting sqref="S13">
    <cfRule type="cellIs" dxfId="961" priority="355" operator="equal">
      <formula>"NO"</formula>
    </cfRule>
    <cfRule type="cellIs" dxfId="960" priority="356" operator="equal">
      <formula>"SI"</formula>
    </cfRule>
    <cfRule type="cellIs" dxfId="959" priority="357" operator="equal">
      <formula>"NO"</formula>
    </cfRule>
  </conditionalFormatting>
  <conditionalFormatting sqref="S14:S17">
    <cfRule type="cellIs" dxfId="958" priority="352" operator="equal">
      <formula>"NO"</formula>
    </cfRule>
    <cfRule type="cellIs" dxfId="957" priority="353" operator="equal">
      <formula>"SI"</formula>
    </cfRule>
    <cfRule type="cellIs" dxfId="956" priority="354" operator="equal">
      <formula>"NO"</formula>
    </cfRule>
  </conditionalFormatting>
  <conditionalFormatting sqref="T13">
    <cfRule type="cellIs" dxfId="955" priority="349" operator="equal">
      <formula>"NO"</formula>
    </cfRule>
    <cfRule type="cellIs" dxfId="954" priority="350" operator="equal">
      <formula>"SI"</formula>
    </cfRule>
    <cfRule type="cellIs" dxfId="953" priority="351" operator="equal">
      <formula>"NO"</formula>
    </cfRule>
  </conditionalFormatting>
  <conditionalFormatting sqref="T14:T17">
    <cfRule type="cellIs" dxfId="952" priority="346" operator="equal">
      <formula>"NO"</formula>
    </cfRule>
    <cfRule type="cellIs" dxfId="951" priority="347" operator="equal">
      <formula>"SI"</formula>
    </cfRule>
    <cfRule type="cellIs" dxfId="950" priority="348" operator="equal">
      <formula>"NO"</formula>
    </cfRule>
  </conditionalFormatting>
  <conditionalFormatting sqref="U13">
    <cfRule type="cellIs" dxfId="949" priority="343" operator="equal">
      <formula>"NO"</formula>
    </cfRule>
    <cfRule type="cellIs" dxfId="948" priority="344" operator="equal">
      <formula>"SI"</formula>
    </cfRule>
    <cfRule type="cellIs" dxfId="947" priority="345" operator="equal">
      <formula>"NO"</formula>
    </cfRule>
  </conditionalFormatting>
  <conditionalFormatting sqref="U14:U17">
    <cfRule type="cellIs" dxfId="946" priority="340" operator="equal">
      <formula>"NO"</formula>
    </cfRule>
    <cfRule type="cellIs" dxfId="945" priority="341" operator="equal">
      <formula>"SI"</formula>
    </cfRule>
    <cfRule type="cellIs" dxfId="944" priority="342" operator="equal">
      <formula>"NO"</formula>
    </cfRule>
  </conditionalFormatting>
  <conditionalFormatting sqref="V13">
    <cfRule type="cellIs" dxfId="943" priority="337" operator="equal">
      <formula>"NO"</formula>
    </cfRule>
    <cfRule type="cellIs" dxfId="942" priority="338" operator="equal">
      <formula>"SI"</formula>
    </cfRule>
    <cfRule type="cellIs" dxfId="941" priority="339" operator="equal">
      <formula>"NO"</formula>
    </cfRule>
  </conditionalFormatting>
  <conditionalFormatting sqref="V14:V17">
    <cfRule type="cellIs" dxfId="940" priority="334" operator="equal">
      <formula>"NO"</formula>
    </cfRule>
    <cfRule type="cellIs" dxfId="939" priority="335" operator="equal">
      <formula>"SI"</formula>
    </cfRule>
    <cfRule type="cellIs" dxfId="938" priority="336" operator="equal">
      <formula>"NO"</formula>
    </cfRule>
  </conditionalFormatting>
  <conditionalFormatting sqref="X13">
    <cfRule type="cellIs" dxfId="937" priority="331" operator="equal">
      <formula>"NO"</formula>
    </cfRule>
    <cfRule type="cellIs" dxfId="936" priority="332" operator="equal">
      <formula>"SI"</formula>
    </cfRule>
    <cfRule type="cellIs" dxfId="935" priority="333" operator="equal">
      <formula>"NO"</formula>
    </cfRule>
  </conditionalFormatting>
  <conditionalFormatting sqref="X14:X17">
    <cfRule type="cellIs" dxfId="934" priority="328" operator="equal">
      <formula>"NO"</formula>
    </cfRule>
    <cfRule type="cellIs" dxfId="933" priority="329" operator="equal">
      <formula>"SI"</formula>
    </cfRule>
    <cfRule type="cellIs" dxfId="932" priority="330" operator="equal">
      <formula>"NO"</formula>
    </cfRule>
  </conditionalFormatting>
  <conditionalFormatting sqref="Y13">
    <cfRule type="cellIs" dxfId="931" priority="325" operator="equal">
      <formula>"NO"</formula>
    </cfRule>
    <cfRule type="cellIs" dxfId="930" priority="326" operator="equal">
      <formula>"SI"</formula>
    </cfRule>
    <cfRule type="cellIs" dxfId="929" priority="327" operator="equal">
      <formula>"NO"</formula>
    </cfRule>
  </conditionalFormatting>
  <conditionalFormatting sqref="Y14:Y17">
    <cfRule type="cellIs" dxfId="928" priority="322" operator="equal">
      <formula>"NO"</formula>
    </cfRule>
    <cfRule type="cellIs" dxfId="927" priority="323" operator="equal">
      <formula>"SI"</formula>
    </cfRule>
    <cfRule type="cellIs" dxfId="926" priority="324" operator="equal">
      <formula>"NO"</formula>
    </cfRule>
  </conditionalFormatting>
  <conditionalFormatting sqref="W13">
    <cfRule type="cellIs" dxfId="925" priority="319" operator="equal">
      <formula>"NO"</formula>
    </cfRule>
    <cfRule type="cellIs" dxfId="924" priority="320" operator="equal">
      <formula>"SI"</formula>
    </cfRule>
    <cfRule type="cellIs" dxfId="923" priority="321" operator="equal">
      <formula>"NO"</formula>
    </cfRule>
  </conditionalFormatting>
  <conditionalFormatting sqref="W14:W17">
    <cfRule type="cellIs" dxfId="922" priority="316" operator="equal">
      <formula>"NO"</formula>
    </cfRule>
    <cfRule type="cellIs" dxfId="921" priority="317" operator="equal">
      <formula>"SI"</formula>
    </cfRule>
    <cfRule type="cellIs" dxfId="920" priority="318" operator="equal">
      <formula>"NO"</formula>
    </cfRule>
  </conditionalFormatting>
  <conditionalFormatting sqref="AA13">
    <cfRule type="cellIs" dxfId="919" priority="312" operator="equal">
      <formula>"NO"</formula>
    </cfRule>
    <cfRule type="cellIs" dxfId="918" priority="313" operator="equal">
      <formula>"NO"</formula>
    </cfRule>
    <cfRule type="cellIs" dxfId="917" priority="314" operator="equal">
      <formula>"SI"</formula>
    </cfRule>
    <cfRule type="cellIs" dxfId="916" priority="315" operator="equal">
      <formula>"NO"</formula>
    </cfRule>
  </conditionalFormatting>
  <conditionalFormatting sqref="AA14:AA17">
    <cfRule type="cellIs" dxfId="915" priority="308" operator="equal">
      <formula>"NO"</formula>
    </cfRule>
    <cfRule type="cellIs" dxfId="914" priority="309" operator="equal">
      <formula>"NO"</formula>
    </cfRule>
    <cfRule type="cellIs" dxfId="913" priority="310" operator="equal">
      <formula>"SI"</formula>
    </cfRule>
    <cfRule type="cellIs" dxfId="912" priority="311" operator="equal">
      <formula>"NO"</formula>
    </cfRule>
  </conditionalFormatting>
  <conditionalFormatting sqref="AD16:AD17">
    <cfRule type="cellIs" dxfId="911" priority="306" operator="equal">
      <formula>"SI"</formula>
    </cfRule>
    <cfRule type="cellIs" dxfId="910" priority="307" operator="equal">
      <formula>"NO"</formula>
    </cfRule>
  </conditionalFormatting>
  <conditionalFormatting sqref="AX13">
    <cfRule type="cellIs" dxfId="909" priority="219" operator="equal">
      <formula>"VALIDE CONTRATO:"</formula>
    </cfRule>
    <cfRule type="cellIs" dxfId="908" priority="305" operator="equal">
      <formula>"VALIDE CONTRATO"</formula>
    </cfRule>
  </conditionalFormatting>
  <conditionalFormatting sqref="BA14:BA17">
    <cfRule type="cellIs" dxfId="907" priority="302" operator="equal">
      <formula>"INGRESE DATOS:"</formula>
    </cfRule>
    <cfRule type="cellIs" dxfId="906" priority="303" operator="equal">
      <formula>"INGRESE DATOS:"</formula>
    </cfRule>
  </conditionalFormatting>
  <conditionalFormatting sqref="BC13:BC17">
    <cfRule type="cellIs" dxfId="905" priority="299" operator="equal">
      <formula>"N/A"</formula>
    </cfRule>
    <cfRule type="cellIs" dxfId="904" priority="300" operator="equal">
      <formula>"SI"</formula>
    </cfRule>
    <cfRule type="cellIs" dxfId="903" priority="301" operator="equal">
      <formula>"NO"</formula>
    </cfRule>
  </conditionalFormatting>
  <conditionalFormatting sqref="BE13:BE17">
    <cfRule type="cellIs" dxfId="902" priority="296" operator="equal">
      <formula>"N/A"</formula>
    </cfRule>
    <cfRule type="cellIs" dxfId="901" priority="297" operator="equal">
      <formula>"SI"</formula>
    </cfRule>
    <cfRule type="cellIs" dxfId="900" priority="298" operator="equal">
      <formula>"NO"</formula>
    </cfRule>
  </conditionalFormatting>
  <conditionalFormatting sqref="C14">
    <cfRule type="cellIs" dxfId="899" priority="294" operator="equal">
      <formula>"SI"</formula>
    </cfRule>
    <cfRule type="cellIs" dxfId="898" priority="295" operator="equal">
      <formula>"NO"</formula>
    </cfRule>
  </conditionalFormatting>
  <conditionalFormatting sqref="C15">
    <cfRule type="cellIs" dxfId="897" priority="292" operator="equal">
      <formula>"SI"</formula>
    </cfRule>
    <cfRule type="cellIs" dxfId="896" priority="293" operator="equal">
      <formula>"NO"</formula>
    </cfRule>
  </conditionalFormatting>
  <conditionalFormatting sqref="C16">
    <cfRule type="cellIs" dxfId="895" priority="290" operator="equal">
      <formula>"SI"</formula>
    </cfRule>
    <cfRule type="cellIs" dxfId="894" priority="291" operator="equal">
      <formula>"NO"</formula>
    </cfRule>
  </conditionalFormatting>
  <conditionalFormatting sqref="C17">
    <cfRule type="cellIs" dxfId="893" priority="288" operator="equal">
      <formula>"SI"</formula>
    </cfRule>
    <cfRule type="cellIs" dxfId="892" priority="289" operator="equal">
      <formula>"NO"</formula>
    </cfRule>
  </conditionalFormatting>
  <conditionalFormatting sqref="E14">
    <cfRule type="cellIs" dxfId="891" priority="286" operator="equal">
      <formula>"SI"</formula>
    </cfRule>
    <cfRule type="cellIs" dxfId="890" priority="287" operator="equal">
      <formula>"NO"</formula>
    </cfRule>
  </conditionalFormatting>
  <conditionalFormatting sqref="E15">
    <cfRule type="cellIs" dxfId="889" priority="284" operator="equal">
      <formula>"SI"</formula>
    </cfRule>
    <cfRule type="cellIs" dxfId="888" priority="285" operator="equal">
      <formula>"NO"</formula>
    </cfRule>
  </conditionalFormatting>
  <conditionalFormatting sqref="E16">
    <cfRule type="cellIs" dxfId="887" priority="282" operator="equal">
      <formula>"SI"</formula>
    </cfRule>
    <cfRule type="cellIs" dxfId="886" priority="283" operator="equal">
      <formula>"NO"</formula>
    </cfRule>
  </conditionalFormatting>
  <conditionalFormatting sqref="E17">
    <cfRule type="cellIs" dxfId="885" priority="280" operator="equal">
      <formula>"SI"</formula>
    </cfRule>
    <cfRule type="cellIs" dxfId="884" priority="281" operator="equal">
      <formula>"NO"</formula>
    </cfRule>
  </conditionalFormatting>
  <conditionalFormatting sqref="AH14">
    <cfRule type="cellIs" dxfId="883" priority="278" operator="equal">
      <formula>"SI"</formula>
    </cfRule>
    <cfRule type="cellIs" dxfId="882" priority="279" operator="equal">
      <formula>"NO"</formula>
    </cfRule>
  </conditionalFormatting>
  <conditionalFormatting sqref="AH15">
    <cfRule type="cellIs" dxfId="881" priority="276" operator="equal">
      <formula>"SI"</formula>
    </cfRule>
    <cfRule type="cellIs" dxfId="880" priority="277" operator="equal">
      <formula>"NO"</formula>
    </cfRule>
  </conditionalFormatting>
  <conditionalFormatting sqref="AH16">
    <cfRule type="cellIs" dxfId="879" priority="274" operator="equal">
      <formula>"SI"</formula>
    </cfRule>
    <cfRule type="cellIs" dxfId="878" priority="275" operator="equal">
      <formula>"NO"</formula>
    </cfRule>
  </conditionalFormatting>
  <conditionalFormatting sqref="AH17">
    <cfRule type="cellIs" dxfId="877" priority="272" operator="equal">
      <formula>"SI"</formula>
    </cfRule>
    <cfRule type="cellIs" dxfId="876" priority="273" operator="equal">
      <formula>"NO"</formula>
    </cfRule>
  </conditionalFormatting>
  <conditionalFormatting sqref="AJ14">
    <cfRule type="cellIs" dxfId="875" priority="270" operator="equal">
      <formula>"SI"</formula>
    </cfRule>
    <cfRule type="cellIs" dxfId="874" priority="271" operator="equal">
      <formula>"NO"</formula>
    </cfRule>
  </conditionalFormatting>
  <conditionalFormatting sqref="AJ15">
    <cfRule type="cellIs" dxfId="873" priority="268" operator="equal">
      <formula>"SI"</formula>
    </cfRule>
    <cfRule type="cellIs" dxfId="872" priority="269" operator="equal">
      <formula>"NO"</formula>
    </cfRule>
  </conditionalFormatting>
  <conditionalFormatting sqref="AJ17">
    <cfRule type="cellIs" dxfId="871" priority="264" operator="equal">
      <formula>"SI"</formula>
    </cfRule>
    <cfRule type="cellIs" dxfId="870" priority="265" operator="equal">
      <formula>"NO"</formula>
    </cfRule>
  </conditionalFormatting>
  <conditionalFormatting sqref="AL14">
    <cfRule type="cellIs" dxfId="869" priority="262" operator="equal">
      <formula>"SI"</formula>
    </cfRule>
    <cfRule type="cellIs" dxfId="868" priority="263" operator="equal">
      <formula>"NO"</formula>
    </cfRule>
  </conditionalFormatting>
  <conditionalFormatting sqref="AL15">
    <cfRule type="cellIs" dxfId="867" priority="260" operator="equal">
      <formula>"SI"</formula>
    </cfRule>
    <cfRule type="cellIs" dxfId="866" priority="261" operator="equal">
      <formula>"NO"</formula>
    </cfRule>
  </conditionalFormatting>
  <conditionalFormatting sqref="AL16">
    <cfRule type="cellIs" dxfId="865" priority="258" operator="equal">
      <formula>"SI"</formula>
    </cfRule>
    <cfRule type="cellIs" dxfId="864" priority="259" operator="equal">
      <formula>"NO"</formula>
    </cfRule>
  </conditionalFormatting>
  <conditionalFormatting sqref="AL17">
    <cfRule type="cellIs" dxfId="863" priority="256" operator="equal">
      <formula>"SI"</formula>
    </cfRule>
    <cfRule type="cellIs" dxfId="862" priority="257" operator="equal">
      <formula>"NO"</formula>
    </cfRule>
  </conditionalFormatting>
  <conditionalFormatting sqref="AN14">
    <cfRule type="cellIs" dxfId="861" priority="254" operator="equal">
      <formula>"SI"</formula>
    </cfRule>
    <cfRule type="cellIs" dxfId="860" priority="255" operator="equal">
      <formula>"NO"</formula>
    </cfRule>
  </conditionalFormatting>
  <conditionalFormatting sqref="AN15">
    <cfRule type="cellIs" dxfId="859" priority="252" operator="equal">
      <formula>"SI"</formula>
    </cfRule>
    <cfRule type="cellIs" dxfId="858" priority="253" operator="equal">
      <formula>"NO"</formula>
    </cfRule>
  </conditionalFormatting>
  <conditionalFormatting sqref="AN16">
    <cfRule type="cellIs" dxfId="857" priority="250" operator="equal">
      <formula>"SI"</formula>
    </cfRule>
    <cfRule type="cellIs" dxfId="856" priority="251" operator="equal">
      <formula>"NO"</formula>
    </cfRule>
  </conditionalFormatting>
  <conditionalFormatting sqref="AN17">
    <cfRule type="cellIs" dxfId="855" priority="248" operator="equal">
      <formula>"SI"</formula>
    </cfRule>
    <cfRule type="cellIs" dxfId="854" priority="249" operator="equal">
      <formula>"NO"</formula>
    </cfRule>
  </conditionalFormatting>
  <conditionalFormatting sqref="AS13">
    <cfRule type="cellIs" dxfId="853" priority="246" operator="equal">
      <formula>"SI"</formula>
    </cfRule>
    <cfRule type="cellIs" dxfId="852" priority="247" operator="equal">
      <formula>"NO"</formula>
    </cfRule>
  </conditionalFormatting>
  <conditionalFormatting sqref="AS14">
    <cfRule type="cellIs" dxfId="851" priority="244" operator="equal">
      <formula>"SI"</formula>
    </cfRule>
    <cfRule type="cellIs" dxfId="850" priority="245" operator="equal">
      <formula>"NO"</formula>
    </cfRule>
  </conditionalFormatting>
  <conditionalFormatting sqref="AS15">
    <cfRule type="cellIs" dxfId="849" priority="242" operator="equal">
      <formula>"SI"</formula>
    </cfRule>
    <cfRule type="cellIs" dxfId="848" priority="243" operator="equal">
      <formula>"NO"</formula>
    </cfRule>
  </conditionalFormatting>
  <conditionalFormatting sqref="AS16">
    <cfRule type="cellIs" dxfId="847" priority="240" operator="equal">
      <formula>"SI"</formula>
    </cfRule>
    <cfRule type="cellIs" dxfId="846" priority="241" operator="equal">
      <formula>"NO"</formula>
    </cfRule>
  </conditionalFormatting>
  <conditionalFormatting sqref="AS17">
    <cfRule type="cellIs" dxfId="845" priority="238" operator="equal">
      <formula>"SI"</formula>
    </cfRule>
    <cfRule type="cellIs" dxfId="844" priority="239" operator="equal">
      <formula>"NO"</formula>
    </cfRule>
  </conditionalFormatting>
  <conditionalFormatting sqref="AU13">
    <cfRule type="cellIs" dxfId="843" priority="236" operator="equal">
      <formula>"SI"</formula>
    </cfRule>
    <cfRule type="cellIs" dxfId="842" priority="237" operator="equal">
      <formula>"NO"</formula>
    </cfRule>
  </conditionalFormatting>
  <conditionalFormatting sqref="AU14">
    <cfRule type="cellIs" dxfId="841" priority="234" operator="equal">
      <formula>"SI"</formula>
    </cfRule>
    <cfRule type="cellIs" dxfId="840" priority="235" operator="equal">
      <formula>"NO"</formula>
    </cfRule>
  </conditionalFormatting>
  <conditionalFormatting sqref="AU15">
    <cfRule type="cellIs" dxfId="839" priority="232" operator="equal">
      <formula>"SI"</formula>
    </cfRule>
    <cfRule type="cellIs" dxfId="838" priority="233" operator="equal">
      <formula>"NO"</formula>
    </cfRule>
  </conditionalFormatting>
  <conditionalFormatting sqref="AU16">
    <cfRule type="cellIs" dxfId="837" priority="230" operator="equal">
      <formula>"SI"</formula>
    </cfRule>
    <cfRule type="cellIs" dxfId="836" priority="231" operator="equal">
      <formula>"NO"</formula>
    </cfRule>
  </conditionalFormatting>
  <conditionalFormatting sqref="AU17">
    <cfRule type="cellIs" dxfId="835" priority="228" operator="equal">
      <formula>"SI"</formula>
    </cfRule>
    <cfRule type="cellIs" dxfId="834" priority="229" operator="equal">
      <formula>"NO"</formula>
    </cfRule>
  </conditionalFormatting>
  <conditionalFormatting sqref="AV14">
    <cfRule type="cellIs" dxfId="833" priority="226" operator="equal">
      <formula>"SI"</formula>
    </cfRule>
    <cfRule type="cellIs" dxfId="832" priority="227" operator="equal">
      <formula>"NO"</formula>
    </cfRule>
  </conditionalFormatting>
  <conditionalFormatting sqref="AV15">
    <cfRule type="cellIs" dxfId="831" priority="224" operator="equal">
      <formula>"SI"</formula>
    </cfRule>
    <cfRule type="cellIs" dxfId="830" priority="225" operator="equal">
      <formula>"NO"</formula>
    </cfRule>
  </conditionalFormatting>
  <conditionalFormatting sqref="AV16">
    <cfRule type="cellIs" dxfId="829" priority="222" operator="equal">
      <formula>"SI"</formula>
    </cfRule>
    <cfRule type="cellIs" dxfId="828" priority="223" operator="equal">
      <formula>"NO"</formula>
    </cfRule>
  </conditionalFormatting>
  <conditionalFormatting sqref="AV17">
    <cfRule type="cellIs" dxfId="827" priority="220" operator="equal">
      <formula>"SI"</formula>
    </cfRule>
    <cfRule type="cellIs" dxfId="826" priority="221" operator="equal">
      <formula>"NO"</formula>
    </cfRule>
  </conditionalFormatting>
  <conditionalFormatting sqref="BU13:BU17">
    <cfRule type="cellIs" dxfId="825" priority="217" operator="equal">
      <formula>"SI"</formula>
    </cfRule>
    <cfRule type="cellIs" dxfId="824" priority="218" operator="equal">
      <formula>"NO"</formula>
    </cfRule>
  </conditionalFormatting>
  <conditionalFormatting sqref="C21">
    <cfRule type="cellIs" dxfId="823" priority="215" operator="equal">
      <formula>"SI"</formula>
    </cfRule>
    <cfRule type="cellIs" dxfId="822" priority="216" operator="equal">
      <formula>"NO"</formula>
    </cfRule>
  </conditionalFormatting>
  <conditionalFormatting sqref="E21">
    <cfRule type="cellIs" dxfId="821" priority="213" operator="equal">
      <formula>"SI"</formula>
    </cfRule>
    <cfRule type="cellIs" dxfId="820" priority="214" operator="equal">
      <formula>"NO"</formula>
    </cfRule>
  </conditionalFormatting>
  <conditionalFormatting sqref="G21">
    <cfRule type="cellIs" dxfId="819" priority="211" operator="equal">
      <formula>"SI"</formula>
    </cfRule>
    <cfRule type="cellIs" dxfId="818" priority="212" operator="equal">
      <formula>"NO"</formula>
    </cfRule>
  </conditionalFormatting>
  <conditionalFormatting sqref="D23">
    <cfRule type="cellIs" dxfId="817" priority="209" operator="equal">
      <formula>"SI"</formula>
    </cfRule>
    <cfRule type="cellIs" dxfId="816" priority="210" operator="equal">
      <formula>"NO"</formula>
    </cfRule>
  </conditionalFormatting>
  <conditionalFormatting sqref="F23">
    <cfRule type="cellIs" dxfId="815" priority="207" operator="equal">
      <formula>"SI"</formula>
    </cfRule>
    <cfRule type="cellIs" dxfId="814" priority="208" operator="equal">
      <formula>"NO"</formula>
    </cfRule>
  </conditionalFormatting>
  <conditionalFormatting sqref="D21">
    <cfRule type="cellIs" dxfId="813" priority="205" operator="equal">
      <formula>"SI"</formula>
    </cfRule>
    <cfRule type="cellIs" dxfId="812" priority="206" operator="equal">
      <formula>"NO"</formula>
    </cfRule>
  </conditionalFormatting>
  <conditionalFormatting sqref="F21">
    <cfRule type="cellIs" dxfId="811" priority="203" operator="equal">
      <formula>"SI"</formula>
    </cfRule>
    <cfRule type="cellIs" dxfId="810" priority="204" operator="equal">
      <formula>"NO"</formula>
    </cfRule>
  </conditionalFormatting>
  <conditionalFormatting sqref="J23">
    <cfRule type="cellIs" dxfId="809" priority="195" operator="equal">
      <formula>"N/A"</formula>
    </cfRule>
    <cfRule type="cellIs" dxfId="808" priority="198" operator="equal">
      <formula>"SI"</formula>
    </cfRule>
    <cfRule type="cellIs" dxfId="807" priority="199" operator="equal">
      <formula>"NO"</formula>
    </cfRule>
    <cfRule type="cellIs" dxfId="806" priority="200" operator="equal">
      <formula>"SI"</formula>
    </cfRule>
    <cfRule type="cellIs" dxfId="805" priority="201" operator="equal">
      <formula>"SI"</formula>
    </cfRule>
    <cfRule type="cellIs" dxfId="804" priority="202" operator="equal">
      <formula>"NO"</formula>
    </cfRule>
  </conditionalFormatting>
  <conditionalFormatting sqref="K23">
    <cfRule type="cellIs" dxfId="803" priority="196" operator="equal">
      <formula>"VALIDAR CONTRATO"</formula>
    </cfRule>
    <cfRule type="cellIs" dxfId="802" priority="197" operator="equal">
      <formula>"N/A"</formula>
    </cfRule>
  </conditionalFormatting>
  <conditionalFormatting sqref="L23">
    <cfRule type="cellIs" dxfId="801" priority="192" operator="equal">
      <formula>"N/A"</formula>
    </cfRule>
    <cfRule type="cellIs" dxfId="800" priority="193" operator="equal">
      <formula>"SI"</formula>
    </cfRule>
    <cfRule type="cellIs" dxfId="799" priority="194" operator="equal">
      <formula>"NO"</formula>
    </cfRule>
  </conditionalFormatting>
  <conditionalFormatting sqref="H21">
    <cfRule type="cellIs" dxfId="798" priority="187" operator="equal">
      <formula>"SI"</formula>
    </cfRule>
    <cfRule type="cellIs" dxfId="797" priority="188" operator="equal">
      <formula>"NO"</formula>
    </cfRule>
    <cfRule type="cellIs" dxfId="796" priority="189" operator="equal">
      <formula>"NO"</formula>
    </cfRule>
    <cfRule type="cellIs" dxfId="795" priority="190" operator="equal">
      <formula>"SI"</formula>
    </cfRule>
    <cfRule type="cellIs" dxfId="794" priority="191" operator="equal">
      <formula>"NO"</formula>
    </cfRule>
  </conditionalFormatting>
  <conditionalFormatting sqref="I21">
    <cfRule type="cellIs" dxfId="793" priority="185" operator="equal">
      <formula>"VALIDAR MATRICULA"</formula>
    </cfRule>
    <cfRule type="cellIs" dxfId="792" priority="186" operator="equal">
      <formula>"N/A"</formula>
    </cfRule>
  </conditionalFormatting>
  <conditionalFormatting sqref="J21">
    <cfRule type="cellIs" dxfId="791" priority="182" operator="equal">
      <formula>"N/A"</formula>
    </cfRule>
    <cfRule type="cellIs" dxfId="790" priority="183" operator="equal">
      <formula>"SI"</formula>
    </cfRule>
    <cfRule type="cellIs" dxfId="789" priority="184" operator="equal">
      <formula>"NO"</formula>
    </cfRule>
  </conditionalFormatting>
  <conditionalFormatting sqref="L21">
    <cfRule type="cellIs" dxfId="788" priority="179" operator="equal">
      <formula>"N/A"</formula>
    </cfRule>
    <cfRule type="cellIs" dxfId="787" priority="180" operator="equal">
      <formula>"SI"</formula>
    </cfRule>
    <cfRule type="cellIs" dxfId="786" priority="181" operator="equal">
      <formula>"NO"</formula>
    </cfRule>
  </conditionalFormatting>
  <conditionalFormatting sqref="M21">
    <cfRule type="cellIs" dxfId="785" priority="176" operator="equal">
      <formula>"N/A"</formula>
    </cfRule>
    <cfRule type="cellIs" dxfId="784" priority="177" operator="equal">
      <formula>"SI"</formula>
    </cfRule>
    <cfRule type="cellIs" dxfId="783" priority="178" operator="equal">
      <formula>"NO"</formula>
    </cfRule>
  </conditionalFormatting>
  <conditionalFormatting sqref="N21">
    <cfRule type="cellIs" dxfId="782" priority="173" operator="equal">
      <formula>"N/A"</formula>
    </cfRule>
    <cfRule type="cellIs" dxfId="781" priority="174" operator="equal">
      <formula>"SI"</formula>
    </cfRule>
    <cfRule type="cellIs" dxfId="780" priority="175" operator="equal">
      <formula>"NO"</formula>
    </cfRule>
  </conditionalFormatting>
  <conditionalFormatting sqref="O23">
    <cfRule type="cellIs" dxfId="779" priority="168" operator="equal">
      <formula>"SI"</formula>
    </cfRule>
    <cfRule type="cellIs" dxfId="778" priority="169" operator="equal">
      <formula>"NO"</formula>
    </cfRule>
    <cfRule type="cellIs" dxfId="777" priority="170" operator="equal">
      <formula>"SI"</formula>
    </cfRule>
    <cfRule type="cellIs" dxfId="776" priority="171" operator="equal">
      <formula>"SI"</formula>
    </cfRule>
    <cfRule type="cellIs" dxfId="775" priority="172" operator="equal">
      <formula>"NO"</formula>
    </cfRule>
  </conditionalFormatting>
  <conditionalFormatting sqref="D24:D42">
    <cfRule type="cellIs" dxfId="774" priority="166" operator="equal">
      <formula>"SI"</formula>
    </cfRule>
    <cfRule type="cellIs" dxfId="773" priority="167" operator="equal">
      <formula>"NO"</formula>
    </cfRule>
  </conditionalFormatting>
  <conditionalFormatting sqref="F24:F42">
    <cfRule type="cellIs" dxfId="772" priority="164" operator="equal">
      <formula>"SI"</formula>
    </cfRule>
    <cfRule type="cellIs" dxfId="771" priority="165" operator="equal">
      <formula>"NO"</formula>
    </cfRule>
  </conditionalFormatting>
  <conditionalFormatting sqref="J24:J42">
    <cfRule type="cellIs" dxfId="770" priority="156" operator="equal">
      <formula>"N/A"</formula>
    </cfRule>
    <cfRule type="cellIs" dxfId="769" priority="159" operator="equal">
      <formula>"SI"</formula>
    </cfRule>
    <cfRule type="cellIs" dxfId="768" priority="160" operator="equal">
      <formula>"NO"</formula>
    </cfRule>
    <cfRule type="cellIs" dxfId="767" priority="161" operator="equal">
      <formula>"SI"</formula>
    </cfRule>
    <cfRule type="cellIs" dxfId="766" priority="162" operator="equal">
      <formula>"SI"</formula>
    </cfRule>
    <cfRule type="cellIs" dxfId="765" priority="163" operator="equal">
      <formula>"NO"</formula>
    </cfRule>
  </conditionalFormatting>
  <conditionalFormatting sqref="K24:K42">
    <cfRule type="cellIs" dxfId="764" priority="157" operator="equal">
      <formula>"VALIDAR CONTRATO"</formula>
    </cfRule>
    <cfRule type="cellIs" dxfId="763" priority="158" operator="equal">
      <formula>"N/A"</formula>
    </cfRule>
  </conditionalFormatting>
  <conditionalFormatting sqref="L24:L42">
    <cfRule type="cellIs" dxfId="762" priority="153" operator="equal">
      <formula>"N/A"</formula>
    </cfRule>
    <cfRule type="cellIs" dxfId="761" priority="154" operator="equal">
      <formula>"SI"</formula>
    </cfRule>
    <cfRule type="cellIs" dxfId="760" priority="155" operator="equal">
      <formula>"NO"</formula>
    </cfRule>
  </conditionalFormatting>
  <conditionalFormatting sqref="O24:O42">
    <cfRule type="cellIs" dxfId="759" priority="148" operator="equal">
      <formula>"SI"</formula>
    </cfRule>
    <cfRule type="cellIs" dxfId="758" priority="149" operator="equal">
      <formula>"NO"</formula>
    </cfRule>
    <cfRule type="cellIs" dxfId="757" priority="150" operator="equal">
      <formula>"SI"</formula>
    </cfRule>
    <cfRule type="cellIs" dxfId="756" priority="151" operator="equal">
      <formula>"SI"</formula>
    </cfRule>
    <cfRule type="cellIs" dxfId="755" priority="152" operator="equal">
      <formula>"NO"</formula>
    </cfRule>
  </conditionalFormatting>
  <conditionalFormatting sqref="O21">
    <cfRule type="cellIs" dxfId="754" priority="146" operator="equal">
      <formula>"SI"</formula>
    </cfRule>
    <cfRule type="cellIs" dxfId="753" priority="147" operator="equal">
      <formula>"NO"</formula>
    </cfRule>
  </conditionalFormatting>
  <conditionalFormatting sqref="Q21">
    <cfRule type="cellIs" dxfId="752" priority="142" operator="equal">
      <formula>"SI"</formula>
    </cfRule>
    <cfRule type="cellIs" dxfId="751" priority="143" operator="equal">
      <formula>"NO"</formula>
    </cfRule>
  </conditionalFormatting>
  <conditionalFormatting sqref="P21">
    <cfRule type="cellIs" dxfId="750" priority="144" operator="equal">
      <formula>"SI"</formula>
    </cfRule>
    <cfRule type="cellIs" dxfId="749" priority="145" operator="equal">
      <formula>"NO"</formula>
    </cfRule>
  </conditionalFormatting>
  <conditionalFormatting sqref="C46">
    <cfRule type="cellIs" dxfId="748" priority="140" operator="equal">
      <formula>"SI"</formula>
    </cfRule>
    <cfRule type="cellIs" dxfId="747" priority="141" operator="equal">
      <formula>"NO"</formula>
    </cfRule>
  </conditionalFormatting>
  <conditionalFormatting sqref="E46">
    <cfRule type="cellIs" dxfId="746" priority="138" operator="equal">
      <formula>"SI"</formula>
    </cfRule>
    <cfRule type="cellIs" dxfId="745" priority="139" operator="equal">
      <formula>"NO"</formula>
    </cfRule>
  </conditionalFormatting>
  <conditionalFormatting sqref="G46">
    <cfRule type="cellIs" dxfId="744" priority="136" operator="equal">
      <formula>"SI"</formula>
    </cfRule>
    <cfRule type="cellIs" dxfId="743" priority="137" operator="equal">
      <formula>"NO"</formula>
    </cfRule>
  </conditionalFormatting>
  <conditionalFormatting sqref="D48">
    <cfRule type="cellIs" dxfId="742" priority="134" operator="equal">
      <formula>"SI"</formula>
    </cfRule>
    <cfRule type="cellIs" dxfId="741" priority="135" operator="equal">
      <formula>"NO"</formula>
    </cfRule>
  </conditionalFormatting>
  <conditionalFormatting sqref="F48">
    <cfRule type="cellIs" dxfId="740" priority="132" operator="equal">
      <formula>"SI"</formula>
    </cfRule>
    <cfRule type="cellIs" dxfId="739" priority="133" operator="equal">
      <formula>"NO"</formula>
    </cfRule>
  </conditionalFormatting>
  <conditionalFormatting sqref="D46">
    <cfRule type="cellIs" dxfId="738" priority="130" operator="equal">
      <formula>"SI"</formula>
    </cfRule>
    <cfRule type="cellIs" dxfId="737" priority="131" operator="equal">
      <formula>"NO"</formula>
    </cfRule>
  </conditionalFormatting>
  <conditionalFormatting sqref="F46">
    <cfRule type="cellIs" dxfId="736" priority="128" operator="equal">
      <formula>"SI"</formula>
    </cfRule>
    <cfRule type="cellIs" dxfId="735" priority="129" operator="equal">
      <formula>"NO"</formula>
    </cfRule>
  </conditionalFormatting>
  <conditionalFormatting sqref="J48">
    <cfRule type="cellIs" dxfId="734" priority="120" operator="equal">
      <formula>"N/A"</formula>
    </cfRule>
    <cfRule type="cellIs" dxfId="733" priority="123" operator="equal">
      <formula>"SI"</formula>
    </cfRule>
    <cfRule type="cellIs" dxfId="732" priority="124" operator="equal">
      <formula>"NO"</formula>
    </cfRule>
    <cfRule type="cellIs" dxfId="731" priority="125" operator="equal">
      <formula>"SI"</formula>
    </cfRule>
    <cfRule type="cellIs" dxfId="730" priority="126" operator="equal">
      <formula>"SI"</formula>
    </cfRule>
    <cfRule type="cellIs" dxfId="729" priority="127" operator="equal">
      <formula>"NO"</formula>
    </cfRule>
  </conditionalFormatting>
  <conditionalFormatting sqref="K48">
    <cfRule type="cellIs" dxfId="728" priority="121" operator="equal">
      <formula>"VALIDAR CONTRATO"</formula>
    </cfRule>
    <cfRule type="cellIs" dxfId="727" priority="122" operator="equal">
      <formula>"N/A"</formula>
    </cfRule>
  </conditionalFormatting>
  <conditionalFormatting sqref="L48">
    <cfRule type="cellIs" dxfId="726" priority="117" operator="equal">
      <formula>"N/A"</formula>
    </cfRule>
    <cfRule type="cellIs" dxfId="725" priority="118" operator="equal">
      <formula>"SI"</formula>
    </cfRule>
    <cfRule type="cellIs" dxfId="724" priority="119" operator="equal">
      <formula>"NO"</formula>
    </cfRule>
  </conditionalFormatting>
  <conditionalFormatting sqref="H46">
    <cfRule type="cellIs" dxfId="723" priority="112" operator="equal">
      <formula>"SI"</formula>
    </cfRule>
    <cfRule type="cellIs" dxfId="722" priority="113" operator="equal">
      <formula>"NO"</formula>
    </cfRule>
    <cfRule type="cellIs" dxfId="721" priority="114" operator="equal">
      <formula>"NO"</formula>
    </cfRule>
    <cfRule type="cellIs" dxfId="720" priority="115" operator="equal">
      <formula>"SI"</formula>
    </cfRule>
    <cfRule type="cellIs" dxfId="719" priority="116" operator="equal">
      <formula>"NO"</formula>
    </cfRule>
  </conditionalFormatting>
  <conditionalFormatting sqref="I46">
    <cfRule type="cellIs" dxfId="718" priority="110" operator="equal">
      <formula>"VALIDAR MATRICULA"</formula>
    </cfRule>
    <cfRule type="cellIs" dxfId="717" priority="111" operator="equal">
      <formula>"N/A"</formula>
    </cfRule>
  </conditionalFormatting>
  <conditionalFormatting sqref="J46">
    <cfRule type="cellIs" dxfId="716" priority="107" operator="equal">
      <formula>"N/A"</formula>
    </cfRule>
    <cfRule type="cellIs" dxfId="715" priority="108" operator="equal">
      <formula>"SI"</formula>
    </cfRule>
    <cfRule type="cellIs" dxfId="714" priority="109" operator="equal">
      <formula>"NO"</formula>
    </cfRule>
  </conditionalFormatting>
  <conditionalFormatting sqref="L46">
    <cfRule type="cellIs" dxfId="713" priority="104" operator="equal">
      <formula>"N/A"</formula>
    </cfRule>
    <cfRule type="cellIs" dxfId="712" priority="105" operator="equal">
      <formula>"SI"</formula>
    </cfRule>
    <cfRule type="cellIs" dxfId="711" priority="106" operator="equal">
      <formula>"NO"</formula>
    </cfRule>
  </conditionalFormatting>
  <conditionalFormatting sqref="M46">
    <cfRule type="cellIs" dxfId="710" priority="101" operator="equal">
      <formula>"N/A"</formula>
    </cfRule>
    <cfRule type="cellIs" dxfId="709" priority="102" operator="equal">
      <formula>"SI"</formula>
    </cfRule>
    <cfRule type="cellIs" dxfId="708" priority="103" operator="equal">
      <formula>"NO"</formula>
    </cfRule>
  </conditionalFormatting>
  <conditionalFormatting sqref="N46">
    <cfRule type="cellIs" dxfId="707" priority="98" operator="equal">
      <formula>"N/A"</formula>
    </cfRule>
    <cfRule type="cellIs" dxfId="706" priority="99" operator="equal">
      <formula>"SI"</formula>
    </cfRule>
    <cfRule type="cellIs" dxfId="705" priority="100" operator="equal">
      <formula>"NO"</formula>
    </cfRule>
  </conditionalFormatting>
  <conditionalFormatting sqref="O48">
    <cfRule type="cellIs" dxfId="704" priority="93" operator="equal">
      <formula>"SI"</formula>
    </cfRule>
    <cfRule type="cellIs" dxfId="703" priority="94" operator="equal">
      <formula>"NO"</formula>
    </cfRule>
    <cfRule type="cellIs" dxfId="702" priority="95" operator="equal">
      <formula>"SI"</formula>
    </cfRule>
    <cfRule type="cellIs" dxfId="701" priority="96" operator="equal">
      <formula>"SI"</formula>
    </cfRule>
    <cfRule type="cellIs" dxfId="700" priority="97" operator="equal">
      <formula>"NO"</formula>
    </cfRule>
  </conditionalFormatting>
  <conditionalFormatting sqref="D49:D67">
    <cfRule type="cellIs" dxfId="699" priority="91" operator="equal">
      <formula>"SI"</formula>
    </cfRule>
    <cfRule type="cellIs" dxfId="698" priority="92" operator="equal">
      <formula>"NO"</formula>
    </cfRule>
  </conditionalFormatting>
  <conditionalFormatting sqref="F49:F67">
    <cfRule type="cellIs" dxfId="697" priority="89" operator="equal">
      <formula>"SI"</formula>
    </cfRule>
    <cfRule type="cellIs" dxfId="696" priority="90" operator="equal">
      <formula>"NO"</formula>
    </cfRule>
  </conditionalFormatting>
  <conditionalFormatting sqref="J49:J67">
    <cfRule type="cellIs" dxfId="695" priority="81" operator="equal">
      <formula>"N/A"</formula>
    </cfRule>
    <cfRule type="cellIs" dxfId="694" priority="84" operator="equal">
      <formula>"SI"</formula>
    </cfRule>
    <cfRule type="cellIs" dxfId="693" priority="85" operator="equal">
      <formula>"NO"</formula>
    </cfRule>
    <cfRule type="cellIs" dxfId="692" priority="86" operator="equal">
      <formula>"SI"</formula>
    </cfRule>
    <cfRule type="cellIs" dxfId="691" priority="87" operator="equal">
      <formula>"SI"</formula>
    </cfRule>
    <cfRule type="cellIs" dxfId="690" priority="88" operator="equal">
      <formula>"NO"</formula>
    </cfRule>
  </conditionalFormatting>
  <conditionalFormatting sqref="K49:K67">
    <cfRule type="cellIs" dxfId="689" priority="82" operator="equal">
      <formula>"VALIDAR CONTRATO"</formula>
    </cfRule>
    <cfRule type="cellIs" dxfId="688" priority="83" operator="equal">
      <formula>"N/A"</formula>
    </cfRule>
  </conditionalFormatting>
  <conditionalFormatting sqref="L49:L67">
    <cfRule type="cellIs" dxfId="687" priority="78" operator="equal">
      <formula>"N/A"</formula>
    </cfRule>
    <cfRule type="cellIs" dxfId="686" priority="79" operator="equal">
      <formula>"SI"</formula>
    </cfRule>
    <cfRule type="cellIs" dxfId="685" priority="80" operator="equal">
      <formula>"NO"</formula>
    </cfRule>
  </conditionalFormatting>
  <conditionalFormatting sqref="O49:O67">
    <cfRule type="cellIs" dxfId="684" priority="73" operator="equal">
      <formula>"SI"</formula>
    </cfRule>
    <cfRule type="cellIs" dxfId="683" priority="74" operator="equal">
      <formula>"NO"</formula>
    </cfRule>
    <cfRule type="cellIs" dxfId="682" priority="75" operator="equal">
      <formula>"SI"</formula>
    </cfRule>
    <cfRule type="cellIs" dxfId="681" priority="76" operator="equal">
      <formula>"SI"</formula>
    </cfRule>
    <cfRule type="cellIs" dxfId="680" priority="77" operator="equal">
      <formula>"NO"</formula>
    </cfRule>
  </conditionalFormatting>
  <conditionalFormatting sqref="O46">
    <cfRule type="cellIs" dxfId="679" priority="71" operator="equal">
      <formula>"SI"</formula>
    </cfRule>
    <cfRule type="cellIs" dxfId="678" priority="72" operator="equal">
      <formula>"NO"</formula>
    </cfRule>
  </conditionalFormatting>
  <conditionalFormatting sqref="P46">
    <cfRule type="cellIs" dxfId="677" priority="64" operator="equal">
      <formula>"SI"</formula>
    </cfRule>
    <cfRule type="cellIs" dxfId="676" priority="67" operator="equal">
      <formula>"si"</formula>
    </cfRule>
    <cfRule type="cellIs" dxfId="675" priority="68" operator="equal">
      <formula>"no"</formula>
    </cfRule>
    <cfRule type="cellIs" dxfId="674" priority="69" operator="equal">
      <formula>"SI"</formula>
    </cfRule>
    <cfRule type="cellIs" dxfId="673" priority="70" operator="equal">
      <formula>"NO"</formula>
    </cfRule>
  </conditionalFormatting>
  <conditionalFormatting sqref="T46">
    <cfRule type="cellIs" dxfId="672" priority="65" operator="equal">
      <formula>"SI"</formula>
    </cfRule>
    <cfRule type="cellIs" dxfId="671" priority="66" operator="equal">
      <formula>"NO"</formula>
    </cfRule>
  </conditionalFormatting>
  <conditionalFormatting sqref="Q46">
    <cfRule type="cellIs" dxfId="670" priority="59" operator="equal">
      <formula>"SI"</formula>
    </cfRule>
    <cfRule type="cellIs" dxfId="669" priority="60" operator="equal">
      <formula>"si"</formula>
    </cfRule>
    <cfRule type="cellIs" dxfId="668" priority="61" operator="equal">
      <formula>"no"</formula>
    </cfRule>
    <cfRule type="cellIs" dxfId="667" priority="62" operator="equal">
      <formula>"SI"</formula>
    </cfRule>
    <cfRule type="cellIs" dxfId="666" priority="63" operator="equal">
      <formula>"NO"</formula>
    </cfRule>
  </conditionalFormatting>
  <conditionalFormatting sqref="R46">
    <cfRule type="cellIs" dxfId="665" priority="54" operator="equal">
      <formula>"SI"</formula>
    </cfRule>
    <cfRule type="cellIs" dxfId="664" priority="55" operator="equal">
      <formula>"si"</formula>
    </cfRule>
    <cfRule type="cellIs" dxfId="663" priority="56" operator="equal">
      <formula>"no"</formula>
    </cfRule>
    <cfRule type="cellIs" dxfId="662" priority="57" operator="equal">
      <formula>"SI"</formula>
    </cfRule>
    <cfRule type="cellIs" dxfId="661" priority="58" operator="equal">
      <formula>"NO"</formula>
    </cfRule>
  </conditionalFormatting>
  <conditionalFormatting sqref="D71">
    <cfRule type="cellIs" dxfId="660" priority="52" operator="equal">
      <formula>"RECHAZADO"</formula>
    </cfRule>
    <cfRule type="cellIs" dxfId="659" priority="53" operator="equal">
      <formula>"CUMPLE"</formula>
    </cfRule>
  </conditionalFormatting>
  <conditionalFormatting sqref="D72">
    <cfRule type="cellIs" dxfId="658" priority="50" operator="equal">
      <formula>"RECHAZADO"</formula>
    </cfRule>
    <cfRule type="cellIs" dxfId="657" priority="51" operator="equal">
      <formula>"CUMPLE"</formula>
    </cfRule>
  </conditionalFormatting>
  <conditionalFormatting sqref="D73">
    <cfRule type="cellIs" dxfId="656" priority="48" operator="equal">
      <formula>"RECHAZADO"</formula>
    </cfRule>
    <cfRule type="cellIs" dxfId="655" priority="49" operator="equal">
      <formula>"CUMPLE"</formula>
    </cfRule>
  </conditionalFormatting>
  <conditionalFormatting sqref="D74">
    <cfRule type="cellIs" dxfId="654" priority="46" operator="equal">
      <formula>"RECHAZADO"</formula>
    </cfRule>
    <cfRule type="cellIs" dxfId="653" priority="47" operator="equal">
      <formula>"CUMPLE"</formula>
    </cfRule>
  </conditionalFormatting>
  <conditionalFormatting sqref="D75">
    <cfRule type="cellIs" dxfId="652" priority="44" operator="equal">
      <formula>"RECHAZADO"</formula>
    </cfRule>
    <cfRule type="cellIs" dxfId="651" priority="45" operator="equal">
      <formula>"CUMPLE"</formula>
    </cfRule>
  </conditionalFormatting>
  <conditionalFormatting sqref="D76:D77">
    <cfRule type="cellIs" dxfId="650" priority="42" operator="equal">
      <formula>"RECHAZADO"</formula>
    </cfRule>
    <cfRule type="cellIs" dxfId="649" priority="43" operator="equal">
      <formula>"CUMPLE"</formula>
    </cfRule>
  </conditionalFormatting>
  <conditionalFormatting sqref="D79">
    <cfRule type="cellIs" dxfId="648" priority="40" operator="equal">
      <formula>"SI"</formula>
    </cfRule>
    <cfRule type="cellIs" dxfId="647" priority="41" operator="equal">
      <formula>"NO"</formula>
    </cfRule>
  </conditionalFormatting>
  <conditionalFormatting sqref="D80">
    <cfRule type="cellIs" dxfId="646" priority="38" operator="equal">
      <formula>"SI"</formula>
    </cfRule>
    <cfRule type="cellIs" dxfId="645" priority="39" operator="equal">
      <formula>"NO"</formula>
    </cfRule>
  </conditionalFormatting>
  <conditionalFormatting sqref="D81">
    <cfRule type="cellIs" dxfId="644" priority="36" operator="equal">
      <formula>"SI"</formula>
    </cfRule>
    <cfRule type="cellIs" dxfId="643" priority="37" operator="equal">
      <formula>"NO"</formula>
    </cfRule>
  </conditionalFormatting>
  <conditionalFormatting sqref="D82">
    <cfRule type="cellIs" dxfId="642" priority="34" operator="equal">
      <formula>"SI"</formula>
    </cfRule>
    <cfRule type="cellIs" dxfId="641" priority="35" operator="equal">
      <formula>"NO"</formula>
    </cfRule>
  </conditionalFormatting>
  <conditionalFormatting sqref="D83">
    <cfRule type="cellIs" dxfId="640" priority="32" operator="equal">
      <formula>"SI"</formula>
    </cfRule>
    <cfRule type="cellIs" dxfId="639" priority="33" operator="equal">
      <formula>"NO"</formula>
    </cfRule>
  </conditionalFormatting>
  <conditionalFormatting sqref="D89">
    <cfRule type="cellIs" dxfId="638" priority="30" operator="equal">
      <formula>"SI"</formula>
    </cfRule>
    <cfRule type="cellIs" dxfId="637" priority="31" operator="equal">
      <formula>"NO"</formula>
    </cfRule>
  </conditionalFormatting>
  <conditionalFormatting sqref="AX14">
    <cfRule type="cellIs" dxfId="636" priority="24" operator="equal">
      <formula>"N/A"</formula>
    </cfRule>
    <cfRule type="cellIs" dxfId="635" priority="25" operator="equal">
      <formula>"VALIDE CONTRATO"</formula>
    </cfRule>
  </conditionalFormatting>
  <conditionalFormatting sqref="AX14">
    <cfRule type="cellIs" dxfId="634" priority="22" operator="equal">
      <formula>"VALIDE CONTRATO:"</formula>
    </cfRule>
    <cfRule type="cellIs" dxfId="633" priority="23" operator="equal">
      <formula>"VALIDE CONTRATO"</formula>
    </cfRule>
  </conditionalFormatting>
  <conditionalFormatting sqref="AX15">
    <cfRule type="cellIs" dxfId="632" priority="20" operator="equal">
      <formula>"N/A"</formula>
    </cfRule>
    <cfRule type="cellIs" dxfId="631" priority="21" operator="equal">
      <formula>"VALIDE CONTRATO"</formula>
    </cfRule>
  </conditionalFormatting>
  <conditionalFormatting sqref="AX15">
    <cfRule type="cellIs" dxfId="630" priority="18" operator="equal">
      <formula>"VALIDE CONTRATO:"</formula>
    </cfRule>
    <cfRule type="cellIs" dxfId="629" priority="19" operator="equal">
      <formula>"VALIDE CONTRATO"</formula>
    </cfRule>
  </conditionalFormatting>
  <conditionalFormatting sqref="AX16">
    <cfRule type="cellIs" dxfId="628" priority="16" operator="equal">
      <formula>"N/A"</formula>
    </cfRule>
    <cfRule type="cellIs" dxfId="627" priority="17" operator="equal">
      <formula>"VALIDE CONTRATO"</formula>
    </cfRule>
  </conditionalFormatting>
  <conditionalFormatting sqref="AX16">
    <cfRule type="cellIs" dxfId="626" priority="14" operator="equal">
      <formula>"VALIDE CONTRATO:"</formula>
    </cfRule>
    <cfRule type="cellIs" dxfId="625" priority="15" operator="equal">
      <formula>"VALIDE CONTRATO"</formula>
    </cfRule>
  </conditionalFormatting>
  <conditionalFormatting sqref="AX17">
    <cfRule type="cellIs" dxfId="624" priority="12" operator="equal">
      <formula>"N/A"</formula>
    </cfRule>
    <cfRule type="cellIs" dxfId="623" priority="13" operator="equal">
      <formula>"VALIDE CONTRATO"</formula>
    </cfRule>
  </conditionalFormatting>
  <conditionalFormatting sqref="AX17">
    <cfRule type="cellIs" dxfId="622" priority="10" operator="equal">
      <formula>"VALIDE CONTRATO:"</formula>
    </cfRule>
    <cfRule type="cellIs" dxfId="621" priority="11" operator="equal">
      <formula>"VALIDE CONTRATO"</formula>
    </cfRule>
  </conditionalFormatting>
  <conditionalFormatting sqref="AZ16">
    <cfRule type="cellIs" dxfId="620" priority="8" operator="equal">
      <formula>"N/A"</formula>
    </cfRule>
    <cfRule type="cellIs" dxfId="619" priority="9" operator="equal">
      <formula>"SI"</formula>
    </cfRule>
  </conditionalFormatting>
  <conditionalFormatting sqref="AW13">
    <cfRule type="cellIs" dxfId="618" priority="6" operator="equal">
      <formula>"PRIVADO"</formula>
    </cfRule>
  </conditionalFormatting>
  <conditionalFormatting sqref="AW14:AW17">
    <cfRule type="cellIs" dxfId="617" priority="5" operator="equal">
      <formula>"PRIVADO"</formula>
    </cfRule>
  </conditionalFormatting>
  <conditionalFormatting sqref="AJ16">
    <cfRule type="cellIs" dxfId="616" priority="3" operator="equal">
      <formula>"SI"</formula>
    </cfRule>
    <cfRule type="cellIs" dxfId="615" priority="4" operator="equal">
      <formula>"NO"</formula>
    </cfRule>
  </conditionalFormatting>
  <conditionalFormatting sqref="D90">
    <cfRule type="cellIs" dxfId="614" priority="1" operator="equal">
      <formula>"SI"</formula>
    </cfRule>
    <cfRule type="cellIs" dxfId="613" priority="2" operator="equal">
      <formula>"NO"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DATOS!$A$14:$A$15</xm:f>
          </x14:formula1>
          <xm:sqref>D71:D77</xm:sqref>
        </x14:dataValidation>
        <x14:dataValidation type="list" allowBlank="1" showInputMessage="1" showErrorMessage="1">
          <x14:formula1>
            <xm:f>DATOS!$A$10:$A$12</xm:f>
          </x14:formula1>
          <xm:sqref>AY13:AY17 BC13:BC17 BE13:BE17 L23:L42 J21 L21:N21 L48:L67 J46 L46:N46</xm:sqref>
        </x14:dataValidation>
        <x14:dataValidation type="list" allowBlank="1" showInputMessage="1" showErrorMessage="1">
          <x14:formula1>
            <xm:f>DATOS!$A$7:$A$8</xm:f>
          </x14:formula1>
          <xm:sqref>AW13:AW17</xm:sqref>
        </x14:dataValidation>
        <x14:dataValidation type="list" allowBlank="1" showInputMessage="1" showErrorMessage="1">
          <x14:formula1>
            <xm:f>DATOS!$A$4:$A$5</xm:f>
          </x14:formula1>
          <xm:sqref>J48:J67 J23:J42 AZ13:AZ17</xm:sqref>
        </x14:dataValidation>
        <x14:dataValidation type="list" allowBlank="1" showInputMessage="1" showErrorMessage="1">
          <x14:formula1>
            <xm:f>DATOS!$A$1:$A$2</xm:f>
          </x14:formula1>
          <xm:sqref>C3:C6 M13:Y17 C13:C17 E13:E17 AH13:AH17 AJ13:AJ17 AL13:AL17 AN13:AN17 AS13:AS17 AU13:AV17 AQ13:AQ17 BF13:BF17 D89:D90 D23:D42 C21:H21 O23:O42 D48:D67 F23:F42 C46:H46 O48:O67 D79:D83 F48:F67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W93"/>
  <sheetViews>
    <sheetView zoomScale="85" zoomScaleNormal="85" workbookViewId="0">
      <selection activeCell="D5" sqref="D5:F5"/>
    </sheetView>
  </sheetViews>
  <sheetFormatPr baseColWidth="10" defaultRowHeight="15" x14ac:dyDescent="0.25"/>
  <cols>
    <col min="1" max="1" width="18.42578125" style="1" bestFit="1" customWidth="1"/>
    <col min="2" max="2" width="33.28515625" style="1" bestFit="1" customWidth="1"/>
    <col min="3" max="3" width="35" style="1" customWidth="1"/>
    <col min="4" max="4" width="22.140625" style="1" bestFit="1" customWidth="1"/>
    <col min="5" max="5" width="40.42578125" style="1" bestFit="1" customWidth="1"/>
    <col min="6" max="6" width="17.42578125" style="1" bestFit="1" customWidth="1"/>
    <col min="7" max="9" width="23.85546875" style="1" customWidth="1"/>
    <col min="10" max="10" width="15.5703125" style="1" customWidth="1"/>
    <col min="11" max="11" width="19.140625" style="1" bestFit="1" customWidth="1"/>
    <col min="12" max="12" width="63.85546875" style="1" customWidth="1"/>
    <col min="13" max="13" width="20.140625" style="1" customWidth="1"/>
    <col min="14" max="25" width="18.7109375" style="1" customWidth="1"/>
    <col min="26" max="26" width="20.140625" style="1" customWidth="1"/>
    <col min="27" max="27" width="28.42578125" style="1" customWidth="1"/>
    <col min="28" max="28" width="44.85546875" style="1" customWidth="1"/>
    <col min="29" max="29" width="23" style="1" customWidth="1"/>
    <col min="30" max="30" width="27.140625" style="1" customWidth="1"/>
    <col min="31" max="31" width="5.5703125" style="1" customWidth="1"/>
    <col min="32" max="32" width="23" style="1" customWidth="1"/>
    <col min="33" max="33" width="30.42578125" style="1" customWidth="1"/>
    <col min="34" max="34" width="11.42578125" style="1"/>
    <col min="35" max="35" width="28.28515625" style="1" customWidth="1"/>
    <col min="36" max="36" width="11.42578125" style="1"/>
    <col min="37" max="37" width="17.85546875" style="1" customWidth="1"/>
    <col min="38" max="38" width="11.42578125" style="1"/>
    <col min="39" max="39" width="19.5703125" style="1" customWidth="1"/>
    <col min="40" max="40" width="11.42578125" style="1"/>
    <col min="41" max="41" width="22.85546875" style="1" customWidth="1"/>
    <col min="42" max="42" width="11.42578125" style="1"/>
    <col min="43" max="43" width="22" style="1" customWidth="1"/>
    <col min="44" max="44" width="21.85546875" style="1" customWidth="1"/>
    <col min="45" max="45" width="16.28515625" style="1" customWidth="1"/>
    <col min="46" max="46" width="29.42578125" style="1" customWidth="1"/>
    <col min="47" max="47" width="17" style="1" customWidth="1"/>
    <col min="48" max="48" width="20.28515625" style="1" customWidth="1"/>
    <col min="49" max="49" width="12.28515625" style="1" customWidth="1"/>
    <col min="50" max="50" width="20.28515625" style="1" customWidth="1"/>
    <col min="51" max="51" width="31.7109375" style="1" customWidth="1"/>
    <col min="52" max="52" width="27.28515625" style="1" customWidth="1"/>
    <col min="53" max="53" width="18.5703125" style="1" customWidth="1"/>
    <col min="54" max="54" width="26.85546875" style="1" customWidth="1"/>
    <col min="55" max="55" width="13" style="1" customWidth="1"/>
    <col min="56" max="56" width="27.85546875" style="1" customWidth="1"/>
    <col min="57" max="57" width="13.28515625" style="1" customWidth="1"/>
    <col min="58" max="58" width="22.7109375" style="1" customWidth="1"/>
    <col min="59" max="59" width="4" style="1" hidden="1" customWidth="1"/>
    <col min="60" max="60" width="6.42578125" style="1" hidden="1" customWidth="1"/>
    <col min="61" max="71" width="7.5703125" style="1" hidden="1" customWidth="1"/>
    <col min="72" max="72" width="22.7109375" style="1" hidden="1" customWidth="1"/>
    <col min="73" max="73" width="22.7109375" style="1" customWidth="1"/>
    <col min="74" max="74" width="130.140625" style="1" customWidth="1"/>
    <col min="75" max="75" width="17.85546875" style="1" customWidth="1"/>
    <col min="76" max="16384" width="11.42578125" style="1"/>
  </cols>
  <sheetData>
    <row r="2" spans="1:75" ht="38.25" customHeight="1" x14ac:dyDescent="0.25">
      <c r="C2" s="81" t="s">
        <v>34</v>
      </c>
      <c r="D2" s="201" t="s">
        <v>3</v>
      </c>
      <c r="E2" s="201"/>
      <c r="F2" s="201"/>
    </row>
    <row r="3" spans="1:75" x14ac:dyDescent="0.25">
      <c r="A3" s="4" t="s">
        <v>0</v>
      </c>
      <c r="B3" s="4" t="s">
        <v>30</v>
      </c>
      <c r="C3" s="2" t="s">
        <v>1</v>
      </c>
      <c r="D3" s="192" t="s">
        <v>395</v>
      </c>
      <c r="E3" s="193"/>
      <c r="F3" s="194"/>
    </row>
    <row r="4" spans="1:75" ht="15" customHeight="1" x14ac:dyDescent="0.25">
      <c r="A4" s="4" t="s">
        <v>0</v>
      </c>
      <c r="B4" s="4" t="s">
        <v>31</v>
      </c>
      <c r="C4" s="2" t="s">
        <v>1</v>
      </c>
      <c r="D4" s="192" t="s">
        <v>395</v>
      </c>
      <c r="E4" s="193"/>
      <c r="F4" s="194"/>
    </row>
    <row r="5" spans="1:75" ht="30.75" customHeight="1" x14ac:dyDescent="0.25">
      <c r="A5" s="4" t="s">
        <v>0</v>
      </c>
      <c r="B5" s="4" t="s">
        <v>32</v>
      </c>
      <c r="C5" s="2" t="s">
        <v>1</v>
      </c>
      <c r="D5" s="192" t="s">
        <v>24</v>
      </c>
      <c r="E5" s="193"/>
      <c r="F5" s="194"/>
      <c r="J5" s="79"/>
    </row>
    <row r="6" spans="1:75" ht="15" customHeight="1" x14ac:dyDescent="0.25">
      <c r="A6" s="4" t="s">
        <v>0</v>
      </c>
      <c r="B6" s="4" t="s">
        <v>33</v>
      </c>
      <c r="C6" s="2" t="s">
        <v>1</v>
      </c>
      <c r="D6" s="192" t="s">
        <v>24</v>
      </c>
      <c r="E6" s="193"/>
      <c r="F6" s="194"/>
    </row>
    <row r="7" spans="1:75" x14ac:dyDescent="0.25">
      <c r="A7" s="4" t="s">
        <v>4</v>
      </c>
      <c r="B7" s="4" t="s">
        <v>5</v>
      </c>
      <c r="C7" s="48"/>
      <c r="D7" s="48"/>
      <c r="E7" s="48"/>
      <c r="F7" s="48"/>
    </row>
    <row r="8" spans="1:75" x14ac:dyDescent="0.25">
      <c r="A8" s="195" t="s">
        <v>6</v>
      </c>
      <c r="B8" s="201" t="s">
        <v>7</v>
      </c>
      <c r="C8" s="48"/>
      <c r="D8" s="48"/>
      <c r="E8" s="48"/>
      <c r="F8" s="48"/>
    </row>
    <row r="9" spans="1:75" x14ac:dyDescent="0.25">
      <c r="A9" s="195"/>
      <c r="B9" s="201"/>
      <c r="C9" s="34"/>
      <c r="D9" s="34"/>
    </row>
    <row r="10" spans="1:75" x14ac:dyDescent="0.25">
      <c r="A10" s="195"/>
      <c r="B10" s="201"/>
      <c r="C10" s="44" t="s">
        <v>39</v>
      </c>
      <c r="D10" s="45" t="s">
        <v>39</v>
      </c>
      <c r="E10" s="44" t="s">
        <v>39</v>
      </c>
      <c r="F10" s="45" t="s">
        <v>39</v>
      </c>
      <c r="G10" s="45" t="s">
        <v>39</v>
      </c>
      <c r="H10" s="45" t="s">
        <v>39</v>
      </c>
      <c r="I10" s="45" t="s">
        <v>39</v>
      </c>
      <c r="J10" s="45" t="s">
        <v>39</v>
      </c>
      <c r="K10" s="45" t="s">
        <v>39</v>
      </c>
      <c r="L10" s="45" t="s">
        <v>39</v>
      </c>
      <c r="M10" s="45" t="s">
        <v>39</v>
      </c>
      <c r="N10" s="45" t="s">
        <v>39</v>
      </c>
      <c r="O10" s="45" t="s">
        <v>39</v>
      </c>
      <c r="P10" s="45" t="s">
        <v>39</v>
      </c>
      <c r="Q10" s="45" t="s">
        <v>39</v>
      </c>
      <c r="R10" s="45" t="s">
        <v>39</v>
      </c>
      <c r="S10" s="45" t="s">
        <v>39</v>
      </c>
      <c r="T10" s="45" t="s">
        <v>39</v>
      </c>
      <c r="U10" s="45" t="s">
        <v>39</v>
      </c>
      <c r="V10" s="45" t="s">
        <v>39</v>
      </c>
      <c r="W10" s="45" t="s">
        <v>39</v>
      </c>
      <c r="X10" s="45" t="s">
        <v>39</v>
      </c>
      <c r="Y10" s="45" t="s">
        <v>39</v>
      </c>
      <c r="Z10" s="45" t="s">
        <v>39</v>
      </c>
      <c r="AA10" s="45" t="s">
        <v>39</v>
      </c>
      <c r="AB10" s="45" t="s">
        <v>39</v>
      </c>
      <c r="AC10" s="45" t="s">
        <v>39</v>
      </c>
      <c r="AD10" s="45" t="s">
        <v>39</v>
      </c>
      <c r="AE10" s="45" t="s">
        <v>39</v>
      </c>
      <c r="AF10" s="44" t="s">
        <v>39</v>
      </c>
      <c r="AG10" s="45" t="s">
        <v>39</v>
      </c>
      <c r="AH10" s="44" t="s">
        <v>39</v>
      </c>
      <c r="AI10" s="45" t="s">
        <v>39</v>
      </c>
      <c r="AJ10" s="44" t="s">
        <v>39</v>
      </c>
      <c r="AK10" s="45" t="s">
        <v>39</v>
      </c>
      <c r="AL10" s="44" t="s">
        <v>39</v>
      </c>
      <c r="AM10" s="45" t="s">
        <v>39</v>
      </c>
      <c r="AN10" s="44" t="s">
        <v>39</v>
      </c>
      <c r="AO10" s="45" t="s">
        <v>39</v>
      </c>
      <c r="AP10" s="44" t="s">
        <v>39</v>
      </c>
      <c r="AQ10" s="44" t="s">
        <v>39</v>
      </c>
      <c r="AR10" s="45" t="s">
        <v>39</v>
      </c>
      <c r="AS10" s="44" t="s">
        <v>39</v>
      </c>
      <c r="AT10" s="45" t="s">
        <v>39</v>
      </c>
      <c r="AU10" s="44" t="s">
        <v>39</v>
      </c>
      <c r="AV10" s="44" t="s">
        <v>39</v>
      </c>
      <c r="AW10" s="45" t="s">
        <v>39</v>
      </c>
      <c r="AX10" s="45" t="s">
        <v>39</v>
      </c>
      <c r="AY10" s="44" t="s">
        <v>39</v>
      </c>
      <c r="AZ10" s="45" t="s">
        <v>39</v>
      </c>
      <c r="BA10" s="45" t="s">
        <v>39</v>
      </c>
      <c r="BB10" s="45" t="s">
        <v>39</v>
      </c>
      <c r="BC10" s="44" t="s">
        <v>39</v>
      </c>
      <c r="BD10" s="45" t="s">
        <v>39</v>
      </c>
      <c r="BE10" s="44" t="s">
        <v>39</v>
      </c>
      <c r="BF10" s="44" t="s">
        <v>39</v>
      </c>
      <c r="BG10" s="44"/>
      <c r="BH10" s="44"/>
      <c r="BI10" s="44"/>
      <c r="BJ10" s="44"/>
      <c r="BK10" s="44"/>
      <c r="BL10" s="44"/>
      <c r="BM10" s="44"/>
      <c r="BN10" s="44"/>
      <c r="BO10" s="44"/>
      <c r="BP10" s="44"/>
      <c r="BQ10" s="44"/>
      <c r="BR10" s="44"/>
      <c r="BS10" s="44"/>
      <c r="BT10" s="44" t="s">
        <v>39</v>
      </c>
      <c r="BU10" s="47" t="s">
        <v>39</v>
      </c>
    </row>
    <row r="11" spans="1:75" x14ac:dyDescent="0.25">
      <c r="A11" s="195"/>
      <c r="B11" s="201"/>
      <c r="C11" s="42" t="s">
        <v>38</v>
      </c>
      <c r="D11" s="34"/>
      <c r="E11" s="43" t="s">
        <v>38</v>
      </c>
      <c r="AF11" s="43" t="s">
        <v>38</v>
      </c>
      <c r="AH11" s="43" t="s">
        <v>38</v>
      </c>
      <c r="AJ11" s="43" t="s">
        <v>38</v>
      </c>
      <c r="AL11" s="43" t="s">
        <v>38</v>
      </c>
      <c r="AN11" s="43" t="s">
        <v>38</v>
      </c>
      <c r="AP11" s="46" t="s">
        <v>38</v>
      </c>
      <c r="AQ11" s="42" t="s">
        <v>38</v>
      </c>
      <c r="AR11" s="39"/>
      <c r="AS11" s="43" t="s">
        <v>38</v>
      </c>
      <c r="AT11" s="39"/>
      <c r="AU11" s="46" t="s">
        <v>38</v>
      </c>
      <c r="AV11" s="42" t="s">
        <v>38</v>
      </c>
      <c r="AY11" s="43" t="s">
        <v>38</v>
      </c>
      <c r="BC11" s="43" t="s">
        <v>38</v>
      </c>
      <c r="BE11" s="46" t="s">
        <v>38</v>
      </c>
      <c r="BF11" s="41" t="s">
        <v>38</v>
      </c>
      <c r="BG11" s="39"/>
      <c r="BH11" s="39"/>
      <c r="BI11" s="39"/>
      <c r="BJ11" s="39"/>
      <c r="BK11" s="39"/>
      <c r="BL11" s="39"/>
      <c r="BM11" s="39"/>
      <c r="BN11" s="39"/>
      <c r="BO11" s="39"/>
      <c r="BP11" s="39"/>
      <c r="BQ11" s="39"/>
      <c r="BR11" s="39"/>
      <c r="BS11" s="39"/>
      <c r="BT11" s="35" t="s">
        <v>40</v>
      </c>
      <c r="BU11" s="42" t="s">
        <v>40</v>
      </c>
    </row>
    <row r="12" spans="1:75" ht="126" customHeight="1" x14ac:dyDescent="0.25">
      <c r="A12" s="195"/>
      <c r="B12" s="23" t="s">
        <v>8</v>
      </c>
      <c r="C12" s="81" t="s">
        <v>35</v>
      </c>
      <c r="D12" s="83" t="s">
        <v>10</v>
      </c>
      <c r="E12" s="81" t="s">
        <v>36</v>
      </c>
      <c r="F12" s="83" t="s">
        <v>15</v>
      </c>
      <c r="G12" s="83" t="s">
        <v>16</v>
      </c>
      <c r="H12" s="81" t="s">
        <v>37</v>
      </c>
      <c r="I12" s="201" t="s">
        <v>17</v>
      </c>
      <c r="J12" s="201"/>
      <c r="K12" s="85" t="s">
        <v>64</v>
      </c>
      <c r="L12" s="83" t="s">
        <v>151</v>
      </c>
      <c r="M12" s="81" t="s">
        <v>41</v>
      </c>
      <c r="N12" s="81" t="s">
        <v>42</v>
      </c>
      <c r="O12" s="81" t="s">
        <v>43</v>
      </c>
      <c r="P12" s="81" t="s">
        <v>44</v>
      </c>
      <c r="Q12" s="81" t="s">
        <v>45</v>
      </c>
      <c r="R12" s="81" t="s">
        <v>46</v>
      </c>
      <c r="S12" s="81" t="s">
        <v>47</v>
      </c>
      <c r="T12" s="81" t="s">
        <v>48</v>
      </c>
      <c r="U12" s="81" t="s">
        <v>49</v>
      </c>
      <c r="V12" s="81" t="s">
        <v>50</v>
      </c>
      <c r="W12" s="81" t="s">
        <v>52</v>
      </c>
      <c r="X12" s="20" t="s">
        <v>297</v>
      </c>
      <c r="Y12" s="20" t="s">
        <v>53</v>
      </c>
      <c r="Z12" s="204" t="s">
        <v>20</v>
      </c>
      <c r="AA12" s="205"/>
      <c r="AB12" s="85" t="s">
        <v>21</v>
      </c>
      <c r="AC12" s="206" t="s">
        <v>63</v>
      </c>
      <c r="AD12" s="207"/>
      <c r="AE12" s="197" t="s">
        <v>62</v>
      </c>
      <c r="AF12" s="198"/>
      <c r="AG12" s="199" t="s">
        <v>54</v>
      </c>
      <c r="AH12" s="199"/>
      <c r="AI12" s="199" t="s">
        <v>55</v>
      </c>
      <c r="AJ12" s="199"/>
      <c r="AK12" s="199" t="s">
        <v>56</v>
      </c>
      <c r="AL12" s="199"/>
      <c r="AM12" s="199" t="s">
        <v>57</v>
      </c>
      <c r="AN12" s="199"/>
      <c r="AO12" s="199" t="s">
        <v>22</v>
      </c>
      <c r="AP12" s="199"/>
      <c r="AQ12" s="81" t="s">
        <v>58</v>
      </c>
      <c r="AR12" s="197" t="s">
        <v>65</v>
      </c>
      <c r="AS12" s="198"/>
      <c r="AT12" s="197" t="s">
        <v>29</v>
      </c>
      <c r="AU12" s="198"/>
      <c r="AV12" s="81" t="s">
        <v>59</v>
      </c>
      <c r="AW12" s="197" t="s">
        <v>26</v>
      </c>
      <c r="AX12" s="198"/>
      <c r="AY12" s="81" t="s">
        <v>157</v>
      </c>
      <c r="AZ12" s="199" t="s">
        <v>23</v>
      </c>
      <c r="BA12" s="199"/>
      <c r="BB12" s="197" t="s">
        <v>148</v>
      </c>
      <c r="BC12" s="198"/>
      <c r="BD12" s="197" t="s">
        <v>149</v>
      </c>
      <c r="BE12" s="198"/>
      <c r="BF12" s="81" t="s">
        <v>60</v>
      </c>
      <c r="BG12" s="36"/>
      <c r="BH12" s="36"/>
      <c r="BI12" s="36"/>
      <c r="BJ12" s="36"/>
      <c r="BK12" s="36"/>
      <c r="BL12" s="36"/>
      <c r="BM12" s="36"/>
      <c r="BN12" s="36"/>
      <c r="BO12" s="36"/>
      <c r="BP12" s="36"/>
      <c r="BQ12" s="36"/>
      <c r="BR12" s="36"/>
      <c r="BS12" s="36"/>
      <c r="BT12" s="33"/>
      <c r="BU12" s="33" t="s">
        <v>61</v>
      </c>
      <c r="BV12" s="81" t="s">
        <v>25</v>
      </c>
    </row>
    <row r="13" spans="1:75" ht="181.5" customHeight="1" x14ac:dyDescent="0.25">
      <c r="A13" s="195"/>
      <c r="B13" s="23" t="s">
        <v>9</v>
      </c>
      <c r="C13" s="2" t="s">
        <v>1</v>
      </c>
      <c r="D13" s="72">
        <v>38866</v>
      </c>
      <c r="E13" s="2" t="s">
        <v>1</v>
      </c>
      <c r="F13" s="72">
        <v>38785</v>
      </c>
      <c r="G13" s="74">
        <v>500000000</v>
      </c>
      <c r="H13" s="7">
        <f>YEAR(F13)</f>
        <v>2006</v>
      </c>
      <c r="I13" s="75">
        <f>+SMLMV!B24</f>
        <v>408000</v>
      </c>
      <c r="J13" s="25">
        <f>(G13/I13)*AP13</f>
        <v>1225.4901960784314</v>
      </c>
      <c r="K13" s="15">
        <v>47985354769</v>
      </c>
      <c r="L13" s="70" t="s">
        <v>386</v>
      </c>
      <c r="M13" s="2" t="s">
        <v>2</v>
      </c>
      <c r="N13" s="2" t="s">
        <v>2</v>
      </c>
      <c r="O13" s="2" t="s">
        <v>2</v>
      </c>
      <c r="P13" s="2" t="s">
        <v>2</v>
      </c>
      <c r="Q13" s="2" t="s">
        <v>2</v>
      </c>
      <c r="R13" s="2" t="s">
        <v>2</v>
      </c>
      <c r="S13" s="2" t="s">
        <v>2</v>
      </c>
      <c r="T13" s="2" t="s">
        <v>2</v>
      </c>
      <c r="U13" s="2" t="s">
        <v>2</v>
      </c>
      <c r="V13" s="2" t="s">
        <v>2</v>
      </c>
      <c r="W13" s="2" t="s">
        <v>2</v>
      </c>
      <c r="X13" s="2" t="s">
        <v>1</v>
      </c>
      <c r="Y13" s="2" t="s">
        <v>2</v>
      </c>
      <c r="Z13" s="22">
        <f>COUNTIF(X13:Y13,"SI")</f>
        <v>1</v>
      </c>
      <c r="AA13" s="22" t="str">
        <f>+IF(Z13&gt;0,"SI","NO")</f>
        <v>SI</v>
      </c>
      <c r="AB13" s="196" t="str">
        <f>+IF(AA18&gt;0,"SI","NO")</f>
        <v>SI</v>
      </c>
      <c r="AC13" s="31">
        <f>+Z13*J13</f>
        <v>1225.4901960784314</v>
      </c>
      <c r="AD13" s="15">
        <v>47985354769</v>
      </c>
      <c r="AE13" s="22">
        <f>COUNTIF(M13:Y13,"SI")</f>
        <v>1</v>
      </c>
      <c r="AF13" s="22" t="str">
        <f>+IF(AE13&gt;0,"SI","NO")</f>
        <v>SI</v>
      </c>
      <c r="AG13" s="70" t="s">
        <v>294</v>
      </c>
      <c r="AH13" s="2" t="s">
        <v>1</v>
      </c>
      <c r="AI13" s="70" t="s">
        <v>296</v>
      </c>
      <c r="AJ13" s="2" t="s">
        <v>1</v>
      </c>
      <c r="AK13" s="70">
        <v>5935399</v>
      </c>
      <c r="AL13" s="2" t="s">
        <v>1</v>
      </c>
      <c r="AM13" s="70" t="s">
        <v>295</v>
      </c>
      <c r="AN13" s="2" t="s">
        <v>1</v>
      </c>
      <c r="AO13" s="70" t="s">
        <v>24</v>
      </c>
      <c r="AP13" s="71">
        <v>1</v>
      </c>
      <c r="AQ13" s="2" t="s">
        <v>1</v>
      </c>
      <c r="AR13" s="72">
        <v>38903</v>
      </c>
      <c r="AS13" s="2" t="s">
        <v>1</v>
      </c>
      <c r="AT13" s="73" t="s">
        <v>372</v>
      </c>
      <c r="AU13" s="2" t="s">
        <v>1</v>
      </c>
      <c r="AV13" s="2" t="s">
        <v>1</v>
      </c>
      <c r="AW13" s="2" t="s">
        <v>28</v>
      </c>
      <c r="AX13" s="26" t="str">
        <f>+IF(AW13="PRIVADO", "VALIDE CONTRATO:", "N/A")</f>
        <v>VALIDE CONTRATO:</v>
      </c>
      <c r="AY13" s="26" t="s">
        <v>1</v>
      </c>
      <c r="AZ13" s="2" t="s">
        <v>24</v>
      </c>
      <c r="BA13" s="22" t="str">
        <f>+IF(AZ13="SI","INGRESE DATOS:","N/A")</f>
        <v>N/A</v>
      </c>
      <c r="BB13" s="72" t="s">
        <v>24</v>
      </c>
      <c r="BC13" s="27" t="s">
        <v>24</v>
      </c>
      <c r="BD13" s="72" t="s">
        <v>24</v>
      </c>
      <c r="BE13" s="27" t="s">
        <v>24</v>
      </c>
      <c r="BF13" s="2" t="s">
        <v>1</v>
      </c>
      <c r="BG13" s="40" t="str">
        <f>+C13</f>
        <v>SI</v>
      </c>
      <c r="BH13" s="40" t="str">
        <f>+E13</f>
        <v>SI</v>
      </c>
      <c r="BI13" s="40" t="str">
        <f>+AF13</f>
        <v>SI</v>
      </c>
      <c r="BJ13" s="40" t="str">
        <f>+AH13</f>
        <v>SI</v>
      </c>
      <c r="BK13" s="40" t="str">
        <f>+AJ13</f>
        <v>SI</v>
      </c>
      <c r="BL13" s="40" t="str">
        <f>+AL13</f>
        <v>SI</v>
      </c>
      <c r="BM13" s="40" t="str">
        <f>+AN13</f>
        <v>SI</v>
      </c>
      <c r="BN13" s="40" t="str">
        <f>+AQ13</f>
        <v>SI</v>
      </c>
      <c r="BO13" s="40" t="str">
        <f>+AS13</f>
        <v>SI</v>
      </c>
      <c r="BP13" s="40" t="str">
        <f>+AU13</f>
        <v>SI</v>
      </c>
      <c r="BQ13" s="40" t="str">
        <f>+AV13</f>
        <v>SI</v>
      </c>
      <c r="BR13" s="40" t="str">
        <f>+BF13</f>
        <v>SI</v>
      </c>
      <c r="BS13" s="92" t="str">
        <f>+AY13</f>
        <v>SI</v>
      </c>
      <c r="BT13" s="22">
        <f>COUNTIF(BG13:BS13,"NO")</f>
        <v>0</v>
      </c>
      <c r="BU13" s="82" t="str">
        <f>+IF(BT13=0,"SI","NO")</f>
        <v>SI</v>
      </c>
      <c r="BV13" s="175" t="s">
        <v>24</v>
      </c>
      <c r="BW13" s="93"/>
    </row>
    <row r="14" spans="1:75" ht="112.5" customHeight="1" x14ac:dyDescent="0.25">
      <c r="A14" s="195"/>
      <c r="B14" s="23" t="s">
        <v>11</v>
      </c>
      <c r="C14" s="2" t="s">
        <v>1</v>
      </c>
      <c r="D14" s="72">
        <v>40724</v>
      </c>
      <c r="E14" s="2" t="s">
        <v>1</v>
      </c>
      <c r="F14" s="72">
        <v>39356</v>
      </c>
      <c r="G14" s="74">
        <v>22381294814</v>
      </c>
      <c r="H14" s="7">
        <f t="shared" ref="H14:H17" si="0">YEAR(F14)</f>
        <v>2007</v>
      </c>
      <c r="I14" s="75">
        <f>+SMLMV!B25</f>
        <v>433700</v>
      </c>
      <c r="J14" s="25">
        <f>(G14/I14)*AP14</f>
        <v>51605.475706709709</v>
      </c>
      <c r="K14" s="16" t="s">
        <v>17</v>
      </c>
      <c r="L14" s="87" t="s">
        <v>389</v>
      </c>
      <c r="M14" s="2" t="s">
        <v>2</v>
      </c>
      <c r="N14" s="2" t="s">
        <v>2</v>
      </c>
      <c r="O14" s="2" t="s">
        <v>2</v>
      </c>
      <c r="P14" s="2" t="s">
        <v>2</v>
      </c>
      <c r="Q14" s="2" t="s">
        <v>2</v>
      </c>
      <c r="R14" s="2" t="s">
        <v>2</v>
      </c>
      <c r="S14" s="2" t="s">
        <v>2</v>
      </c>
      <c r="T14" s="2" t="s">
        <v>2</v>
      </c>
      <c r="U14" s="2" t="s">
        <v>2</v>
      </c>
      <c r="V14" s="2" t="s">
        <v>2</v>
      </c>
      <c r="W14" s="2" t="s">
        <v>2</v>
      </c>
      <c r="X14" s="2" t="s">
        <v>1</v>
      </c>
      <c r="Y14" s="2" t="s">
        <v>2</v>
      </c>
      <c r="Z14" s="22">
        <f t="shared" ref="Z14:Z17" si="1">COUNTIF(X14:Y14,"SI")</f>
        <v>1</v>
      </c>
      <c r="AA14" s="22" t="str">
        <f>+IF(Z14&gt;0,"SI","NO")</f>
        <v>SI</v>
      </c>
      <c r="AB14" s="196"/>
      <c r="AC14" s="31">
        <f>+Z14*J14</f>
        <v>51605.475706709709</v>
      </c>
      <c r="AD14" s="16" t="s">
        <v>17</v>
      </c>
      <c r="AE14" s="22">
        <f>COUNTIF(M14:Y14,"SI")</f>
        <v>1</v>
      </c>
      <c r="AF14" s="22" t="str">
        <f t="shared" ref="AF14:AF17" si="2">+IF(AE14&gt;0,"SI","NO")</f>
        <v>SI</v>
      </c>
      <c r="AG14" s="70" t="s">
        <v>293</v>
      </c>
      <c r="AH14" s="2" t="s">
        <v>1</v>
      </c>
      <c r="AI14" s="70" t="s">
        <v>296</v>
      </c>
      <c r="AJ14" s="2" t="s">
        <v>1</v>
      </c>
      <c r="AK14" s="70" t="s">
        <v>299</v>
      </c>
      <c r="AL14" s="2" t="s">
        <v>1</v>
      </c>
      <c r="AM14" s="70" t="s">
        <v>295</v>
      </c>
      <c r="AN14" s="2" t="s">
        <v>1</v>
      </c>
      <c r="AO14" s="70" t="s">
        <v>24</v>
      </c>
      <c r="AP14" s="71">
        <v>1</v>
      </c>
      <c r="AQ14" s="2" t="s">
        <v>1</v>
      </c>
      <c r="AR14" s="72">
        <v>40967</v>
      </c>
      <c r="AS14" s="2" t="s">
        <v>1</v>
      </c>
      <c r="AT14" s="73" t="s">
        <v>298</v>
      </c>
      <c r="AU14" s="2" t="s">
        <v>1</v>
      </c>
      <c r="AV14" s="2" t="s">
        <v>1</v>
      </c>
      <c r="AW14" s="2" t="s">
        <v>28</v>
      </c>
      <c r="AX14" s="26" t="str">
        <f>+IF(AW14="PRIVADO", "VALIDE CONTRATO:", "N/A")</f>
        <v>VALIDE CONTRATO:</v>
      </c>
      <c r="AY14" s="26" t="s">
        <v>1</v>
      </c>
      <c r="AZ14" s="2" t="s">
        <v>24</v>
      </c>
      <c r="BA14" s="22" t="str">
        <f>+IF(AZ14="SI","INGRESE DATOS:","N/A")</f>
        <v>N/A</v>
      </c>
      <c r="BB14" s="72" t="s">
        <v>24</v>
      </c>
      <c r="BC14" s="27" t="s">
        <v>24</v>
      </c>
      <c r="BD14" s="72" t="s">
        <v>24</v>
      </c>
      <c r="BE14" s="27" t="s">
        <v>24</v>
      </c>
      <c r="BF14" s="2" t="s">
        <v>1</v>
      </c>
      <c r="BG14" s="40" t="str">
        <f t="shared" ref="BG14:BG17" si="3">+C14</f>
        <v>SI</v>
      </c>
      <c r="BH14" s="40" t="str">
        <f t="shared" ref="BH14:BH17" si="4">+E14</f>
        <v>SI</v>
      </c>
      <c r="BI14" s="40" t="str">
        <f t="shared" ref="BI14:BI17" si="5">+AF14</f>
        <v>SI</v>
      </c>
      <c r="BJ14" s="40" t="str">
        <f t="shared" ref="BJ14:BJ17" si="6">+AH14</f>
        <v>SI</v>
      </c>
      <c r="BK14" s="40" t="str">
        <f t="shared" ref="BK14:BK17" si="7">+AJ14</f>
        <v>SI</v>
      </c>
      <c r="BL14" s="40" t="str">
        <f t="shared" ref="BL14:BL17" si="8">+AL14</f>
        <v>SI</v>
      </c>
      <c r="BM14" s="40" t="str">
        <f t="shared" ref="BM14:BM17" si="9">+AN14</f>
        <v>SI</v>
      </c>
      <c r="BN14" s="40" t="str">
        <f t="shared" ref="BN14:BN17" si="10">+AQ14</f>
        <v>SI</v>
      </c>
      <c r="BO14" s="40" t="str">
        <f t="shared" ref="BO14:BO17" si="11">+AS14</f>
        <v>SI</v>
      </c>
      <c r="BP14" s="40" t="str">
        <f t="shared" ref="BP14:BQ17" si="12">+AU14</f>
        <v>SI</v>
      </c>
      <c r="BQ14" s="40" t="str">
        <f t="shared" si="12"/>
        <v>SI</v>
      </c>
      <c r="BR14" s="40" t="str">
        <f t="shared" ref="BR14:BR17" si="13">+BF14</f>
        <v>SI</v>
      </c>
      <c r="BS14" s="92" t="str">
        <f>+AY14</f>
        <v>SI</v>
      </c>
      <c r="BT14" s="22">
        <f>COUNTIF(BG14:BS14,"NO")</f>
        <v>0</v>
      </c>
      <c r="BU14" s="82" t="str">
        <f>+IF(BT14=0,"SI","NO")</f>
        <v>SI</v>
      </c>
      <c r="BV14" s="175" t="s">
        <v>24</v>
      </c>
      <c r="BW14" s="93"/>
    </row>
    <row r="15" spans="1:75" ht="330" customHeight="1" x14ac:dyDescent="0.25">
      <c r="A15" s="195"/>
      <c r="B15" s="23" t="s">
        <v>12</v>
      </c>
      <c r="C15" s="2" t="s">
        <v>2</v>
      </c>
      <c r="D15" s="27"/>
      <c r="E15" s="2" t="s">
        <v>2</v>
      </c>
      <c r="F15" s="72">
        <v>39569</v>
      </c>
      <c r="G15" s="74">
        <v>1217650547</v>
      </c>
      <c r="H15" s="7">
        <f t="shared" si="0"/>
        <v>2008</v>
      </c>
      <c r="I15" s="75">
        <f>+SMLMV!B26</f>
        <v>461500</v>
      </c>
      <c r="J15" s="90"/>
      <c r="K15" s="14">
        <f>(+K13/SMLMV!B33)*50%</f>
        <v>37235.473553969117</v>
      </c>
      <c r="L15" s="87" t="s">
        <v>303</v>
      </c>
      <c r="M15" s="2" t="s">
        <v>2</v>
      </c>
      <c r="N15" s="2" t="s">
        <v>2</v>
      </c>
      <c r="O15" s="2" t="s">
        <v>2</v>
      </c>
      <c r="P15" s="2" t="s">
        <v>2</v>
      </c>
      <c r="Q15" s="2" t="s">
        <v>2</v>
      </c>
      <c r="R15" s="2" t="s">
        <v>2</v>
      </c>
      <c r="S15" s="2" t="s">
        <v>2</v>
      </c>
      <c r="T15" s="2" t="s">
        <v>2</v>
      </c>
      <c r="U15" s="2" t="s">
        <v>2</v>
      </c>
      <c r="V15" s="2" t="s">
        <v>2</v>
      </c>
      <c r="W15" s="2" t="s">
        <v>2</v>
      </c>
      <c r="X15" s="2" t="s">
        <v>1</v>
      </c>
      <c r="Y15" s="2" t="s">
        <v>2</v>
      </c>
      <c r="Z15" s="22">
        <f t="shared" si="1"/>
        <v>1</v>
      </c>
      <c r="AA15" s="22" t="str">
        <f>+IF(Z15&gt;0,"SI","NO")</f>
        <v>SI</v>
      </c>
      <c r="AB15" s="196"/>
      <c r="AC15" s="31">
        <f>+Z15*J15</f>
        <v>0</v>
      </c>
      <c r="AD15" s="17">
        <f>(+AD13/SMLMV!B33)*5%</f>
        <v>3723.5473553969118</v>
      </c>
      <c r="AE15" s="22">
        <f>COUNTIF(M15:Y15,"SI")</f>
        <v>1</v>
      </c>
      <c r="AF15" s="22" t="str">
        <f t="shared" si="2"/>
        <v>SI</v>
      </c>
      <c r="AG15" s="70" t="s">
        <v>373</v>
      </c>
      <c r="AH15" s="2" t="s">
        <v>1</v>
      </c>
      <c r="AI15" s="70" t="s">
        <v>301</v>
      </c>
      <c r="AJ15" s="2" t="s">
        <v>1</v>
      </c>
      <c r="AK15" s="76" t="s">
        <v>302</v>
      </c>
      <c r="AL15" s="2" t="s">
        <v>1</v>
      </c>
      <c r="AM15" s="70" t="s">
        <v>295</v>
      </c>
      <c r="AN15" s="2" t="s">
        <v>1</v>
      </c>
      <c r="AO15" s="70" t="s">
        <v>24</v>
      </c>
      <c r="AP15" s="71">
        <v>1</v>
      </c>
      <c r="AQ15" s="2" t="s">
        <v>2</v>
      </c>
      <c r="AR15" s="27"/>
      <c r="AS15" s="2" t="s">
        <v>2</v>
      </c>
      <c r="AT15" s="73" t="s">
        <v>300</v>
      </c>
      <c r="AU15" s="2" t="s">
        <v>1</v>
      </c>
      <c r="AV15" s="2" t="s">
        <v>1</v>
      </c>
      <c r="AW15" s="2" t="s">
        <v>28</v>
      </c>
      <c r="AX15" s="26" t="str">
        <f>+IF(AW15="PRIVADO", "VALIDE CONTRATO:", "N/A")</f>
        <v>VALIDE CONTRATO:</v>
      </c>
      <c r="AY15" s="26" t="s">
        <v>2</v>
      </c>
      <c r="AZ15" s="2" t="s">
        <v>24</v>
      </c>
      <c r="BA15" s="22" t="str">
        <f>+IF(AZ15="SI","INGRESE DATOS:","N/A")</f>
        <v>N/A</v>
      </c>
      <c r="BB15" s="72" t="s">
        <v>24</v>
      </c>
      <c r="BC15" s="27" t="s">
        <v>24</v>
      </c>
      <c r="BD15" s="72" t="s">
        <v>24</v>
      </c>
      <c r="BE15" s="27" t="s">
        <v>24</v>
      </c>
      <c r="BF15" s="2" t="s">
        <v>1</v>
      </c>
      <c r="BG15" s="40" t="str">
        <f t="shared" si="3"/>
        <v>NO</v>
      </c>
      <c r="BH15" s="40" t="str">
        <f t="shared" si="4"/>
        <v>NO</v>
      </c>
      <c r="BI15" s="40" t="str">
        <f t="shared" si="5"/>
        <v>SI</v>
      </c>
      <c r="BJ15" s="40" t="str">
        <f t="shared" si="6"/>
        <v>SI</v>
      </c>
      <c r="BK15" s="40" t="str">
        <f t="shared" si="7"/>
        <v>SI</v>
      </c>
      <c r="BL15" s="40" t="str">
        <f t="shared" si="8"/>
        <v>SI</v>
      </c>
      <c r="BM15" s="40" t="str">
        <f t="shared" si="9"/>
        <v>SI</v>
      </c>
      <c r="BN15" s="40" t="str">
        <f t="shared" si="10"/>
        <v>NO</v>
      </c>
      <c r="BO15" s="40" t="str">
        <f t="shared" si="11"/>
        <v>NO</v>
      </c>
      <c r="BP15" s="40" t="str">
        <f t="shared" si="12"/>
        <v>SI</v>
      </c>
      <c r="BQ15" s="40" t="str">
        <f t="shared" si="12"/>
        <v>SI</v>
      </c>
      <c r="BR15" s="40" t="str">
        <f t="shared" si="13"/>
        <v>SI</v>
      </c>
      <c r="BS15" s="92" t="str">
        <f>+AY15</f>
        <v>NO</v>
      </c>
      <c r="BT15" s="22">
        <f>COUNTIF(BG15:BS15,"NO")</f>
        <v>5</v>
      </c>
      <c r="BU15" s="82" t="str">
        <f>+IF(BT15=0,"SI","NO")</f>
        <v>NO</v>
      </c>
      <c r="BV15" s="154" t="s">
        <v>390</v>
      </c>
      <c r="BW15" s="93" t="s">
        <v>338</v>
      </c>
    </row>
    <row r="16" spans="1:75" ht="109.5" customHeight="1" x14ac:dyDescent="0.25">
      <c r="A16" s="195"/>
      <c r="B16" s="23" t="s">
        <v>13</v>
      </c>
      <c r="C16" s="2" t="s">
        <v>2</v>
      </c>
      <c r="D16" s="72">
        <v>40079</v>
      </c>
      <c r="E16" s="2" t="s">
        <v>1</v>
      </c>
      <c r="F16" s="72">
        <v>39569</v>
      </c>
      <c r="G16" s="74">
        <v>756120000</v>
      </c>
      <c r="H16" s="7">
        <f t="shared" si="0"/>
        <v>2008</v>
      </c>
      <c r="I16" s="75">
        <f>+SMLMV!B26</f>
        <v>461500</v>
      </c>
      <c r="J16" s="90"/>
      <c r="K16" s="196" t="str">
        <f>+IF(J18&gt;=K15,"SI","NO")</f>
        <v>SI</v>
      </c>
      <c r="L16" s="77" t="s">
        <v>374</v>
      </c>
      <c r="M16" s="2" t="s">
        <v>2</v>
      </c>
      <c r="N16" s="2" t="s">
        <v>2</v>
      </c>
      <c r="O16" s="2" t="s">
        <v>2</v>
      </c>
      <c r="P16" s="2" t="s">
        <v>2</v>
      </c>
      <c r="Q16" s="2" t="s">
        <v>2</v>
      </c>
      <c r="R16" s="2" t="s">
        <v>2</v>
      </c>
      <c r="S16" s="2" t="s">
        <v>2</v>
      </c>
      <c r="T16" s="2" t="s">
        <v>2</v>
      </c>
      <c r="U16" s="2" t="s">
        <v>2</v>
      </c>
      <c r="V16" s="2" t="s">
        <v>2</v>
      </c>
      <c r="W16" s="2" t="s">
        <v>2</v>
      </c>
      <c r="X16" s="2" t="s">
        <v>2</v>
      </c>
      <c r="Y16" s="2" t="s">
        <v>2</v>
      </c>
      <c r="Z16" s="22">
        <f t="shared" si="1"/>
        <v>0</v>
      </c>
      <c r="AA16" s="22" t="str">
        <f>+IF(Z16&gt;0,"SI","NO")</f>
        <v>NO</v>
      </c>
      <c r="AB16" s="196"/>
      <c r="AC16" s="31">
        <f>+Z16*J16</f>
        <v>0</v>
      </c>
      <c r="AD16" s="202" t="str">
        <f>+IF(AC18&gt;AD15,"SI","NO")</f>
        <v>SI</v>
      </c>
      <c r="AE16" s="22">
        <f>COUNTIF(M16:Y16,"SI")</f>
        <v>0</v>
      </c>
      <c r="AF16" s="22" t="str">
        <f t="shared" si="2"/>
        <v>NO</v>
      </c>
      <c r="AG16" s="70" t="s">
        <v>375</v>
      </c>
      <c r="AH16" s="2" t="s">
        <v>1</v>
      </c>
      <c r="AI16" s="70" t="s">
        <v>304</v>
      </c>
      <c r="AJ16" s="2" t="s">
        <v>1</v>
      </c>
      <c r="AK16" s="78" t="s">
        <v>305</v>
      </c>
      <c r="AL16" s="2" t="s">
        <v>1</v>
      </c>
      <c r="AM16" s="70" t="s">
        <v>295</v>
      </c>
      <c r="AN16" s="2" t="s">
        <v>1</v>
      </c>
      <c r="AO16" s="70" t="s">
        <v>24</v>
      </c>
      <c r="AP16" s="71">
        <v>1</v>
      </c>
      <c r="AQ16" s="2" t="s">
        <v>1</v>
      </c>
      <c r="AR16" s="27"/>
      <c r="AS16" s="2" t="s">
        <v>2</v>
      </c>
      <c r="AT16" s="73" t="s">
        <v>376</v>
      </c>
      <c r="AU16" s="2" t="s">
        <v>1</v>
      </c>
      <c r="AV16" s="2" t="s">
        <v>1</v>
      </c>
      <c r="AW16" s="2" t="s">
        <v>28</v>
      </c>
      <c r="AX16" s="26" t="str">
        <f>+IF(AW16="PRIVADO", "VALIDE CONTRATO:", "N/A")</f>
        <v>VALIDE CONTRATO:</v>
      </c>
      <c r="AY16" s="26" t="s">
        <v>2</v>
      </c>
      <c r="AZ16" s="2" t="s">
        <v>24</v>
      </c>
      <c r="BA16" s="22" t="str">
        <f>+IF(AZ16="SI","INGRESE DATOS:","N/A")</f>
        <v>N/A</v>
      </c>
      <c r="BB16" s="72" t="s">
        <v>24</v>
      </c>
      <c r="BC16" s="27" t="s">
        <v>24</v>
      </c>
      <c r="BD16" s="72" t="s">
        <v>24</v>
      </c>
      <c r="BE16" s="27" t="s">
        <v>24</v>
      </c>
      <c r="BF16" s="2" t="s">
        <v>1</v>
      </c>
      <c r="BG16" s="40" t="str">
        <f t="shared" si="3"/>
        <v>NO</v>
      </c>
      <c r="BH16" s="40" t="str">
        <f t="shared" si="4"/>
        <v>SI</v>
      </c>
      <c r="BI16" s="40" t="str">
        <f t="shared" si="5"/>
        <v>NO</v>
      </c>
      <c r="BJ16" s="40" t="str">
        <f t="shared" si="6"/>
        <v>SI</v>
      </c>
      <c r="BK16" s="40" t="str">
        <f t="shared" si="7"/>
        <v>SI</v>
      </c>
      <c r="BL16" s="40" t="str">
        <f t="shared" si="8"/>
        <v>SI</v>
      </c>
      <c r="BM16" s="40" t="str">
        <f t="shared" si="9"/>
        <v>SI</v>
      </c>
      <c r="BN16" s="40" t="str">
        <f t="shared" si="10"/>
        <v>SI</v>
      </c>
      <c r="BO16" s="40" t="str">
        <f t="shared" si="11"/>
        <v>NO</v>
      </c>
      <c r="BP16" s="40" t="str">
        <f t="shared" si="12"/>
        <v>SI</v>
      </c>
      <c r="BQ16" s="40" t="str">
        <f t="shared" si="12"/>
        <v>SI</v>
      </c>
      <c r="BR16" s="40" t="str">
        <f t="shared" si="13"/>
        <v>SI</v>
      </c>
      <c r="BS16" s="92" t="str">
        <f>+AY16</f>
        <v>NO</v>
      </c>
      <c r="BT16" s="22">
        <f>COUNTIF(BG16:BS16,"NO")</f>
        <v>4</v>
      </c>
      <c r="BU16" s="82" t="str">
        <f>+IF(BT16=0,"SI","NO")</f>
        <v>NO</v>
      </c>
      <c r="BV16" s="154" t="s">
        <v>387</v>
      </c>
      <c r="BW16" s="93" t="s">
        <v>339</v>
      </c>
    </row>
    <row r="17" spans="1:74" ht="81.75" customHeight="1" x14ac:dyDescent="0.25">
      <c r="A17" s="195"/>
      <c r="B17" s="23" t="s">
        <v>14</v>
      </c>
      <c r="C17" s="2" t="s">
        <v>1</v>
      </c>
      <c r="D17" s="72">
        <v>41072</v>
      </c>
      <c r="E17" s="2" t="s">
        <v>1</v>
      </c>
      <c r="F17" s="72">
        <v>40893</v>
      </c>
      <c r="G17" s="74">
        <v>2135474339</v>
      </c>
      <c r="H17" s="7">
        <f t="shared" si="0"/>
        <v>2011</v>
      </c>
      <c r="I17" s="75">
        <f>+SMLMV!B29</f>
        <v>535600</v>
      </c>
      <c r="J17" s="25">
        <f>(G17/I17)*AP17</f>
        <v>2790.9485386482447</v>
      </c>
      <c r="K17" s="196"/>
      <c r="L17" s="77" t="s">
        <v>309</v>
      </c>
      <c r="M17" s="2" t="s">
        <v>2</v>
      </c>
      <c r="N17" s="2" t="s">
        <v>2</v>
      </c>
      <c r="O17" s="2" t="s">
        <v>2</v>
      </c>
      <c r="P17" s="2" t="s">
        <v>2</v>
      </c>
      <c r="Q17" s="2" t="s">
        <v>2</v>
      </c>
      <c r="R17" s="2" t="s">
        <v>2</v>
      </c>
      <c r="S17" s="2" t="s">
        <v>1</v>
      </c>
      <c r="T17" s="2" t="s">
        <v>2</v>
      </c>
      <c r="U17" s="2" t="s">
        <v>2</v>
      </c>
      <c r="V17" s="2" t="s">
        <v>2</v>
      </c>
      <c r="W17" s="2" t="s">
        <v>2</v>
      </c>
      <c r="X17" s="2" t="s">
        <v>2</v>
      </c>
      <c r="Y17" s="2" t="s">
        <v>2</v>
      </c>
      <c r="Z17" s="22">
        <f t="shared" si="1"/>
        <v>0</v>
      </c>
      <c r="AA17" s="22" t="str">
        <f>+IF(Z17&gt;0,"SI","NO")</f>
        <v>NO</v>
      </c>
      <c r="AB17" s="196"/>
      <c r="AC17" s="31">
        <f>+Z17*J17</f>
        <v>0</v>
      </c>
      <c r="AD17" s="203"/>
      <c r="AE17" s="22">
        <f>COUNTIF(M17:Y17,"SI")</f>
        <v>1</v>
      </c>
      <c r="AF17" s="22" t="str">
        <f t="shared" si="2"/>
        <v>SI</v>
      </c>
      <c r="AG17" s="70" t="s">
        <v>377</v>
      </c>
      <c r="AH17" s="2" t="s">
        <v>1</v>
      </c>
      <c r="AI17" s="70" t="s">
        <v>308</v>
      </c>
      <c r="AJ17" s="2" t="s">
        <v>1</v>
      </c>
      <c r="AK17" s="70">
        <v>2963561</v>
      </c>
      <c r="AL17" s="2" t="s">
        <v>1</v>
      </c>
      <c r="AM17" s="91" t="s">
        <v>306</v>
      </c>
      <c r="AN17" s="2" t="s">
        <v>1</v>
      </c>
      <c r="AO17" s="87" t="s">
        <v>307</v>
      </c>
      <c r="AP17" s="71">
        <v>0.7</v>
      </c>
      <c r="AQ17" s="2" t="s">
        <v>1</v>
      </c>
      <c r="AR17" s="72">
        <v>41954</v>
      </c>
      <c r="AS17" s="2" t="s">
        <v>1</v>
      </c>
      <c r="AT17" s="73" t="s">
        <v>385</v>
      </c>
      <c r="AU17" s="2" t="s">
        <v>1</v>
      </c>
      <c r="AV17" s="2" t="s">
        <v>1</v>
      </c>
      <c r="AW17" s="151" t="s">
        <v>27</v>
      </c>
      <c r="AX17" s="26" t="str">
        <f>+IF(AW17="PRIVADO", "VALIDE CONTRATO:", "N/A")</f>
        <v>N/A</v>
      </c>
      <c r="AY17" s="26" t="s">
        <v>24</v>
      </c>
      <c r="AZ17" s="2" t="s">
        <v>24</v>
      </c>
      <c r="BA17" s="22" t="str">
        <f>+IF(AZ17="SI","INGRESE DATOS:","N/A")</f>
        <v>N/A</v>
      </c>
      <c r="BB17" s="72" t="s">
        <v>24</v>
      </c>
      <c r="BC17" s="27" t="s">
        <v>24</v>
      </c>
      <c r="BD17" s="72" t="s">
        <v>24</v>
      </c>
      <c r="BE17" s="27" t="s">
        <v>24</v>
      </c>
      <c r="BF17" s="2" t="s">
        <v>1</v>
      </c>
      <c r="BG17" s="40" t="str">
        <f t="shared" si="3"/>
        <v>SI</v>
      </c>
      <c r="BH17" s="40" t="str">
        <f t="shared" si="4"/>
        <v>SI</v>
      </c>
      <c r="BI17" s="40" t="str">
        <f t="shared" si="5"/>
        <v>SI</v>
      </c>
      <c r="BJ17" s="40" t="str">
        <f t="shared" si="6"/>
        <v>SI</v>
      </c>
      <c r="BK17" s="40" t="str">
        <f t="shared" si="7"/>
        <v>SI</v>
      </c>
      <c r="BL17" s="40" t="str">
        <f t="shared" si="8"/>
        <v>SI</v>
      </c>
      <c r="BM17" s="40" t="str">
        <f t="shared" si="9"/>
        <v>SI</v>
      </c>
      <c r="BN17" s="40" t="str">
        <f t="shared" si="10"/>
        <v>SI</v>
      </c>
      <c r="BO17" s="40" t="str">
        <f t="shared" si="11"/>
        <v>SI</v>
      </c>
      <c r="BP17" s="40" t="str">
        <f t="shared" si="12"/>
        <v>SI</v>
      </c>
      <c r="BQ17" s="40" t="str">
        <f t="shared" si="12"/>
        <v>SI</v>
      </c>
      <c r="BR17" s="40" t="str">
        <f t="shared" si="13"/>
        <v>SI</v>
      </c>
      <c r="BS17" s="92" t="str">
        <f>+AY17</f>
        <v>N/A</v>
      </c>
      <c r="BT17" s="22">
        <f>COUNTIF(BG17:BS17,"NO")</f>
        <v>0</v>
      </c>
      <c r="BU17" s="82" t="str">
        <f>+IF(BT17=0,"SI","NO")</f>
        <v>SI</v>
      </c>
      <c r="BV17" s="70" t="s">
        <v>388</v>
      </c>
    </row>
    <row r="18" spans="1:74" x14ac:dyDescent="0.25">
      <c r="A18" s="195"/>
      <c r="B18" s="30"/>
      <c r="C18" s="30"/>
      <c r="D18" s="30"/>
      <c r="E18" s="30"/>
      <c r="F18" s="30"/>
      <c r="G18" s="30"/>
      <c r="H18" s="30"/>
      <c r="I18" s="28"/>
      <c r="J18" s="18">
        <f>SUM(J13:J17)</f>
        <v>55621.914441436384</v>
      </c>
      <c r="K18" s="196"/>
      <c r="L18" s="29"/>
      <c r="M18" s="30"/>
      <c r="N18" s="30"/>
      <c r="O18" s="30"/>
      <c r="P18" s="30"/>
      <c r="Q18" s="30"/>
      <c r="R18" s="30"/>
      <c r="S18" s="30"/>
      <c r="T18" s="30"/>
      <c r="U18" s="30"/>
      <c r="V18" s="30"/>
      <c r="W18" s="30"/>
      <c r="X18" s="30"/>
      <c r="Y18" s="30"/>
      <c r="Z18" s="30"/>
      <c r="AA18" s="22">
        <f>COUNTIF(AA13:AA17,"SI")</f>
        <v>3</v>
      </c>
      <c r="AB18" s="196"/>
      <c r="AC18" s="32">
        <f>SUM(AC13:AC17)</f>
        <v>52830.965902788143</v>
      </c>
      <c r="AD18" s="22"/>
      <c r="AE18" s="22"/>
      <c r="AF18" s="22"/>
      <c r="AG18" s="29"/>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28"/>
      <c r="BG18" s="28"/>
      <c r="BH18" s="28"/>
      <c r="BI18" s="28"/>
      <c r="BJ18" s="28"/>
      <c r="BK18" s="28"/>
      <c r="BL18" s="28"/>
      <c r="BM18" s="28"/>
      <c r="BN18" s="28"/>
      <c r="BO18" s="28"/>
      <c r="BP18" s="28"/>
      <c r="BQ18" s="28"/>
      <c r="BR18" s="28"/>
      <c r="BS18" s="28"/>
      <c r="BT18" s="37"/>
      <c r="BU18" s="28"/>
      <c r="BV18" s="28"/>
    </row>
    <row r="19" spans="1:74" x14ac:dyDescent="0.25">
      <c r="A19" s="53"/>
      <c r="B19" s="54"/>
      <c r="C19" s="54"/>
      <c r="D19" s="54"/>
      <c r="E19" s="54"/>
      <c r="F19" s="54"/>
      <c r="G19" s="54"/>
      <c r="H19" s="54"/>
      <c r="I19" s="54"/>
      <c r="J19" s="55"/>
      <c r="K19" s="52"/>
      <c r="L19" s="54"/>
      <c r="M19" s="54"/>
      <c r="N19" s="54"/>
      <c r="O19" s="54"/>
      <c r="P19" s="54"/>
      <c r="Q19" s="54"/>
      <c r="R19" s="54"/>
      <c r="S19" s="54"/>
      <c r="T19" s="54"/>
      <c r="U19" s="54"/>
      <c r="V19" s="54"/>
      <c r="W19" s="54"/>
      <c r="X19" s="54"/>
      <c r="Y19" s="54"/>
      <c r="Z19" s="54"/>
      <c r="AA19" s="52"/>
      <c r="AB19" s="52"/>
      <c r="AC19" s="56"/>
      <c r="AD19" s="52"/>
      <c r="AE19" s="52"/>
      <c r="AF19" s="52"/>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row>
    <row r="20" spans="1:74" ht="63" x14ac:dyDescent="0.25">
      <c r="A20" s="62" t="s">
        <v>66</v>
      </c>
      <c r="B20" s="185" t="s">
        <v>67</v>
      </c>
      <c r="C20" s="81" t="s">
        <v>68</v>
      </c>
      <c r="D20" s="81" t="s">
        <v>75</v>
      </c>
      <c r="E20" s="81" t="s">
        <v>69</v>
      </c>
      <c r="F20" s="81" t="s">
        <v>75</v>
      </c>
      <c r="G20" s="81" t="s">
        <v>70</v>
      </c>
      <c r="H20" s="199" t="s">
        <v>80</v>
      </c>
      <c r="I20" s="199"/>
      <c r="J20" s="199"/>
      <c r="K20" s="81" t="s">
        <v>77</v>
      </c>
      <c r="L20" s="81" t="s">
        <v>78</v>
      </c>
      <c r="M20" s="81" t="s">
        <v>79</v>
      </c>
      <c r="N20" s="81" t="s">
        <v>136</v>
      </c>
      <c r="O20" s="85" t="s">
        <v>98</v>
      </c>
      <c r="P20" s="85" t="s">
        <v>100</v>
      </c>
      <c r="Q20" s="85" t="s">
        <v>101</v>
      </c>
      <c r="R20" s="201" t="s">
        <v>3</v>
      </c>
      <c r="S20" s="201"/>
      <c r="T20" s="201"/>
      <c r="U20" s="201"/>
      <c r="V20" s="201"/>
    </row>
    <row r="21" spans="1:74" ht="48.75" customHeight="1" x14ac:dyDescent="0.25">
      <c r="B21" s="185"/>
      <c r="C21" s="2" t="s">
        <v>1</v>
      </c>
      <c r="D21" s="2" t="s">
        <v>1</v>
      </c>
      <c r="E21" s="2" t="s">
        <v>1</v>
      </c>
      <c r="F21" s="2" t="s">
        <v>1</v>
      </c>
      <c r="G21" s="2" t="s">
        <v>1</v>
      </c>
      <c r="H21" s="57" t="s">
        <v>2</v>
      </c>
      <c r="I21" s="82" t="str">
        <f>+IF(H21="SI","VALIDAR MATRICULA","N/A")</f>
        <v>N/A</v>
      </c>
      <c r="J21" s="2" t="s">
        <v>24</v>
      </c>
      <c r="K21" s="72">
        <v>26872</v>
      </c>
      <c r="L21" s="2" t="s">
        <v>1</v>
      </c>
      <c r="M21" s="2" t="s">
        <v>1</v>
      </c>
      <c r="N21" s="2" t="s">
        <v>1</v>
      </c>
      <c r="O21" s="82" t="str">
        <f>+IF(R45&gt;10,"SI","NO")</f>
        <v>SI</v>
      </c>
      <c r="P21" s="82" t="str">
        <f>+IF(U45&gt;4,"SI","NO")</f>
        <v>SI</v>
      </c>
      <c r="Q21" s="82" t="str">
        <f>+IF(X45&gt;4,"SI","NO")</f>
        <v>SI</v>
      </c>
      <c r="R21" s="192" t="s">
        <v>207</v>
      </c>
      <c r="S21" s="193"/>
      <c r="T21" s="193"/>
      <c r="U21" s="193"/>
      <c r="V21" s="194"/>
    </row>
    <row r="22" spans="1:74" ht="61.5" customHeight="1" x14ac:dyDescent="0.25">
      <c r="B22" s="4" t="s">
        <v>71</v>
      </c>
      <c r="C22" s="197" t="s">
        <v>72</v>
      </c>
      <c r="D22" s="198"/>
      <c r="E22" s="197" t="s">
        <v>73</v>
      </c>
      <c r="F22" s="198"/>
      <c r="G22" s="199" t="s">
        <v>184</v>
      </c>
      <c r="H22" s="199"/>
      <c r="I22" s="199"/>
      <c r="J22" s="197" t="s">
        <v>76</v>
      </c>
      <c r="K22" s="200"/>
      <c r="L22" s="198"/>
      <c r="M22" s="81" t="s">
        <v>15</v>
      </c>
      <c r="N22" s="81" t="s">
        <v>74</v>
      </c>
      <c r="O22" s="81" t="s">
        <v>81</v>
      </c>
      <c r="P22" s="199" t="s">
        <v>82</v>
      </c>
      <c r="Q22" s="199"/>
      <c r="R22" s="199"/>
      <c r="S22" s="199" t="s">
        <v>99</v>
      </c>
      <c r="T22" s="199"/>
      <c r="U22" s="199"/>
      <c r="V22" s="199" t="s">
        <v>104</v>
      </c>
      <c r="W22" s="199"/>
      <c r="X22" s="199"/>
      <c r="Y22" s="201" t="s">
        <v>3</v>
      </c>
      <c r="Z22" s="201"/>
      <c r="AA22" s="201"/>
    </row>
    <row r="23" spans="1:74" ht="27" customHeight="1" x14ac:dyDescent="0.25">
      <c r="B23" s="4" t="s">
        <v>9</v>
      </c>
      <c r="C23" s="74" t="s">
        <v>364</v>
      </c>
      <c r="D23" s="2" t="s">
        <v>1</v>
      </c>
      <c r="E23" s="74" t="s">
        <v>365</v>
      </c>
      <c r="F23" s="2" t="s">
        <v>1</v>
      </c>
      <c r="G23" s="186" t="s">
        <v>208</v>
      </c>
      <c r="H23" s="187"/>
      <c r="I23" s="188"/>
      <c r="J23" s="2" t="s">
        <v>24</v>
      </c>
      <c r="K23" s="151" t="str">
        <f>+IF(J23="SI","VALIDAR CONTRATO","N/A")</f>
        <v>N/A</v>
      </c>
      <c r="L23" s="2" t="s">
        <v>24</v>
      </c>
      <c r="M23" s="72">
        <v>26842</v>
      </c>
      <c r="N23" s="72">
        <v>29417</v>
      </c>
      <c r="O23" s="2" t="s">
        <v>2</v>
      </c>
      <c r="P23" s="72">
        <v>26842</v>
      </c>
      <c r="Q23" s="72">
        <v>29417</v>
      </c>
      <c r="R23" s="15">
        <f>+Q23-P23</f>
        <v>2575</v>
      </c>
      <c r="S23" s="72"/>
      <c r="T23" s="72"/>
      <c r="U23" s="15">
        <f>+T23-S23</f>
        <v>0</v>
      </c>
      <c r="V23" s="72"/>
      <c r="W23" s="72"/>
      <c r="X23" s="15">
        <f>+W23-V23</f>
        <v>0</v>
      </c>
      <c r="Y23" s="192" t="s">
        <v>24</v>
      </c>
      <c r="Z23" s="193"/>
      <c r="AA23" s="194"/>
    </row>
    <row r="24" spans="1:74" ht="139.5" customHeight="1" x14ac:dyDescent="0.25">
      <c r="B24" s="4" t="s">
        <v>11</v>
      </c>
      <c r="C24" s="74" t="s">
        <v>364</v>
      </c>
      <c r="D24" s="2" t="s">
        <v>1</v>
      </c>
      <c r="E24" s="74" t="s">
        <v>365</v>
      </c>
      <c r="F24" s="2" t="s">
        <v>1</v>
      </c>
      <c r="G24" s="186" t="s">
        <v>366</v>
      </c>
      <c r="H24" s="187"/>
      <c r="I24" s="188"/>
      <c r="J24" s="2" t="s">
        <v>24</v>
      </c>
      <c r="K24" s="151" t="str">
        <f t="shared" ref="K24:K27" si="14">+IF(J24="SI","VALIDAR CONTRATO","N/A")</f>
        <v>N/A</v>
      </c>
      <c r="L24" s="2" t="s">
        <v>24</v>
      </c>
      <c r="M24" s="72">
        <v>29418</v>
      </c>
      <c r="N24" s="72">
        <v>29895</v>
      </c>
      <c r="O24" s="2" t="s">
        <v>2</v>
      </c>
      <c r="P24" s="72">
        <v>29418</v>
      </c>
      <c r="Q24" s="72">
        <v>29895</v>
      </c>
      <c r="R24" s="15">
        <f t="shared" ref="R24:R44" si="15">+Q24-P24</f>
        <v>477</v>
      </c>
      <c r="S24" s="72"/>
      <c r="T24" s="72"/>
      <c r="U24" s="15">
        <f t="shared" ref="U24:U44" si="16">+T24-S24</f>
        <v>0</v>
      </c>
      <c r="V24" s="72">
        <v>29418</v>
      </c>
      <c r="W24" s="72">
        <v>29895</v>
      </c>
      <c r="X24" s="15">
        <f t="shared" ref="X24:X44" si="17">+W24-V24</f>
        <v>477</v>
      </c>
      <c r="Y24" s="192" t="s">
        <v>24</v>
      </c>
      <c r="Z24" s="193"/>
      <c r="AA24" s="194"/>
    </row>
    <row r="25" spans="1:74" x14ac:dyDescent="0.25">
      <c r="B25" s="4" t="s">
        <v>12</v>
      </c>
      <c r="C25" s="74" t="s">
        <v>364</v>
      </c>
      <c r="D25" s="2" t="s">
        <v>1</v>
      </c>
      <c r="E25" s="74" t="s">
        <v>365</v>
      </c>
      <c r="F25" s="2" t="s">
        <v>1</v>
      </c>
      <c r="G25" s="186" t="s">
        <v>367</v>
      </c>
      <c r="H25" s="187"/>
      <c r="I25" s="188"/>
      <c r="J25" s="2" t="s">
        <v>24</v>
      </c>
      <c r="K25" s="151" t="str">
        <f t="shared" si="14"/>
        <v>N/A</v>
      </c>
      <c r="L25" s="2" t="s">
        <v>24</v>
      </c>
      <c r="M25" s="72">
        <v>29977</v>
      </c>
      <c r="N25" s="72">
        <v>30851</v>
      </c>
      <c r="O25" s="2" t="s">
        <v>2</v>
      </c>
      <c r="P25" s="72"/>
      <c r="Q25" s="72"/>
      <c r="R25" s="15">
        <f t="shared" si="15"/>
        <v>0</v>
      </c>
      <c r="S25" s="72"/>
      <c r="T25" s="72"/>
      <c r="U25" s="15">
        <f t="shared" si="16"/>
        <v>0</v>
      </c>
      <c r="V25" s="72"/>
      <c r="W25" s="72"/>
      <c r="X25" s="15">
        <f t="shared" si="17"/>
        <v>0</v>
      </c>
      <c r="Y25" s="192" t="s">
        <v>24</v>
      </c>
      <c r="Z25" s="193"/>
      <c r="AA25" s="194"/>
    </row>
    <row r="26" spans="1:74" ht="33" customHeight="1" x14ac:dyDescent="0.25">
      <c r="B26" s="4" t="s">
        <v>13</v>
      </c>
      <c r="C26" s="74" t="s">
        <v>364</v>
      </c>
      <c r="D26" s="2" t="s">
        <v>1</v>
      </c>
      <c r="E26" s="74" t="s">
        <v>365</v>
      </c>
      <c r="F26" s="2" t="s">
        <v>1</v>
      </c>
      <c r="G26" s="186" t="s">
        <v>234</v>
      </c>
      <c r="H26" s="187"/>
      <c r="I26" s="188"/>
      <c r="J26" s="2" t="s">
        <v>24</v>
      </c>
      <c r="K26" s="151" t="str">
        <f t="shared" si="14"/>
        <v>N/A</v>
      </c>
      <c r="L26" s="2" t="s">
        <v>24</v>
      </c>
      <c r="M26" s="72">
        <v>30852</v>
      </c>
      <c r="N26" s="72">
        <v>31326</v>
      </c>
      <c r="O26" s="2" t="s">
        <v>2</v>
      </c>
      <c r="P26" s="72">
        <v>30852</v>
      </c>
      <c r="Q26" s="72">
        <v>31326</v>
      </c>
      <c r="R26" s="15">
        <f t="shared" si="15"/>
        <v>474</v>
      </c>
      <c r="S26" s="72"/>
      <c r="T26" s="72"/>
      <c r="U26" s="15">
        <f t="shared" si="16"/>
        <v>0</v>
      </c>
      <c r="V26" s="72"/>
      <c r="W26" s="72"/>
      <c r="X26" s="15">
        <f t="shared" si="17"/>
        <v>0</v>
      </c>
      <c r="Y26" s="192" t="s">
        <v>24</v>
      </c>
      <c r="Z26" s="193"/>
      <c r="AA26" s="194"/>
    </row>
    <row r="27" spans="1:74" ht="150" customHeight="1" x14ac:dyDescent="0.25">
      <c r="B27" s="4" t="s">
        <v>14</v>
      </c>
      <c r="C27" s="74" t="s">
        <v>364</v>
      </c>
      <c r="D27" s="2" t="s">
        <v>1</v>
      </c>
      <c r="E27" s="74" t="s">
        <v>365</v>
      </c>
      <c r="F27" s="2" t="s">
        <v>1</v>
      </c>
      <c r="G27" s="186" t="s">
        <v>368</v>
      </c>
      <c r="H27" s="187"/>
      <c r="I27" s="188"/>
      <c r="J27" s="2" t="s">
        <v>24</v>
      </c>
      <c r="K27" s="151" t="str">
        <f t="shared" si="14"/>
        <v>N/A</v>
      </c>
      <c r="L27" s="2" t="s">
        <v>24</v>
      </c>
      <c r="M27" s="72">
        <v>32241</v>
      </c>
      <c r="N27" s="72">
        <v>33448</v>
      </c>
      <c r="O27" s="2" t="s">
        <v>2</v>
      </c>
      <c r="P27" s="72">
        <v>32241</v>
      </c>
      <c r="Q27" s="72">
        <v>33448</v>
      </c>
      <c r="R27" s="15">
        <f t="shared" si="15"/>
        <v>1207</v>
      </c>
      <c r="S27" s="72"/>
      <c r="T27" s="72"/>
      <c r="U27" s="15">
        <f t="shared" si="16"/>
        <v>0</v>
      </c>
      <c r="V27" s="72">
        <v>32241</v>
      </c>
      <c r="W27" s="72">
        <v>33448</v>
      </c>
      <c r="X27" s="15">
        <f t="shared" si="17"/>
        <v>1207</v>
      </c>
      <c r="Y27" s="192" t="s">
        <v>24</v>
      </c>
      <c r="Z27" s="193"/>
      <c r="AA27" s="194"/>
    </row>
    <row r="28" spans="1:74" ht="61.5" customHeight="1" x14ac:dyDescent="0.25">
      <c r="B28" s="223" t="s">
        <v>83</v>
      </c>
      <c r="C28" s="226" t="s">
        <v>209</v>
      </c>
      <c r="D28" s="2" t="s">
        <v>1</v>
      </c>
      <c r="E28" s="74" t="s">
        <v>365</v>
      </c>
      <c r="F28" s="2" t="s">
        <v>1</v>
      </c>
      <c r="G28" s="186" t="s">
        <v>314</v>
      </c>
      <c r="H28" s="187"/>
      <c r="I28" s="188"/>
      <c r="J28" s="2" t="s">
        <v>24</v>
      </c>
      <c r="K28" s="151" t="str">
        <f t="shared" ref="K28:K44" si="18">+IF(J28="SI","VALIDAR CONTRATO","N/A")</f>
        <v>N/A</v>
      </c>
      <c r="L28" s="2" t="s">
        <v>24</v>
      </c>
      <c r="M28" s="72">
        <v>33848</v>
      </c>
      <c r="N28" s="72">
        <v>35338</v>
      </c>
      <c r="O28" s="2" t="s">
        <v>2</v>
      </c>
      <c r="P28" s="72">
        <v>33848</v>
      </c>
      <c r="Q28" s="72">
        <v>35338</v>
      </c>
      <c r="R28" s="15">
        <f t="shared" si="15"/>
        <v>1490</v>
      </c>
      <c r="S28" s="72">
        <v>33908</v>
      </c>
      <c r="T28" s="72">
        <v>34060</v>
      </c>
      <c r="U28" s="15">
        <f t="shared" si="16"/>
        <v>152</v>
      </c>
      <c r="V28" s="72">
        <v>33908</v>
      </c>
      <c r="W28" s="72">
        <v>34060</v>
      </c>
      <c r="X28" s="15">
        <f t="shared" si="17"/>
        <v>152</v>
      </c>
      <c r="Y28" s="192" t="s">
        <v>236</v>
      </c>
      <c r="Z28" s="193"/>
      <c r="AA28" s="194"/>
    </row>
    <row r="29" spans="1:74" ht="61.5" customHeight="1" x14ac:dyDescent="0.25">
      <c r="B29" s="224"/>
      <c r="C29" s="227"/>
      <c r="D29" s="2" t="s">
        <v>1</v>
      </c>
      <c r="E29" s="74" t="s">
        <v>365</v>
      </c>
      <c r="F29" s="2" t="s">
        <v>1</v>
      </c>
      <c r="G29" s="186" t="s">
        <v>315</v>
      </c>
      <c r="H29" s="187"/>
      <c r="I29" s="188"/>
      <c r="J29" s="2" t="s">
        <v>24</v>
      </c>
      <c r="K29" s="151" t="str">
        <f t="shared" si="18"/>
        <v>N/A</v>
      </c>
      <c r="L29" s="2" t="s">
        <v>24</v>
      </c>
      <c r="M29" s="72">
        <v>34485</v>
      </c>
      <c r="N29" s="72">
        <v>34639</v>
      </c>
      <c r="O29" s="2" t="s">
        <v>1</v>
      </c>
      <c r="P29" s="72"/>
      <c r="Q29" s="72"/>
      <c r="R29" s="15">
        <f t="shared" si="15"/>
        <v>0</v>
      </c>
      <c r="S29" s="72"/>
      <c r="T29" s="72"/>
      <c r="U29" s="15">
        <f t="shared" si="16"/>
        <v>0</v>
      </c>
      <c r="V29" s="72">
        <v>34485</v>
      </c>
      <c r="W29" s="72">
        <v>34639</v>
      </c>
      <c r="X29" s="15">
        <f t="shared" si="17"/>
        <v>154</v>
      </c>
      <c r="Y29" s="192" t="s">
        <v>236</v>
      </c>
      <c r="Z29" s="193"/>
      <c r="AA29" s="194"/>
    </row>
    <row r="30" spans="1:74" ht="61.5" customHeight="1" x14ac:dyDescent="0.25">
      <c r="B30" s="225"/>
      <c r="C30" s="228"/>
      <c r="D30" s="2" t="s">
        <v>1</v>
      </c>
      <c r="E30" s="74" t="s">
        <v>365</v>
      </c>
      <c r="F30" s="2" t="s">
        <v>1</v>
      </c>
      <c r="G30" s="186" t="s">
        <v>316</v>
      </c>
      <c r="H30" s="187"/>
      <c r="I30" s="188"/>
      <c r="J30" s="2" t="s">
        <v>24</v>
      </c>
      <c r="K30" s="151" t="str">
        <f t="shared" si="18"/>
        <v>N/A</v>
      </c>
      <c r="L30" s="2" t="s">
        <v>24</v>
      </c>
      <c r="M30" s="72">
        <v>35064</v>
      </c>
      <c r="N30" s="72">
        <v>35186</v>
      </c>
      <c r="O30" s="2" t="s">
        <v>1</v>
      </c>
      <c r="P30" s="72"/>
      <c r="Q30" s="72"/>
      <c r="R30" s="15">
        <f t="shared" si="15"/>
        <v>0</v>
      </c>
      <c r="S30" s="72"/>
      <c r="T30" s="72"/>
      <c r="U30" s="15">
        <f t="shared" si="16"/>
        <v>0</v>
      </c>
      <c r="V30" s="72">
        <v>35064</v>
      </c>
      <c r="W30" s="72">
        <v>35186</v>
      </c>
      <c r="X30" s="15">
        <f t="shared" si="17"/>
        <v>122</v>
      </c>
      <c r="Y30" s="192" t="s">
        <v>236</v>
      </c>
      <c r="Z30" s="193"/>
      <c r="AA30" s="194"/>
    </row>
    <row r="31" spans="1:74" ht="63.75" customHeight="1" x14ac:dyDescent="0.25">
      <c r="B31" s="4" t="s">
        <v>84</v>
      </c>
      <c r="C31" s="74" t="s">
        <v>215</v>
      </c>
      <c r="D31" s="2" t="s">
        <v>1</v>
      </c>
      <c r="E31" s="74" t="s">
        <v>365</v>
      </c>
      <c r="F31" s="2" t="s">
        <v>1</v>
      </c>
      <c r="G31" s="186" t="s">
        <v>235</v>
      </c>
      <c r="H31" s="187"/>
      <c r="I31" s="188"/>
      <c r="J31" s="2" t="s">
        <v>24</v>
      </c>
      <c r="K31" s="151" t="str">
        <f t="shared" si="18"/>
        <v>N/A</v>
      </c>
      <c r="L31" s="2" t="s">
        <v>24</v>
      </c>
      <c r="M31" s="72">
        <v>35339</v>
      </c>
      <c r="N31" s="72">
        <v>36012</v>
      </c>
      <c r="O31" s="2" t="s">
        <v>1</v>
      </c>
      <c r="P31" s="72">
        <v>35339</v>
      </c>
      <c r="Q31" s="72">
        <v>36012</v>
      </c>
      <c r="R31" s="15">
        <f t="shared" si="15"/>
        <v>673</v>
      </c>
      <c r="S31" s="72">
        <v>35339</v>
      </c>
      <c r="T31" s="72">
        <v>36012</v>
      </c>
      <c r="U31" s="15">
        <f t="shared" si="16"/>
        <v>673</v>
      </c>
      <c r="V31" s="72">
        <v>35339</v>
      </c>
      <c r="W31" s="72">
        <v>36012</v>
      </c>
      <c r="X31" s="15">
        <f t="shared" si="17"/>
        <v>673</v>
      </c>
      <c r="Y31" s="192" t="s">
        <v>24</v>
      </c>
      <c r="Z31" s="193"/>
      <c r="AA31" s="194"/>
    </row>
    <row r="32" spans="1:74" ht="59.25" customHeight="1" x14ac:dyDescent="0.25">
      <c r="B32" s="4" t="s">
        <v>85</v>
      </c>
      <c r="C32" s="74" t="s">
        <v>217</v>
      </c>
      <c r="D32" s="2" t="s">
        <v>1</v>
      </c>
      <c r="E32" s="74" t="s">
        <v>365</v>
      </c>
      <c r="F32" s="2" t="s">
        <v>1</v>
      </c>
      <c r="G32" s="186" t="s">
        <v>237</v>
      </c>
      <c r="H32" s="187"/>
      <c r="I32" s="188"/>
      <c r="J32" s="2" t="s">
        <v>24</v>
      </c>
      <c r="K32" s="151" t="str">
        <f t="shared" si="18"/>
        <v>N/A</v>
      </c>
      <c r="L32" s="2" t="s">
        <v>24</v>
      </c>
      <c r="M32" s="72">
        <v>35954</v>
      </c>
      <c r="N32" s="72">
        <v>37827</v>
      </c>
      <c r="O32" s="2" t="s">
        <v>1</v>
      </c>
      <c r="P32" s="72">
        <v>36013</v>
      </c>
      <c r="Q32" s="72">
        <v>37827</v>
      </c>
      <c r="R32" s="15">
        <f t="shared" si="15"/>
        <v>1814</v>
      </c>
      <c r="S32" s="72">
        <v>36013</v>
      </c>
      <c r="T32" s="72">
        <v>37827</v>
      </c>
      <c r="U32" s="15">
        <f t="shared" si="16"/>
        <v>1814</v>
      </c>
      <c r="V32" s="72">
        <v>36013</v>
      </c>
      <c r="W32" s="72">
        <v>37827</v>
      </c>
      <c r="X32" s="15">
        <f t="shared" si="17"/>
        <v>1814</v>
      </c>
      <c r="Y32" s="192" t="s">
        <v>236</v>
      </c>
      <c r="Z32" s="193"/>
      <c r="AA32" s="194"/>
    </row>
    <row r="33" spans="1:27" ht="95.25" customHeight="1" x14ac:dyDescent="0.25">
      <c r="B33" s="4" t="s">
        <v>86</v>
      </c>
      <c r="C33" s="74" t="s">
        <v>310</v>
      </c>
      <c r="D33" s="2" t="s">
        <v>1</v>
      </c>
      <c r="E33" s="74" t="s">
        <v>365</v>
      </c>
      <c r="F33" s="2" t="s">
        <v>1</v>
      </c>
      <c r="G33" s="186" t="s">
        <v>312</v>
      </c>
      <c r="H33" s="187"/>
      <c r="I33" s="188"/>
      <c r="J33" s="2" t="s">
        <v>24</v>
      </c>
      <c r="K33" s="151" t="str">
        <f t="shared" si="18"/>
        <v>N/A</v>
      </c>
      <c r="L33" s="2" t="s">
        <v>24</v>
      </c>
      <c r="M33" s="72">
        <v>37287</v>
      </c>
      <c r="N33" s="72">
        <v>38200</v>
      </c>
      <c r="O33" s="2" t="s">
        <v>1</v>
      </c>
      <c r="P33" s="72">
        <v>37828</v>
      </c>
      <c r="Q33" s="72">
        <v>38200</v>
      </c>
      <c r="R33" s="15">
        <f t="shared" si="15"/>
        <v>372</v>
      </c>
      <c r="S33" s="72">
        <v>37828</v>
      </c>
      <c r="T33" s="72">
        <v>38200</v>
      </c>
      <c r="U33" s="15">
        <f t="shared" si="16"/>
        <v>372</v>
      </c>
      <c r="V33" s="72">
        <v>37828</v>
      </c>
      <c r="W33" s="72">
        <v>38200</v>
      </c>
      <c r="X33" s="15">
        <f t="shared" si="17"/>
        <v>372</v>
      </c>
      <c r="Y33" s="192" t="s">
        <v>236</v>
      </c>
      <c r="Z33" s="193"/>
      <c r="AA33" s="194"/>
    </row>
    <row r="34" spans="1:27" ht="95.25" customHeight="1" x14ac:dyDescent="0.25">
      <c r="B34" s="4" t="s">
        <v>87</v>
      </c>
      <c r="C34" s="74" t="s">
        <v>310</v>
      </c>
      <c r="D34" s="2" t="s">
        <v>1</v>
      </c>
      <c r="E34" s="74" t="s">
        <v>365</v>
      </c>
      <c r="F34" s="2" t="s">
        <v>1</v>
      </c>
      <c r="G34" s="186" t="s">
        <v>378</v>
      </c>
      <c r="H34" s="187"/>
      <c r="I34" s="188"/>
      <c r="J34" s="2" t="s">
        <v>24</v>
      </c>
      <c r="K34" s="151" t="str">
        <f t="shared" si="18"/>
        <v>N/A</v>
      </c>
      <c r="L34" s="2" t="s">
        <v>24</v>
      </c>
      <c r="M34" s="72">
        <v>37711</v>
      </c>
      <c r="N34" s="72">
        <v>38018</v>
      </c>
      <c r="O34" s="2" t="s">
        <v>1</v>
      </c>
      <c r="P34" s="72"/>
      <c r="Q34" s="72"/>
      <c r="R34" s="15">
        <f t="shared" si="15"/>
        <v>0</v>
      </c>
      <c r="S34" s="72"/>
      <c r="T34" s="72"/>
      <c r="U34" s="15">
        <f t="shared" si="16"/>
        <v>0</v>
      </c>
      <c r="V34" s="72"/>
      <c r="W34" s="72"/>
      <c r="X34" s="15">
        <f t="shared" si="17"/>
        <v>0</v>
      </c>
      <c r="Y34" s="192" t="s">
        <v>313</v>
      </c>
      <c r="Z34" s="193"/>
      <c r="AA34" s="194"/>
    </row>
    <row r="35" spans="1:27" ht="45.75" customHeight="1" x14ac:dyDescent="0.25">
      <c r="B35" s="4" t="s">
        <v>88</v>
      </c>
      <c r="C35" s="74" t="s">
        <v>209</v>
      </c>
      <c r="D35" s="2" t="s">
        <v>1</v>
      </c>
      <c r="E35" s="74" t="s">
        <v>365</v>
      </c>
      <c r="F35" s="2" t="s">
        <v>1</v>
      </c>
      <c r="G35" s="186" t="s">
        <v>379</v>
      </c>
      <c r="H35" s="187"/>
      <c r="I35" s="188"/>
      <c r="J35" s="2" t="s">
        <v>24</v>
      </c>
      <c r="K35" s="151" t="str">
        <f t="shared" si="18"/>
        <v>N/A</v>
      </c>
      <c r="L35" s="2" t="s">
        <v>24</v>
      </c>
      <c r="M35" s="72">
        <v>37587</v>
      </c>
      <c r="N35" s="72">
        <v>38061</v>
      </c>
      <c r="O35" s="2" t="s">
        <v>1</v>
      </c>
      <c r="P35" s="72"/>
      <c r="Q35" s="72"/>
      <c r="R35" s="15">
        <f t="shared" si="15"/>
        <v>0</v>
      </c>
      <c r="S35" s="72"/>
      <c r="T35" s="72"/>
      <c r="U35" s="15">
        <f t="shared" si="16"/>
        <v>0</v>
      </c>
      <c r="V35" s="72"/>
      <c r="W35" s="72"/>
      <c r="X35" s="15">
        <f t="shared" si="17"/>
        <v>0</v>
      </c>
      <c r="Y35" s="192" t="s">
        <v>313</v>
      </c>
      <c r="Z35" s="193"/>
      <c r="AA35" s="194"/>
    </row>
    <row r="36" spans="1:27" ht="45.75" customHeight="1" x14ac:dyDescent="0.25">
      <c r="B36" s="4" t="s">
        <v>89</v>
      </c>
      <c r="C36" s="74" t="s">
        <v>317</v>
      </c>
      <c r="D36" s="2" t="s">
        <v>1</v>
      </c>
      <c r="E36" s="74" t="s">
        <v>380</v>
      </c>
      <c r="F36" s="2" t="s">
        <v>1</v>
      </c>
      <c r="G36" s="218" t="s">
        <v>318</v>
      </c>
      <c r="H36" s="187"/>
      <c r="I36" s="188"/>
      <c r="J36" s="2" t="s">
        <v>24</v>
      </c>
      <c r="K36" s="151" t="str">
        <f t="shared" si="18"/>
        <v>N/A</v>
      </c>
      <c r="L36" s="2" t="s">
        <v>24</v>
      </c>
      <c r="M36" s="72">
        <v>38625</v>
      </c>
      <c r="N36" s="72">
        <v>38657</v>
      </c>
      <c r="O36" s="2" t="s">
        <v>1</v>
      </c>
      <c r="P36" s="72">
        <v>38625</v>
      </c>
      <c r="Q36" s="72">
        <v>38657</v>
      </c>
      <c r="R36" s="15">
        <f t="shared" si="15"/>
        <v>32</v>
      </c>
      <c r="S36" s="72"/>
      <c r="T36" s="72"/>
      <c r="U36" s="15">
        <f t="shared" si="16"/>
        <v>0</v>
      </c>
      <c r="V36" s="72"/>
      <c r="W36" s="72"/>
      <c r="X36" s="15">
        <f t="shared" si="17"/>
        <v>0</v>
      </c>
      <c r="Y36" s="192" t="s">
        <v>24</v>
      </c>
      <c r="Z36" s="193"/>
      <c r="AA36" s="194"/>
    </row>
    <row r="37" spans="1:27" ht="47.25" customHeight="1" x14ac:dyDescent="0.25">
      <c r="B37" s="4" t="s">
        <v>90</v>
      </c>
      <c r="C37" s="74" t="s">
        <v>216</v>
      </c>
      <c r="D37" s="2" t="s">
        <v>1</v>
      </c>
      <c r="E37" s="74" t="s">
        <v>365</v>
      </c>
      <c r="F37" s="2" t="s">
        <v>1</v>
      </c>
      <c r="G37" s="186" t="s">
        <v>238</v>
      </c>
      <c r="H37" s="187"/>
      <c r="I37" s="188"/>
      <c r="J37" s="2" t="s">
        <v>24</v>
      </c>
      <c r="K37" s="151" t="str">
        <f t="shared" si="18"/>
        <v>N/A</v>
      </c>
      <c r="L37" s="2" t="s">
        <v>24</v>
      </c>
      <c r="M37" s="72">
        <v>38248</v>
      </c>
      <c r="N37" s="72">
        <v>38815</v>
      </c>
      <c r="O37" s="2" t="s">
        <v>1</v>
      </c>
      <c r="P37" s="72">
        <v>38658</v>
      </c>
      <c r="Q37" s="72">
        <v>38815</v>
      </c>
      <c r="R37" s="15">
        <f t="shared" si="15"/>
        <v>157</v>
      </c>
      <c r="S37" s="72">
        <v>38248</v>
      </c>
      <c r="T37" s="72">
        <v>38815</v>
      </c>
      <c r="U37" s="15">
        <f t="shared" si="16"/>
        <v>567</v>
      </c>
      <c r="V37" s="72"/>
      <c r="W37" s="72"/>
      <c r="X37" s="15">
        <f t="shared" si="17"/>
        <v>0</v>
      </c>
      <c r="Y37" s="192" t="s">
        <v>24</v>
      </c>
      <c r="Z37" s="193"/>
      <c r="AA37" s="194"/>
    </row>
    <row r="38" spans="1:27" ht="55.5" customHeight="1" x14ac:dyDescent="0.25">
      <c r="B38" s="4" t="s">
        <v>91</v>
      </c>
      <c r="C38" s="74" t="s">
        <v>209</v>
      </c>
      <c r="D38" s="2" t="s">
        <v>1</v>
      </c>
      <c r="E38" s="74" t="s">
        <v>365</v>
      </c>
      <c r="F38" s="2" t="s">
        <v>1</v>
      </c>
      <c r="G38" s="186" t="s">
        <v>212</v>
      </c>
      <c r="H38" s="221"/>
      <c r="I38" s="222"/>
      <c r="J38" s="2" t="s">
        <v>24</v>
      </c>
      <c r="K38" s="151" t="str">
        <f t="shared" si="18"/>
        <v>N/A</v>
      </c>
      <c r="L38" s="2" t="s">
        <v>24</v>
      </c>
      <c r="M38" s="72">
        <v>38821</v>
      </c>
      <c r="N38" s="72">
        <v>42003</v>
      </c>
      <c r="O38" s="2" t="s">
        <v>2</v>
      </c>
      <c r="P38" s="72"/>
      <c r="Q38" s="72"/>
      <c r="R38" s="15">
        <f t="shared" si="15"/>
        <v>0</v>
      </c>
      <c r="S38" s="72"/>
      <c r="T38" s="72"/>
      <c r="U38" s="15">
        <f t="shared" si="16"/>
        <v>0</v>
      </c>
      <c r="V38" s="72"/>
      <c r="W38" s="72"/>
      <c r="X38" s="15">
        <f t="shared" si="17"/>
        <v>0</v>
      </c>
      <c r="Y38" s="192" t="s">
        <v>311</v>
      </c>
      <c r="Z38" s="193"/>
      <c r="AA38" s="194"/>
    </row>
    <row r="39" spans="1:27" x14ac:dyDescent="0.25">
      <c r="B39" s="4" t="s">
        <v>92</v>
      </c>
      <c r="C39" s="74"/>
      <c r="D39" s="151"/>
      <c r="E39" s="74"/>
      <c r="F39" s="151"/>
      <c r="G39" s="184"/>
      <c r="H39" s="184"/>
      <c r="I39" s="184"/>
      <c r="J39" s="151"/>
      <c r="K39" s="151" t="str">
        <f t="shared" si="18"/>
        <v>N/A</v>
      </c>
      <c r="L39" s="151"/>
      <c r="M39" s="72"/>
      <c r="N39" s="72"/>
      <c r="O39" s="151"/>
      <c r="P39" s="72"/>
      <c r="Q39" s="72"/>
      <c r="R39" s="15">
        <f t="shared" si="15"/>
        <v>0</v>
      </c>
      <c r="S39" s="72"/>
      <c r="T39" s="72"/>
      <c r="U39" s="15">
        <f t="shared" si="16"/>
        <v>0</v>
      </c>
      <c r="V39" s="72"/>
      <c r="W39" s="72"/>
      <c r="X39" s="15">
        <f t="shared" si="17"/>
        <v>0</v>
      </c>
      <c r="Y39" s="189"/>
      <c r="Z39" s="190"/>
      <c r="AA39" s="191"/>
    </row>
    <row r="40" spans="1:27" x14ac:dyDescent="0.25">
      <c r="B40" s="4" t="s">
        <v>93</v>
      </c>
      <c r="C40" s="74"/>
      <c r="D40" s="151"/>
      <c r="E40" s="74"/>
      <c r="F40" s="151"/>
      <c r="G40" s="184"/>
      <c r="H40" s="184"/>
      <c r="I40" s="184"/>
      <c r="J40" s="151"/>
      <c r="K40" s="151" t="str">
        <f t="shared" si="18"/>
        <v>N/A</v>
      </c>
      <c r="L40" s="151"/>
      <c r="M40" s="72"/>
      <c r="N40" s="72"/>
      <c r="O40" s="151"/>
      <c r="P40" s="72"/>
      <c r="Q40" s="72"/>
      <c r="R40" s="15">
        <f t="shared" si="15"/>
        <v>0</v>
      </c>
      <c r="S40" s="72"/>
      <c r="T40" s="72"/>
      <c r="U40" s="15">
        <f t="shared" si="16"/>
        <v>0</v>
      </c>
      <c r="V40" s="72"/>
      <c r="W40" s="72"/>
      <c r="X40" s="15">
        <f t="shared" si="17"/>
        <v>0</v>
      </c>
      <c r="Y40" s="189"/>
      <c r="Z40" s="190"/>
      <c r="AA40" s="191"/>
    </row>
    <row r="41" spans="1:27" x14ac:dyDescent="0.25">
      <c r="B41" s="4" t="s">
        <v>94</v>
      </c>
      <c r="C41" s="74"/>
      <c r="D41" s="151"/>
      <c r="E41" s="74"/>
      <c r="F41" s="151"/>
      <c r="G41" s="184"/>
      <c r="H41" s="184"/>
      <c r="I41" s="184"/>
      <c r="J41" s="151"/>
      <c r="K41" s="151" t="str">
        <f t="shared" si="18"/>
        <v>N/A</v>
      </c>
      <c r="L41" s="151"/>
      <c r="M41" s="72"/>
      <c r="N41" s="72"/>
      <c r="O41" s="151"/>
      <c r="P41" s="72"/>
      <c r="Q41" s="72"/>
      <c r="R41" s="15">
        <f t="shared" si="15"/>
        <v>0</v>
      </c>
      <c r="S41" s="72"/>
      <c r="T41" s="72"/>
      <c r="U41" s="15">
        <f t="shared" si="16"/>
        <v>0</v>
      </c>
      <c r="V41" s="72"/>
      <c r="W41" s="72"/>
      <c r="X41" s="15">
        <f t="shared" si="17"/>
        <v>0</v>
      </c>
      <c r="Y41" s="189"/>
      <c r="Z41" s="190"/>
      <c r="AA41" s="191"/>
    </row>
    <row r="42" spans="1:27" x14ac:dyDescent="0.25">
      <c r="B42" s="4" t="s">
        <v>95</v>
      </c>
      <c r="C42" s="74"/>
      <c r="D42" s="151"/>
      <c r="E42" s="74"/>
      <c r="F42" s="151"/>
      <c r="G42" s="184"/>
      <c r="H42" s="184"/>
      <c r="I42" s="184"/>
      <c r="J42" s="151"/>
      <c r="K42" s="151" t="str">
        <f t="shared" si="18"/>
        <v>N/A</v>
      </c>
      <c r="L42" s="151"/>
      <c r="M42" s="72"/>
      <c r="N42" s="72"/>
      <c r="O42" s="151"/>
      <c r="P42" s="72"/>
      <c r="Q42" s="72"/>
      <c r="R42" s="15">
        <f t="shared" si="15"/>
        <v>0</v>
      </c>
      <c r="S42" s="72"/>
      <c r="T42" s="72"/>
      <c r="U42" s="15">
        <f t="shared" si="16"/>
        <v>0</v>
      </c>
      <c r="V42" s="72"/>
      <c r="W42" s="72"/>
      <c r="X42" s="15">
        <f t="shared" si="17"/>
        <v>0</v>
      </c>
      <c r="Y42" s="189"/>
      <c r="Z42" s="190"/>
      <c r="AA42" s="191"/>
    </row>
    <row r="43" spans="1:27" x14ac:dyDescent="0.25">
      <c r="B43" s="4" t="s">
        <v>96</v>
      </c>
      <c r="C43" s="74"/>
      <c r="D43" s="151"/>
      <c r="E43" s="74"/>
      <c r="F43" s="151"/>
      <c r="G43" s="184"/>
      <c r="H43" s="184"/>
      <c r="I43" s="184"/>
      <c r="J43" s="151"/>
      <c r="K43" s="151" t="str">
        <f t="shared" si="18"/>
        <v>N/A</v>
      </c>
      <c r="L43" s="151"/>
      <c r="M43" s="72"/>
      <c r="N43" s="72"/>
      <c r="O43" s="151"/>
      <c r="P43" s="72"/>
      <c r="Q43" s="72"/>
      <c r="R43" s="15">
        <f t="shared" si="15"/>
        <v>0</v>
      </c>
      <c r="S43" s="72"/>
      <c r="T43" s="72"/>
      <c r="U43" s="15">
        <f t="shared" si="16"/>
        <v>0</v>
      </c>
      <c r="V43" s="72"/>
      <c r="W43" s="72"/>
      <c r="X43" s="15">
        <f t="shared" si="17"/>
        <v>0</v>
      </c>
      <c r="Y43" s="189"/>
      <c r="Z43" s="190"/>
      <c r="AA43" s="191"/>
    </row>
    <row r="44" spans="1:27" x14ac:dyDescent="0.25">
      <c r="B44" s="4" t="s">
        <v>97</v>
      </c>
      <c r="C44" s="74"/>
      <c r="D44" s="151"/>
      <c r="E44" s="74"/>
      <c r="F44" s="151"/>
      <c r="G44" s="184"/>
      <c r="H44" s="184"/>
      <c r="I44" s="184"/>
      <c r="J44" s="151"/>
      <c r="K44" s="151" t="str">
        <f t="shared" si="18"/>
        <v>N/A</v>
      </c>
      <c r="L44" s="151"/>
      <c r="M44" s="72"/>
      <c r="N44" s="72"/>
      <c r="O44" s="151"/>
      <c r="P44" s="72"/>
      <c r="Q44" s="72"/>
      <c r="R44" s="15">
        <f t="shared" si="15"/>
        <v>0</v>
      </c>
      <c r="S44" s="72"/>
      <c r="T44" s="72"/>
      <c r="U44" s="15">
        <f t="shared" si="16"/>
        <v>0</v>
      </c>
      <c r="V44" s="72"/>
      <c r="W44" s="72"/>
      <c r="X44" s="15">
        <f t="shared" si="17"/>
        <v>0</v>
      </c>
      <c r="Y44" s="189"/>
      <c r="Z44" s="190"/>
      <c r="AA44" s="191"/>
    </row>
    <row r="45" spans="1:27" x14ac:dyDescent="0.25">
      <c r="R45" s="58">
        <f>SUM(R23:R44)/365</f>
        <v>25.4</v>
      </c>
      <c r="U45" s="58">
        <f>SUM(U23:U44)/365</f>
        <v>9.8027397260273972</v>
      </c>
      <c r="X45" s="58">
        <f>SUM(X23:X44)/365</f>
        <v>13.61917808219178</v>
      </c>
    </row>
    <row r="47" spans="1:27" ht="63" x14ac:dyDescent="0.25">
      <c r="A47" s="62" t="s">
        <v>66</v>
      </c>
      <c r="B47" s="185" t="s">
        <v>102</v>
      </c>
      <c r="C47" s="81" t="s">
        <v>68</v>
      </c>
      <c r="D47" s="81" t="s">
        <v>75</v>
      </c>
      <c r="E47" s="81" t="s">
        <v>69</v>
      </c>
      <c r="F47" s="81" t="s">
        <v>75</v>
      </c>
      <c r="G47" s="81" t="s">
        <v>70</v>
      </c>
      <c r="H47" s="199" t="s">
        <v>80</v>
      </c>
      <c r="I47" s="199"/>
      <c r="J47" s="199"/>
      <c r="K47" s="81" t="s">
        <v>77</v>
      </c>
      <c r="L47" s="81" t="s">
        <v>78</v>
      </c>
      <c r="M47" s="81" t="s">
        <v>79</v>
      </c>
      <c r="N47" s="81" t="s">
        <v>136</v>
      </c>
      <c r="O47" s="85" t="s">
        <v>98</v>
      </c>
      <c r="P47" s="81" t="s">
        <v>100</v>
      </c>
      <c r="Q47" s="81" t="s">
        <v>101</v>
      </c>
      <c r="R47" s="81" t="s">
        <v>107</v>
      </c>
      <c r="S47" s="208" t="s">
        <v>108</v>
      </c>
      <c r="T47" s="208"/>
      <c r="U47" s="201" t="s">
        <v>3</v>
      </c>
      <c r="V47" s="201"/>
      <c r="W47" s="201"/>
      <c r="X47" s="201"/>
      <c r="Y47" s="201"/>
    </row>
    <row r="48" spans="1:27" ht="67.5" customHeight="1" x14ac:dyDescent="0.25">
      <c r="B48" s="185"/>
      <c r="C48" s="2" t="s">
        <v>1</v>
      </c>
      <c r="D48" s="2" t="s">
        <v>1</v>
      </c>
      <c r="E48" s="2" t="s">
        <v>1</v>
      </c>
      <c r="F48" s="2" t="s">
        <v>1</v>
      </c>
      <c r="G48" s="2" t="s">
        <v>1</v>
      </c>
      <c r="H48" s="57" t="s">
        <v>2</v>
      </c>
      <c r="I48" s="82" t="str">
        <f>+IF(H48="SI","VALIDAR MATRICULA","N/A")</f>
        <v>N/A</v>
      </c>
      <c r="J48" s="2" t="s">
        <v>24</v>
      </c>
      <c r="K48" s="72">
        <v>37848</v>
      </c>
      <c r="L48" s="2" t="s">
        <v>1</v>
      </c>
      <c r="M48" s="2" t="s">
        <v>1</v>
      </c>
      <c r="N48" s="2" t="s">
        <v>1</v>
      </c>
      <c r="O48" s="82" t="str">
        <f>+IF(R70&gt;8,"SI","NO")</f>
        <v>SI</v>
      </c>
      <c r="P48" s="82" t="str">
        <f>+IF(U70&gt;3,"SI","NO")</f>
        <v>SI</v>
      </c>
      <c r="Q48" s="82" t="str">
        <f>+IF(X70&gt;3,"SI","NO")</f>
        <v>SI</v>
      </c>
      <c r="R48" s="82" t="str">
        <f>+IF(AA70&gt;3,"SI","NO")</f>
        <v>SI</v>
      </c>
      <c r="S48" s="60">
        <f>COUNTIF(P48:R48,"SI")</f>
        <v>3</v>
      </c>
      <c r="T48" s="82" t="str">
        <f>+IF(S48&gt;0,"SI","NO")</f>
        <v>SI</v>
      </c>
      <c r="U48" s="209" t="s">
        <v>319</v>
      </c>
      <c r="V48" s="210"/>
      <c r="W48" s="210"/>
      <c r="X48" s="210"/>
      <c r="Y48" s="211"/>
    </row>
    <row r="49" spans="2:30" ht="75.75" customHeight="1" x14ac:dyDescent="0.25">
      <c r="B49" s="4" t="s">
        <v>71</v>
      </c>
      <c r="C49" s="197" t="s">
        <v>72</v>
      </c>
      <c r="D49" s="198"/>
      <c r="E49" s="197" t="s">
        <v>73</v>
      </c>
      <c r="F49" s="198"/>
      <c r="G49" s="199" t="s">
        <v>184</v>
      </c>
      <c r="H49" s="199"/>
      <c r="I49" s="199"/>
      <c r="J49" s="197" t="s">
        <v>320</v>
      </c>
      <c r="K49" s="200"/>
      <c r="L49" s="198"/>
      <c r="M49" s="81" t="s">
        <v>15</v>
      </c>
      <c r="N49" s="81" t="s">
        <v>74</v>
      </c>
      <c r="O49" s="81" t="s">
        <v>81</v>
      </c>
      <c r="P49" s="199" t="s">
        <v>82</v>
      </c>
      <c r="Q49" s="199"/>
      <c r="R49" s="199"/>
      <c r="S49" s="199" t="s">
        <v>103</v>
      </c>
      <c r="T49" s="199"/>
      <c r="U49" s="199"/>
      <c r="V49" s="199" t="s">
        <v>105</v>
      </c>
      <c r="W49" s="199"/>
      <c r="X49" s="199"/>
      <c r="Y49" s="199" t="s">
        <v>106</v>
      </c>
      <c r="Z49" s="199"/>
      <c r="AA49" s="199"/>
      <c r="AB49" s="201" t="s">
        <v>3</v>
      </c>
      <c r="AC49" s="201"/>
      <c r="AD49" s="201"/>
    </row>
    <row r="50" spans="2:30" ht="75.75" customHeight="1" x14ac:dyDescent="0.25">
      <c r="B50" s="4" t="s">
        <v>9</v>
      </c>
      <c r="C50" s="74" t="s">
        <v>325</v>
      </c>
      <c r="D50" s="2" t="s">
        <v>1</v>
      </c>
      <c r="E50" s="74" t="s">
        <v>381</v>
      </c>
      <c r="F50" s="2" t="s">
        <v>1</v>
      </c>
      <c r="G50" s="186" t="s">
        <v>326</v>
      </c>
      <c r="H50" s="187"/>
      <c r="I50" s="188"/>
      <c r="J50" s="2" t="s">
        <v>24</v>
      </c>
      <c r="K50" s="153" t="str">
        <f>+IF(J50="SI","VALIDAR CONTRATO","N/A")</f>
        <v>N/A</v>
      </c>
      <c r="L50" s="2" t="s">
        <v>24</v>
      </c>
      <c r="M50" s="72">
        <v>38026</v>
      </c>
      <c r="N50" s="72">
        <v>38064</v>
      </c>
      <c r="O50" s="2" t="s">
        <v>2</v>
      </c>
      <c r="P50" s="72">
        <v>38026</v>
      </c>
      <c r="Q50" s="72">
        <v>38064</v>
      </c>
      <c r="R50" s="15">
        <f>+Q50-P50</f>
        <v>38</v>
      </c>
      <c r="S50" s="72"/>
      <c r="T50" s="72"/>
      <c r="U50" s="15">
        <f>+T50-S50</f>
        <v>0</v>
      </c>
      <c r="V50" s="72"/>
      <c r="W50" s="72"/>
      <c r="X50" s="15">
        <f>+W50-V50</f>
        <v>0</v>
      </c>
      <c r="Y50" s="72"/>
      <c r="Z50" s="72"/>
      <c r="AA50" s="15">
        <f>+Z50-Y50</f>
        <v>0</v>
      </c>
      <c r="AB50" s="192" t="s">
        <v>24</v>
      </c>
      <c r="AC50" s="193"/>
      <c r="AD50" s="194"/>
    </row>
    <row r="51" spans="2:30" ht="222" customHeight="1" x14ac:dyDescent="0.25">
      <c r="B51" s="4" t="s">
        <v>11</v>
      </c>
      <c r="C51" s="74" t="s">
        <v>364</v>
      </c>
      <c r="D51" s="2" t="s">
        <v>1</v>
      </c>
      <c r="E51" s="74" t="s">
        <v>381</v>
      </c>
      <c r="F51" s="2" t="s">
        <v>1</v>
      </c>
      <c r="G51" s="186" t="s">
        <v>382</v>
      </c>
      <c r="H51" s="187"/>
      <c r="I51" s="188"/>
      <c r="J51" s="2" t="s">
        <v>24</v>
      </c>
      <c r="K51" s="82" t="str">
        <f>+IF(J51="SI","VALIDAR CONTRATO","N/A")</f>
        <v>N/A</v>
      </c>
      <c r="L51" s="2" t="s">
        <v>24</v>
      </c>
      <c r="M51" s="72">
        <v>38065</v>
      </c>
      <c r="N51" s="72">
        <v>39352</v>
      </c>
      <c r="O51" s="2" t="s">
        <v>2</v>
      </c>
      <c r="P51" s="72">
        <v>38065</v>
      </c>
      <c r="Q51" s="72">
        <v>39352</v>
      </c>
      <c r="R51" s="15">
        <f t="shared" ref="R51:R69" si="19">+Q51-P51</f>
        <v>1287</v>
      </c>
      <c r="S51" s="72"/>
      <c r="T51" s="72"/>
      <c r="U51" s="15">
        <f t="shared" ref="U51:U69" si="20">+T51-S51</f>
        <v>0</v>
      </c>
      <c r="V51" s="72">
        <v>38065</v>
      </c>
      <c r="W51" s="72">
        <v>39352</v>
      </c>
      <c r="X51" s="15">
        <f t="shared" ref="X51:X69" si="21">+W51-V51</f>
        <v>1287</v>
      </c>
      <c r="Y51" s="72">
        <v>38065</v>
      </c>
      <c r="Z51" s="72">
        <v>39352</v>
      </c>
      <c r="AA51" s="15">
        <f t="shared" ref="AA51:AA69" si="22">+Z51-Y51</f>
        <v>1287</v>
      </c>
      <c r="AB51" s="192" t="s">
        <v>24</v>
      </c>
      <c r="AC51" s="193"/>
      <c r="AD51" s="194"/>
    </row>
    <row r="52" spans="2:30" ht="233.25" customHeight="1" x14ac:dyDescent="0.25">
      <c r="B52" s="4" t="s">
        <v>12</v>
      </c>
      <c r="C52" s="74" t="s">
        <v>364</v>
      </c>
      <c r="D52" s="2" t="s">
        <v>1</v>
      </c>
      <c r="E52" s="74" t="s">
        <v>381</v>
      </c>
      <c r="F52" s="2" t="s">
        <v>1</v>
      </c>
      <c r="G52" s="186" t="s">
        <v>321</v>
      </c>
      <c r="H52" s="187"/>
      <c r="I52" s="188"/>
      <c r="J52" s="2" t="s">
        <v>24</v>
      </c>
      <c r="K52" s="82" t="str">
        <f t="shared" ref="K52:K69" si="23">+IF(J52="SI","VALIDAR CONTRATO","N/A")</f>
        <v>N/A</v>
      </c>
      <c r="L52" s="2" t="s">
        <v>24</v>
      </c>
      <c r="M52" s="72">
        <v>39353</v>
      </c>
      <c r="N52" s="72">
        <v>39966</v>
      </c>
      <c r="O52" s="2" t="s">
        <v>2</v>
      </c>
      <c r="P52" s="72">
        <v>39353</v>
      </c>
      <c r="Q52" s="72">
        <v>39966</v>
      </c>
      <c r="R52" s="15">
        <f t="shared" si="19"/>
        <v>613</v>
      </c>
      <c r="S52" s="72">
        <v>39353</v>
      </c>
      <c r="T52" s="72">
        <v>39966</v>
      </c>
      <c r="U52" s="15">
        <f t="shared" si="20"/>
        <v>613</v>
      </c>
      <c r="V52" s="72">
        <v>39353</v>
      </c>
      <c r="W52" s="72">
        <v>39966</v>
      </c>
      <c r="X52" s="15">
        <f t="shared" si="21"/>
        <v>613</v>
      </c>
      <c r="Y52" s="72">
        <v>39353</v>
      </c>
      <c r="Z52" s="72">
        <v>39966</v>
      </c>
      <c r="AA52" s="15">
        <f t="shared" si="22"/>
        <v>613</v>
      </c>
      <c r="AB52" s="192" t="s">
        <v>24</v>
      </c>
      <c r="AC52" s="193"/>
      <c r="AD52" s="194"/>
    </row>
    <row r="53" spans="2:30" ht="282.75" customHeight="1" x14ac:dyDescent="0.25">
      <c r="B53" s="4" t="s">
        <v>13</v>
      </c>
      <c r="C53" s="74" t="s">
        <v>364</v>
      </c>
      <c r="D53" s="2" t="s">
        <v>1</v>
      </c>
      <c r="E53" s="74" t="s">
        <v>381</v>
      </c>
      <c r="F53" s="2" t="s">
        <v>1</v>
      </c>
      <c r="G53" s="186" t="s">
        <v>383</v>
      </c>
      <c r="H53" s="187"/>
      <c r="I53" s="188"/>
      <c r="J53" s="2" t="s">
        <v>24</v>
      </c>
      <c r="K53" s="82" t="str">
        <f t="shared" si="23"/>
        <v>N/A</v>
      </c>
      <c r="L53" s="2" t="s">
        <v>24</v>
      </c>
      <c r="M53" s="72">
        <v>39967</v>
      </c>
      <c r="N53" s="72">
        <v>41093</v>
      </c>
      <c r="O53" s="2" t="s">
        <v>2</v>
      </c>
      <c r="P53" s="72">
        <v>39967</v>
      </c>
      <c r="Q53" s="72">
        <v>41093</v>
      </c>
      <c r="R53" s="15">
        <f t="shared" si="19"/>
        <v>1126</v>
      </c>
      <c r="S53" s="72">
        <v>39967</v>
      </c>
      <c r="T53" s="72">
        <v>41093</v>
      </c>
      <c r="U53" s="15">
        <f t="shared" si="20"/>
        <v>1126</v>
      </c>
      <c r="V53" s="72">
        <v>39967</v>
      </c>
      <c r="W53" s="72">
        <v>41093</v>
      </c>
      <c r="X53" s="15">
        <f t="shared" si="21"/>
        <v>1126</v>
      </c>
      <c r="Y53" s="72">
        <v>39967</v>
      </c>
      <c r="Z53" s="72">
        <v>41093</v>
      </c>
      <c r="AA53" s="15">
        <f t="shared" si="22"/>
        <v>1126</v>
      </c>
      <c r="AB53" s="192" t="s">
        <v>24</v>
      </c>
      <c r="AC53" s="193"/>
      <c r="AD53" s="194"/>
    </row>
    <row r="54" spans="2:30" x14ac:dyDescent="0.25">
      <c r="B54" s="4" t="s">
        <v>14</v>
      </c>
      <c r="C54" s="74" t="s">
        <v>364</v>
      </c>
      <c r="D54" s="2" t="s">
        <v>1</v>
      </c>
      <c r="E54" s="74" t="s">
        <v>381</v>
      </c>
      <c r="F54" s="2" t="s">
        <v>1</v>
      </c>
      <c r="G54" s="186" t="s">
        <v>322</v>
      </c>
      <c r="H54" s="187"/>
      <c r="I54" s="188"/>
      <c r="J54" s="2" t="s">
        <v>24</v>
      </c>
      <c r="K54" s="82" t="str">
        <f t="shared" si="23"/>
        <v>N/A</v>
      </c>
      <c r="L54" s="2" t="s">
        <v>24</v>
      </c>
      <c r="M54" s="72">
        <v>41094</v>
      </c>
      <c r="N54" s="72">
        <v>41495</v>
      </c>
      <c r="O54" s="2" t="s">
        <v>2</v>
      </c>
      <c r="P54" s="72">
        <v>41094</v>
      </c>
      <c r="Q54" s="72">
        <v>41407</v>
      </c>
      <c r="R54" s="15">
        <f t="shared" si="19"/>
        <v>313</v>
      </c>
      <c r="S54" s="72"/>
      <c r="T54" s="72"/>
      <c r="U54" s="15">
        <f t="shared" si="20"/>
        <v>0</v>
      </c>
      <c r="V54" s="72"/>
      <c r="W54" s="72"/>
      <c r="X54" s="15">
        <f t="shared" si="21"/>
        <v>0</v>
      </c>
      <c r="Y54" s="72"/>
      <c r="Z54" s="72"/>
      <c r="AA54" s="15">
        <f t="shared" si="22"/>
        <v>0</v>
      </c>
      <c r="AB54" s="192" t="s">
        <v>24</v>
      </c>
      <c r="AC54" s="193"/>
      <c r="AD54" s="194"/>
    </row>
    <row r="55" spans="2:30" ht="152.25" customHeight="1" x14ac:dyDescent="0.25">
      <c r="B55" s="4" t="s">
        <v>83</v>
      </c>
      <c r="C55" s="74" t="s">
        <v>323</v>
      </c>
      <c r="D55" s="2" t="s">
        <v>1</v>
      </c>
      <c r="E55" s="74" t="s">
        <v>381</v>
      </c>
      <c r="F55" s="2" t="s">
        <v>1</v>
      </c>
      <c r="G55" s="186" t="s">
        <v>384</v>
      </c>
      <c r="H55" s="187"/>
      <c r="I55" s="188"/>
      <c r="J55" s="2" t="s">
        <v>324</v>
      </c>
      <c r="K55" s="82" t="str">
        <f t="shared" si="23"/>
        <v>VALIDAR CONTRATO</v>
      </c>
      <c r="L55" s="2" t="s">
        <v>1</v>
      </c>
      <c r="M55" s="72">
        <v>41408</v>
      </c>
      <c r="N55" s="72">
        <v>42213</v>
      </c>
      <c r="O55" s="2" t="s">
        <v>2</v>
      </c>
      <c r="P55" s="72">
        <v>41408</v>
      </c>
      <c r="Q55" s="72">
        <v>42213</v>
      </c>
      <c r="R55" s="15">
        <f t="shared" si="19"/>
        <v>805</v>
      </c>
      <c r="S55" s="72">
        <v>41408</v>
      </c>
      <c r="T55" s="72">
        <v>42213</v>
      </c>
      <c r="U55" s="15">
        <f t="shared" si="20"/>
        <v>805</v>
      </c>
      <c r="V55" s="72">
        <v>41408</v>
      </c>
      <c r="W55" s="72">
        <v>42213</v>
      </c>
      <c r="X55" s="15">
        <f t="shared" si="21"/>
        <v>805</v>
      </c>
      <c r="Y55" s="72">
        <v>41408</v>
      </c>
      <c r="Z55" s="72">
        <v>42213</v>
      </c>
      <c r="AA55" s="15">
        <f t="shared" si="22"/>
        <v>805</v>
      </c>
      <c r="AB55" s="192" t="s">
        <v>24</v>
      </c>
      <c r="AC55" s="193"/>
      <c r="AD55" s="194"/>
    </row>
    <row r="56" spans="2:30" x14ac:dyDescent="0.25">
      <c r="B56" s="4" t="s">
        <v>84</v>
      </c>
      <c r="C56" s="74"/>
      <c r="D56" s="153"/>
      <c r="E56" s="74"/>
      <c r="F56" s="153"/>
      <c r="G56" s="186"/>
      <c r="H56" s="187"/>
      <c r="I56" s="188"/>
      <c r="J56" s="153"/>
      <c r="K56" s="153" t="str">
        <f t="shared" si="23"/>
        <v>N/A</v>
      </c>
      <c r="L56" s="153"/>
      <c r="M56" s="72"/>
      <c r="N56" s="72"/>
      <c r="O56" s="153"/>
      <c r="P56" s="72"/>
      <c r="Q56" s="72"/>
      <c r="R56" s="15">
        <f t="shared" si="19"/>
        <v>0</v>
      </c>
      <c r="S56" s="72"/>
      <c r="T56" s="72"/>
      <c r="U56" s="15">
        <f t="shared" si="20"/>
        <v>0</v>
      </c>
      <c r="V56" s="72"/>
      <c r="W56" s="72"/>
      <c r="X56" s="15">
        <f t="shared" si="21"/>
        <v>0</v>
      </c>
      <c r="Y56" s="72"/>
      <c r="Z56" s="72"/>
      <c r="AA56" s="15">
        <f t="shared" si="22"/>
        <v>0</v>
      </c>
      <c r="AB56" s="192"/>
      <c r="AC56" s="193"/>
      <c r="AD56" s="194"/>
    </row>
    <row r="57" spans="2:30" x14ac:dyDescent="0.25">
      <c r="B57" s="4" t="s">
        <v>85</v>
      </c>
      <c r="C57" s="74"/>
      <c r="D57" s="153"/>
      <c r="E57" s="74"/>
      <c r="F57" s="153"/>
      <c r="G57" s="186"/>
      <c r="H57" s="187"/>
      <c r="I57" s="188"/>
      <c r="J57" s="153"/>
      <c r="K57" s="153" t="str">
        <f t="shared" si="23"/>
        <v>N/A</v>
      </c>
      <c r="L57" s="153"/>
      <c r="M57" s="72"/>
      <c r="N57" s="72"/>
      <c r="O57" s="153"/>
      <c r="P57" s="72"/>
      <c r="Q57" s="72"/>
      <c r="R57" s="15">
        <f t="shared" si="19"/>
        <v>0</v>
      </c>
      <c r="S57" s="72"/>
      <c r="T57" s="72"/>
      <c r="U57" s="15">
        <f t="shared" si="20"/>
        <v>0</v>
      </c>
      <c r="V57" s="72"/>
      <c r="W57" s="72"/>
      <c r="X57" s="15">
        <f t="shared" si="21"/>
        <v>0</v>
      </c>
      <c r="Y57" s="72"/>
      <c r="Z57" s="72"/>
      <c r="AA57" s="15">
        <f t="shared" si="22"/>
        <v>0</v>
      </c>
      <c r="AB57" s="192"/>
      <c r="AC57" s="193"/>
      <c r="AD57" s="194"/>
    </row>
    <row r="58" spans="2:30" x14ac:dyDescent="0.25">
      <c r="B58" s="4" t="s">
        <v>86</v>
      </c>
      <c r="C58" s="74"/>
      <c r="D58" s="153"/>
      <c r="E58" s="74"/>
      <c r="F58" s="153"/>
      <c r="G58" s="184"/>
      <c r="H58" s="184"/>
      <c r="I58" s="184"/>
      <c r="J58" s="153"/>
      <c r="K58" s="153" t="str">
        <f t="shared" si="23"/>
        <v>N/A</v>
      </c>
      <c r="L58" s="153"/>
      <c r="M58" s="72"/>
      <c r="N58" s="72"/>
      <c r="O58" s="153"/>
      <c r="P58" s="72"/>
      <c r="Q58" s="72"/>
      <c r="R58" s="15">
        <f t="shared" si="19"/>
        <v>0</v>
      </c>
      <c r="S58" s="72"/>
      <c r="T58" s="72"/>
      <c r="U58" s="15">
        <f t="shared" si="20"/>
        <v>0</v>
      </c>
      <c r="V58" s="72"/>
      <c r="W58" s="72"/>
      <c r="X58" s="15">
        <f t="shared" si="21"/>
        <v>0</v>
      </c>
      <c r="Y58" s="72"/>
      <c r="Z58" s="72"/>
      <c r="AA58" s="15">
        <f t="shared" si="22"/>
        <v>0</v>
      </c>
      <c r="AB58" s="189"/>
      <c r="AC58" s="190"/>
      <c r="AD58" s="191"/>
    </row>
    <row r="59" spans="2:30" x14ac:dyDescent="0.25">
      <c r="B59" s="4" t="s">
        <v>87</v>
      </c>
      <c r="C59" s="74"/>
      <c r="D59" s="153"/>
      <c r="E59" s="74"/>
      <c r="F59" s="153"/>
      <c r="G59" s="184"/>
      <c r="H59" s="184"/>
      <c r="I59" s="184"/>
      <c r="J59" s="153"/>
      <c r="K59" s="153" t="str">
        <f t="shared" si="23"/>
        <v>N/A</v>
      </c>
      <c r="L59" s="153"/>
      <c r="M59" s="72"/>
      <c r="N59" s="72"/>
      <c r="O59" s="153"/>
      <c r="P59" s="72"/>
      <c r="Q59" s="72"/>
      <c r="R59" s="15">
        <f t="shared" si="19"/>
        <v>0</v>
      </c>
      <c r="S59" s="72"/>
      <c r="T59" s="72"/>
      <c r="U59" s="15">
        <f t="shared" si="20"/>
        <v>0</v>
      </c>
      <c r="V59" s="72"/>
      <c r="W59" s="72"/>
      <c r="X59" s="15">
        <f t="shared" si="21"/>
        <v>0</v>
      </c>
      <c r="Y59" s="72"/>
      <c r="Z59" s="72"/>
      <c r="AA59" s="15">
        <f t="shared" si="22"/>
        <v>0</v>
      </c>
      <c r="AB59" s="189"/>
      <c r="AC59" s="190"/>
      <c r="AD59" s="191"/>
    </row>
    <row r="60" spans="2:30" x14ac:dyDescent="0.25">
      <c r="B60" s="4" t="s">
        <v>88</v>
      </c>
      <c r="C60" s="74"/>
      <c r="D60" s="153"/>
      <c r="E60" s="74"/>
      <c r="F60" s="153"/>
      <c r="G60" s="184"/>
      <c r="H60" s="184"/>
      <c r="I60" s="184"/>
      <c r="J60" s="153"/>
      <c r="K60" s="153" t="str">
        <f t="shared" si="23"/>
        <v>N/A</v>
      </c>
      <c r="L60" s="153"/>
      <c r="M60" s="72"/>
      <c r="N60" s="72"/>
      <c r="O60" s="153"/>
      <c r="P60" s="72"/>
      <c r="Q60" s="72"/>
      <c r="R60" s="15">
        <f t="shared" si="19"/>
        <v>0</v>
      </c>
      <c r="S60" s="72"/>
      <c r="T60" s="72"/>
      <c r="U60" s="15">
        <f t="shared" si="20"/>
        <v>0</v>
      </c>
      <c r="V60" s="72"/>
      <c r="W60" s="72"/>
      <c r="X60" s="15">
        <f t="shared" si="21"/>
        <v>0</v>
      </c>
      <c r="Y60" s="72"/>
      <c r="Z60" s="72"/>
      <c r="AA60" s="15">
        <f t="shared" si="22"/>
        <v>0</v>
      </c>
      <c r="AB60" s="189"/>
      <c r="AC60" s="190"/>
      <c r="AD60" s="191"/>
    </row>
    <row r="61" spans="2:30" x14ac:dyDescent="0.25">
      <c r="B61" s="4" t="s">
        <v>89</v>
      </c>
      <c r="C61" s="74"/>
      <c r="D61" s="153"/>
      <c r="E61" s="74"/>
      <c r="F61" s="153"/>
      <c r="G61" s="184"/>
      <c r="H61" s="184"/>
      <c r="I61" s="184"/>
      <c r="J61" s="153"/>
      <c r="K61" s="153" t="str">
        <f t="shared" si="23"/>
        <v>N/A</v>
      </c>
      <c r="L61" s="153"/>
      <c r="M61" s="72"/>
      <c r="N61" s="72"/>
      <c r="O61" s="153"/>
      <c r="P61" s="72"/>
      <c r="Q61" s="72"/>
      <c r="R61" s="15">
        <f t="shared" si="19"/>
        <v>0</v>
      </c>
      <c r="S61" s="72"/>
      <c r="T61" s="72"/>
      <c r="U61" s="15">
        <f t="shared" si="20"/>
        <v>0</v>
      </c>
      <c r="V61" s="72"/>
      <c r="W61" s="72"/>
      <c r="X61" s="15">
        <f t="shared" si="21"/>
        <v>0</v>
      </c>
      <c r="Y61" s="72"/>
      <c r="Z61" s="72"/>
      <c r="AA61" s="15">
        <f t="shared" si="22"/>
        <v>0</v>
      </c>
      <c r="AB61" s="189"/>
      <c r="AC61" s="190"/>
      <c r="AD61" s="191"/>
    </row>
    <row r="62" spans="2:30" x14ac:dyDescent="0.25">
      <c r="B62" s="4" t="s">
        <v>90</v>
      </c>
      <c r="C62" s="74"/>
      <c r="D62" s="153"/>
      <c r="E62" s="74"/>
      <c r="F62" s="153"/>
      <c r="G62" s="184"/>
      <c r="H62" s="184"/>
      <c r="I62" s="184"/>
      <c r="J62" s="153"/>
      <c r="K62" s="153" t="str">
        <f t="shared" si="23"/>
        <v>N/A</v>
      </c>
      <c r="L62" s="153"/>
      <c r="M62" s="72"/>
      <c r="N62" s="72"/>
      <c r="O62" s="153"/>
      <c r="P62" s="72"/>
      <c r="Q62" s="72"/>
      <c r="R62" s="15">
        <f t="shared" si="19"/>
        <v>0</v>
      </c>
      <c r="S62" s="72"/>
      <c r="T62" s="72"/>
      <c r="U62" s="15">
        <f t="shared" si="20"/>
        <v>0</v>
      </c>
      <c r="V62" s="72"/>
      <c r="W62" s="72"/>
      <c r="X62" s="15">
        <f t="shared" si="21"/>
        <v>0</v>
      </c>
      <c r="Y62" s="72"/>
      <c r="Z62" s="72"/>
      <c r="AA62" s="15">
        <f t="shared" si="22"/>
        <v>0</v>
      </c>
      <c r="AB62" s="189"/>
      <c r="AC62" s="190"/>
      <c r="AD62" s="191"/>
    </row>
    <row r="63" spans="2:30" x14ac:dyDescent="0.25">
      <c r="B63" s="4" t="s">
        <v>91</v>
      </c>
      <c r="C63" s="74"/>
      <c r="D63" s="153"/>
      <c r="E63" s="74"/>
      <c r="F63" s="153"/>
      <c r="G63" s="184"/>
      <c r="H63" s="184"/>
      <c r="I63" s="184"/>
      <c r="J63" s="153"/>
      <c r="K63" s="153" t="str">
        <f t="shared" si="23"/>
        <v>N/A</v>
      </c>
      <c r="L63" s="153"/>
      <c r="M63" s="72"/>
      <c r="N63" s="72"/>
      <c r="O63" s="153"/>
      <c r="P63" s="72"/>
      <c r="Q63" s="72"/>
      <c r="R63" s="15">
        <f t="shared" si="19"/>
        <v>0</v>
      </c>
      <c r="S63" s="72"/>
      <c r="T63" s="72"/>
      <c r="U63" s="15">
        <f t="shared" si="20"/>
        <v>0</v>
      </c>
      <c r="V63" s="72"/>
      <c r="W63" s="72"/>
      <c r="X63" s="15">
        <f t="shared" si="21"/>
        <v>0</v>
      </c>
      <c r="Y63" s="72"/>
      <c r="Z63" s="72"/>
      <c r="AA63" s="15">
        <f t="shared" si="22"/>
        <v>0</v>
      </c>
      <c r="AB63" s="189"/>
      <c r="AC63" s="190"/>
      <c r="AD63" s="191"/>
    </row>
    <row r="64" spans="2:30" x14ac:dyDescent="0.25">
      <c r="B64" s="4" t="s">
        <v>92</v>
      </c>
      <c r="C64" s="74"/>
      <c r="D64" s="153"/>
      <c r="E64" s="74"/>
      <c r="F64" s="153"/>
      <c r="G64" s="184"/>
      <c r="H64" s="184"/>
      <c r="I64" s="184"/>
      <c r="J64" s="153"/>
      <c r="K64" s="153" t="str">
        <f t="shared" si="23"/>
        <v>N/A</v>
      </c>
      <c r="L64" s="153"/>
      <c r="M64" s="72"/>
      <c r="N64" s="72"/>
      <c r="O64" s="153"/>
      <c r="P64" s="72"/>
      <c r="Q64" s="72"/>
      <c r="R64" s="15">
        <f t="shared" si="19"/>
        <v>0</v>
      </c>
      <c r="S64" s="72"/>
      <c r="T64" s="72"/>
      <c r="U64" s="15">
        <f t="shared" si="20"/>
        <v>0</v>
      </c>
      <c r="V64" s="72"/>
      <c r="W64" s="72"/>
      <c r="X64" s="15">
        <f t="shared" si="21"/>
        <v>0</v>
      </c>
      <c r="Y64" s="72"/>
      <c r="Z64" s="72"/>
      <c r="AA64" s="15">
        <f t="shared" si="22"/>
        <v>0</v>
      </c>
      <c r="AB64" s="189"/>
      <c r="AC64" s="190"/>
      <c r="AD64" s="191"/>
    </row>
    <row r="65" spans="1:30" x14ac:dyDescent="0.25">
      <c r="B65" s="4" t="s">
        <v>93</v>
      </c>
      <c r="C65" s="74"/>
      <c r="D65" s="153"/>
      <c r="E65" s="74"/>
      <c r="F65" s="153"/>
      <c r="G65" s="184"/>
      <c r="H65" s="184"/>
      <c r="I65" s="184"/>
      <c r="J65" s="153"/>
      <c r="K65" s="153" t="str">
        <f t="shared" si="23"/>
        <v>N/A</v>
      </c>
      <c r="L65" s="153"/>
      <c r="M65" s="72"/>
      <c r="N65" s="72"/>
      <c r="O65" s="153"/>
      <c r="P65" s="72"/>
      <c r="Q65" s="72"/>
      <c r="R65" s="15">
        <f t="shared" si="19"/>
        <v>0</v>
      </c>
      <c r="S65" s="72"/>
      <c r="T65" s="72"/>
      <c r="U65" s="15">
        <f t="shared" si="20"/>
        <v>0</v>
      </c>
      <c r="V65" s="72"/>
      <c r="W65" s="72"/>
      <c r="X65" s="15">
        <f t="shared" si="21"/>
        <v>0</v>
      </c>
      <c r="Y65" s="72"/>
      <c r="Z65" s="72"/>
      <c r="AA65" s="15">
        <f t="shared" si="22"/>
        <v>0</v>
      </c>
      <c r="AB65" s="189"/>
      <c r="AC65" s="190"/>
      <c r="AD65" s="191"/>
    </row>
    <row r="66" spans="1:30" x14ac:dyDescent="0.25">
      <c r="B66" s="4" t="s">
        <v>94</v>
      </c>
      <c r="C66" s="74"/>
      <c r="D66" s="153"/>
      <c r="E66" s="74"/>
      <c r="F66" s="153"/>
      <c r="G66" s="184"/>
      <c r="H66" s="184"/>
      <c r="I66" s="184"/>
      <c r="J66" s="153"/>
      <c r="K66" s="153" t="str">
        <f t="shared" si="23"/>
        <v>N/A</v>
      </c>
      <c r="L66" s="153"/>
      <c r="M66" s="72"/>
      <c r="N66" s="72"/>
      <c r="O66" s="153"/>
      <c r="P66" s="72"/>
      <c r="Q66" s="72"/>
      <c r="R66" s="15">
        <f t="shared" si="19"/>
        <v>0</v>
      </c>
      <c r="S66" s="72"/>
      <c r="T66" s="72"/>
      <c r="U66" s="15">
        <f t="shared" si="20"/>
        <v>0</v>
      </c>
      <c r="V66" s="72"/>
      <c r="W66" s="72"/>
      <c r="X66" s="15">
        <f t="shared" si="21"/>
        <v>0</v>
      </c>
      <c r="Y66" s="72"/>
      <c r="Z66" s="72"/>
      <c r="AA66" s="15">
        <f t="shared" si="22"/>
        <v>0</v>
      </c>
      <c r="AB66" s="189"/>
      <c r="AC66" s="190"/>
      <c r="AD66" s="191"/>
    </row>
    <row r="67" spans="1:30" x14ac:dyDescent="0.25">
      <c r="B67" s="4" t="s">
        <v>95</v>
      </c>
      <c r="C67" s="74"/>
      <c r="D67" s="153"/>
      <c r="E67" s="74"/>
      <c r="F67" s="153"/>
      <c r="G67" s="184"/>
      <c r="H67" s="184"/>
      <c r="I67" s="184"/>
      <c r="J67" s="153"/>
      <c r="K67" s="153" t="str">
        <f t="shared" si="23"/>
        <v>N/A</v>
      </c>
      <c r="L67" s="153"/>
      <c r="M67" s="72"/>
      <c r="N67" s="72"/>
      <c r="O67" s="153"/>
      <c r="P67" s="72"/>
      <c r="Q67" s="72"/>
      <c r="R67" s="15">
        <f t="shared" si="19"/>
        <v>0</v>
      </c>
      <c r="S67" s="72"/>
      <c r="T67" s="72"/>
      <c r="U67" s="15">
        <f t="shared" si="20"/>
        <v>0</v>
      </c>
      <c r="V67" s="72"/>
      <c r="W67" s="72"/>
      <c r="X67" s="15">
        <f t="shared" si="21"/>
        <v>0</v>
      </c>
      <c r="Y67" s="72"/>
      <c r="Z67" s="72"/>
      <c r="AA67" s="15">
        <f t="shared" si="22"/>
        <v>0</v>
      </c>
      <c r="AB67" s="189"/>
      <c r="AC67" s="190"/>
      <c r="AD67" s="191"/>
    </row>
    <row r="68" spans="1:30" x14ac:dyDescent="0.25">
      <c r="B68" s="4" t="s">
        <v>96</v>
      </c>
      <c r="C68" s="74"/>
      <c r="D68" s="153"/>
      <c r="E68" s="74"/>
      <c r="F68" s="153"/>
      <c r="G68" s="184"/>
      <c r="H68" s="184"/>
      <c r="I68" s="184"/>
      <c r="J68" s="153"/>
      <c r="K68" s="153" t="str">
        <f t="shared" si="23"/>
        <v>N/A</v>
      </c>
      <c r="L68" s="153"/>
      <c r="M68" s="72"/>
      <c r="N68" s="72"/>
      <c r="O68" s="153"/>
      <c r="P68" s="72"/>
      <c r="Q68" s="72"/>
      <c r="R68" s="15">
        <f t="shared" si="19"/>
        <v>0</v>
      </c>
      <c r="S68" s="72"/>
      <c r="T68" s="72"/>
      <c r="U68" s="15">
        <f t="shared" si="20"/>
        <v>0</v>
      </c>
      <c r="V68" s="72"/>
      <c r="W68" s="72"/>
      <c r="X68" s="15">
        <f t="shared" si="21"/>
        <v>0</v>
      </c>
      <c r="Y68" s="72"/>
      <c r="Z68" s="72"/>
      <c r="AA68" s="15">
        <f t="shared" si="22"/>
        <v>0</v>
      </c>
      <c r="AB68" s="189"/>
      <c r="AC68" s="190"/>
      <c r="AD68" s="191"/>
    </row>
    <row r="69" spans="1:30" x14ac:dyDescent="0.25">
      <c r="B69" s="4" t="s">
        <v>97</v>
      </c>
      <c r="C69" s="74"/>
      <c r="D69" s="153"/>
      <c r="E69" s="74"/>
      <c r="F69" s="153"/>
      <c r="G69" s="184"/>
      <c r="H69" s="184"/>
      <c r="I69" s="184"/>
      <c r="J69" s="153"/>
      <c r="K69" s="153" t="str">
        <f t="shared" si="23"/>
        <v>N/A</v>
      </c>
      <c r="L69" s="153"/>
      <c r="M69" s="72"/>
      <c r="N69" s="72"/>
      <c r="O69" s="153"/>
      <c r="P69" s="72"/>
      <c r="Q69" s="72"/>
      <c r="R69" s="15">
        <f t="shared" si="19"/>
        <v>0</v>
      </c>
      <c r="S69" s="72"/>
      <c r="T69" s="72"/>
      <c r="U69" s="15">
        <f t="shared" si="20"/>
        <v>0</v>
      </c>
      <c r="V69" s="72"/>
      <c r="W69" s="72"/>
      <c r="X69" s="15">
        <f t="shared" si="21"/>
        <v>0</v>
      </c>
      <c r="Y69" s="72"/>
      <c r="Z69" s="72"/>
      <c r="AA69" s="15">
        <f t="shared" si="22"/>
        <v>0</v>
      </c>
      <c r="AB69" s="189"/>
      <c r="AC69" s="190"/>
      <c r="AD69" s="191"/>
    </row>
    <row r="70" spans="1:30" x14ac:dyDescent="0.25">
      <c r="R70" s="58">
        <f>SUM(R50:R69)/365</f>
        <v>11.457534246575342</v>
      </c>
      <c r="U70" s="58">
        <f>SUM(U50:U69)/365</f>
        <v>6.9698630136986299</v>
      </c>
      <c r="X70" s="58">
        <f>SUM(X50:X69)/365</f>
        <v>10.495890410958904</v>
      </c>
      <c r="AA70" s="58">
        <f>SUM(AA50:AA69)/365</f>
        <v>10.495890410958904</v>
      </c>
    </row>
    <row r="72" spans="1:30" x14ac:dyDescent="0.25">
      <c r="A72" s="4" t="s">
        <v>109</v>
      </c>
      <c r="B72" s="214" t="s">
        <v>110</v>
      </c>
      <c r="C72" s="215"/>
      <c r="D72" s="216"/>
    </row>
    <row r="73" spans="1:30" ht="69.75" customHeight="1" x14ac:dyDescent="0.25">
      <c r="A73" s="155" t="s">
        <v>111</v>
      </c>
      <c r="B73" s="213" t="s">
        <v>137</v>
      </c>
      <c r="C73" s="213"/>
      <c r="D73" s="2" t="s">
        <v>113</v>
      </c>
    </row>
    <row r="74" spans="1:30" ht="77.25" customHeight="1" x14ac:dyDescent="0.25">
      <c r="A74" s="84" t="s">
        <v>114</v>
      </c>
      <c r="B74" s="213" t="s">
        <v>115</v>
      </c>
      <c r="C74" s="213"/>
      <c r="D74" s="2" t="s">
        <v>112</v>
      </c>
    </row>
    <row r="75" spans="1:30" ht="82.5" customHeight="1" x14ac:dyDescent="0.25">
      <c r="A75" s="84" t="s">
        <v>116</v>
      </c>
      <c r="B75" s="213" t="s">
        <v>117</v>
      </c>
      <c r="C75" s="213"/>
      <c r="D75" s="2"/>
    </row>
    <row r="76" spans="1:30" ht="81" customHeight="1" x14ac:dyDescent="0.25">
      <c r="A76" s="84" t="s">
        <v>118</v>
      </c>
      <c r="B76" s="213" t="s">
        <v>119</v>
      </c>
      <c r="C76" s="213"/>
      <c r="D76" s="2" t="s">
        <v>112</v>
      </c>
    </row>
    <row r="77" spans="1:30" ht="48.75" customHeight="1" x14ac:dyDescent="0.25">
      <c r="A77" s="84" t="s">
        <v>120</v>
      </c>
      <c r="B77" s="213" t="s">
        <v>121</v>
      </c>
      <c r="C77" s="213"/>
      <c r="D77" s="2" t="s">
        <v>112</v>
      </c>
    </row>
    <row r="78" spans="1:30" ht="34.5" customHeight="1" x14ac:dyDescent="0.25">
      <c r="A78" s="84" t="s">
        <v>122</v>
      </c>
      <c r="B78" s="213" t="s">
        <v>123</v>
      </c>
      <c r="C78" s="213"/>
      <c r="D78" s="2" t="s">
        <v>112</v>
      </c>
    </row>
    <row r="79" spans="1:30" ht="34.5" customHeight="1" x14ac:dyDescent="0.25">
      <c r="A79" s="63"/>
      <c r="B79" s="64"/>
      <c r="C79" s="64"/>
      <c r="D79" s="52"/>
    </row>
    <row r="80" spans="1:30" x14ac:dyDescent="0.25">
      <c r="D80" s="176" t="s">
        <v>347</v>
      </c>
      <c r="E80" s="201" t="s">
        <v>3</v>
      </c>
      <c r="F80" s="201"/>
      <c r="G80" s="201"/>
    </row>
    <row r="81" spans="1:7" ht="45" customHeight="1" x14ac:dyDescent="0.25">
      <c r="A81" s="4" t="s">
        <v>124</v>
      </c>
      <c r="B81" s="212" t="s">
        <v>125</v>
      </c>
      <c r="C81" s="212"/>
      <c r="D81" s="2" t="s">
        <v>1</v>
      </c>
      <c r="E81" s="192"/>
      <c r="F81" s="193"/>
      <c r="G81" s="194"/>
    </row>
    <row r="82" spans="1:7" ht="45" customHeight="1" x14ac:dyDescent="0.25">
      <c r="A82" s="4" t="s">
        <v>127</v>
      </c>
      <c r="B82" s="212" t="s">
        <v>126</v>
      </c>
      <c r="C82" s="212"/>
      <c r="D82" s="2" t="s">
        <v>1</v>
      </c>
      <c r="E82" s="192"/>
      <c r="F82" s="193"/>
      <c r="G82" s="194"/>
    </row>
    <row r="83" spans="1:7" ht="45" customHeight="1" x14ac:dyDescent="0.25">
      <c r="A83" s="4" t="s">
        <v>128</v>
      </c>
      <c r="B83" s="212" t="s">
        <v>129</v>
      </c>
      <c r="C83" s="212"/>
      <c r="D83" s="2" t="s">
        <v>1</v>
      </c>
      <c r="E83" s="192"/>
      <c r="F83" s="193"/>
      <c r="G83" s="194"/>
    </row>
    <row r="84" spans="1:7" ht="89.25" customHeight="1" x14ac:dyDescent="0.25">
      <c r="A84" s="4" t="s">
        <v>130</v>
      </c>
      <c r="B84" s="212" t="s">
        <v>131</v>
      </c>
      <c r="C84" s="212"/>
      <c r="D84" s="2" t="s">
        <v>2</v>
      </c>
      <c r="E84" s="229" t="s">
        <v>336</v>
      </c>
      <c r="F84" s="230"/>
      <c r="G84" s="231"/>
    </row>
    <row r="85" spans="1:7" ht="58.5" customHeight="1" x14ac:dyDescent="0.25">
      <c r="A85" s="185" t="s">
        <v>132</v>
      </c>
      <c r="B85" s="212" t="s">
        <v>133</v>
      </c>
      <c r="C85" s="212"/>
      <c r="D85" s="2" t="s">
        <v>1</v>
      </c>
      <c r="E85" s="192" t="s">
        <v>337</v>
      </c>
      <c r="F85" s="193"/>
      <c r="G85" s="194"/>
    </row>
    <row r="86" spans="1:7" ht="165" customHeight="1" x14ac:dyDescent="0.25">
      <c r="A86" s="185"/>
      <c r="B86" s="212" t="s">
        <v>138</v>
      </c>
      <c r="C86" s="212"/>
      <c r="D86" s="80">
        <v>20</v>
      </c>
      <c r="E86" s="192" t="s">
        <v>24</v>
      </c>
      <c r="F86" s="193"/>
      <c r="G86" s="194"/>
    </row>
    <row r="87" spans="1:7" ht="152.25" customHeight="1" x14ac:dyDescent="0.25">
      <c r="A87" s="185"/>
      <c r="B87" s="212" t="s">
        <v>139</v>
      </c>
      <c r="C87" s="212"/>
      <c r="D87" s="80">
        <v>100</v>
      </c>
      <c r="E87" s="192" t="s">
        <v>24</v>
      </c>
      <c r="F87" s="193"/>
      <c r="G87" s="194"/>
    </row>
    <row r="88" spans="1:7" ht="141" customHeight="1" x14ac:dyDescent="0.25">
      <c r="A88" s="185"/>
      <c r="B88" s="212" t="s">
        <v>140</v>
      </c>
      <c r="C88" s="212"/>
      <c r="D88" s="80">
        <v>7</v>
      </c>
      <c r="E88" s="192" t="s">
        <v>24</v>
      </c>
      <c r="F88" s="193"/>
      <c r="G88" s="194"/>
    </row>
    <row r="89" spans="1:7" ht="147" customHeight="1" x14ac:dyDescent="0.25">
      <c r="A89" s="185"/>
      <c r="B89" s="212" t="s">
        <v>141</v>
      </c>
      <c r="C89" s="212"/>
      <c r="D89" s="80">
        <v>32</v>
      </c>
      <c r="E89" s="192" t="s">
        <v>24</v>
      </c>
      <c r="F89" s="193"/>
      <c r="G89" s="194"/>
    </row>
    <row r="90" spans="1:7" ht="101.25" customHeight="1" x14ac:dyDescent="0.25">
      <c r="A90" s="185"/>
      <c r="B90" s="212" t="s">
        <v>142</v>
      </c>
      <c r="C90" s="212"/>
      <c r="D90" s="80">
        <v>141</v>
      </c>
      <c r="E90" s="192" t="s">
        <v>24</v>
      </c>
      <c r="F90" s="193"/>
      <c r="G90" s="194"/>
    </row>
    <row r="91" spans="1:7" ht="48" customHeight="1" x14ac:dyDescent="0.25">
      <c r="A91" s="4" t="s">
        <v>134</v>
      </c>
      <c r="B91" s="212" t="s">
        <v>135</v>
      </c>
      <c r="C91" s="212"/>
      <c r="D91" s="2" t="s">
        <v>1</v>
      </c>
      <c r="E91" s="192" t="s">
        <v>24</v>
      </c>
      <c r="F91" s="193"/>
      <c r="G91" s="194"/>
    </row>
    <row r="92" spans="1:7" ht="36.75" customHeight="1" x14ac:dyDescent="0.25">
      <c r="A92" s="4" t="s">
        <v>345</v>
      </c>
      <c r="B92" s="212" t="s">
        <v>346</v>
      </c>
      <c r="C92" s="212"/>
      <c r="D92" s="2" t="s">
        <v>1</v>
      </c>
      <c r="E92" s="192" t="s">
        <v>24</v>
      </c>
      <c r="F92" s="193"/>
      <c r="G92" s="194"/>
    </row>
    <row r="93" spans="1:7" ht="36.75" customHeight="1" x14ac:dyDescent="0.25">
      <c r="A93" s="4" t="s">
        <v>345</v>
      </c>
      <c r="B93" s="217" t="s">
        <v>349</v>
      </c>
      <c r="C93" s="217"/>
      <c r="D93" s="80">
        <v>100</v>
      </c>
      <c r="E93" s="192" t="s">
        <v>24</v>
      </c>
      <c r="F93" s="193"/>
      <c r="G93" s="194"/>
    </row>
  </sheetData>
  <sheetProtection algorithmName="SHA-512" hashValue="WQT4Odw9Q9G0x3QS7ZVIy5aT/UBRdASp47zjoGcedynGEgjGF08Z9tMisLGFM4U56ELIHbWLhO/IKfEurDc6+g==" saltValue="Cq6M30/QILG170xPFs46iQ==" spinCount="100000" sheet="1" objects="1" scenarios="1" selectLockedCells="1" selectUnlockedCells="1"/>
  <dataConsolidate/>
  <mergeCells count="172">
    <mergeCell ref="A8:A18"/>
    <mergeCell ref="B8:B11"/>
    <mergeCell ref="I12:J12"/>
    <mergeCell ref="Z12:AA12"/>
    <mergeCell ref="AC12:AD12"/>
    <mergeCell ref="B20:B21"/>
    <mergeCell ref="H20:J20"/>
    <mergeCell ref="R20:V20"/>
    <mergeCell ref="R21:V21"/>
    <mergeCell ref="D2:F2"/>
    <mergeCell ref="D3:F3"/>
    <mergeCell ref="D4:F4"/>
    <mergeCell ref="D5:F5"/>
    <mergeCell ref="D6:F6"/>
    <mergeCell ref="AZ12:BA12"/>
    <mergeCell ref="B92:C92"/>
    <mergeCell ref="E92:G92"/>
    <mergeCell ref="B93:C93"/>
    <mergeCell ref="E93:G93"/>
    <mergeCell ref="C22:D22"/>
    <mergeCell ref="E22:F22"/>
    <mergeCell ref="G22:I22"/>
    <mergeCell ref="J22:L22"/>
    <mergeCell ref="P22:R22"/>
    <mergeCell ref="S22:U22"/>
    <mergeCell ref="G25:I25"/>
    <mergeCell ref="Y25:AA25"/>
    <mergeCell ref="G26:I26"/>
    <mergeCell ref="Y26:AA26"/>
    <mergeCell ref="G27:I27"/>
    <mergeCell ref="Y27:AA27"/>
    <mergeCell ref="V22:X22"/>
    <mergeCell ref="Y22:AA22"/>
    <mergeCell ref="BB12:BC12"/>
    <mergeCell ref="BD12:BE12"/>
    <mergeCell ref="AB13:AB18"/>
    <mergeCell ref="K16:K18"/>
    <mergeCell ref="AD16:AD17"/>
    <mergeCell ref="AK12:AL12"/>
    <mergeCell ref="AM12:AN12"/>
    <mergeCell ref="AO12:AP12"/>
    <mergeCell ref="AR12:AS12"/>
    <mergeCell ref="AT12:AU12"/>
    <mergeCell ref="AW12:AX12"/>
    <mergeCell ref="AE12:AF12"/>
    <mergeCell ref="AG12:AH12"/>
    <mergeCell ref="AI12:AJ12"/>
    <mergeCell ref="G23:I23"/>
    <mergeCell ref="Y23:AA23"/>
    <mergeCell ref="G24:I24"/>
    <mergeCell ref="Y24:AA24"/>
    <mergeCell ref="G35:I35"/>
    <mergeCell ref="Y35:AA35"/>
    <mergeCell ref="G37:I37"/>
    <mergeCell ref="Y37:AA37"/>
    <mergeCell ref="G38:I38"/>
    <mergeCell ref="Y38:AA38"/>
    <mergeCell ref="G36:I36"/>
    <mergeCell ref="Y36:AA36"/>
    <mergeCell ref="G28:I28"/>
    <mergeCell ref="Y28:AA28"/>
    <mergeCell ref="G31:I31"/>
    <mergeCell ref="Y31:AA31"/>
    <mergeCell ref="G32:I32"/>
    <mergeCell ref="Y32:AA32"/>
    <mergeCell ref="G33:I33"/>
    <mergeCell ref="Y33:AA33"/>
    <mergeCell ref="G34:I34"/>
    <mergeCell ref="Y34:AA34"/>
    <mergeCell ref="G29:I29"/>
    <mergeCell ref="Y29:AA29"/>
    <mergeCell ref="G42:I42"/>
    <mergeCell ref="Y42:AA42"/>
    <mergeCell ref="G43:I43"/>
    <mergeCell ref="Y43:AA43"/>
    <mergeCell ref="G44:I44"/>
    <mergeCell ref="Y44:AA44"/>
    <mergeCell ref="G39:I39"/>
    <mergeCell ref="Y39:AA39"/>
    <mergeCell ref="G40:I40"/>
    <mergeCell ref="Y40:AA40"/>
    <mergeCell ref="G41:I41"/>
    <mergeCell ref="Y41:AA41"/>
    <mergeCell ref="S49:U49"/>
    <mergeCell ref="V49:X49"/>
    <mergeCell ref="Y49:AA49"/>
    <mergeCell ref="AB49:AD49"/>
    <mergeCell ref="G51:I51"/>
    <mergeCell ref="AB51:AD51"/>
    <mergeCell ref="G50:I50"/>
    <mergeCell ref="AB50:AD50"/>
    <mergeCell ref="B47:B48"/>
    <mergeCell ref="H47:J47"/>
    <mergeCell ref="S47:T47"/>
    <mergeCell ref="U47:Y47"/>
    <mergeCell ref="U48:Y48"/>
    <mergeCell ref="C49:D49"/>
    <mergeCell ref="E49:F49"/>
    <mergeCell ref="G49:I49"/>
    <mergeCell ref="J49:L49"/>
    <mergeCell ref="P49:R49"/>
    <mergeCell ref="G55:I55"/>
    <mergeCell ref="AB55:AD55"/>
    <mergeCell ref="G56:I56"/>
    <mergeCell ref="AB56:AD56"/>
    <mergeCell ref="G57:I57"/>
    <mergeCell ref="AB57:AD57"/>
    <mergeCell ref="G52:I52"/>
    <mergeCell ref="AB52:AD52"/>
    <mergeCell ref="G53:I53"/>
    <mergeCell ref="AB53:AD53"/>
    <mergeCell ref="G54:I54"/>
    <mergeCell ref="AB54:AD54"/>
    <mergeCell ref="G61:I61"/>
    <mergeCell ref="AB61:AD61"/>
    <mergeCell ref="G62:I62"/>
    <mergeCell ref="AB62:AD62"/>
    <mergeCell ref="G63:I63"/>
    <mergeCell ref="AB63:AD63"/>
    <mergeCell ref="G58:I58"/>
    <mergeCell ref="AB58:AD58"/>
    <mergeCell ref="G59:I59"/>
    <mergeCell ref="AB59:AD59"/>
    <mergeCell ref="G60:I60"/>
    <mergeCell ref="AB60:AD60"/>
    <mergeCell ref="B75:C75"/>
    <mergeCell ref="G67:I67"/>
    <mergeCell ref="AB67:AD67"/>
    <mergeCell ref="G68:I68"/>
    <mergeCell ref="AB68:AD68"/>
    <mergeCell ref="G69:I69"/>
    <mergeCell ref="AB69:AD69"/>
    <mergeCell ref="G64:I64"/>
    <mergeCell ref="AB64:AD64"/>
    <mergeCell ref="G65:I65"/>
    <mergeCell ref="AB65:AD65"/>
    <mergeCell ref="G66:I66"/>
    <mergeCell ref="AB66:AD66"/>
    <mergeCell ref="A85:A90"/>
    <mergeCell ref="B85:C85"/>
    <mergeCell ref="E85:G85"/>
    <mergeCell ref="B86:C86"/>
    <mergeCell ref="E86:G86"/>
    <mergeCell ref="B87:C87"/>
    <mergeCell ref="E87:G87"/>
    <mergeCell ref="B88:C88"/>
    <mergeCell ref="E88:G88"/>
    <mergeCell ref="B89:C89"/>
    <mergeCell ref="B28:B30"/>
    <mergeCell ref="C28:C30"/>
    <mergeCell ref="G30:I30"/>
    <mergeCell ref="Y30:AA30"/>
    <mergeCell ref="E89:G89"/>
    <mergeCell ref="B90:C90"/>
    <mergeCell ref="E90:G90"/>
    <mergeCell ref="B91:C91"/>
    <mergeCell ref="E91:G91"/>
    <mergeCell ref="B82:C82"/>
    <mergeCell ref="E82:G82"/>
    <mergeCell ref="B83:C83"/>
    <mergeCell ref="E83:G83"/>
    <mergeCell ref="B84:C84"/>
    <mergeCell ref="E84:G84"/>
    <mergeCell ref="B76:C76"/>
    <mergeCell ref="B77:C77"/>
    <mergeCell ref="B78:C78"/>
    <mergeCell ref="E80:G80"/>
    <mergeCell ref="B81:C81"/>
    <mergeCell ref="E81:G81"/>
    <mergeCell ref="B72:D72"/>
    <mergeCell ref="B73:C73"/>
    <mergeCell ref="B74:C74"/>
  </mergeCells>
  <conditionalFormatting sqref="C3">
    <cfRule type="cellIs" dxfId="612" priority="622" operator="equal">
      <formula>"SI"</formula>
    </cfRule>
    <cfRule type="cellIs" dxfId="611" priority="623" operator="equal">
      <formula>"NO"</formula>
    </cfRule>
  </conditionalFormatting>
  <conditionalFormatting sqref="C4">
    <cfRule type="cellIs" dxfId="610" priority="620" operator="equal">
      <formula>"SI"</formula>
    </cfRule>
    <cfRule type="cellIs" dxfId="609" priority="621" operator="equal">
      <formula>"NO"</formula>
    </cfRule>
  </conditionalFormatting>
  <conditionalFormatting sqref="C5">
    <cfRule type="cellIs" dxfId="608" priority="618" operator="equal">
      <formula>"SI"</formula>
    </cfRule>
    <cfRule type="cellIs" dxfId="607" priority="619" operator="equal">
      <formula>"NO"</formula>
    </cfRule>
  </conditionalFormatting>
  <conditionalFormatting sqref="C6">
    <cfRule type="cellIs" dxfId="606" priority="616" operator="equal">
      <formula>"SI"</formula>
    </cfRule>
    <cfRule type="cellIs" dxfId="605" priority="617" operator="equal">
      <formula>"NO"</formula>
    </cfRule>
  </conditionalFormatting>
  <conditionalFormatting sqref="C13">
    <cfRule type="cellIs" dxfId="604" priority="614" operator="equal">
      <formula>"SI"</formula>
    </cfRule>
    <cfRule type="cellIs" dxfId="603" priority="615" operator="equal">
      <formula>"NO"</formula>
    </cfRule>
  </conditionalFormatting>
  <conditionalFormatting sqref="E13">
    <cfRule type="cellIs" dxfId="602" priority="612" operator="equal">
      <formula>"SI"</formula>
    </cfRule>
    <cfRule type="cellIs" dxfId="601" priority="613" operator="equal">
      <formula>"NO"</formula>
    </cfRule>
  </conditionalFormatting>
  <conditionalFormatting sqref="AJ13">
    <cfRule type="cellIs" dxfId="600" priority="598" operator="equal">
      <formula>"SI"</formula>
    </cfRule>
    <cfRule type="cellIs" dxfId="599" priority="599" operator="equal">
      <formula>"NO"</formula>
    </cfRule>
  </conditionalFormatting>
  <conditionalFormatting sqref="AB18:AB19 AD18:AF19 AE13:AF17 AB13:AC17">
    <cfRule type="cellIs" dxfId="598" priority="602" operator="equal">
      <formula>"SI"</formula>
    </cfRule>
    <cfRule type="cellIs" dxfId="597" priority="603" operator="equal">
      <formula>"NO"</formula>
    </cfRule>
  </conditionalFormatting>
  <conditionalFormatting sqref="AL13">
    <cfRule type="cellIs" dxfId="596" priority="596" operator="equal">
      <formula>"SI"</formula>
    </cfRule>
    <cfRule type="cellIs" dxfId="595" priority="597" operator="equal">
      <formula>"NO"</formula>
    </cfRule>
  </conditionalFormatting>
  <conditionalFormatting sqref="AH13">
    <cfRule type="cellIs" dxfId="594" priority="600" operator="equal">
      <formula>"SI"</formula>
    </cfRule>
    <cfRule type="cellIs" dxfId="593" priority="601" operator="equal">
      <formula>"NO"</formula>
    </cfRule>
  </conditionalFormatting>
  <conditionalFormatting sqref="K16">
    <cfRule type="cellIs" dxfId="592" priority="610" operator="equal">
      <formula>"SI"</formula>
    </cfRule>
    <cfRule type="cellIs" dxfId="591" priority="611" operator="equal">
      <formula>"NO"</formula>
    </cfRule>
  </conditionalFormatting>
  <conditionalFormatting sqref="M13">
    <cfRule type="cellIs" dxfId="590" priority="607" operator="equal">
      <formula>"NO"</formula>
    </cfRule>
    <cfRule type="cellIs" dxfId="589" priority="608" operator="equal">
      <formula>"SI"</formula>
    </cfRule>
    <cfRule type="cellIs" dxfId="588" priority="609" operator="equal">
      <formula>"NO"</formula>
    </cfRule>
  </conditionalFormatting>
  <conditionalFormatting sqref="M14:M17">
    <cfRule type="cellIs" dxfId="587" priority="604" operator="equal">
      <formula>"NO"</formula>
    </cfRule>
    <cfRule type="cellIs" dxfId="586" priority="605" operator="equal">
      <formula>"SI"</formula>
    </cfRule>
    <cfRule type="cellIs" dxfId="585" priority="606" operator="equal">
      <formula>"NO"</formula>
    </cfRule>
  </conditionalFormatting>
  <conditionalFormatting sqref="AN13">
    <cfRule type="cellIs" dxfId="584" priority="594" operator="equal">
      <formula>"SI"</formula>
    </cfRule>
    <cfRule type="cellIs" dxfId="583" priority="595" operator="equal">
      <formula>"NO"</formula>
    </cfRule>
  </conditionalFormatting>
  <conditionalFormatting sqref="BF13:BF17">
    <cfRule type="cellIs" dxfId="582" priority="581" operator="equal">
      <formula>"SI"</formula>
    </cfRule>
    <cfRule type="cellIs" dxfId="581" priority="582" operator="equal">
      <formula>"NO"</formula>
    </cfRule>
  </conditionalFormatting>
  <conditionalFormatting sqref="AQ13:AQ17">
    <cfRule type="cellIs" dxfId="580" priority="592" operator="equal">
      <formula>"SI"</formula>
    </cfRule>
    <cfRule type="cellIs" dxfId="579" priority="593" operator="equal">
      <formula>"NO"</formula>
    </cfRule>
  </conditionalFormatting>
  <conditionalFormatting sqref="AZ13">
    <cfRule type="cellIs" dxfId="578" priority="590" operator="equal">
      <formula>"N/A"</formula>
    </cfRule>
    <cfRule type="cellIs" dxfId="577" priority="591" operator="equal">
      <formula>"SI"</formula>
    </cfRule>
  </conditionalFormatting>
  <conditionalFormatting sqref="AZ14">
    <cfRule type="cellIs" dxfId="576" priority="588" operator="equal">
      <formula>"N/A"</formula>
    </cfRule>
    <cfRule type="cellIs" dxfId="575" priority="589" operator="equal">
      <formula>"SI"</formula>
    </cfRule>
  </conditionalFormatting>
  <conditionalFormatting sqref="AZ15">
    <cfRule type="cellIs" dxfId="574" priority="586" operator="equal">
      <formula>"N/A"</formula>
    </cfRule>
    <cfRule type="cellIs" dxfId="573" priority="587" operator="equal">
      <formula>"SI"</formula>
    </cfRule>
  </conditionalFormatting>
  <conditionalFormatting sqref="AZ17">
    <cfRule type="cellIs" dxfId="572" priority="584" operator="equal">
      <formula>"N/A"</formula>
    </cfRule>
    <cfRule type="cellIs" dxfId="571" priority="585" operator="equal">
      <formula>"SI"</formula>
    </cfRule>
  </conditionalFormatting>
  <conditionalFormatting sqref="BA13">
    <cfRule type="cellIs" dxfId="570" priority="485" operator="equal">
      <formula>"INGRESE DATOS:"</formula>
    </cfRule>
    <cfRule type="cellIs" dxfId="569" priority="583" operator="equal">
      <formula>"INGRESE DATOS:"</formula>
    </cfRule>
  </conditionalFormatting>
  <conditionalFormatting sqref="AX13:AY13">
    <cfRule type="cellIs" dxfId="568" priority="579" operator="equal">
      <formula>"N/A"</formula>
    </cfRule>
    <cfRule type="cellIs" dxfId="567" priority="580" operator="equal">
      <formula>"VALIDE CONTRATO"</formula>
    </cfRule>
  </conditionalFormatting>
  <conditionalFormatting sqref="AY13">
    <cfRule type="cellIs" dxfId="566" priority="576" operator="equal">
      <formula>"N/A"</formula>
    </cfRule>
    <cfRule type="cellIs" dxfId="565" priority="577" operator="equal">
      <formula>"NO"</formula>
    </cfRule>
    <cfRule type="cellIs" dxfId="564" priority="578" operator="equal">
      <formula>"SI"</formula>
    </cfRule>
  </conditionalFormatting>
  <conditionalFormatting sqref="AY14:AY17">
    <cfRule type="cellIs" dxfId="563" priority="574" operator="equal">
      <formula>"N/A"</formula>
    </cfRule>
    <cfRule type="cellIs" dxfId="562" priority="575" operator="equal">
      <formula>"VALIDE CONTRATO"</formula>
    </cfRule>
  </conditionalFormatting>
  <conditionalFormatting sqref="AY14:AY17">
    <cfRule type="cellIs" dxfId="561" priority="571" operator="equal">
      <formula>"N/A"</formula>
    </cfRule>
    <cfRule type="cellIs" dxfId="560" priority="572" operator="equal">
      <formula>"NO"</formula>
    </cfRule>
    <cfRule type="cellIs" dxfId="559" priority="573" operator="equal">
      <formula>"SI"</formula>
    </cfRule>
  </conditionalFormatting>
  <conditionalFormatting sqref="AV13">
    <cfRule type="cellIs" dxfId="558" priority="569" operator="equal">
      <formula>"SI"</formula>
    </cfRule>
    <cfRule type="cellIs" dxfId="557" priority="570" operator="equal">
      <formula>"NO"</formula>
    </cfRule>
  </conditionalFormatting>
  <conditionalFormatting sqref="N13">
    <cfRule type="cellIs" dxfId="556" priority="566" operator="equal">
      <formula>"NO"</formula>
    </cfRule>
    <cfRule type="cellIs" dxfId="555" priority="567" operator="equal">
      <formula>"SI"</formula>
    </cfRule>
    <cfRule type="cellIs" dxfId="554" priority="568" operator="equal">
      <formula>"NO"</formula>
    </cfRule>
  </conditionalFormatting>
  <conditionalFormatting sqref="N14:N17">
    <cfRule type="cellIs" dxfId="553" priority="563" operator="equal">
      <formula>"NO"</formula>
    </cfRule>
    <cfRule type="cellIs" dxfId="552" priority="564" operator="equal">
      <formula>"SI"</formula>
    </cfRule>
    <cfRule type="cellIs" dxfId="551" priority="565" operator="equal">
      <formula>"NO"</formula>
    </cfRule>
  </conditionalFormatting>
  <conditionalFormatting sqref="O13">
    <cfRule type="cellIs" dxfId="550" priority="560" operator="equal">
      <formula>"NO"</formula>
    </cfRule>
    <cfRule type="cellIs" dxfId="549" priority="561" operator="equal">
      <formula>"SI"</formula>
    </cfRule>
    <cfRule type="cellIs" dxfId="548" priority="562" operator="equal">
      <formula>"NO"</formula>
    </cfRule>
  </conditionalFormatting>
  <conditionalFormatting sqref="O14:O17">
    <cfRule type="cellIs" dxfId="547" priority="557" operator="equal">
      <formula>"NO"</formula>
    </cfRule>
    <cfRule type="cellIs" dxfId="546" priority="558" operator="equal">
      <formula>"SI"</formula>
    </cfRule>
    <cfRule type="cellIs" dxfId="545" priority="559" operator="equal">
      <formula>"NO"</formula>
    </cfRule>
  </conditionalFormatting>
  <conditionalFormatting sqref="P13">
    <cfRule type="cellIs" dxfId="544" priority="554" operator="equal">
      <formula>"NO"</formula>
    </cfRule>
    <cfRule type="cellIs" dxfId="543" priority="555" operator="equal">
      <formula>"SI"</formula>
    </cfRule>
    <cfRule type="cellIs" dxfId="542" priority="556" operator="equal">
      <formula>"NO"</formula>
    </cfRule>
  </conditionalFormatting>
  <conditionalFormatting sqref="P14:P17">
    <cfRule type="cellIs" dxfId="541" priority="551" operator="equal">
      <formula>"NO"</formula>
    </cfRule>
    <cfRule type="cellIs" dxfId="540" priority="552" operator="equal">
      <formula>"SI"</formula>
    </cfRule>
    <cfRule type="cellIs" dxfId="539" priority="553" operator="equal">
      <formula>"NO"</formula>
    </cfRule>
  </conditionalFormatting>
  <conditionalFormatting sqref="Q13">
    <cfRule type="cellIs" dxfId="538" priority="548" operator="equal">
      <formula>"NO"</formula>
    </cfRule>
    <cfRule type="cellIs" dxfId="537" priority="549" operator="equal">
      <formula>"SI"</formula>
    </cfRule>
    <cfRule type="cellIs" dxfId="536" priority="550" operator="equal">
      <formula>"NO"</formula>
    </cfRule>
  </conditionalFormatting>
  <conditionalFormatting sqref="Q14:Q17">
    <cfRule type="cellIs" dxfId="535" priority="545" operator="equal">
      <formula>"NO"</formula>
    </cfRule>
    <cfRule type="cellIs" dxfId="534" priority="546" operator="equal">
      <formula>"SI"</formula>
    </cfRule>
    <cfRule type="cellIs" dxfId="533" priority="547" operator="equal">
      <formula>"NO"</formula>
    </cfRule>
  </conditionalFormatting>
  <conditionalFormatting sqref="R13">
    <cfRule type="cellIs" dxfId="532" priority="542" operator="equal">
      <formula>"NO"</formula>
    </cfRule>
    <cfRule type="cellIs" dxfId="531" priority="543" operator="equal">
      <formula>"SI"</formula>
    </cfRule>
    <cfRule type="cellIs" dxfId="530" priority="544" operator="equal">
      <formula>"NO"</formula>
    </cfRule>
  </conditionalFormatting>
  <conditionalFormatting sqref="R14:R17">
    <cfRule type="cellIs" dxfId="529" priority="539" operator="equal">
      <formula>"NO"</formula>
    </cfRule>
    <cfRule type="cellIs" dxfId="528" priority="540" operator="equal">
      <formula>"SI"</formula>
    </cfRule>
    <cfRule type="cellIs" dxfId="527" priority="541" operator="equal">
      <formula>"NO"</formula>
    </cfRule>
  </conditionalFormatting>
  <conditionalFormatting sqref="S13">
    <cfRule type="cellIs" dxfId="526" priority="536" operator="equal">
      <formula>"NO"</formula>
    </cfRule>
    <cfRule type="cellIs" dxfId="525" priority="537" operator="equal">
      <formula>"SI"</formula>
    </cfRule>
    <cfRule type="cellIs" dxfId="524" priority="538" operator="equal">
      <formula>"NO"</formula>
    </cfRule>
  </conditionalFormatting>
  <conditionalFormatting sqref="S14:S17">
    <cfRule type="cellIs" dxfId="523" priority="533" operator="equal">
      <formula>"NO"</formula>
    </cfRule>
    <cfRule type="cellIs" dxfId="522" priority="534" operator="equal">
      <formula>"SI"</formula>
    </cfRule>
    <cfRule type="cellIs" dxfId="521" priority="535" operator="equal">
      <formula>"NO"</formula>
    </cfRule>
  </conditionalFormatting>
  <conditionalFormatting sqref="T13">
    <cfRule type="cellIs" dxfId="520" priority="530" operator="equal">
      <formula>"NO"</formula>
    </cfRule>
    <cfRule type="cellIs" dxfId="519" priority="531" operator="equal">
      <formula>"SI"</formula>
    </cfRule>
    <cfRule type="cellIs" dxfId="518" priority="532" operator="equal">
      <formula>"NO"</formula>
    </cfRule>
  </conditionalFormatting>
  <conditionalFormatting sqref="T14:T17">
    <cfRule type="cellIs" dxfId="517" priority="527" operator="equal">
      <formula>"NO"</formula>
    </cfRule>
    <cfRule type="cellIs" dxfId="516" priority="528" operator="equal">
      <formula>"SI"</formula>
    </cfRule>
    <cfRule type="cellIs" dxfId="515" priority="529" operator="equal">
      <formula>"NO"</formula>
    </cfRule>
  </conditionalFormatting>
  <conditionalFormatting sqref="U13">
    <cfRule type="cellIs" dxfId="514" priority="524" operator="equal">
      <formula>"NO"</formula>
    </cfRule>
    <cfRule type="cellIs" dxfId="513" priority="525" operator="equal">
      <formula>"SI"</formula>
    </cfRule>
    <cfRule type="cellIs" dxfId="512" priority="526" operator="equal">
      <formula>"NO"</formula>
    </cfRule>
  </conditionalFormatting>
  <conditionalFormatting sqref="U14:U17">
    <cfRule type="cellIs" dxfId="511" priority="521" operator="equal">
      <formula>"NO"</formula>
    </cfRule>
    <cfRule type="cellIs" dxfId="510" priority="522" operator="equal">
      <formula>"SI"</formula>
    </cfRule>
    <cfRule type="cellIs" dxfId="509" priority="523" operator="equal">
      <formula>"NO"</formula>
    </cfRule>
  </conditionalFormatting>
  <conditionalFormatting sqref="V13">
    <cfRule type="cellIs" dxfId="508" priority="518" operator="equal">
      <formula>"NO"</formula>
    </cfRule>
    <cfRule type="cellIs" dxfId="507" priority="519" operator="equal">
      <formula>"SI"</formula>
    </cfRule>
    <cfRule type="cellIs" dxfId="506" priority="520" operator="equal">
      <formula>"NO"</formula>
    </cfRule>
  </conditionalFormatting>
  <conditionalFormatting sqref="V14:V17">
    <cfRule type="cellIs" dxfId="505" priority="515" operator="equal">
      <formula>"NO"</formula>
    </cfRule>
    <cfRule type="cellIs" dxfId="504" priority="516" operator="equal">
      <formula>"SI"</formula>
    </cfRule>
    <cfRule type="cellIs" dxfId="503" priority="517" operator="equal">
      <formula>"NO"</formula>
    </cfRule>
  </conditionalFormatting>
  <conditionalFormatting sqref="X13">
    <cfRule type="cellIs" dxfId="502" priority="512" operator="equal">
      <formula>"NO"</formula>
    </cfRule>
    <cfRule type="cellIs" dxfId="501" priority="513" operator="equal">
      <formula>"SI"</formula>
    </cfRule>
    <cfRule type="cellIs" dxfId="500" priority="514" operator="equal">
      <formula>"NO"</formula>
    </cfRule>
  </conditionalFormatting>
  <conditionalFormatting sqref="X14:X17">
    <cfRule type="cellIs" dxfId="499" priority="509" operator="equal">
      <formula>"NO"</formula>
    </cfRule>
    <cfRule type="cellIs" dxfId="498" priority="510" operator="equal">
      <formula>"SI"</formula>
    </cfRule>
    <cfRule type="cellIs" dxfId="497" priority="511" operator="equal">
      <formula>"NO"</formula>
    </cfRule>
  </conditionalFormatting>
  <conditionalFormatting sqref="Y13">
    <cfRule type="cellIs" dxfId="496" priority="506" operator="equal">
      <formula>"NO"</formula>
    </cfRule>
    <cfRule type="cellIs" dxfId="495" priority="507" operator="equal">
      <formula>"SI"</formula>
    </cfRule>
    <cfRule type="cellIs" dxfId="494" priority="508" operator="equal">
      <formula>"NO"</formula>
    </cfRule>
  </conditionalFormatting>
  <conditionalFormatting sqref="Y14:Y17">
    <cfRule type="cellIs" dxfId="493" priority="503" operator="equal">
      <formula>"NO"</formula>
    </cfRule>
    <cfRule type="cellIs" dxfId="492" priority="504" operator="equal">
      <formula>"SI"</formula>
    </cfRule>
    <cfRule type="cellIs" dxfId="491" priority="505" operator="equal">
      <formula>"NO"</formula>
    </cfRule>
  </conditionalFormatting>
  <conditionalFormatting sqref="W13">
    <cfRule type="cellIs" dxfId="490" priority="500" operator="equal">
      <formula>"NO"</formula>
    </cfRule>
    <cfRule type="cellIs" dxfId="489" priority="501" operator="equal">
      <formula>"SI"</formula>
    </cfRule>
    <cfRule type="cellIs" dxfId="488" priority="502" operator="equal">
      <formula>"NO"</formula>
    </cfRule>
  </conditionalFormatting>
  <conditionalFormatting sqref="W14:W17">
    <cfRule type="cellIs" dxfId="487" priority="497" operator="equal">
      <formula>"NO"</formula>
    </cfRule>
    <cfRule type="cellIs" dxfId="486" priority="498" operator="equal">
      <formula>"SI"</formula>
    </cfRule>
    <cfRule type="cellIs" dxfId="485" priority="499" operator="equal">
      <formula>"NO"</formula>
    </cfRule>
  </conditionalFormatting>
  <conditionalFormatting sqref="AA13">
    <cfRule type="cellIs" dxfId="484" priority="493" operator="equal">
      <formula>"NO"</formula>
    </cfRule>
    <cfRule type="cellIs" dxfId="483" priority="494" operator="equal">
      <formula>"NO"</formula>
    </cfRule>
    <cfRule type="cellIs" dxfId="482" priority="495" operator="equal">
      <formula>"SI"</formula>
    </cfRule>
    <cfRule type="cellIs" dxfId="481" priority="496" operator="equal">
      <formula>"NO"</formula>
    </cfRule>
  </conditionalFormatting>
  <conditionalFormatting sqref="AA14:AA17">
    <cfRule type="cellIs" dxfId="480" priority="489" operator="equal">
      <formula>"NO"</formula>
    </cfRule>
    <cfRule type="cellIs" dxfId="479" priority="490" operator="equal">
      <formula>"NO"</formula>
    </cfRule>
    <cfRule type="cellIs" dxfId="478" priority="491" operator="equal">
      <formula>"SI"</formula>
    </cfRule>
    <cfRule type="cellIs" dxfId="477" priority="492" operator="equal">
      <formula>"NO"</formula>
    </cfRule>
  </conditionalFormatting>
  <conditionalFormatting sqref="AD16:AD17">
    <cfRule type="cellIs" dxfId="476" priority="487" operator="equal">
      <formula>"SI"</formula>
    </cfRule>
    <cfRule type="cellIs" dxfId="475" priority="488" operator="equal">
      <formula>"NO"</formula>
    </cfRule>
  </conditionalFormatting>
  <conditionalFormatting sqref="AX13">
    <cfRule type="cellIs" dxfId="474" priority="400" operator="equal">
      <formula>"VALIDE CONTRATO:"</formula>
    </cfRule>
    <cfRule type="cellIs" dxfId="473" priority="486" operator="equal">
      <formula>"VALIDE CONTRATO"</formula>
    </cfRule>
  </conditionalFormatting>
  <conditionalFormatting sqref="BA14:BA17">
    <cfRule type="cellIs" dxfId="472" priority="483" operator="equal">
      <formula>"INGRESE DATOS:"</formula>
    </cfRule>
    <cfRule type="cellIs" dxfId="471" priority="484" operator="equal">
      <formula>"INGRESE DATOS:"</formula>
    </cfRule>
  </conditionalFormatting>
  <conditionalFormatting sqref="BC13:BC17">
    <cfRule type="cellIs" dxfId="470" priority="480" operator="equal">
      <formula>"N/A"</formula>
    </cfRule>
    <cfRule type="cellIs" dxfId="469" priority="481" operator="equal">
      <formula>"SI"</formula>
    </cfRule>
    <cfRule type="cellIs" dxfId="468" priority="482" operator="equal">
      <formula>"NO"</formula>
    </cfRule>
  </conditionalFormatting>
  <conditionalFormatting sqref="BE13:BE17">
    <cfRule type="cellIs" dxfId="467" priority="477" operator="equal">
      <formula>"N/A"</formula>
    </cfRule>
    <cfRule type="cellIs" dxfId="466" priority="478" operator="equal">
      <formula>"SI"</formula>
    </cfRule>
    <cfRule type="cellIs" dxfId="465" priority="479" operator="equal">
      <formula>"NO"</formula>
    </cfRule>
  </conditionalFormatting>
  <conditionalFormatting sqref="C14">
    <cfRule type="cellIs" dxfId="464" priority="475" operator="equal">
      <formula>"SI"</formula>
    </cfRule>
    <cfRule type="cellIs" dxfId="463" priority="476" operator="equal">
      <formula>"NO"</formula>
    </cfRule>
  </conditionalFormatting>
  <conditionalFormatting sqref="C15">
    <cfRule type="cellIs" dxfId="462" priority="473" operator="equal">
      <formula>"SI"</formula>
    </cfRule>
    <cfRule type="cellIs" dxfId="461" priority="474" operator="equal">
      <formula>"NO"</formula>
    </cfRule>
  </conditionalFormatting>
  <conditionalFormatting sqref="C16">
    <cfRule type="cellIs" dxfId="460" priority="471" operator="equal">
      <formula>"SI"</formula>
    </cfRule>
    <cfRule type="cellIs" dxfId="459" priority="472" operator="equal">
      <formula>"NO"</formula>
    </cfRule>
  </conditionalFormatting>
  <conditionalFormatting sqref="C17">
    <cfRule type="cellIs" dxfId="458" priority="469" operator="equal">
      <formula>"SI"</formula>
    </cfRule>
    <cfRule type="cellIs" dxfId="457" priority="470" operator="equal">
      <formula>"NO"</formula>
    </cfRule>
  </conditionalFormatting>
  <conditionalFormatting sqref="E14">
    <cfRule type="cellIs" dxfId="456" priority="467" operator="equal">
      <formula>"SI"</formula>
    </cfRule>
    <cfRule type="cellIs" dxfId="455" priority="468" operator="equal">
      <formula>"NO"</formula>
    </cfRule>
  </conditionalFormatting>
  <conditionalFormatting sqref="E15">
    <cfRule type="cellIs" dxfId="454" priority="465" operator="equal">
      <formula>"SI"</formula>
    </cfRule>
    <cfRule type="cellIs" dxfId="453" priority="466" operator="equal">
      <formula>"NO"</formula>
    </cfRule>
  </conditionalFormatting>
  <conditionalFormatting sqref="E16">
    <cfRule type="cellIs" dxfId="452" priority="463" operator="equal">
      <formula>"SI"</formula>
    </cfRule>
    <cfRule type="cellIs" dxfId="451" priority="464" operator="equal">
      <formula>"NO"</formula>
    </cfRule>
  </conditionalFormatting>
  <conditionalFormatting sqref="E17">
    <cfRule type="cellIs" dxfId="450" priority="461" operator="equal">
      <formula>"SI"</formula>
    </cfRule>
    <cfRule type="cellIs" dxfId="449" priority="462" operator="equal">
      <formula>"NO"</formula>
    </cfRule>
  </conditionalFormatting>
  <conditionalFormatting sqref="AH14">
    <cfRule type="cellIs" dxfId="448" priority="459" operator="equal">
      <formula>"SI"</formula>
    </cfRule>
    <cfRule type="cellIs" dxfId="447" priority="460" operator="equal">
      <formula>"NO"</formula>
    </cfRule>
  </conditionalFormatting>
  <conditionalFormatting sqref="AH15">
    <cfRule type="cellIs" dxfId="446" priority="457" operator="equal">
      <formula>"SI"</formula>
    </cfRule>
    <cfRule type="cellIs" dxfId="445" priority="458" operator="equal">
      <formula>"NO"</formula>
    </cfRule>
  </conditionalFormatting>
  <conditionalFormatting sqref="AH16">
    <cfRule type="cellIs" dxfId="444" priority="455" operator="equal">
      <formula>"SI"</formula>
    </cfRule>
    <cfRule type="cellIs" dxfId="443" priority="456" operator="equal">
      <formula>"NO"</formula>
    </cfRule>
  </conditionalFormatting>
  <conditionalFormatting sqref="AH17">
    <cfRule type="cellIs" dxfId="442" priority="453" operator="equal">
      <formula>"SI"</formula>
    </cfRule>
    <cfRule type="cellIs" dxfId="441" priority="454" operator="equal">
      <formula>"NO"</formula>
    </cfRule>
  </conditionalFormatting>
  <conditionalFormatting sqref="AJ14">
    <cfRule type="cellIs" dxfId="440" priority="451" operator="equal">
      <formula>"SI"</formula>
    </cfRule>
    <cfRule type="cellIs" dxfId="439" priority="452" operator="equal">
      <formula>"NO"</formula>
    </cfRule>
  </conditionalFormatting>
  <conditionalFormatting sqref="AJ15">
    <cfRule type="cellIs" dxfId="438" priority="449" operator="equal">
      <formula>"SI"</formula>
    </cfRule>
    <cfRule type="cellIs" dxfId="437" priority="450" operator="equal">
      <formula>"NO"</formula>
    </cfRule>
  </conditionalFormatting>
  <conditionalFormatting sqref="AJ16">
    <cfRule type="cellIs" dxfId="436" priority="447" operator="equal">
      <formula>"SI"</formula>
    </cfRule>
    <cfRule type="cellIs" dxfId="435" priority="448" operator="equal">
      <formula>"NO"</formula>
    </cfRule>
  </conditionalFormatting>
  <conditionalFormatting sqref="AJ17">
    <cfRule type="cellIs" dxfId="434" priority="445" operator="equal">
      <formula>"SI"</formula>
    </cfRule>
    <cfRule type="cellIs" dxfId="433" priority="446" operator="equal">
      <formula>"NO"</formula>
    </cfRule>
  </conditionalFormatting>
  <conditionalFormatting sqref="AL14">
    <cfRule type="cellIs" dxfId="432" priority="443" operator="equal">
      <formula>"SI"</formula>
    </cfRule>
    <cfRule type="cellIs" dxfId="431" priority="444" operator="equal">
      <formula>"NO"</formula>
    </cfRule>
  </conditionalFormatting>
  <conditionalFormatting sqref="AL15">
    <cfRule type="cellIs" dxfId="430" priority="441" operator="equal">
      <formula>"SI"</formula>
    </cfRule>
    <cfRule type="cellIs" dxfId="429" priority="442" operator="equal">
      <formula>"NO"</formula>
    </cfRule>
  </conditionalFormatting>
  <conditionalFormatting sqref="AL16">
    <cfRule type="cellIs" dxfId="428" priority="439" operator="equal">
      <formula>"SI"</formula>
    </cfRule>
    <cfRule type="cellIs" dxfId="427" priority="440" operator="equal">
      <formula>"NO"</formula>
    </cfRule>
  </conditionalFormatting>
  <conditionalFormatting sqref="AL17">
    <cfRule type="cellIs" dxfId="426" priority="437" operator="equal">
      <formula>"SI"</formula>
    </cfRule>
    <cfRule type="cellIs" dxfId="425" priority="438" operator="equal">
      <formula>"NO"</formula>
    </cfRule>
  </conditionalFormatting>
  <conditionalFormatting sqref="AN14">
    <cfRule type="cellIs" dxfId="424" priority="435" operator="equal">
      <formula>"SI"</formula>
    </cfRule>
    <cfRule type="cellIs" dxfId="423" priority="436" operator="equal">
      <formula>"NO"</formula>
    </cfRule>
  </conditionalFormatting>
  <conditionalFormatting sqref="AN15">
    <cfRule type="cellIs" dxfId="422" priority="433" operator="equal">
      <formula>"SI"</formula>
    </cfRule>
    <cfRule type="cellIs" dxfId="421" priority="434" operator="equal">
      <formula>"NO"</formula>
    </cfRule>
  </conditionalFormatting>
  <conditionalFormatting sqref="AN16">
    <cfRule type="cellIs" dxfId="420" priority="431" operator="equal">
      <formula>"SI"</formula>
    </cfRule>
    <cfRule type="cellIs" dxfId="419" priority="432" operator="equal">
      <formula>"NO"</formula>
    </cfRule>
  </conditionalFormatting>
  <conditionalFormatting sqref="AN17">
    <cfRule type="cellIs" dxfId="418" priority="429" operator="equal">
      <formula>"SI"</formula>
    </cfRule>
    <cfRule type="cellIs" dxfId="417" priority="430" operator="equal">
      <formula>"NO"</formula>
    </cfRule>
  </conditionalFormatting>
  <conditionalFormatting sqref="AS13">
    <cfRule type="cellIs" dxfId="416" priority="427" operator="equal">
      <formula>"SI"</formula>
    </cfRule>
    <cfRule type="cellIs" dxfId="415" priority="428" operator="equal">
      <formula>"NO"</formula>
    </cfRule>
  </conditionalFormatting>
  <conditionalFormatting sqref="AS14">
    <cfRule type="cellIs" dxfId="414" priority="425" operator="equal">
      <formula>"SI"</formula>
    </cfRule>
    <cfRule type="cellIs" dxfId="413" priority="426" operator="equal">
      <formula>"NO"</formula>
    </cfRule>
  </conditionalFormatting>
  <conditionalFormatting sqref="AS15">
    <cfRule type="cellIs" dxfId="412" priority="423" operator="equal">
      <formula>"SI"</formula>
    </cfRule>
    <cfRule type="cellIs" dxfId="411" priority="424" operator="equal">
      <formula>"NO"</formula>
    </cfRule>
  </conditionalFormatting>
  <conditionalFormatting sqref="AS16">
    <cfRule type="cellIs" dxfId="410" priority="421" operator="equal">
      <formula>"SI"</formula>
    </cfRule>
    <cfRule type="cellIs" dxfId="409" priority="422" operator="equal">
      <formula>"NO"</formula>
    </cfRule>
  </conditionalFormatting>
  <conditionalFormatting sqref="AS17">
    <cfRule type="cellIs" dxfId="408" priority="419" operator="equal">
      <formula>"SI"</formula>
    </cfRule>
    <cfRule type="cellIs" dxfId="407" priority="420" operator="equal">
      <formula>"NO"</formula>
    </cfRule>
  </conditionalFormatting>
  <conditionalFormatting sqref="AU13">
    <cfRule type="cellIs" dxfId="406" priority="417" operator="equal">
      <formula>"SI"</formula>
    </cfRule>
    <cfRule type="cellIs" dxfId="405" priority="418" operator="equal">
      <formula>"NO"</formula>
    </cfRule>
  </conditionalFormatting>
  <conditionalFormatting sqref="AU14">
    <cfRule type="cellIs" dxfId="404" priority="415" operator="equal">
      <formula>"SI"</formula>
    </cfRule>
    <cfRule type="cellIs" dxfId="403" priority="416" operator="equal">
      <formula>"NO"</formula>
    </cfRule>
  </conditionalFormatting>
  <conditionalFormatting sqref="AU15">
    <cfRule type="cellIs" dxfId="402" priority="413" operator="equal">
      <formula>"SI"</formula>
    </cfRule>
    <cfRule type="cellIs" dxfId="401" priority="414" operator="equal">
      <formula>"NO"</formula>
    </cfRule>
  </conditionalFormatting>
  <conditionalFormatting sqref="AU16">
    <cfRule type="cellIs" dxfId="400" priority="411" operator="equal">
      <formula>"SI"</formula>
    </cfRule>
    <cfRule type="cellIs" dxfId="399" priority="412" operator="equal">
      <formula>"NO"</formula>
    </cfRule>
  </conditionalFormatting>
  <conditionalFormatting sqref="AU17">
    <cfRule type="cellIs" dxfId="398" priority="409" operator="equal">
      <formula>"SI"</formula>
    </cfRule>
    <cfRule type="cellIs" dxfId="397" priority="410" operator="equal">
      <formula>"NO"</formula>
    </cfRule>
  </conditionalFormatting>
  <conditionalFormatting sqref="AV14">
    <cfRule type="cellIs" dxfId="396" priority="407" operator="equal">
      <formula>"SI"</formula>
    </cfRule>
    <cfRule type="cellIs" dxfId="395" priority="408" operator="equal">
      <formula>"NO"</formula>
    </cfRule>
  </conditionalFormatting>
  <conditionalFormatting sqref="AV15">
    <cfRule type="cellIs" dxfId="394" priority="405" operator="equal">
      <formula>"SI"</formula>
    </cfRule>
    <cfRule type="cellIs" dxfId="393" priority="406" operator="equal">
      <formula>"NO"</formula>
    </cfRule>
  </conditionalFormatting>
  <conditionalFormatting sqref="AV16">
    <cfRule type="cellIs" dxfId="392" priority="403" operator="equal">
      <formula>"SI"</formula>
    </cfRule>
    <cfRule type="cellIs" dxfId="391" priority="404" operator="equal">
      <formula>"NO"</formula>
    </cfRule>
  </conditionalFormatting>
  <conditionalFormatting sqref="AV17">
    <cfRule type="cellIs" dxfId="390" priority="401" operator="equal">
      <formula>"SI"</formula>
    </cfRule>
    <cfRule type="cellIs" dxfId="389" priority="402" operator="equal">
      <formula>"NO"</formula>
    </cfRule>
  </conditionalFormatting>
  <conditionalFormatting sqref="BU13:BU17">
    <cfRule type="cellIs" dxfId="388" priority="398" operator="equal">
      <formula>"SI"</formula>
    </cfRule>
    <cfRule type="cellIs" dxfId="387" priority="399" operator="equal">
      <formula>"NO"</formula>
    </cfRule>
  </conditionalFormatting>
  <conditionalFormatting sqref="C21">
    <cfRule type="cellIs" dxfId="386" priority="396" operator="equal">
      <formula>"SI"</formula>
    </cfRule>
    <cfRule type="cellIs" dxfId="385" priority="397" operator="equal">
      <formula>"NO"</formula>
    </cfRule>
  </conditionalFormatting>
  <conditionalFormatting sqref="E21">
    <cfRule type="cellIs" dxfId="384" priority="394" operator="equal">
      <formula>"SI"</formula>
    </cfRule>
    <cfRule type="cellIs" dxfId="383" priority="395" operator="equal">
      <formula>"NO"</formula>
    </cfRule>
  </conditionalFormatting>
  <conditionalFormatting sqref="G21">
    <cfRule type="cellIs" dxfId="382" priority="392" operator="equal">
      <formula>"SI"</formula>
    </cfRule>
    <cfRule type="cellIs" dxfId="381" priority="393" operator="equal">
      <formula>"NO"</formula>
    </cfRule>
  </conditionalFormatting>
  <conditionalFormatting sqref="D21">
    <cfRule type="cellIs" dxfId="380" priority="386" operator="equal">
      <formula>"SI"</formula>
    </cfRule>
    <cfRule type="cellIs" dxfId="379" priority="387" operator="equal">
      <formula>"NO"</formula>
    </cfRule>
  </conditionalFormatting>
  <conditionalFormatting sqref="F21">
    <cfRule type="cellIs" dxfId="378" priority="384" operator="equal">
      <formula>"SI"</formula>
    </cfRule>
    <cfRule type="cellIs" dxfId="377" priority="385" operator="equal">
      <formula>"NO"</formula>
    </cfRule>
  </conditionalFormatting>
  <conditionalFormatting sqref="H21">
    <cfRule type="cellIs" dxfId="376" priority="368" operator="equal">
      <formula>"SI"</formula>
    </cfRule>
    <cfRule type="cellIs" dxfId="375" priority="369" operator="equal">
      <formula>"NO"</formula>
    </cfRule>
    <cfRule type="cellIs" dxfId="374" priority="370" operator="equal">
      <formula>"NO"</formula>
    </cfRule>
    <cfRule type="cellIs" dxfId="373" priority="371" operator="equal">
      <formula>"SI"</formula>
    </cfRule>
    <cfRule type="cellIs" dxfId="372" priority="372" operator="equal">
      <formula>"NO"</formula>
    </cfRule>
  </conditionalFormatting>
  <conditionalFormatting sqref="I21">
    <cfRule type="cellIs" dxfId="371" priority="366" operator="equal">
      <formula>"VALIDAR MATRICULA"</formula>
    </cfRule>
    <cfRule type="cellIs" dxfId="370" priority="367" operator="equal">
      <formula>"N/A"</formula>
    </cfRule>
  </conditionalFormatting>
  <conditionalFormatting sqref="J21">
    <cfRule type="cellIs" dxfId="369" priority="363" operator="equal">
      <formula>"N/A"</formula>
    </cfRule>
    <cfRule type="cellIs" dxfId="368" priority="364" operator="equal">
      <formula>"SI"</formula>
    </cfRule>
    <cfRule type="cellIs" dxfId="367" priority="365" operator="equal">
      <formula>"NO"</formula>
    </cfRule>
  </conditionalFormatting>
  <conditionalFormatting sqref="L21">
    <cfRule type="cellIs" dxfId="366" priority="360" operator="equal">
      <formula>"N/A"</formula>
    </cfRule>
    <cfRule type="cellIs" dxfId="365" priority="361" operator="equal">
      <formula>"SI"</formula>
    </cfRule>
    <cfRule type="cellIs" dxfId="364" priority="362" operator="equal">
      <formula>"NO"</formula>
    </cfRule>
  </conditionalFormatting>
  <conditionalFormatting sqref="M21">
    <cfRule type="cellIs" dxfId="363" priority="357" operator="equal">
      <formula>"N/A"</formula>
    </cfRule>
    <cfRule type="cellIs" dxfId="362" priority="358" operator="equal">
      <formula>"SI"</formula>
    </cfRule>
    <cfRule type="cellIs" dxfId="361" priority="359" operator="equal">
      <formula>"NO"</formula>
    </cfRule>
  </conditionalFormatting>
  <conditionalFormatting sqref="N21">
    <cfRule type="cellIs" dxfId="360" priority="354" operator="equal">
      <formula>"N/A"</formula>
    </cfRule>
    <cfRule type="cellIs" dxfId="359" priority="355" operator="equal">
      <formula>"SI"</formula>
    </cfRule>
    <cfRule type="cellIs" dxfId="358" priority="356" operator="equal">
      <formula>"NO"</formula>
    </cfRule>
  </conditionalFormatting>
  <conditionalFormatting sqref="D39:D44">
    <cfRule type="cellIs" dxfId="357" priority="347" operator="equal">
      <formula>"SI"</formula>
    </cfRule>
    <cfRule type="cellIs" dxfId="356" priority="348" operator="equal">
      <formula>"NO"</formula>
    </cfRule>
  </conditionalFormatting>
  <conditionalFormatting sqref="F39:F44">
    <cfRule type="cellIs" dxfId="355" priority="345" operator="equal">
      <formula>"SI"</formula>
    </cfRule>
    <cfRule type="cellIs" dxfId="354" priority="346" operator="equal">
      <formula>"NO"</formula>
    </cfRule>
  </conditionalFormatting>
  <conditionalFormatting sqref="J39:J44">
    <cfRule type="cellIs" dxfId="353" priority="337" operator="equal">
      <formula>"N/A"</formula>
    </cfRule>
    <cfRule type="cellIs" dxfId="352" priority="340" operator="equal">
      <formula>"SI"</formula>
    </cfRule>
    <cfRule type="cellIs" dxfId="351" priority="341" operator="equal">
      <formula>"NO"</formula>
    </cfRule>
    <cfRule type="cellIs" dxfId="350" priority="342" operator="equal">
      <formula>"SI"</formula>
    </cfRule>
    <cfRule type="cellIs" dxfId="349" priority="343" operator="equal">
      <formula>"SI"</formula>
    </cfRule>
    <cfRule type="cellIs" dxfId="348" priority="344" operator="equal">
      <formula>"NO"</formula>
    </cfRule>
  </conditionalFormatting>
  <conditionalFormatting sqref="K39:K44">
    <cfRule type="cellIs" dxfId="347" priority="338" operator="equal">
      <formula>"VALIDAR CONTRATO"</formula>
    </cfRule>
    <cfRule type="cellIs" dxfId="346" priority="339" operator="equal">
      <formula>"N/A"</formula>
    </cfRule>
  </conditionalFormatting>
  <conditionalFormatting sqref="L39:L44">
    <cfRule type="cellIs" dxfId="345" priority="334" operator="equal">
      <formula>"N/A"</formula>
    </cfRule>
    <cfRule type="cellIs" dxfId="344" priority="335" operator="equal">
      <formula>"SI"</formula>
    </cfRule>
    <cfRule type="cellIs" dxfId="343" priority="336" operator="equal">
      <formula>"NO"</formula>
    </cfRule>
  </conditionalFormatting>
  <conditionalFormatting sqref="O39:O44">
    <cfRule type="cellIs" dxfId="342" priority="329" operator="equal">
      <formula>"SI"</formula>
    </cfRule>
    <cfRule type="cellIs" dxfId="341" priority="330" operator="equal">
      <formula>"NO"</formula>
    </cfRule>
    <cfRule type="cellIs" dxfId="340" priority="331" operator="equal">
      <formula>"SI"</formula>
    </cfRule>
    <cfRule type="cellIs" dxfId="339" priority="332" operator="equal">
      <formula>"SI"</formula>
    </cfRule>
    <cfRule type="cellIs" dxfId="338" priority="333" operator="equal">
      <formula>"NO"</formula>
    </cfRule>
  </conditionalFormatting>
  <conditionalFormatting sqref="O21">
    <cfRule type="cellIs" dxfId="337" priority="327" operator="equal">
      <formula>"SI"</formula>
    </cfRule>
    <cfRule type="cellIs" dxfId="336" priority="328" operator="equal">
      <formula>"NO"</formula>
    </cfRule>
  </conditionalFormatting>
  <conditionalFormatting sqref="Q21">
    <cfRule type="cellIs" dxfId="335" priority="323" operator="equal">
      <formula>"SI"</formula>
    </cfRule>
    <cfRule type="cellIs" dxfId="334" priority="324" operator="equal">
      <formula>"NO"</formula>
    </cfRule>
  </conditionalFormatting>
  <conditionalFormatting sqref="P21">
    <cfRule type="cellIs" dxfId="333" priority="325" operator="equal">
      <formula>"SI"</formula>
    </cfRule>
    <cfRule type="cellIs" dxfId="332" priority="326" operator="equal">
      <formula>"NO"</formula>
    </cfRule>
  </conditionalFormatting>
  <conditionalFormatting sqref="C48">
    <cfRule type="cellIs" dxfId="331" priority="321" operator="equal">
      <formula>"SI"</formula>
    </cfRule>
    <cfRule type="cellIs" dxfId="330" priority="322" operator="equal">
      <formula>"NO"</formula>
    </cfRule>
  </conditionalFormatting>
  <conditionalFormatting sqref="E48">
    <cfRule type="cellIs" dxfId="329" priority="319" operator="equal">
      <formula>"SI"</formula>
    </cfRule>
    <cfRule type="cellIs" dxfId="328" priority="320" operator="equal">
      <formula>"NO"</formula>
    </cfRule>
  </conditionalFormatting>
  <conditionalFormatting sqref="G48">
    <cfRule type="cellIs" dxfId="327" priority="317" operator="equal">
      <formula>"SI"</formula>
    </cfRule>
    <cfRule type="cellIs" dxfId="326" priority="318" operator="equal">
      <formula>"NO"</formula>
    </cfRule>
  </conditionalFormatting>
  <conditionalFormatting sqref="D51">
    <cfRule type="cellIs" dxfId="325" priority="315" operator="equal">
      <formula>"SI"</formula>
    </cfRule>
    <cfRule type="cellIs" dxfId="324" priority="316" operator="equal">
      <formula>"NO"</formula>
    </cfRule>
  </conditionalFormatting>
  <conditionalFormatting sqref="F51">
    <cfRule type="cellIs" dxfId="323" priority="313" operator="equal">
      <formula>"SI"</formula>
    </cfRule>
    <cfRule type="cellIs" dxfId="322" priority="314" operator="equal">
      <formula>"NO"</formula>
    </cfRule>
  </conditionalFormatting>
  <conditionalFormatting sqref="D48">
    <cfRule type="cellIs" dxfId="321" priority="311" operator="equal">
      <formula>"SI"</formula>
    </cfRule>
    <cfRule type="cellIs" dxfId="320" priority="312" operator="equal">
      <formula>"NO"</formula>
    </cfRule>
  </conditionalFormatting>
  <conditionalFormatting sqref="F48">
    <cfRule type="cellIs" dxfId="319" priority="309" operator="equal">
      <formula>"SI"</formula>
    </cfRule>
    <cfRule type="cellIs" dxfId="318" priority="310" operator="equal">
      <formula>"NO"</formula>
    </cfRule>
  </conditionalFormatting>
  <conditionalFormatting sqref="J51">
    <cfRule type="cellIs" dxfId="317" priority="301" operator="equal">
      <formula>"N/A"</formula>
    </cfRule>
    <cfRule type="cellIs" dxfId="316" priority="304" operator="equal">
      <formula>"SI"</formula>
    </cfRule>
    <cfRule type="cellIs" dxfId="315" priority="305" operator="equal">
      <formula>"NO"</formula>
    </cfRule>
    <cfRule type="cellIs" dxfId="314" priority="306" operator="equal">
      <formula>"SI"</formula>
    </cfRule>
    <cfRule type="cellIs" dxfId="313" priority="307" operator="equal">
      <formula>"SI"</formula>
    </cfRule>
    <cfRule type="cellIs" dxfId="312" priority="308" operator="equal">
      <formula>"NO"</formula>
    </cfRule>
  </conditionalFormatting>
  <conditionalFormatting sqref="K51">
    <cfRule type="cellIs" dxfId="311" priority="302" operator="equal">
      <formula>"VALIDAR CONTRATO"</formula>
    </cfRule>
    <cfRule type="cellIs" dxfId="310" priority="303" operator="equal">
      <formula>"N/A"</formula>
    </cfRule>
  </conditionalFormatting>
  <conditionalFormatting sqref="L51">
    <cfRule type="cellIs" dxfId="309" priority="298" operator="equal">
      <formula>"N/A"</formula>
    </cfRule>
    <cfRule type="cellIs" dxfId="308" priority="299" operator="equal">
      <formula>"SI"</formula>
    </cfRule>
    <cfRule type="cellIs" dxfId="307" priority="300" operator="equal">
      <formula>"NO"</formula>
    </cfRule>
  </conditionalFormatting>
  <conditionalFormatting sqref="H48">
    <cfRule type="cellIs" dxfId="306" priority="293" operator="equal">
      <formula>"SI"</formula>
    </cfRule>
    <cfRule type="cellIs" dxfId="305" priority="294" operator="equal">
      <formula>"NO"</formula>
    </cfRule>
    <cfRule type="cellIs" dxfId="304" priority="295" operator="equal">
      <formula>"NO"</formula>
    </cfRule>
    <cfRule type="cellIs" dxfId="303" priority="296" operator="equal">
      <formula>"SI"</formula>
    </cfRule>
    <cfRule type="cellIs" dxfId="302" priority="297" operator="equal">
      <formula>"NO"</formula>
    </cfRule>
  </conditionalFormatting>
  <conditionalFormatting sqref="I48">
    <cfRule type="cellIs" dxfId="301" priority="291" operator="equal">
      <formula>"VALIDAR MATRICULA"</formula>
    </cfRule>
    <cfRule type="cellIs" dxfId="300" priority="292" operator="equal">
      <formula>"N/A"</formula>
    </cfRule>
  </conditionalFormatting>
  <conditionalFormatting sqref="J48">
    <cfRule type="cellIs" dxfId="299" priority="288" operator="equal">
      <formula>"N/A"</formula>
    </cfRule>
    <cfRule type="cellIs" dxfId="298" priority="289" operator="equal">
      <formula>"SI"</formula>
    </cfRule>
    <cfRule type="cellIs" dxfId="297" priority="290" operator="equal">
      <formula>"NO"</formula>
    </cfRule>
  </conditionalFormatting>
  <conditionalFormatting sqref="L48">
    <cfRule type="cellIs" dxfId="296" priority="285" operator="equal">
      <formula>"N/A"</formula>
    </cfRule>
    <cfRule type="cellIs" dxfId="295" priority="286" operator="equal">
      <formula>"SI"</formula>
    </cfRule>
    <cfRule type="cellIs" dxfId="294" priority="287" operator="equal">
      <formula>"NO"</formula>
    </cfRule>
  </conditionalFormatting>
  <conditionalFormatting sqref="M48">
    <cfRule type="cellIs" dxfId="293" priority="282" operator="equal">
      <formula>"N/A"</formula>
    </cfRule>
    <cfRule type="cellIs" dxfId="292" priority="283" operator="equal">
      <formula>"SI"</formula>
    </cfRule>
    <cfRule type="cellIs" dxfId="291" priority="284" operator="equal">
      <formula>"NO"</formula>
    </cfRule>
  </conditionalFormatting>
  <conditionalFormatting sqref="N48">
    <cfRule type="cellIs" dxfId="290" priority="279" operator="equal">
      <formula>"N/A"</formula>
    </cfRule>
    <cfRule type="cellIs" dxfId="289" priority="280" operator="equal">
      <formula>"SI"</formula>
    </cfRule>
    <cfRule type="cellIs" dxfId="288" priority="281" operator="equal">
      <formula>"NO"</formula>
    </cfRule>
  </conditionalFormatting>
  <conditionalFormatting sqref="O51">
    <cfRule type="cellIs" dxfId="287" priority="274" operator="equal">
      <formula>"SI"</formula>
    </cfRule>
    <cfRule type="cellIs" dxfId="286" priority="275" operator="equal">
      <formula>"NO"</formula>
    </cfRule>
    <cfRule type="cellIs" dxfId="285" priority="276" operator="equal">
      <formula>"SI"</formula>
    </cfRule>
    <cfRule type="cellIs" dxfId="284" priority="277" operator="equal">
      <formula>"SI"</formula>
    </cfRule>
    <cfRule type="cellIs" dxfId="283" priority="278" operator="equal">
      <formula>"NO"</formula>
    </cfRule>
  </conditionalFormatting>
  <conditionalFormatting sqref="D52:D69">
    <cfRule type="cellIs" dxfId="282" priority="272" operator="equal">
      <formula>"SI"</formula>
    </cfRule>
    <cfRule type="cellIs" dxfId="281" priority="273" operator="equal">
      <formula>"NO"</formula>
    </cfRule>
  </conditionalFormatting>
  <conditionalFormatting sqref="F52:F69">
    <cfRule type="cellIs" dxfId="280" priority="270" operator="equal">
      <formula>"SI"</formula>
    </cfRule>
    <cfRule type="cellIs" dxfId="279" priority="271" operator="equal">
      <formula>"NO"</formula>
    </cfRule>
  </conditionalFormatting>
  <conditionalFormatting sqref="J52:J69">
    <cfRule type="cellIs" dxfId="278" priority="262" operator="equal">
      <formula>"N/A"</formula>
    </cfRule>
    <cfRule type="cellIs" dxfId="277" priority="265" operator="equal">
      <formula>"SI"</formula>
    </cfRule>
    <cfRule type="cellIs" dxfId="276" priority="266" operator="equal">
      <formula>"NO"</formula>
    </cfRule>
    <cfRule type="cellIs" dxfId="275" priority="267" operator="equal">
      <formula>"SI"</formula>
    </cfRule>
    <cfRule type="cellIs" dxfId="274" priority="268" operator="equal">
      <formula>"SI"</formula>
    </cfRule>
    <cfRule type="cellIs" dxfId="273" priority="269" operator="equal">
      <formula>"NO"</formula>
    </cfRule>
  </conditionalFormatting>
  <conditionalFormatting sqref="K52:K69">
    <cfRule type="cellIs" dxfId="272" priority="263" operator="equal">
      <formula>"VALIDAR CONTRATO"</formula>
    </cfRule>
    <cfRule type="cellIs" dxfId="271" priority="264" operator="equal">
      <formula>"N/A"</formula>
    </cfRule>
  </conditionalFormatting>
  <conditionalFormatting sqref="L52:L69">
    <cfRule type="cellIs" dxfId="270" priority="259" operator="equal">
      <formula>"N/A"</formula>
    </cfRule>
    <cfRule type="cellIs" dxfId="269" priority="260" operator="equal">
      <formula>"SI"</formula>
    </cfRule>
    <cfRule type="cellIs" dxfId="268" priority="261" operator="equal">
      <formula>"NO"</formula>
    </cfRule>
  </conditionalFormatting>
  <conditionalFormatting sqref="O52:O69">
    <cfRule type="cellIs" dxfId="267" priority="254" operator="equal">
      <formula>"SI"</formula>
    </cfRule>
    <cfRule type="cellIs" dxfId="266" priority="255" operator="equal">
      <formula>"NO"</formula>
    </cfRule>
    <cfRule type="cellIs" dxfId="265" priority="256" operator="equal">
      <formula>"SI"</formula>
    </cfRule>
    <cfRule type="cellIs" dxfId="264" priority="257" operator="equal">
      <formula>"SI"</formula>
    </cfRule>
    <cfRule type="cellIs" dxfId="263" priority="258" operator="equal">
      <formula>"NO"</formula>
    </cfRule>
  </conditionalFormatting>
  <conditionalFormatting sqref="O48">
    <cfRule type="cellIs" dxfId="262" priority="252" operator="equal">
      <formula>"SI"</formula>
    </cfRule>
    <cfRule type="cellIs" dxfId="261" priority="253" operator="equal">
      <formula>"NO"</formula>
    </cfRule>
  </conditionalFormatting>
  <conditionalFormatting sqref="P48">
    <cfRule type="cellIs" dxfId="260" priority="245" operator="equal">
      <formula>"SI"</formula>
    </cfRule>
    <cfRule type="cellIs" dxfId="259" priority="248" operator="equal">
      <formula>"si"</formula>
    </cfRule>
    <cfRule type="cellIs" dxfId="258" priority="249" operator="equal">
      <formula>"no"</formula>
    </cfRule>
    <cfRule type="cellIs" dxfId="257" priority="250" operator="equal">
      <formula>"SI"</formula>
    </cfRule>
    <cfRule type="cellIs" dxfId="256" priority="251" operator="equal">
      <formula>"NO"</formula>
    </cfRule>
  </conditionalFormatting>
  <conditionalFormatting sqref="T48">
    <cfRule type="cellIs" dxfId="255" priority="246" operator="equal">
      <formula>"SI"</formula>
    </cfRule>
    <cfRule type="cellIs" dxfId="254" priority="247" operator="equal">
      <formula>"NO"</formula>
    </cfRule>
  </conditionalFormatting>
  <conditionalFormatting sqref="Q48">
    <cfRule type="cellIs" dxfId="253" priority="240" operator="equal">
      <formula>"SI"</formula>
    </cfRule>
    <cfRule type="cellIs" dxfId="252" priority="241" operator="equal">
      <formula>"si"</formula>
    </cfRule>
    <cfRule type="cellIs" dxfId="251" priority="242" operator="equal">
      <formula>"no"</formula>
    </cfRule>
    <cfRule type="cellIs" dxfId="250" priority="243" operator="equal">
      <formula>"SI"</formula>
    </cfRule>
    <cfRule type="cellIs" dxfId="249" priority="244" operator="equal">
      <formula>"NO"</formula>
    </cfRule>
  </conditionalFormatting>
  <conditionalFormatting sqref="R48">
    <cfRule type="cellIs" dxfId="248" priority="235" operator="equal">
      <formula>"SI"</formula>
    </cfRule>
    <cfRule type="cellIs" dxfId="247" priority="236" operator="equal">
      <formula>"si"</formula>
    </cfRule>
    <cfRule type="cellIs" dxfId="246" priority="237" operator="equal">
      <formula>"no"</formula>
    </cfRule>
    <cfRule type="cellIs" dxfId="245" priority="238" operator="equal">
      <formula>"SI"</formula>
    </cfRule>
    <cfRule type="cellIs" dxfId="244" priority="239" operator="equal">
      <formula>"NO"</formula>
    </cfRule>
  </conditionalFormatting>
  <conditionalFormatting sqref="D73">
    <cfRule type="cellIs" dxfId="243" priority="233" operator="equal">
      <formula>"RECHAZADO"</formula>
    </cfRule>
    <cfRule type="cellIs" dxfId="242" priority="234" operator="equal">
      <formula>"CUMPLE"</formula>
    </cfRule>
  </conditionalFormatting>
  <conditionalFormatting sqref="D74">
    <cfRule type="cellIs" dxfId="241" priority="231" operator="equal">
      <formula>"RECHAZADO"</formula>
    </cfRule>
    <cfRule type="cellIs" dxfId="240" priority="232" operator="equal">
      <formula>"CUMPLE"</formula>
    </cfRule>
  </conditionalFormatting>
  <conditionalFormatting sqref="D75">
    <cfRule type="cellIs" dxfId="239" priority="229" operator="equal">
      <formula>"RECHAZADO"</formula>
    </cfRule>
    <cfRule type="cellIs" dxfId="238" priority="230" operator="equal">
      <formula>"CUMPLE"</formula>
    </cfRule>
  </conditionalFormatting>
  <conditionalFormatting sqref="D76">
    <cfRule type="cellIs" dxfId="237" priority="227" operator="equal">
      <formula>"RECHAZADO"</formula>
    </cfRule>
    <cfRule type="cellIs" dxfId="236" priority="228" operator="equal">
      <formula>"CUMPLE"</formula>
    </cfRule>
  </conditionalFormatting>
  <conditionalFormatting sqref="D77">
    <cfRule type="cellIs" dxfId="235" priority="225" operator="equal">
      <formula>"RECHAZADO"</formula>
    </cfRule>
    <cfRule type="cellIs" dxfId="234" priority="226" operator="equal">
      <formula>"CUMPLE"</formula>
    </cfRule>
  </conditionalFormatting>
  <conditionalFormatting sqref="D78:D79">
    <cfRule type="cellIs" dxfId="233" priority="223" operator="equal">
      <formula>"RECHAZADO"</formula>
    </cfRule>
    <cfRule type="cellIs" dxfId="232" priority="224" operator="equal">
      <formula>"CUMPLE"</formula>
    </cfRule>
  </conditionalFormatting>
  <conditionalFormatting sqref="D81">
    <cfRule type="cellIs" dxfId="231" priority="221" operator="equal">
      <formula>"SI"</formula>
    </cfRule>
    <cfRule type="cellIs" dxfId="230" priority="222" operator="equal">
      <formula>"NO"</formula>
    </cfRule>
  </conditionalFormatting>
  <conditionalFormatting sqref="D82">
    <cfRule type="cellIs" dxfId="229" priority="219" operator="equal">
      <formula>"SI"</formula>
    </cfRule>
    <cfRule type="cellIs" dxfId="228" priority="220" operator="equal">
      <formula>"NO"</formula>
    </cfRule>
  </conditionalFormatting>
  <conditionalFormatting sqref="D83">
    <cfRule type="cellIs" dxfId="227" priority="217" operator="equal">
      <formula>"SI"</formula>
    </cfRule>
    <cfRule type="cellIs" dxfId="226" priority="218" operator="equal">
      <formula>"NO"</formula>
    </cfRule>
  </conditionalFormatting>
  <conditionalFormatting sqref="D84">
    <cfRule type="cellIs" dxfId="225" priority="215" operator="equal">
      <formula>"SI"</formula>
    </cfRule>
    <cfRule type="cellIs" dxfId="224" priority="216" operator="equal">
      <formula>"NO"</formula>
    </cfRule>
  </conditionalFormatting>
  <conditionalFormatting sqref="D85">
    <cfRule type="cellIs" dxfId="223" priority="213" operator="equal">
      <formula>"SI"</formula>
    </cfRule>
    <cfRule type="cellIs" dxfId="222" priority="214" operator="equal">
      <formula>"NO"</formula>
    </cfRule>
  </conditionalFormatting>
  <conditionalFormatting sqref="D91">
    <cfRule type="cellIs" dxfId="221" priority="211" operator="equal">
      <formula>"SI"</formula>
    </cfRule>
    <cfRule type="cellIs" dxfId="220" priority="212" operator="equal">
      <formula>"NO"</formula>
    </cfRule>
  </conditionalFormatting>
  <conditionalFormatting sqref="AW13">
    <cfRule type="cellIs" dxfId="219" priority="210" operator="equal">
      <formula>"PRIVADO"</formula>
    </cfRule>
  </conditionalFormatting>
  <conditionalFormatting sqref="AW14">
    <cfRule type="cellIs" dxfId="218" priority="209" operator="equal">
      <formula>"PRIVADO"</formula>
    </cfRule>
  </conditionalFormatting>
  <conditionalFormatting sqref="AW15">
    <cfRule type="cellIs" dxfId="217" priority="208" operator="equal">
      <formula>"PRIVADO"</formula>
    </cfRule>
  </conditionalFormatting>
  <conditionalFormatting sqref="AW16">
    <cfRule type="cellIs" dxfId="216" priority="207" operator="equal">
      <formula>"PRIVADO"</formula>
    </cfRule>
  </conditionalFormatting>
  <conditionalFormatting sqref="AX14">
    <cfRule type="cellIs" dxfId="215" priority="205" operator="equal">
      <formula>"N/A"</formula>
    </cfRule>
    <cfRule type="cellIs" dxfId="214" priority="206" operator="equal">
      <formula>"VALIDE CONTRATO"</formula>
    </cfRule>
  </conditionalFormatting>
  <conditionalFormatting sqref="AX14">
    <cfRule type="cellIs" dxfId="213" priority="203" operator="equal">
      <formula>"VALIDE CONTRATO:"</formula>
    </cfRule>
    <cfRule type="cellIs" dxfId="212" priority="204" operator="equal">
      <formula>"VALIDE CONTRATO"</formula>
    </cfRule>
  </conditionalFormatting>
  <conditionalFormatting sqref="AX15">
    <cfRule type="cellIs" dxfId="211" priority="201" operator="equal">
      <formula>"N/A"</formula>
    </cfRule>
    <cfRule type="cellIs" dxfId="210" priority="202" operator="equal">
      <formula>"VALIDE CONTRATO"</formula>
    </cfRule>
  </conditionalFormatting>
  <conditionalFormatting sqref="AX15">
    <cfRule type="cellIs" dxfId="209" priority="199" operator="equal">
      <formula>"VALIDE CONTRATO:"</formula>
    </cfRule>
    <cfRule type="cellIs" dxfId="208" priority="200" operator="equal">
      <formula>"VALIDE CONTRATO"</formula>
    </cfRule>
  </conditionalFormatting>
  <conditionalFormatting sqref="AX16">
    <cfRule type="cellIs" dxfId="207" priority="197" operator="equal">
      <formula>"N/A"</formula>
    </cfRule>
    <cfRule type="cellIs" dxfId="206" priority="198" operator="equal">
      <formula>"VALIDE CONTRATO"</formula>
    </cfRule>
  </conditionalFormatting>
  <conditionalFormatting sqref="AX16">
    <cfRule type="cellIs" dxfId="205" priority="195" operator="equal">
      <formula>"VALIDE CONTRATO:"</formula>
    </cfRule>
    <cfRule type="cellIs" dxfId="204" priority="196" operator="equal">
      <formula>"VALIDE CONTRATO"</formula>
    </cfRule>
  </conditionalFormatting>
  <conditionalFormatting sqref="AX17">
    <cfRule type="cellIs" dxfId="203" priority="193" operator="equal">
      <formula>"N/A"</formula>
    </cfRule>
    <cfRule type="cellIs" dxfId="202" priority="194" operator="equal">
      <formula>"VALIDE CONTRATO"</formula>
    </cfRule>
  </conditionalFormatting>
  <conditionalFormatting sqref="AX17">
    <cfRule type="cellIs" dxfId="201" priority="191" operator="equal">
      <formula>"VALIDE CONTRATO:"</formula>
    </cfRule>
    <cfRule type="cellIs" dxfId="200" priority="192" operator="equal">
      <formula>"VALIDE CONTRATO"</formula>
    </cfRule>
  </conditionalFormatting>
  <conditionalFormatting sqref="AZ16">
    <cfRule type="cellIs" dxfId="199" priority="189" operator="equal">
      <formula>"N/A"</formula>
    </cfRule>
    <cfRule type="cellIs" dxfId="198" priority="190" operator="equal">
      <formula>"SI"</formula>
    </cfRule>
  </conditionalFormatting>
  <conditionalFormatting sqref="AW17">
    <cfRule type="cellIs" dxfId="197" priority="188" operator="equal">
      <formula>"PRIVADO"</formula>
    </cfRule>
  </conditionalFormatting>
  <conditionalFormatting sqref="D32:D34">
    <cfRule type="cellIs" dxfId="196" priority="186" operator="equal">
      <formula>"SI"</formula>
    </cfRule>
    <cfRule type="cellIs" dxfId="195" priority="187" operator="equal">
      <formula>"NO"</formula>
    </cfRule>
  </conditionalFormatting>
  <conditionalFormatting sqref="F32:F34">
    <cfRule type="cellIs" dxfId="194" priority="184" operator="equal">
      <formula>"SI"</formula>
    </cfRule>
    <cfRule type="cellIs" dxfId="193" priority="185" operator="equal">
      <formula>"NO"</formula>
    </cfRule>
  </conditionalFormatting>
  <conditionalFormatting sqref="J32:J34">
    <cfRule type="cellIs" dxfId="192" priority="176" operator="equal">
      <formula>"N/A"</formula>
    </cfRule>
    <cfRule type="cellIs" dxfId="191" priority="179" operator="equal">
      <formula>"SI"</formula>
    </cfRule>
    <cfRule type="cellIs" dxfId="190" priority="180" operator="equal">
      <formula>"NO"</formula>
    </cfRule>
    <cfRule type="cellIs" dxfId="189" priority="181" operator="equal">
      <formula>"SI"</formula>
    </cfRule>
    <cfRule type="cellIs" dxfId="188" priority="182" operator="equal">
      <formula>"SI"</formula>
    </cfRule>
    <cfRule type="cellIs" dxfId="187" priority="183" operator="equal">
      <formula>"NO"</formula>
    </cfRule>
  </conditionalFormatting>
  <conditionalFormatting sqref="K32:K33">
    <cfRule type="cellIs" dxfId="186" priority="177" operator="equal">
      <formula>"VALIDAR CONTRATO"</formula>
    </cfRule>
    <cfRule type="cellIs" dxfId="185" priority="178" operator="equal">
      <formula>"N/A"</formula>
    </cfRule>
  </conditionalFormatting>
  <conditionalFormatting sqref="L32:L33">
    <cfRule type="cellIs" dxfId="184" priority="173" operator="equal">
      <formula>"N/A"</formula>
    </cfRule>
    <cfRule type="cellIs" dxfId="183" priority="174" operator="equal">
      <formula>"SI"</formula>
    </cfRule>
    <cfRule type="cellIs" dxfId="182" priority="175" operator="equal">
      <formula>"NO"</formula>
    </cfRule>
  </conditionalFormatting>
  <conditionalFormatting sqref="O32:O34">
    <cfRule type="cellIs" dxfId="181" priority="168" operator="equal">
      <formula>"SI"</formula>
    </cfRule>
    <cfRule type="cellIs" dxfId="180" priority="169" operator="equal">
      <formula>"NO"</formula>
    </cfRule>
    <cfRule type="cellIs" dxfId="179" priority="170" operator="equal">
      <formula>"SI"</formula>
    </cfRule>
    <cfRule type="cellIs" dxfId="178" priority="171" operator="equal">
      <formula>"SI"</formula>
    </cfRule>
    <cfRule type="cellIs" dxfId="177" priority="172" operator="equal">
      <formula>"NO"</formula>
    </cfRule>
  </conditionalFormatting>
  <conditionalFormatting sqref="D37">
    <cfRule type="cellIs" dxfId="176" priority="166" operator="equal">
      <formula>"SI"</formula>
    </cfRule>
    <cfRule type="cellIs" dxfId="175" priority="167" operator="equal">
      <formula>"NO"</formula>
    </cfRule>
  </conditionalFormatting>
  <conditionalFormatting sqref="F37">
    <cfRule type="cellIs" dxfId="174" priority="164" operator="equal">
      <formula>"SI"</formula>
    </cfRule>
    <cfRule type="cellIs" dxfId="173" priority="165" operator="equal">
      <formula>"NO"</formula>
    </cfRule>
  </conditionalFormatting>
  <conditionalFormatting sqref="J37">
    <cfRule type="cellIs" dxfId="172" priority="156" operator="equal">
      <formula>"N/A"</formula>
    </cfRule>
    <cfRule type="cellIs" dxfId="171" priority="159" operator="equal">
      <formula>"SI"</formula>
    </cfRule>
    <cfRule type="cellIs" dxfId="170" priority="160" operator="equal">
      <formula>"NO"</formula>
    </cfRule>
    <cfRule type="cellIs" dxfId="169" priority="161" operator="equal">
      <formula>"SI"</formula>
    </cfRule>
    <cfRule type="cellIs" dxfId="168" priority="162" operator="equal">
      <formula>"SI"</formula>
    </cfRule>
    <cfRule type="cellIs" dxfId="167" priority="163" operator="equal">
      <formula>"NO"</formula>
    </cfRule>
  </conditionalFormatting>
  <conditionalFormatting sqref="K37">
    <cfRule type="cellIs" dxfId="166" priority="157" operator="equal">
      <formula>"VALIDAR CONTRATO"</formula>
    </cfRule>
    <cfRule type="cellIs" dxfId="165" priority="158" operator="equal">
      <formula>"N/A"</formula>
    </cfRule>
  </conditionalFormatting>
  <conditionalFormatting sqref="L37">
    <cfRule type="cellIs" dxfId="164" priority="153" operator="equal">
      <formula>"N/A"</formula>
    </cfRule>
    <cfRule type="cellIs" dxfId="163" priority="154" operator="equal">
      <formula>"SI"</formula>
    </cfRule>
    <cfRule type="cellIs" dxfId="162" priority="155" operator="equal">
      <formula>"NO"</formula>
    </cfRule>
  </conditionalFormatting>
  <conditionalFormatting sqref="O37">
    <cfRule type="cellIs" dxfId="161" priority="148" operator="equal">
      <formula>"SI"</formula>
    </cfRule>
    <cfRule type="cellIs" dxfId="160" priority="149" operator="equal">
      <formula>"NO"</formula>
    </cfRule>
    <cfRule type="cellIs" dxfId="159" priority="150" operator="equal">
      <formula>"SI"</formula>
    </cfRule>
    <cfRule type="cellIs" dxfId="158" priority="151" operator="equal">
      <formula>"SI"</formula>
    </cfRule>
    <cfRule type="cellIs" dxfId="157" priority="152" operator="equal">
      <formula>"NO"</formula>
    </cfRule>
  </conditionalFormatting>
  <conditionalFormatting sqref="D28:D30">
    <cfRule type="cellIs" dxfId="156" priority="146" operator="equal">
      <formula>"SI"</formula>
    </cfRule>
    <cfRule type="cellIs" dxfId="155" priority="147" operator="equal">
      <formula>"NO"</formula>
    </cfRule>
  </conditionalFormatting>
  <conditionalFormatting sqref="F28:F30">
    <cfRule type="cellIs" dxfId="154" priority="144" operator="equal">
      <formula>"SI"</formula>
    </cfRule>
    <cfRule type="cellIs" dxfId="153" priority="145" operator="equal">
      <formula>"NO"</formula>
    </cfRule>
  </conditionalFormatting>
  <conditionalFormatting sqref="J28:J30">
    <cfRule type="cellIs" dxfId="152" priority="136" operator="equal">
      <formula>"N/A"</formula>
    </cfRule>
    <cfRule type="cellIs" dxfId="151" priority="139" operator="equal">
      <formula>"SI"</formula>
    </cfRule>
    <cfRule type="cellIs" dxfId="150" priority="140" operator="equal">
      <formula>"NO"</formula>
    </cfRule>
    <cfRule type="cellIs" dxfId="149" priority="141" operator="equal">
      <formula>"SI"</formula>
    </cfRule>
    <cfRule type="cellIs" dxfId="148" priority="142" operator="equal">
      <formula>"SI"</formula>
    </cfRule>
    <cfRule type="cellIs" dxfId="147" priority="143" operator="equal">
      <formula>"NO"</formula>
    </cfRule>
  </conditionalFormatting>
  <conditionalFormatting sqref="K28:K30">
    <cfRule type="cellIs" dxfId="146" priority="137" operator="equal">
      <formula>"VALIDAR CONTRATO"</formula>
    </cfRule>
    <cfRule type="cellIs" dxfId="145" priority="138" operator="equal">
      <formula>"N/A"</formula>
    </cfRule>
  </conditionalFormatting>
  <conditionalFormatting sqref="L28:L30">
    <cfRule type="cellIs" dxfId="144" priority="133" operator="equal">
      <formula>"N/A"</formula>
    </cfRule>
    <cfRule type="cellIs" dxfId="143" priority="134" operator="equal">
      <formula>"SI"</formula>
    </cfRule>
    <cfRule type="cellIs" dxfId="142" priority="135" operator="equal">
      <formula>"NO"</formula>
    </cfRule>
  </conditionalFormatting>
  <conditionalFormatting sqref="O28:O30">
    <cfRule type="cellIs" dxfId="141" priority="128" operator="equal">
      <formula>"SI"</formula>
    </cfRule>
    <cfRule type="cellIs" dxfId="140" priority="129" operator="equal">
      <formula>"NO"</formula>
    </cfRule>
    <cfRule type="cellIs" dxfId="139" priority="130" operator="equal">
      <formula>"SI"</formula>
    </cfRule>
    <cfRule type="cellIs" dxfId="138" priority="131" operator="equal">
      <formula>"SI"</formula>
    </cfRule>
    <cfRule type="cellIs" dxfId="137" priority="132" operator="equal">
      <formula>"NO"</formula>
    </cfRule>
  </conditionalFormatting>
  <conditionalFormatting sqref="D35:D36">
    <cfRule type="cellIs" dxfId="136" priority="126" operator="equal">
      <formula>"SI"</formula>
    </cfRule>
    <cfRule type="cellIs" dxfId="135" priority="127" operator="equal">
      <formula>"NO"</formula>
    </cfRule>
  </conditionalFormatting>
  <conditionalFormatting sqref="F35:F36">
    <cfRule type="cellIs" dxfId="134" priority="124" operator="equal">
      <formula>"SI"</formula>
    </cfRule>
    <cfRule type="cellIs" dxfId="133" priority="125" operator="equal">
      <formula>"NO"</formula>
    </cfRule>
  </conditionalFormatting>
  <conditionalFormatting sqref="J35:J36">
    <cfRule type="cellIs" dxfId="132" priority="116" operator="equal">
      <formula>"N/A"</formula>
    </cfRule>
    <cfRule type="cellIs" dxfId="131" priority="119" operator="equal">
      <formula>"SI"</formula>
    </cfRule>
    <cfRule type="cellIs" dxfId="130" priority="120" operator="equal">
      <formula>"NO"</formula>
    </cfRule>
    <cfRule type="cellIs" dxfId="129" priority="121" operator="equal">
      <formula>"SI"</formula>
    </cfRule>
    <cfRule type="cellIs" dxfId="128" priority="122" operator="equal">
      <formula>"SI"</formula>
    </cfRule>
    <cfRule type="cellIs" dxfId="127" priority="123" operator="equal">
      <formula>"NO"</formula>
    </cfRule>
  </conditionalFormatting>
  <conditionalFormatting sqref="K35:K36">
    <cfRule type="cellIs" dxfId="126" priority="117" operator="equal">
      <formula>"VALIDAR CONTRATO"</formula>
    </cfRule>
    <cfRule type="cellIs" dxfId="125" priority="118" operator="equal">
      <formula>"N/A"</formula>
    </cfRule>
  </conditionalFormatting>
  <conditionalFormatting sqref="L35:L36">
    <cfRule type="cellIs" dxfId="124" priority="113" operator="equal">
      <formula>"N/A"</formula>
    </cfRule>
    <cfRule type="cellIs" dxfId="123" priority="114" operator="equal">
      <formula>"SI"</formula>
    </cfRule>
    <cfRule type="cellIs" dxfId="122" priority="115" operator="equal">
      <formula>"NO"</formula>
    </cfRule>
  </conditionalFormatting>
  <conditionalFormatting sqref="O35:O36">
    <cfRule type="cellIs" dxfId="121" priority="108" operator="equal">
      <formula>"SI"</formula>
    </cfRule>
    <cfRule type="cellIs" dxfId="120" priority="109" operator="equal">
      <formula>"NO"</formula>
    </cfRule>
    <cfRule type="cellIs" dxfId="119" priority="110" operator="equal">
      <formula>"SI"</formula>
    </cfRule>
    <cfRule type="cellIs" dxfId="118" priority="111" operator="equal">
      <formula>"SI"</formula>
    </cfRule>
    <cfRule type="cellIs" dxfId="117" priority="112" operator="equal">
      <formula>"NO"</formula>
    </cfRule>
  </conditionalFormatting>
  <conditionalFormatting sqref="D38">
    <cfRule type="cellIs" dxfId="116" priority="106" operator="equal">
      <formula>"SI"</formula>
    </cfRule>
    <cfRule type="cellIs" dxfId="115" priority="107" operator="equal">
      <formula>"NO"</formula>
    </cfRule>
  </conditionalFormatting>
  <conditionalFormatting sqref="F38">
    <cfRule type="cellIs" dxfId="114" priority="104" operator="equal">
      <formula>"SI"</formula>
    </cfRule>
    <cfRule type="cellIs" dxfId="113" priority="105" operator="equal">
      <formula>"NO"</formula>
    </cfRule>
  </conditionalFormatting>
  <conditionalFormatting sqref="J38">
    <cfRule type="cellIs" dxfId="112" priority="96" operator="equal">
      <formula>"N/A"</formula>
    </cfRule>
    <cfRule type="cellIs" dxfId="111" priority="99" operator="equal">
      <formula>"SI"</formula>
    </cfRule>
    <cfRule type="cellIs" dxfId="110" priority="100" operator="equal">
      <formula>"NO"</formula>
    </cfRule>
    <cfRule type="cellIs" dxfId="109" priority="101" operator="equal">
      <formula>"SI"</formula>
    </cfRule>
    <cfRule type="cellIs" dxfId="108" priority="102" operator="equal">
      <formula>"SI"</formula>
    </cfRule>
    <cfRule type="cellIs" dxfId="107" priority="103" operator="equal">
      <formula>"NO"</formula>
    </cfRule>
  </conditionalFormatting>
  <conditionalFormatting sqref="K38">
    <cfRule type="cellIs" dxfId="106" priority="97" operator="equal">
      <formula>"VALIDAR CONTRATO"</formula>
    </cfRule>
    <cfRule type="cellIs" dxfId="105" priority="98" operator="equal">
      <formula>"N/A"</formula>
    </cfRule>
  </conditionalFormatting>
  <conditionalFormatting sqref="L38">
    <cfRule type="cellIs" dxfId="104" priority="93" operator="equal">
      <formula>"N/A"</formula>
    </cfRule>
    <cfRule type="cellIs" dxfId="103" priority="94" operator="equal">
      <formula>"SI"</formula>
    </cfRule>
    <cfRule type="cellIs" dxfId="102" priority="95" operator="equal">
      <formula>"NO"</formula>
    </cfRule>
  </conditionalFormatting>
  <conditionalFormatting sqref="O38">
    <cfRule type="cellIs" dxfId="101" priority="88" operator="equal">
      <formula>"SI"</formula>
    </cfRule>
    <cfRule type="cellIs" dxfId="100" priority="89" operator="equal">
      <formula>"NO"</formula>
    </cfRule>
    <cfRule type="cellIs" dxfId="99" priority="90" operator="equal">
      <formula>"SI"</formula>
    </cfRule>
    <cfRule type="cellIs" dxfId="98" priority="91" operator="equal">
      <formula>"SI"</formula>
    </cfRule>
    <cfRule type="cellIs" dxfId="97" priority="92" operator="equal">
      <formula>"NO"</formula>
    </cfRule>
  </conditionalFormatting>
  <conditionalFormatting sqref="K34">
    <cfRule type="cellIs" dxfId="96" priority="86" operator="equal">
      <formula>"VALIDAR CONTRATO"</formula>
    </cfRule>
    <cfRule type="cellIs" dxfId="95" priority="87" operator="equal">
      <formula>"N/A"</formula>
    </cfRule>
  </conditionalFormatting>
  <conditionalFormatting sqref="L34">
    <cfRule type="cellIs" dxfId="94" priority="83" operator="equal">
      <formula>"N/A"</formula>
    </cfRule>
    <cfRule type="cellIs" dxfId="93" priority="84" operator="equal">
      <formula>"SI"</formula>
    </cfRule>
    <cfRule type="cellIs" dxfId="92" priority="85" operator="equal">
      <formula>"NO"</formula>
    </cfRule>
  </conditionalFormatting>
  <conditionalFormatting sqref="D31">
    <cfRule type="cellIs" dxfId="91" priority="81" operator="equal">
      <formula>"SI"</formula>
    </cfRule>
    <cfRule type="cellIs" dxfId="90" priority="82" operator="equal">
      <formula>"NO"</formula>
    </cfRule>
  </conditionalFormatting>
  <conditionalFormatting sqref="F31">
    <cfRule type="cellIs" dxfId="89" priority="79" operator="equal">
      <formula>"SI"</formula>
    </cfRule>
    <cfRule type="cellIs" dxfId="88" priority="80" operator="equal">
      <formula>"NO"</formula>
    </cfRule>
  </conditionalFormatting>
  <conditionalFormatting sqref="J31">
    <cfRule type="cellIs" dxfId="87" priority="71" operator="equal">
      <formula>"N/A"</formula>
    </cfRule>
    <cfRule type="cellIs" dxfId="86" priority="74" operator="equal">
      <formula>"SI"</formula>
    </cfRule>
    <cfRule type="cellIs" dxfId="85" priority="75" operator="equal">
      <formula>"NO"</formula>
    </cfRule>
    <cfRule type="cellIs" dxfId="84" priority="76" operator="equal">
      <formula>"SI"</formula>
    </cfRule>
    <cfRule type="cellIs" dxfId="83" priority="77" operator="equal">
      <formula>"SI"</formula>
    </cfRule>
    <cfRule type="cellIs" dxfId="82" priority="78" operator="equal">
      <formula>"NO"</formula>
    </cfRule>
  </conditionalFormatting>
  <conditionalFormatting sqref="K31">
    <cfRule type="cellIs" dxfId="81" priority="72" operator="equal">
      <formula>"VALIDAR CONTRATO"</formula>
    </cfRule>
    <cfRule type="cellIs" dxfId="80" priority="73" operator="equal">
      <formula>"N/A"</formula>
    </cfRule>
  </conditionalFormatting>
  <conditionalFormatting sqref="L31">
    <cfRule type="cellIs" dxfId="79" priority="68" operator="equal">
      <formula>"N/A"</formula>
    </cfRule>
    <cfRule type="cellIs" dxfId="78" priority="69" operator="equal">
      <formula>"SI"</formula>
    </cfRule>
    <cfRule type="cellIs" dxfId="77" priority="70" operator="equal">
      <formula>"NO"</formula>
    </cfRule>
  </conditionalFormatting>
  <conditionalFormatting sqref="O31">
    <cfRule type="cellIs" dxfId="76" priority="63" operator="equal">
      <formula>"SI"</formula>
    </cfRule>
    <cfRule type="cellIs" dxfId="75" priority="64" operator="equal">
      <formula>"NO"</formula>
    </cfRule>
    <cfRule type="cellIs" dxfId="74" priority="65" operator="equal">
      <formula>"SI"</formula>
    </cfRule>
    <cfRule type="cellIs" dxfId="73" priority="66" operator="equal">
      <formula>"SI"</formula>
    </cfRule>
    <cfRule type="cellIs" dxfId="72" priority="67" operator="equal">
      <formula>"NO"</formula>
    </cfRule>
  </conditionalFormatting>
  <conditionalFormatting sqref="D23">
    <cfRule type="cellIs" dxfId="71" priority="61" operator="equal">
      <formula>"SI"</formula>
    </cfRule>
    <cfRule type="cellIs" dxfId="70" priority="62" operator="equal">
      <formula>"NO"</formula>
    </cfRule>
  </conditionalFormatting>
  <conditionalFormatting sqref="F23">
    <cfRule type="cellIs" dxfId="69" priority="59" operator="equal">
      <formula>"SI"</formula>
    </cfRule>
    <cfRule type="cellIs" dxfId="68" priority="60" operator="equal">
      <formula>"NO"</formula>
    </cfRule>
  </conditionalFormatting>
  <conditionalFormatting sqref="J23">
    <cfRule type="cellIs" dxfId="67" priority="51" operator="equal">
      <formula>"N/A"</formula>
    </cfRule>
    <cfRule type="cellIs" dxfId="66" priority="54" operator="equal">
      <formula>"SI"</formula>
    </cfRule>
    <cfRule type="cellIs" dxfId="65" priority="55" operator="equal">
      <formula>"NO"</formula>
    </cfRule>
    <cfRule type="cellIs" dxfId="64" priority="56" operator="equal">
      <formula>"SI"</formula>
    </cfRule>
    <cfRule type="cellIs" dxfId="63" priority="57" operator="equal">
      <formula>"SI"</formula>
    </cfRule>
    <cfRule type="cellIs" dxfId="62" priority="58" operator="equal">
      <formula>"NO"</formula>
    </cfRule>
  </conditionalFormatting>
  <conditionalFormatting sqref="K23">
    <cfRule type="cellIs" dxfId="61" priority="52" operator="equal">
      <formula>"VALIDAR CONTRATO"</formula>
    </cfRule>
    <cfRule type="cellIs" dxfId="60" priority="53" operator="equal">
      <formula>"N/A"</formula>
    </cfRule>
  </conditionalFormatting>
  <conditionalFormatting sqref="L23">
    <cfRule type="cellIs" dxfId="59" priority="48" operator="equal">
      <formula>"N/A"</formula>
    </cfRule>
    <cfRule type="cellIs" dxfId="58" priority="49" operator="equal">
      <formula>"SI"</formula>
    </cfRule>
    <cfRule type="cellIs" dxfId="57" priority="50" operator="equal">
      <formula>"NO"</formula>
    </cfRule>
  </conditionalFormatting>
  <conditionalFormatting sqref="O23">
    <cfRule type="cellIs" dxfId="56" priority="43" operator="equal">
      <formula>"SI"</formula>
    </cfRule>
    <cfRule type="cellIs" dxfId="55" priority="44" operator="equal">
      <formula>"NO"</formula>
    </cfRule>
    <cfRule type="cellIs" dxfId="54" priority="45" operator="equal">
      <formula>"SI"</formula>
    </cfRule>
    <cfRule type="cellIs" dxfId="53" priority="46" operator="equal">
      <formula>"SI"</formula>
    </cfRule>
    <cfRule type="cellIs" dxfId="52" priority="47" operator="equal">
      <formula>"NO"</formula>
    </cfRule>
  </conditionalFormatting>
  <conditionalFormatting sqref="D24:D27">
    <cfRule type="cellIs" dxfId="51" priority="41" operator="equal">
      <formula>"SI"</formula>
    </cfRule>
    <cfRule type="cellIs" dxfId="50" priority="42" operator="equal">
      <formula>"NO"</formula>
    </cfRule>
  </conditionalFormatting>
  <conditionalFormatting sqref="F24:F27">
    <cfRule type="cellIs" dxfId="49" priority="39" operator="equal">
      <formula>"SI"</formula>
    </cfRule>
    <cfRule type="cellIs" dxfId="48" priority="40" operator="equal">
      <formula>"NO"</formula>
    </cfRule>
  </conditionalFormatting>
  <conditionalFormatting sqref="J24:J27">
    <cfRule type="cellIs" dxfId="47" priority="31" operator="equal">
      <formula>"N/A"</formula>
    </cfRule>
    <cfRule type="cellIs" dxfId="46" priority="34" operator="equal">
      <formula>"SI"</formula>
    </cfRule>
    <cfRule type="cellIs" dxfId="45" priority="35" operator="equal">
      <formula>"NO"</formula>
    </cfRule>
    <cfRule type="cellIs" dxfId="44" priority="36" operator="equal">
      <formula>"SI"</formula>
    </cfRule>
    <cfRule type="cellIs" dxfId="43" priority="37" operator="equal">
      <formula>"SI"</formula>
    </cfRule>
    <cfRule type="cellIs" dxfId="42" priority="38" operator="equal">
      <formula>"NO"</formula>
    </cfRule>
  </conditionalFormatting>
  <conditionalFormatting sqref="K24:K27">
    <cfRule type="cellIs" dxfId="41" priority="32" operator="equal">
      <formula>"VALIDAR CONTRATO"</formula>
    </cfRule>
    <cfRule type="cellIs" dxfId="40" priority="33" operator="equal">
      <formula>"N/A"</formula>
    </cfRule>
  </conditionalFormatting>
  <conditionalFormatting sqref="L24:L27">
    <cfRule type="cellIs" dxfId="39" priority="28" operator="equal">
      <formula>"N/A"</formula>
    </cfRule>
    <cfRule type="cellIs" dxfId="38" priority="29" operator="equal">
      <formula>"SI"</formula>
    </cfRule>
    <cfRule type="cellIs" dxfId="37" priority="30" operator="equal">
      <formula>"NO"</formula>
    </cfRule>
  </conditionalFormatting>
  <conditionalFormatting sqref="O24:O27">
    <cfRule type="cellIs" dxfId="36" priority="23" operator="equal">
      <formula>"SI"</formula>
    </cfRule>
    <cfRule type="cellIs" dxfId="35" priority="24" operator="equal">
      <formula>"NO"</formula>
    </cfRule>
    <cfRule type="cellIs" dxfId="34" priority="25" operator="equal">
      <formula>"SI"</formula>
    </cfRule>
    <cfRule type="cellIs" dxfId="33" priority="26" operator="equal">
      <formula>"SI"</formula>
    </cfRule>
    <cfRule type="cellIs" dxfId="32" priority="27" operator="equal">
      <formula>"NO"</formula>
    </cfRule>
  </conditionalFormatting>
  <conditionalFormatting sqref="D50">
    <cfRule type="cellIs" dxfId="31" priority="21" operator="equal">
      <formula>"SI"</formula>
    </cfRule>
    <cfRule type="cellIs" dxfId="30" priority="22" operator="equal">
      <formula>"NO"</formula>
    </cfRule>
  </conditionalFormatting>
  <conditionalFormatting sqref="F50">
    <cfRule type="cellIs" dxfId="29" priority="19" operator="equal">
      <formula>"SI"</formula>
    </cfRule>
    <cfRule type="cellIs" dxfId="28" priority="20" operator="equal">
      <formula>"NO"</formula>
    </cfRule>
  </conditionalFormatting>
  <conditionalFormatting sqref="J50">
    <cfRule type="cellIs" dxfId="27" priority="11" operator="equal">
      <formula>"N/A"</formula>
    </cfRule>
    <cfRule type="cellIs" dxfId="26" priority="14" operator="equal">
      <formula>"SI"</formula>
    </cfRule>
    <cfRule type="cellIs" dxfId="25" priority="15" operator="equal">
      <formula>"NO"</formula>
    </cfRule>
    <cfRule type="cellIs" dxfId="24" priority="16" operator="equal">
      <formula>"SI"</formula>
    </cfRule>
    <cfRule type="cellIs" dxfId="23" priority="17" operator="equal">
      <formula>"SI"</formula>
    </cfRule>
    <cfRule type="cellIs" dxfId="22" priority="18" operator="equal">
      <formula>"NO"</formula>
    </cfRule>
  </conditionalFormatting>
  <conditionalFormatting sqref="K50">
    <cfRule type="cellIs" dxfId="21" priority="12" operator="equal">
      <formula>"VALIDAR CONTRATO"</formula>
    </cfRule>
    <cfRule type="cellIs" dxfId="20" priority="13" operator="equal">
      <formula>"N/A"</formula>
    </cfRule>
  </conditionalFormatting>
  <conditionalFormatting sqref="L50">
    <cfRule type="cellIs" dxfId="19" priority="8" operator="equal">
      <formula>"N/A"</formula>
    </cfRule>
    <cfRule type="cellIs" dxfId="18" priority="9" operator="equal">
      <formula>"SI"</formula>
    </cfRule>
    <cfRule type="cellIs" dxfId="17" priority="10" operator="equal">
      <formula>"NO"</formula>
    </cfRule>
  </conditionalFormatting>
  <conditionalFormatting sqref="O50">
    <cfRule type="cellIs" dxfId="16" priority="3" operator="equal">
      <formula>"SI"</formula>
    </cfRule>
    <cfRule type="cellIs" dxfId="15" priority="4" operator="equal">
      <formula>"NO"</formula>
    </cfRule>
    <cfRule type="cellIs" dxfId="14" priority="5" operator="equal">
      <formula>"SI"</formula>
    </cfRule>
    <cfRule type="cellIs" dxfId="13" priority="6" operator="equal">
      <formula>"SI"</formula>
    </cfRule>
    <cfRule type="cellIs" dxfId="12" priority="7" operator="equal">
      <formula>"NO"</formula>
    </cfRule>
  </conditionalFormatting>
  <conditionalFormatting sqref="D92">
    <cfRule type="cellIs" dxfId="11" priority="1" operator="equal">
      <formula>"SI"</formula>
    </cfRule>
    <cfRule type="cellIs" dxfId="10" priority="2" operator="equal">
      <formula>"NO"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DATOS!$A$14:$A$15</xm:f>
          </x14:formula1>
          <xm:sqref>D73:D79</xm:sqref>
        </x14:dataValidation>
        <x14:dataValidation type="list" allowBlank="1" showInputMessage="1" showErrorMessage="1">
          <x14:formula1>
            <xm:f>DATOS!$A$10:$A$12</xm:f>
          </x14:formula1>
          <xm:sqref>AY13:AY17 BC13:BC17 BE13:BE17 L48:N48 J21 L21:N21 L50:L69 J48 L23:L44</xm:sqref>
        </x14:dataValidation>
        <x14:dataValidation type="list" allowBlank="1" showInputMessage="1" showErrorMessage="1">
          <x14:formula1>
            <xm:f>DATOS!$A$7:$A$8</xm:f>
          </x14:formula1>
          <xm:sqref>AW13:AW17</xm:sqref>
        </x14:dataValidation>
        <x14:dataValidation type="list" allowBlank="1" showInputMessage="1" showErrorMessage="1">
          <x14:formula1>
            <xm:f>DATOS!$A$4:$A$5</xm:f>
          </x14:formula1>
          <xm:sqref>J50:J69 AZ13:AZ17 J23:J44</xm:sqref>
        </x14:dataValidation>
        <x14:dataValidation type="list" allowBlank="1" showInputMessage="1" showErrorMessage="1">
          <x14:formula1>
            <xm:f>DATOS!$A$1:$A$2</xm:f>
          </x14:formula1>
          <xm:sqref>C3:C6 M13:Y17 C13:C17 E13:E17 AH13:AH17 AJ13:AJ17 AL13:AL17 AN13:AN17 AS13:AS17 AU13:AV17 AQ13:AQ17 BF13:BF17 D91:D92 C21:H21 D50:D69 F50:F69 C48:H48 O50:O69 D81:D85 O23:O44 F23:F44 D23:D44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2"/>
  <sheetViews>
    <sheetView tabSelected="1" topLeftCell="A4" zoomScale="90" zoomScaleNormal="90" workbookViewId="0">
      <pane xSplit="3" ySplit="3" topLeftCell="D7" activePane="bottomRight" state="frozen"/>
      <selection activeCell="A4" sqref="A4"/>
      <selection pane="topRight" activeCell="D4" sqref="D4"/>
      <selection pane="bottomLeft" activeCell="A7" sqref="A7"/>
      <selection pane="bottomRight" activeCell="E113" sqref="E113"/>
    </sheetView>
  </sheetViews>
  <sheetFormatPr baseColWidth="10" defaultRowHeight="15" x14ac:dyDescent="0.25"/>
  <cols>
    <col min="1" max="1" width="2.7109375" style="93" customWidth="1"/>
    <col min="2" max="2" width="20.28515625" style="95" customWidth="1"/>
    <col min="3" max="3" width="93.85546875" style="93" customWidth="1"/>
    <col min="4" max="6" width="21.140625" style="94" customWidth="1"/>
    <col min="7" max="16384" width="11.42578125" style="93"/>
  </cols>
  <sheetData>
    <row r="1" spans="2:6" hidden="1" x14ac:dyDescent="0.25"/>
    <row r="2" spans="2:6" hidden="1" x14ac:dyDescent="0.25"/>
    <row r="3" spans="2:6" hidden="1" x14ac:dyDescent="0.25"/>
    <row r="4" spans="2:6" ht="15.75" thickBot="1" x14ac:dyDescent="0.3"/>
    <row r="5" spans="2:6" ht="18.75" x14ac:dyDescent="0.25">
      <c r="B5" s="235" t="s">
        <v>257</v>
      </c>
      <c r="C5" s="233" t="s">
        <v>256</v>
      </c>
      <c r="D5" s="109" t="s">
        <v>147</v>
      </c>
      <c r="E5" s="109" t="s">
        <v>288</v>
      </c>
      <c r="F5" s="110" t="s">
        <v>289</v>
      </c>
    </row>
    <row r="6" spans="2:6" ht="38.25" thickBot="1" x14ac:dyDescent="0.3">
      <c r="B6" s="236"/>
      <c r="C6" s="234"/>
      <c r="D6" s="111" t="s">
        <v>255</v>
      </c>
      <c r="E6" s="111" t="s">
        <v>255</v>
      </c>
      <c r="F6" s="112" t="s">
        <v>255</v>
      </c>
    </row>
    <row r="7" spans="2:6" ht="21" customHeight="1" x14ac:dyDescent="0.25">
      <c r="B7" s="113" t="s">
        <v>4</v>
      </c>
      <c r="C7" s="114" t="s">
        <v>5</v>
      </c>
      <c r="D7" s="100" t="str">
        <f>+IF(D10&gt;0,"NO","SI")</f>
        <v>SI</v>
      </c>
      <c r="E7" s="100" t="str">
        <f>+IF(E10&gt;0,"NO","SI")</f>
        <v>SI</v>
      </c>
      <c r="F7" s="101" t="str">
        <f>+IF(F10&gt;0,"NO","SI")</f>
        <v>NO</v>
      </c>
    </row>
    <row r="8" spans="2:6" hidden="1" x14ac:dyDescent="0.25">
      <c r="B8" s="102"/>
      <c r="C8" s="87" t="str">
        <f>+C11</f>
        <v>Experiencia mínima del proponente</v>
      </c>
      <c r="D8" s="96" t="str">
        <f>+D11</f>
        <v>SI</v>
      </c>
      <c r="E8" s="96" t="str">
        <f>+E11</f>
        <v>SI</v>
      </c>
      <c r="F8" s="103" t="str">
        <f>+F11</f>
        <v>NO</v>
      </c>
    </row>
    <row r="9" spans="2:6" hidden="1" x14ac:dyDescent="0.25">
      <c r="B9" s="102"/>
      <c r="C9" s="87" t="str">
        <f>+C20</f>
        <v>Equipo mínimo de trabajo requerido</v>
      </c>
      <c r="D9" s="96" t="str">
        <f>+D20</f>
        <v>SI</v>
      </c>
      <c r="E9" s="96" t="str">
        <f>+E20</f>
        <v>SI</v>
      </c>
      <c r="F9" s="103" t="str">
        <f>+F20</f>
        <v>SI</v>
      </c>
    </row>
    <row r="10" spans="2:6" hidden="1" x14ac:dyDescent="0.25">
      <c r="B10" s="102"/>
      <c r="C10" s="87"/>
      <c r="D10" s="96">
        <f>COUNTIF(D8:D9,"NO")</f>
        <v>0</v>
      </c>
      <c r="E10" s="96">
        <f>COUNTIF(E8:E9,"NO")</f>
        <v>0</v>
      </c>
      <c r="F10" s="103">
        <f>COUNTIF(F8:F9,"NO")</f>
        <v>1</v>
      </c>
    </row>
    <row r="11" spans="2:6" ht="15.75" x14ac:dyDescent="0.25">
      <c r="B11" s="232" t="s">
        <v>6</v>
      </c>
      <c r="C11" s="115" t="s">
        <v>260</v>
      </c>
      <c r="D11" s="99" t="str">
        <f>+IF(D19&gt;0,"NO","SI")</f>
        <v>SI</v>
      </c>
      <c r="E11" s="99" t="str">
        <f>+IF(E19&gt;0,"NO","SI")</f>
        <v>SI</v>
      </c>
      <c r="F11" s="104" t="str">
        <f>+IF(F19&gt;0,"NO","SI")</f>
        <v>NO</v>
      </c>
    </row>
    <row r="12" spans="2:6" x14ac:dyDescent="0.25">
      <c r="B12" s="232"/>
      <c r="C12" s="116" t="s">
        <v>9</v>
      </c>
      <c r="D12" s="96" t="str">
        <f>+BTESA!BU13</f>
        <v>SI</v>
      </c>
      <c r="E12" s="96" t="str">
        <f>+GyC!BU13</f>
        <v>SI</v>
      </c>
      <c r="F12" s="103" t="str">
        <f>+UT!BU13</f>
        <v>SI</v>
      </c>
    </row>
    <row r="13" spans="2:6" x14ac:dyDescent="0.25">
      <c r="B13" s="232"/>
      <c r="C13" s="116" t="s">
        <v>11</v>
      </c>
      <c r="D13" s="96" t="str">
        <f>+BTESA!BU14</f>
        <v>SI</v>
      </c>
      <c r="E13" s="96" t="str">
        <f>+GyC!BU14</f>
        <v>SI</v>
      </c>
      <c r="F13" s="103" t="str">
        <f>+UT!BU14</f>
        <v>SI</v>
      </c>
    </row>
    <row r="14" spans="2:6" x14ac:dyDescent="0.25">
      <c r="B14" s="232"/>
      <c r="C14" s="116" t="s">
        <v>12</v>
      </c>
      <c r="D14" s="96" t="str">
        <f>+BTESA!BU15</f>
        <v>SI</v>
      </c>
      <c r="E14" s="96" t="str">
        <f>+GyC!BU15</f>
        <v>SI</v>
      </c>
      <c r="F14" s="103" t="str">
        <f>+UT!BU15</f>
        <v>NO</v>
      </c>
    </row>
    <row r="15" spans="2:6" x14ac:dyDescent="0.25">
      <c r="B15" s="232"/>
      <c r="C15" s="116" t="s">
        <v>13</v>
      </c>
      <c r="D15" s="96" t="str">
        <f>+BTESA!BU16</f>
        <v>SI</v>
      </c>
      <c r="E15" s="96" t="str">
        <f>+GyC!BU16</f>
        <v>SI</v>
      </c>
      <c r="F15" s="103" t="str">
        <f>+UT!BU16</f>
        <v>NO</v>
      </c>
    </row>
    <row r="16" spans="2:6" x14ac:dyDescent="0.25">
      <c r="B16" s="232"/>
      <c r="C16" s="116" t="s">
        <v>14</v>
      </c>
      <c r="D16" s="96" t="str">
        <f>+BTESA!BU17</f>
        <v>SI</v>
      </c>
      <c r="E16" s="96" t="str">
        <f>+GyC!BU17</f>
        <v>SI</v>
      </c>
      <c r="F16" s="103" t="str">
        <f>+UT!BU17</f>
        <v>SI</v>
      </c>
    </row>
    <row r="17" spans="2:6" x14ac:dyDescent="0.25">
      <c r="B17" s="232"/>
      <c r="C17" s="116" t="s">
        <v>258</v>
      </c>
      <c r="D17" s="96" t="str">
        <f>+BTESA!K16</f>
        <v>SI</v>
      </c>
      <c r="E17" s="96" t="str">
        <f>+GyC!K16</f>
        <v>SI</v>
      </c>
      <c r="F17" s="103" t="str">
        <f>+UT!K16</f>
        <v>SI</v>
      </c>
    </row>
    <row r="18" spans="2:6" ht="45" x14ac:dyDescent="0.25">
      <c r="B18" s="232"/>
      <c r="C18" s="116" t="s">
        <v>259</v>
      </c>
      <c r="D18" s="97" t="str">
        <f>+BTESA!AD16</f>
        <v>SI</v>
      </c>
      <c r="E18" s="97" t="str">
        <f>+GyC!AD16</f>
        <v>SI</v>
      </c>
      <c r="F18" s="105" t="str">
        <f>+UT!AD16</f>
        <v>SI</v>
      </c>
    </row>
    <row r="19" spans="2:6" hidden="1" x14ac:dyDescent="0.25">
      <c r="B19" s="117"/>
      <c r="C19" s="118"/>
      <c r="D19" s="96">
        <f>COUNTIF(D12:D18,"NO")</f>
        <v>0</v>
      </c>
      <c r="E19" s="96">
        <f>COUNTIF(E12:E18,"NO")</f>
        <v>0</v>
      </c>
      <c r="F19" s="103">
        <f>COUNTIF(F12:F18,"NO")</f>
        <v>2</v>
      </c>
    </row>
    <row r="20" spans="2:6" ht="15.75" x14ac:dyDescent="0.25">
      <c r="B20" s="237" t="s">
        <v>66</v>
      </c>
      <c r="C20" s="115" t="s">
        <v>261</v>
      </c>
      <c r="D20" s="99" t="str">
        <f>+IF(D23&gt;0,"NO","SI")</f>
        <v>SI</v>
      </c>
      <c r="E20" s="99" t="str">
        <f>+IF(E23&gt;0,"NO","SI")</f>
        <v>SI</v>
      </c>
      <c r="F20" s="104" t="str">
        <f>+IF(F23&gt;0,"NO","SI")</f>
        <v>SI</v>
      </c>
    </row>
    <row r="21" spans="2:6" ht="15" customHeight="1" x14ac:dyDescent="0.25">
      <c r="B21" s="238"/>
      <c r="C21" s="119" t="s">
        <v>262</v>
      </c>
      <c r="D21" s="96" t="str">
        <f>+IF(D29&gt;0,"NO","SI")</f>
        <v>SI</v>
      </c>
      <c r="E21" s="96" t="str">
        <f>+IF(E29&gt;0,"NO","SI")</f>
        <v>SI</v>
      </c>
      <c r="F21" s="103" t="str">
        <f>+IF(F29&gt;0,"NO","SI")</f>
        <v>SI</v>
      </c>
    </row>
    <row r="22" spans="2:6" ht="15" hidden="1" customHeight="1" x14ac:dyDescent="0.25">
      <c r="B22" s="238"/>
      <c r="C22" s="120" t="str">
        <f>+C44</f>
        <v>Coordinador técnico</v>
      </c>
      <c r="D22" s="96" t="str">
        <f>+IF(D59&gt;0,"NO","SI")</f>
        <v>SI</v>
      </c>
      <c r="E22" s="96" t="str">
        <f>+IF(E59&gt;0,"NO","SI")</f>
        <v>SI</v>
      </c>
      <c r="F22" s="103" t="str">
        <f>+IF(F59&gt;0,"NO","SI")</f>
        <v>SI</v>
      </c>
    </row>
    <row r="23" spans="2:6" ht="15" hidden="1" customHeight="1" x14ac:dyDescent="0.25">
      <c r="B23" s="238"/>
      <c r="C23" s="148"/>
      <c r="D23" s="146">
        <f>COUNTIF(D21:D22,"NO")</f>
        <v>0</v>
      </c>
      <c r="E23" s="146">
        <f>COUNTIF(E21:E22,"NO")</f>
        <v>0</v>
      </c>
      <c r="F23" s="147">
        <f>COUNTIF(F21:F22,"NO")</f>
        <v>0</v>
      </c>
    </row>
    <row r="24" spans="2:6" ht="15" hidden="1" customHeight="1" x14ac:dyDescent="0.25">
      <c r="B24" s="238"/>
      <c r="C24" s="148"/>
      <c r="D24" s="146"/>
      <c r="E24" s="146"/>
      <c r="F24" s="147"/>
    </row>
    <row r="25" spans="2:6" x14ac:dyDescent="0.25">
      <c r="B25" s="238"/>
      <c r="C25" s="121" t="str">
        <f>+C30</f>
        <v>Perfil</v>
      </c>
      <c r="D25" s="96" t="str">
        <f>+D30</f>
        <v>SI</v>
      </c>
      <c r="E25" s="96" t="str">
        <f>+E30</f>
        <v>SI</v>
      </c>
      <c r="F25" s="103" t="str">
        <f>+F30</f>
        <v>SI</v>
      </c>
    </row>
    <row r="26" spans="2:6" x14ac:dyDescent="0.25">
      <c r="B26" s="238"/>
      <c r="C26" s="121" t="str">
        <f t="shared" ref="C26:F28" si="0">+C41</f>
        <v>Experiencia general</v>
      </c>
      <c r="D26" s="96" t="str">
        <f t="shared" si="0"/>
        <v>SI</v>
      </c>
      <c r="E26" s="96" t="str">
        <f t="shared" si="0"/>
        <v>SI</v>
      </c>
      <c r="F26" s="103" t="str">
        <f t="shared" si="0"/>
        <v>SI</v>
      </c>
    </row>
    <row r="27" spans="2:6" x14ac:dyDescent="0.25">
      <c r="B27" s="238"/>
      <c r="C27" s="121" t="str">
        <f t="shared" si="0"/>
        <v>Experiencia específica 1</v>
      </c>
      <c r="D27" s="96" t="str">
        <f t="shared" si="0"/>
        <v>SI</v>
      </c>
      <c r="E27" s="96" t="str">
        <f t="shared" si="0"/>
        <v>SI</v>
      </c>
      <c r="F27" s="103" t="str">
        <f t="shared" si="0"/>
        <v>SI</v>
      </c>
    </row>
    <row r="28" spans="2:6" x14ac:dyDescent="0.25">
      <c r="B28" s="238"/>
      <c r="C28" s="121" t="str">
        <f t="shared" si="0"/>
        <v>Experiencia específica 2</v>
      </c>
      <c r="D28" s="96" t="str">
        <f t="shared" si="0"/>
        <v>SI</v>
      </c>
      <c r="E28" s="96" t="str">
        <f t="shared" si="0"/>
        <v>SI</v>
      </c>
      <c r="F28" s="103" t="str">
        <f t="shared" si="0"/>
        <v>SI</v>
      </c>
    </row>
    <row r="29" spans="2:6" ht="15" hidden="1" customHeight="1" x14ac:dyDescent="0.25">
      <c r="B29" s="238"/>
      <c r="C29" s="120"/>
      <c r="D29" s="96">
        <f>COUNTIF(D25:D28,"NO")</f>
        <v>0</v>
      </c>
      <c r="E29" s="96">
        <f>COUNTIF(E25:E28,"NO")</f>
        <v>0</v>
      </c>
      <c r="F29" s="103">
        <f>COUNTIF(F25:F28,"NO")</f>
        <v>0</v>
      </c>
    </row>
    <row r="30" spans="2:6" ht="15" hidden="1" customHeight="1" x14ac:dyDescent="0.25">
      <c r="B30" s="238"/>
      <c r="C30" s="120" t="s">
        <v>263</v>
      </c>
      <c r="D30" s="96" t="str">
        <f>+IF(D40&gt;0,"NO","SI")</f>
        <v>SI</v>
      </c>
      <c r="E30" s="96" t="str">
        <f>+IF(E40&gt;0,"NO","SI")</f>
        <v>SI</v>
      </c>
      <c r="F30" s="103" t="str">
        <f>+IF(F40&gt;0,"NO","SI")</f>
        <v>SI</v>
      </c>
    </row>
    <row r="31" spans="2:6" ht="15" hidden="1" customHeight="1" x14ac:dyDescent="0.25">
      <c r="B31" s="238"/>
      <c r="C31" s="120" t="s">
        <v>68</v>
      </c>
      <c r="D31" s="96" t="str">
        <f>+BTESA!C21</f>
        <v>SI</v>
      </c>
      <c r="E31" s="96" t="str">
        <f>+GyC!C21</f>
        <v>SI</v>
      </c>
      <c r="F31" s="103" t="str">
        <f>+UT!C21</f>
        <v>SI</v>
      </c>
    </row>
    <row r="32" spans="2:6" ht="15" hidden="1" customHeight="1" x14ac:dyDescent="0.25">
      <c r="B32" s="238"/>
      <c r="C32" s="120" t="s">
        <v>75</v>
      </c>
      <c r="D32" s="96" t="str">
        <f>+BTESA!D21</f>
        <v>SI</v>
      </c>
      <c r="E32" s="96" t="str">
        <f>+GyC!D21</f>
        <v>SI</v>
      </c>
      <c r="F32" s="103" t="str">
        <f>+UT!D21</f>
        <v>SI</v>
      </c>
    </row>
    <row r="33" spans="2:6" ht="15" hidden="1" customHeight="1" x14ac:dyDescent="0.25">
      <c r="B33" s="238"/>
      <c r="C33" s="120" t="s">
        <v>69</v>
      </c>
      <c r="D33" s="96" t="str">
        <f>+BTESA!E21</f>
        <v>SI</v>
      </c>
      <c r="E33" s="96" t="str">
        <f>+GyC!E21</f>
        <v>SI</v>
      </c>
      <c r="F33" s="103" t="str">
        <f>+UT!E21</f>
        <v>SI</v>
      </c>
    </row>
    <row r="34" spans="2:6" ht="15" hidden="1" customHeight="1" x14ac:dyDescent="0.25">
      <c r="B34" s="238"/>
      <c r="C34" s="120" t="s">
        <v>75</v>
      </c>
      <c r="D34" s="96" t="str">
        <f>+BTESA!F21</f>
        <v>SI</v>
      </c>
      <c r="E34" s="96" t="str">
        <f>+GyC!F21</f>
        <v>SI</v>
      </c>
      <c r="F34" s="103" t="str">
        <f>+UT!F21</f>
        <v>SI</v>
      </c>
    </row>
    <row r="35" spans="2:6" ht="15" hidden="1" customHeight="1" x14ac:dyDescent="0.25">
      <c r="B35" s="238"/>
      <c r="C35" s="120" t="s">
        <v>70</v>
      </c>
      <c r="D35" s="96" t="str">
        <f>+BTESA!G21</f>
        <v>SI</v>
      </c>
      <c r="E35" s="96" t="str">
        <f>+GyC!G21</f>
        <v>SI</v>
      </c>
      <c r="F35" s="103" t="str">
        <f>+UT!G21</f>
        <v>SI</v>
      </c>
    </row>
    <row r="36" spans="2:6" ht="15" hidden="1" customHeight="1" x14ac:dyDescent="0.25">
      <c r="B36" s="238"/>
      <c r="C36" s="120" t="s">
        <v>264</v>
      </c>
      <c r="D36" s="96" t="str">
        <f>+BTESA!J21</f>
        <v>N/A</v>
      </c>
      <c r="E36" s="96" t="str">
        <f>+GyC!J21</f>
        <v>N/A</v>
      </c>
      <c r="F36" s="103" t="str">
        <f>+UT!J21</f>
        <v>N/A</v>
      </c>
    </row>
    <row r="37" spans="2:6" ht="15" hidden="1" customHeight="1" x14ac:dyDescent="0.25">
      <c r="B37" s="238"/>
      <c r="C37" s="120" t="s">
        <v>78</v>
      </c>
      <c r="D37" s="96" t="str">
        <f>+BTESA!L21</f>
        <v>SI</v>
      </c>
      <c r="E37" s="96" t="str">
        <f>+GyC!L21</f>
        <v>SI</v>
      </c>
      <c r="F37" s="103" t="str">
        <f>+UT!L21</f>
        <v>SI</v>
      </c>
    </row>
    <row r="38" spans="2:6" ht="15" hidden="1" customHeight="1" x14ac:dyDescent="0.25">
      <c r="B38" s="238"/>
      <c r="C38" s="120" t="s">
        <v>79</v>
      </c>
      <c r="D38" s="96" t="str">
        <f>+BTESA!M21</f>
        <v>SI</v>
      </c>
      <c r="E38" s="96" t="str">
        <f>+GyC!M21</f>
        <v>SI</v>
      </c>
      <c r="F38" s="103" t="str">
        <f>+UT!M21</f>
        <v>SI</v>
      </c>
    </row>
    <row r="39" spans="2:6" ht="15" hidden="1" customHeight="1" x14ac:dyDescent="0.25">
      <c r="B39" s="238"/>
      <c r="C39" s="120" t="s">
        <v>265</v>
      </c>
      <c r="D39" s="96" t="str">
        <f>+BTESA!N21</f>
        <v>SI</v>
      </c>
      <c r="E39" s="96" t="str">
        <f>+GyC!N21</f>
        <v>SI</v>
      </c>
      <c r="F39" s="103" t="str">
        <f>+UT!N21</f>
        <v>SI</v>
      </c>
    </row>
    <row r="40" spans="2:6" ht="15" hidden="1" customHeight="1" x14ac:dyDescent="0.25">
      <c r="B40" s="238"/>
      <c r="C40" s="120"/>
      <c r="D40" s="96">
        <f>COUNTIF(D31:D39,"NO")</f>
        <v>0</v>
      </c>
      <c r="E40" s="96">
        <f>COUNTIF(E31:E39,"NO")</f>
        <v>0</v>
      </c>
      <c r="F40" s="103">
        <f>COUNTIF(F31:F39,"NO")</f>
        <v>0</v>
      </c>
    </row>
    <row r="41" spans="2:6" ht="15" hidden="1" customHeight="1" x14ac:dyDescent="0.25">
      <c r="B41" s="238"/>
      <c r="C41" s="120" t="s">
        <v>266</v>
      </c>
      <c r="D41" s="96" t="str">
        <f>+BTESA!O21</f>
        <v>SI</v>
      </c>
      <c r="E41" s="96" t="str">
        <f>+GyC!O21</f>
        <v>SI</v>
      </c>
      <c r="F41" s="103" t="str">
        <f>+UT!O21</f>
        <v>SI</v>
      </c>
    </row>
    <row r="42" spans="2:6" ht="15" hidden="1" customHeight="1" x14ac:dyDescent="0.25">
      <c r="B42" s="238"/>
      <c r="C42" s="120" t="s">
        <v>267</v>
      </c>
      <c r="D42" s="96" t="str">
        <f>+BTESA!P21</f>
        <v>SI</v>
      </c>
      <c r="E42" s="96" t="str">
        <f>+GyC!P21</f>
        <v>SI</v>
      </c>
      <c r="F42" s="103" t="str">
        <f>+UT!P21</f>
        <v>SI</v>
      </c>
    </row>
    <row r="43" spans="2:6" ht="15" hidden="1" customHeight="1" x14ac:dyDescent="0.25">
      <c r="B43" s="238"/>
      <c r="C43" s="120" t="s">
        <v>268</v>
      </c>
      <c r="D43" s="96" t="str">
        <f>+BTESA!Q21</f>
        <v>SI</v>
      </c>
      <c r="E43" s="96" t="str">
        <f>+GyC!Q21</f>
        <v>SI</v>
      </c>
      <c r="F43" s="103" t="str">
        <f>+UT!Q21</f>
        <v>SI</v>
      </c>
    </row>
    <row r="44" spans="2:6" x14ac:dyDescent="0.25">
      <c r="B44" s="238"/>
      <c r="C44" s="119" t="s">
        <v>269</v>
      </c>
      <c r="D44" s="96" t="str">
        <f>+D22</f>
        <v>SI</v>
      </c>
      <c r="E44" s="96" t="str">
        <f>+E22</f>
        <v>SI</v>
      </c>
      <c r="F44" s="103" t="str">
        <f>+F22</f>
        <v>SI</v>
      </c>
    </row>
    <row r="45" spans="2:6" x14ac:dyDescent="0.25">
      <c r="B45" s="238"/>
      <c r="C45" s="121" t="s">
        <v>263</v>
      </c>
      <c r="D45" s="96" t="str">
        <f>+IF(D55&gt;0,"NO","SI")</f>
        <v>SI</v>
      </c>
      <c r="E45" s="96" t="str">
        <f>+IF(E55&gt;0,"NO","SI")</f>
        <v>SI</v>
      </c>
      <c r="F45" s="103" t="str">
        <f>+IF(F55&gt;0,"NO","SI")</f>
        <v>SI</v>
      </c>
    </row>
    <row r="46" spans="2:6" ht="15" hidden="1" customHeight="1" x14ac:dyDescent="0.25">
      <c r="B46" s="238"/>
      <c r="C46" s="121" t="s">
        <v>68</v>
      </c>
      <c r="D46" s="96" t="str">
        <f>+BTESA!C46</f>
        <v>SI</v>
      </c>
      <c r="E46" s="96" t="str">
        <f>+GyC!C46</f>
        <v>SI</v>
      </c>
      <c r="F46" s="103" t="str">
        <f>+UT!C48</f>
        <v>SI</v>
      </c>
    </row>
    <row r="47" spans="2:6" ht="15" hidden="1" customHeight="1" x14ac:dyDescent="0.25">
      <c r="B47" s="238"/>
      <c r="C47" s="121" t="s">
        <v>75</v>
      </c>
      <c r="D47" s="96" t="str">
        <f>+BTESA!D46</f>
        <v>SI</v>
      </c>
      <c r="E47" s="96" t="str">
        <f>+GyC!D46</f>
        <v>SI</v>
      </c>
      <c r="F47" s="103" t="str">
        <f>+UT!D48</f>
        <v>SI</v>
      </c>
    </row>
    <row r="48" spans="2:6" ht="15" hidden="1" customHeight="1" x14ac:dyDescent="0.25">
      <c r="B48" s="238"/>
      <c r="C48" s="121" t="s">
        <v>69</v>
      </c>
      <c r="D48" s="96" t="str">
        <f>+BTESA!E46</f>
        <v>SI</v>
      </c>
      <c r="E48" s="96" t="str">
        <f>+GyC!E46</f>
        <v>SI</v>
      </c>
      <c r="F48" s="103" t="str">
        <f>+UT!E48</f>
        <v>SI</v>
      </c>
    </row>
    <row r="49" spans="2:6" ht="15" hidden="1" customHeight="1" x14ac:dyDescent="0.25">
      <c r="B49" s="238"/>
      <c r="C49" s="121" t="s">
        <v>75</v>
      </c>
      <c r="D49" s="96" t="str">
        <f>+BTESA!F46</f>
        <v>SI</v>
      </c>
      <c r="E49" s="96" t="str">
        <f>+GyC!F46</f>
        <v>SI</v>
      </c>
      <c r="F49" s="103" t="str">
        <f>+UT!F48</f>
        <v>SI</v>
      </c>
    </row>
    <row r="50" spans="2:6" ht="15" hidden="1" customHeight="1" x14ac:dyDescent="0.25">
      <c r="B50" s="238"/>
      <c r="C50" s="121" t="s">
        <v>70</v>
      </c>
      <c r="D50" s="96" t="str">
        <f>+BTESA!G46</f>
        <v>SI</v>
      </c>
      <c r="E50" s="96" t="str">
        <f>+GyC!G46</f>
        <v>SI</v>
      </c>
      <c r="F50" s="103" t="str">
        <f>+UT!G48</f>
        <v>SI</v>
      </c>
    </row>
    <row r="51" spans="2:6" ht="15" hidden="1" customHeight="1" x14ac:dyDescent="0.25">
      <c r="B51" s="238"/>
      <c r="C51" s="121" t="s">
        <v>264</v>
      </c>
      <c r="D51" s="96" t="str">
        <f>+BTESA!J46</f>
        <v>N/A</v>
      </c>
      <c r="E51" s="96" t="str">
        <f>+GyC!J46</f>
        <v>N/A</v>
      </c>
      <c r="F51" s="103" t="str">
        <f>+UT!J48</f>
        <v>N/A</v>
      </c>
    </row>
    <row r="52" spans="2:6" ht="15" hidden="1" customHeight="1" x14ac:dyDescent="0.25">
      <c r="B52" s="238"/>
      <c r="C52" s="121" t="s">
        <v>78</v>
      </c>
      <c r="D52" s="96" t="str">
        <f>+BTESA!L46</f>
        <v>SI</v>
      </c>
      <c r="E52" s="96" t="str">
        <f>+GyC!L46</f>
        <v>SI</v>
      </c>
      <c r="F52" s="103" t="str">
        <f>+UT!L48</f>
        <v>SI</v>
      </c>
    </row>
    <row r="53" spans="2:6" ht="15" hidden="1" customHeight="1" x14ac:dyDescent="0.25">
      <c r="B53" s="238"/>
      <c r="C53" s="121" t="s">
        <v>79</v>
      </c>
      <c r="D53" s="96" t="str">
        <f>+BTESA!M46</f>
        <v>SI</v>
      </c>
      <c r="E53" s="96" t="str">
        <f>+GyC!M46</f>
        <v>SI</v>
      </c>
      <c r="F53" s="103" t="str">
        <f>+UT!M48</f>
        <v>SI</v>
      </c>
    </row>
    <row r="54" spans="2:6" ht="15" hidden="1" customHeight="1" x14ac:dyDescent="0.25">
      <c r="B54" s="238"/>
      <c r="C54" s="121" t="s">
        <v>265</v>
      </c>
      <c r="D54" s="96" t="str">
        <f>+BTESA!N46</f>
        <v>SI</v>
      </c>
      <c r="E54" s="96" t="str">
        <f>+GyC!N46</f>
        <v>SI</v>
      </c>
      <c r="F54" s="103" t="str">
        <f>+UT!N48</f>
        <v>SI</v>
      </c>
    </row>
    <row r="55" spans="2:6" ht="15" hidden="1" customHeight="1" x14ac:dyDescent="0.25">
      <c r="B55" s="238"/>
      <c r="C55" s="121"/>
      <c r="D55" s="96">
        <f>COUNTIF(D46:D54,"NO")</f>
        <v>0</v>
      </c>
      <c r="E55" s="96">
        <f>COUNTIF(E46:E54,"NO")</f>
        <v>0</v>
      </c>
      <c r="F55" s="103">
        <f>COUNTIF(F46:F54,"NO")</f>
        <v>0</v>
      </c>
    </row>
    <row r="56" spans="2:6" ht="15" hidden="1" customHeight="1" x14ac:dyDescent="0.25">
      <c r="B56" s="238"/>
      <c r="C56" s="121" t="str">
        <f>+C45</f>
        <v>Perfil</v>
      </c>
      <c r="D56" s="96" t="str">
        <f>+D45</f>
        <v>SI</v>
      </c>
      <c r="E56" s="96" t="str">
        <f>+E45</f>
        <v>SI</v>
      </c>
      <c r="F56" s="103" t="str">
        <f>+F45</f>
        <v>SI</v>
      </c>
    </row>
    <row r="57" spans="2:6" x14ac:dyDescent="0.25">
      <c r="B57" s="238"/>
      <c r="C57" s="121" t="s">
        <v>266</v>
      </c>
      <c r="D57" s="96" t="str">
        <f>+BTESA!O46</f>
        <v>SI</v>
      </c>
      <c r="E57" s="96" t="str">
        <f>+GyC!O46</f>
        <v>SI</v>
      </c>
      <c r="F57" s="103" t="str">
        <f>+UT!O48</f>
        <v>SI</v>
      </c>
    </row>
    <row r="58" spans="2:6" ht="15.75" thickBot="1" x14ac:dyDescent="0.3">
      <c r="B58" s="239"/>
      <c r="C58" s="122" t="s">
        <v>270</v>
      </c>
      <c r="D58" s="106" t="str">
        <f>+BTESA!T46</f>
        <v>SI</v>
      </c>
      <c r="E58" s="106" t="str">
        <f>+GyC!T46</f>
        <v>SI</v>
      </c>
      <c r="F58" s="107" t="str">
        <f>+UT!T48</f>
        <v>SI</v>
      </c>
    </row>
    <row r="59" spans="2:6" ht="15.75" hidden="1" thickBot="1" x14ac:dyDescent="0.3">
      <c r="B59" s="149"/>
      <c r="C59" s="149"/>
      <c r="D59" s="150">
        <f>COUNTIF(D56:D58,"NO")</f>
        <v>0</v>
      </c>
      <c r="E59" s="150">
        <f>COUNTIF(E56:E58,"NO")</f>
        <v>0</v>
      </c>
      <c r="F59" s="150">
        <f>COUNTIF(F56:F58,"NO")</f>
        <v>0</v>
      </c>
    </row>
    <row r="60" spans="2:6" ht="21" customHeight="1" x14ac:dyDescent="0.25">
      <c r="B60" s="242" t="s">
        <v>109</v>
      </c>
      <c r="C60" s="130" t="s">
        <v>110</v>
      </c>
      <c r="D60" s="133" t="str">
        <f>+IF(D67&gt;0,"RECHAZADO","CUMPLE")</f>
        <v>CUMPLE</v>
      </c>
      <c r="E60" s="133" t="str">
        <f>+IF(E67&gt;0,"RECHAZADO","CUMPLE")</f>
        <v>CUMPLE</v>
      </c>
      <c r="F60" s="134" t="str">
        <f>+IF(F67&gt;0,"RECHAZADO","CUMPLE")</f>
        <v>RECHAZADO</v>
      </c>
    </row>
    <row r="61" spans="2:6" ht="15.75" x14ac:dyDescent="0.25">
      <c r="B61" s="243"/>
      <c r="C61" s="131" t="s">
        <v>391</v>
      </c>
      <c r="D61" s="98" t="str">
        <f>+BTESA!D71</f>
        <v>CUMPLE</v>
      </c>
      <c r="E61" s="98" t="str">
        <f>+GyC!D71</f>
        <v>CUMPLE</v>
      </c>
      <c r="F61" s="135" t="str">
        <f>+UT!D73</f>
        <v>RECHAZADO</v>
      </c>
    </row>
    <row r="62" spans="2:6" ht="15.75" x14ac:dyDescent="0.25">
      <c r="B62" s="243"/>
      <c r="C62" s="131" t="s">
        <v>114</v>
      </c>
      <c r="D62" s="98" t="str">
        <f>+BTESA!D72</f>
        <v>CUMPLE</v>
      </c>
      <c r="E62" s="98" t="str">
        <f>+GyC!D72</f>
        <v>CUMPLE</v>
      </c>
      <c r="F62" s="135" t="str">
        <f>+UT!D74</f>
        <v>CUMPLE</v>
      </c>
    </row>
    <row r="63" spans="2:6" ht="15.75" hidden="1" x14ac:dyDescent="0.25">
      <c r="B63" s="243"/>
      <c r="C63" s="131" t="s">
        <v>116</v>
      </c>
      <c r="D63" s="98" t="str">
        <f>+BTESA!D73</f>
        <v>CUMPLE</v>
      </c>
      <c r="E63" s="98" t="str">
        <f>+GyC!D73</f>
        <v>CUMPLE</v>
      </c>
      <c r="F63" s="135">
        <f>+UT!D75</f>
        <v>0</v>
      </c>
    </row>
    <row r="64" spans="2:6" ht="15.75" x14ac:dyDescent="0.25">
      <c r="B64" s="243"/>
      <c r="C64" s="131" t="s">
        <v>118</v>
      </c>
      <c r="D64" s="98" t="str">
        <f>+BTESA!D74</f>
        <v>CUMPLE</v>
      </c>
      <c r="E64" s="98" t="str">
        <f>+GyC!D74</f>
        <v>CUMPLE</v>
      </c>
      <c r="F64" s="135" t="str">
        <f>+UT!D76</f>
        <v>CUMPLE</v>
      </c>
    </row>
    <row r="65" spans="2:6" ht="15.75" x14ac:dyDescent="0.25">
      <c r="B65" s="243"/>
      <c r="C65" s="131" t="s">
        <v>120</v>
      </c>
      <c r="D65" s="98" t="str">
        <f>+BTESA!D75</f>
        <v>CUMPLE</v>
      </c>
      <c r="E65" s="98" t="str">
        <f>+GyC!D75</f>
        <v>CUMPLE</v>
      </c>
      <c r="F65" s="135" t="str">
        <f>+UT!D77</f>
        <v>CUMPLE</v>
      </c>
    </row>
    <row r="66" spans="2:6" ht="16.5" thickBot="1" x14ac:dyDescent="0.3">
      <c r="B66" s="244"/>
      <c r="C66" s="132" t="s">
        <v>122</v>
      </c>
      <c r="D66" s="136" t="str">
        <f>+BTESA!D76</f>
        <v>CUMPLE</v>
      </c>
      <c r="E66" s="136" t="str">
        <f>+GyC!D76</f>
        <v>CUMPLE</v>
      </c>
      <c r="F66" s="137" t="str">
        <f>+UT!D78</f>
        <v>CUMPLE</v>
      </c>
    </row>
    <row r="67" spans="2:6" ht="15.75" hidden="1" thickBot="1" x14ac:dyDescent="0.3">
      <c r="B67" s="129"/>
      <c r="C67" s="129"/>
      <c r="D67" s="108">
        <f>COUNTIF(D61:D66,"RECHAZADO")</f>
        <v>0</v>
      </c>
      <c r="E67" s="108">
        <f>COUNTIF(E61:E66,"RECHAZADO")</f>
        <v>0</v>
      </c>
      <c r="F67" s="108">
        <f>COUNTIF(F61:F66,"RECHAZADO")</f>
        <v>1</v>
      </c>
    </row>
    <row r="68" spans="2:6" ht="18" customHeight="1" x14ac:dyDescent="0.25">
      <c r="B68" s="245" t="s">
        <v>271</v>
      </c>
      <c r="C68" s="130" t="s">
        <v>272</v>
      </c>
      <c r="D68" s="138" t="str">
        <f>+IF(D75&gt;0,"NO","SI")</f>
        <v>SI</v>
      </c>
      <c r="E68" s="138" t="str">
        <f>+IF(E75&gt;0,"NO","SI")</f>
        <v>SI</v>
      </c>
      <c r="F68" s="139" t="str">
        <f>+IF(F75&gt;0,"NO","SI")</f>
        <v>NO</v>
      </c>
    </row>
    <row r="69" spans="2:6" ht="15.75" x14ac:dyDescent="0.25">
      <c r="B69" s="246"/>
      <c r="C69" s="140" t="s">
        <v>124</v>
      </c>
      <c r="D69" s="141" t="str">
        <f>+BTESA!D79</f>
        <v>SI</v>
      </c>
      <c r="E69" s="141" t="str">
        <f>+GyC!D79</f>
        <v>SI</v>
      </c>
      <c r="F69" s="142" t="str">
        <f>+UT!D81</f>
        <v>SI</v>
      </c>
    </row>
    <row r="70" spans="2:6" ht="15.75" x14ac:dyDescent="0.25">
      <c r="B70" s="246"/>
      <c r="C70" s="140" t="s">
        <v>127</v>
      </c>
      <c r="D70" s="141" t="str">
        <f>+BTESA!D80</f>
        <v>SI</v>
      </c>
      <c r="E70" s="141" t="str">
        <f>+GyC!D80</f>
        <v>SI</v>
      </c>
      <c r="F70" s="142" t="str">
        <f>+UT!D82</f>
        <v>SI</v>
      </c>
    </row>
    <row r="71" spans="2:6" ht="15.75" x14ac:dyDescent="0.25">
      <c r="B71" s="246"/>
      <c r="C71" s="140" t="s">
        <v>128</v>
      </c>
      <c r="D71" s="141" t="str">
        <f>+BTESA!D81</f>
        <v>SI</v>
      </c>
      <c r="E71" s="141" t="str">
        <f>+GyC!D81</f>
        <v>SI</v>
      </c>
      <c r="F71" s="142" t="str">
        <f>+UT!D83</f>
        <v>SI</v>
      </c>
    </row>
    <row r="72" spans="2:6" ht="15.75" x14ac:dyDescent="0.25">
      <c r="B72" s="246"/>
      <c r="C72" s="140" t="s">
        <v>392</v>
      </c>
      <c r="D72" s="141" t="str">
        <f>+BTESA!D82</f>
        <v>SI</v>
      </c>
      <c r="E72" s="141" t="str">
        <f>+GyC!D82</f>
        <v>SI</v>
      </c>
      <c r="F72" s="142" t="str">
        <f>+UT!D84</f>
        <v>NO</v>
      </c>
    </row>
    <row r="73" spans="2:6" ht="15.75" x14ac:dyDescent="0.25">
      <c r="B73" s="246"/>
      <c r="C73" s="140" t="s">
        <v>132</v>
      </c>
      <c r="D73" s="141" t="str">
        <f>+BTESA!D83</f>
        <v>SI</v>
      </c>
      <c r="E73" s="141" t="str">
        <f>+GyC!D83</f>
        <v>SI</v>
      </c>
      <c r="F73" s="142" t="str">
        <f>+UT!D85</f>
        <v>SI</v>
      </c>
    </row>
    <row r="74" spans="2:6" ht="16.5" thickBot="1" x14ac:dyDescent="0.3">
      <c r="B74" s="247"/>
      <c r="C74" s="140" t="s">
        <v>134</v>
      </c>
      <c r="D74" s="141" t="str">
        <f>+BTESA!D89</f>
        <v>SI</v>
      </c>
      <c r="E74" s="141" t="str">
        <f>+GyC!D89</f>
        <v>SI</v>
      </c>
      <c r="F74" s="142" t="str">
        <f>+UT!D91</f>
        <v>SI</v>
      </c>
    </row>
    <row r="75" spans="2:6" ht="15.75" hidden="1" thickBot="1" x14ac:dyDescent="0.3">
      <c r="B75" s="161"/>
      <c r="C75" s="162"/>
      <c r="D75" s="163">
        <f>COUNTIF(D69:D74,"NO")</f>
        <v>0</v>
      </c>
      <c r="E75" s="163">
        <f>COUNTIF(E69:E74,"NO")</f>
        <v>0</v>
      </c>
      <c r="F75" s="164">
        <f>COUNTIF(F69:F74,"NO")</f>
        <v>1</v>
      </c>
    </row>
    <row r="76" spans="2:6" ht="24" customHeight="1" x14ac:dyDescent="0.25">
      <c r="B76" s="143" t="s">
        <v>273</v>
      </c>
      <c r="C76" s="240" t="s">
        <v>274</v>
      </c>
      <c r="D76" s="240"/>
      <c r="E76" s="240"/>
      <c r="F76" s="241"/>
    </row>
    <row r="77" spans="2:6" ht="18" customHeight="1" x14ac:dyDescent="0.25">
      <c r="B77" s="144" t="s">
        <v>275</v>
      </c>
      <c r="C77" s="145" t="s">
        <v>276</v>
      </c>
      <c r="D77" s="152" t="s">
        <v>287</v>
      </c>
      <c r="E77" s="152" t="s">
        <v>287</v>
      </c>
      <c r="F77" s="126" t="s">
        <v>287</v>
      </c>
    </row>
    <row r="78" spans="2:6" x14ac:dyDescent="0.25">
      <c r="B78" s="123" t="s">
        <v>278</v>
      </c>
      <c r="C78" s="124" t="s">
        <v>277</v>
      </c>
      <c r="D78" s="127">
        <f>+BTESA!D84</f>
        <v>20</v>
      </c>
      <c r="E78" s="127">
        <f>+GyC!D84</f>
        <v>20</v>
      </c>
      <c r="F78" s="128">
        <f>+UT!D86</f>
        <v>20</v>
      </c>
    </row>
    <row r="79" spans="2:6" x14ac:dyDescent="0.25">
      <c r="B79" s="123" t="s">
        <v>279</v>
      </c>
      <c r="C79" s="124" t="s">
        <v>283</v>
      </c>
      <c r="D79" s="127">
        <f>+BTESA!D85</f>
        <v>100</v>
      </c>
      <c r="E79" s="127">
        <f>+GyC!D85</f>
        <v>100</v>
      </c>
      <c r="F79" s="128">
        <f>+UT!D87</f>
        <v>100</v>
      </c>
    </row>
    <row r="80" spans="2:6" x14ac:dyDescent="0.25">
      <c r="B80" s="123" t="s">
        <v>280</v>
      </c>
      <c r="C80" s="124" t="s">
        <v>284</v>
      </c>
      <c r="D80" s="127">
        <f>+BTESA!D86</f>
        <v>7</v>
      </c>
      <c r="E80" s="127">
        <f>+GyC!D86</f>
        <v>7</v>
      </c>
      <c r="F80" s="128">
        <f>+UT!D88</f>
        <v>7</v>
      </c>
    </row>
    <row r="81" spans="2:6" x14ac:dyDescent="0.25">
      <c r="B81" s="123" t="s">
        <v>281</v>
      </c>
      <c r="C81" s="124" t="s">
        <v>285</v>
      </c>
      <c r="D81" s="127">
        <f>+BTESA!D87</f>
        <v>32</v>
      </c>
      <c r="E81" s="127">
        <f>+GyC!D87</f>
        <v>32</v>
      </c>
      <c r="F81" s="128">
        <f>+UT!D89</f>
        <v>32</v>
      </c>
    </row>
    <row r="82" spans="2:6" x14ac:dyDescent="0.25">
      <c r="B82" s="123" t="s">
        <v>282</v>
      </c>
      <c r="C82" s="124" t="s">
        <v>286</v>
      </c>
      <c r="D82" s="127">
        <f>+BTESA!D88</f>
        <v>141</v>
      </c>
      <c r="E82" s="127">
        <f>+GyC!D88</f>
        <v>141</v>
      </c>
      <c r="F82" s="128">
        <f>+UT!D90</f>
        <v>141</v>
      </c>
    </row>
    <row r="83" spans="2:6" ht="15.75" x14ac:dyDescent="0.25">
      <c r="B83" s="144" t="s">
        <v>350</v>
      </c>
      <c r="C83" s="145" t="s">
        <v>353</v>
      </c>
      <c r="D83" s="127">
        <f>+BTESA!D91</f>
        <v>100</v>
      </c>
      <c r="E83" s="127">
        <f>+GyC!D91</f>
        <v>100</v>
      </c>
      <c r="F83" s="128">
        <f>+UT!D93</f>
        <v>100</v>
      </c>
    </row>
    <row r="84" spans="2:6" ht="18.75" x14ac:dyDescent="0.25">
      <c r="B84" s="165"/>
      <c r="C84" s="158" t="s">
        <v>327</v>
      </c>
      <c r="D84" s="152" t="s">
        <v>333</v>
      </c>
      <c r="E84" s="152" t="s">
        <v>333</v>
      </c>
      <c r="F84" s="126" t="s">
        <v>333</v>
      </c>
    </row>
    <row r="85" spans="2:6" hidden="1" x14ac:dyDescent="0.25">
      <c r="B85" s="166"/>
      <c r="C85" s="70" t="str">
        <f>+C7</f>
        <v>CAPACIDAD TÉCNICA</v>
      </c>
      <c r="D85" s="157" t="str">
        <f>+D7</f>
        <v>SI</v>
      </c>
      <c r="E85" s="157" t="str">
        <f>+E7</f>
        <v>SI</v>
      </c>
      <c r="F85" s="167" t="str">
        <f>+F7</f>
        <v>NO</v>
      </c>
    </row>
    <row r="86" spans="2:6" hidden="1" x14ac:dyDescent="0.25">
      <c r="B86" s="166"/>
      <c r="C86" s="70" t="str">
        <f>+C60</f>
        <v>CAUSALES DE RECHAZO</v>
      </c>
      <c r="D86" s="157" t="str">
        <f>+D60</f>
        <v>CUMPLE</v>
      </c>
      <c r="E86" s="157" t="str">
        <f>+E60</f>
        <v>CUMPLE</v>
      </c>
      <c r="F86" s="167" t="str">
        <f>+F60</f>
        <v>RECHAZADO</v>
      </c>
    </row>
    <row r="87" spans="2:6" hidden="1" x14ac:dyDescent="0.25">
      <c r="B87" s="166"/>
      <c r="C87" s="70" t="str">
        <f>+C68</f>
        <v>Correcto diligenciamiento (Técnicos)</v>
      </c>
      <c r="D87" s="157" t="str">
        <f>+D68</f>
        <v>SI</v>
      </c>
      <c r="E87" s="157" t="str">
        <f>+E68</f>
        <v>SI</v>
      </c>
      <c r="F87" s="167" t="str">
        <f>+F68</f>
        <v>NO</v>
      </c>
    </row>
    <row r="88" spans="2:6" hidden="1" x14ac:dyDescent="0.25">
      <c r="B88" s="166"/>
      <c r="C88" s="70"/>
      <c r="D88" s="157">
        <f>COUNTIF(D85:D87,"NO")</f>
        <v>0</v>
      </c>
      <c r="E88" s="157">
        <f t="shared" ref="E88:F88" si="1">COUNTIF(E85:E87,"NO")</f>
        <v>0</v>
      </c>
      <c r="F88" s="167">
        <f t="shared" si="1"/>
        <v>2</v>
      </c>
    </row>
    <row r="89" spans="2:6" hidden="1" x14ac:dyDescent="0.25">
      <c r="B89" s="166"/>
      <c r="C89" s="70"/>
      <c r="D89" s="157">
        <f>COUNTIF(D85:D87,"RECHAZADO")</f>
        <v>0</v>
      </c>
      <c r="E89" s="157">
        <f t="shared" ref="E89:F89" si="2">COUNTIF(E85:E87,"RECHAZADO")</f>
        <v>0</v>
      </c>
      <c r="F89" s="167">
        <f t="shared" si="2"/>
        <v>1</v>
      </c>
    </row>
    <row r="90" spans="2:6" hidden="1" x14ac:dyDescent="0.25">
      <c r="B90" s="166"/>
      <c r="C90" s="70"/>
      <c r="D90" s="157">
        <f>+D88+D89</f>
        <v>0</v>
      </c>
      <c r="E90" s="157">
        <f t="shared" ref="E90:F90" si="3">+E88+E89</f>
        <v>0</v>
      </c>
      <c r="F90" s="167">
        <f t="shared" si="3"/>
        <v>3</v>
      </c>
    </row>
    <row r="91" spans="2:6" ht="18.75" x14ac:dyDescent="0.25">
      <c r="B91" s="168"/>
      <c r="C91" s="124" t="s">
        <v>328</v>
      </c>
      <c r="D91" s="156" t="str">
        <f>+IF(D90&gt;0,"NO","SI")</f>
        <v>SI</v>
      </c>
      <c r="E91" s="156" t="str">
        <f t="shared" ref="E91:F91" si="4">+IF(E90&gt;0,"NO","SI")</f>
        <v>SI</v>
      </c>
      <c r="F91" s="169" t="str">
        <f t="shared" si="4"/>
        <v>NO</v>
      </c>
    </row>
    <row r="92" spans="2:6" hidden="1" x14ac:dyDescent="0.25">
      <c r="B92" s="168"/>
      <c r="C92" s="70"/>
      <c r="D92" s="159">
        <f>+IF(D91="SI",1,0)</f>
        <v>1</v>
      </c>
      <c r="E92" s="159">
        <f>+IF(E91="SI",1,0)</f>
        <v>1</v>
      </c>
      <c r="F92" s="170">
        <f>+IF(F91="SI",1,0)</f>
        <v>0</v>
      </c>
    </row>
    <row r="93" spans="2:6" hidden="1" x14ac:dyDescent="0.25">
      <c r="B93" s="123" t="s">
        <v>278</v>
      </c>
      <c r="C93" s="124" t="s">
        <v>330</v>
      </c>
      <c r="D93" s="157">
        <f>+$D$92*D78</f>
        <v>20</v>
      </c>
      <c r="E93" s="157">
        <f>+$E$92*E78</f>
        <v>20</v>
      </c>
      <c r="F93" s="167">
        <f>+$F$92*F78</f>
        <v>0</v>
      </c>
    </row>
    <row r="94" spans="2:6" hidden="1" x14ac:dyDescent="0.25">
      <c r="B94" s="123" t="s">
        <v>278</v>
      </c>
      <c r="C94" s="124" t="s">
        <v>329</v>
      </c>
      <c r="D94" s="251">
        <f>+MAX(D93:F93)</f>
        <v>20</v>
      </c>
      <c r="E94" s="251"/>
      <c r="F94" s="252"/>
    </row>
    <row r="95" spans="2:6" hidden="1" x14ac:dyDescent="0.25">
      <c r="B95" s="123" t="s">
        <v>278</v>
      </c>
      <c r="C95" s="124" t="s">
        <v>331</v>
      </c>
      <c r="D95" s="159">
        <f>+(100*D93)/$D$94</f>
        <v>100</v>
      </c>
      <c r="E95" s="159">
        <f>+(100*E93)/$D$94</f>
        <v>100</v>
      </c>
      <c r="F95" s="170">
        <f>+(100*F93)/$D$94</f>
        <v>0</v>
      </c>
    </row>
    <row r="96" spans="2:6" hidden="1" x14ac:dyDescent="0.25">
      <c r="B96" s="123" t="s">
        <v>279</v>
      </c>
      <c r="C96" s="124" t="s">
        <v>330</v>
      </c>
      <c r="D96" s="157">
        <f>+$D$92*D79</f>
        <v>100</v>
      </c>
      <c r="E96" s="157">
        <f>+$E$92*E79</f>
        <v>100</v>
      </c>
      <c r="F96" s="167">
        <f>+$F$92*F79</f>
        <v>0</v>
      </c>
    </row>
    <row r="97" spans="2:6" hidden="1" x14ac:dyDescent="0.25">
      <c r="B97" s="123" t="s">
        <v>279</v>
      </c>
      <c r="C97" s="124" t="s">
        <v>329</v>
      </c>
      <c r="D97" s="251">
        <f>+MAX(D96:F96)</f>
        <v>100</v>
      </c>
      <c r="E97" s="251"/>
      <c r="F97" s="252"/>
    </row>
    <row r="98" spans="2:6" hidden="1" x14ac:dyDescent="0.25">
      <c r="B98" s="123" t="s">
        <v>279</v>
      </c>
      <c r="C98" s="124" t="s">
        <v>331</v>
      </c>
      <c r="D98" s="159">
        <f>+(100*D96)/$D$97</f>
        <v>100</v>
      </c>
      <c r="E98" s="159">
        <f>+(100*E96)/$D$97</f>
        <v>100</v>
      </c>
      <c r="F98" s="170">
        <f>+(100*F96)/$D$97</f>
        <v>0</v>
      </c>
    </row>
    <row r="99" spans="2:6" hidden="1" x14ac:dyDescent="0.25">
      <c r="B99" s="123" t="s">
        <v>280</v>
      </c>
      <c r="C99" s="124" t="s">
        <v>330</v>
      </c>
      <c r="D99" s="157">
        <f>+$D$92*D80</f>
        <v>7</v>
      </c>
      <c r="E99" s="157">
        <f>+$E$92*E80</f>
        <v>7</v>
      </c>
      <c r="F99" s="167">
        <f>+$F$92*F80</f>
        <v>0</v>
      </c>
    </row>
    <row r="100" spans="2:6" hidden="1" x14ac:dyDescent="0.25">
      <c r="B100" s="123" t="s">
        <v>280</v>
      </c>
      <c r="C100" s="124" t="s">
        <v>329</v>
      </c>
      <c r="D100" s="251">
        <f>+MAX(D99:F99)</f>
        <v>7</v>
      </c>
      <c r="E100" s="251"/>
      <c r="F100" s="252"/>
    </row>
    <row r="101" spans="2:6" hidden="1" x14ac:dyDescent="0.25">
      <c r="B101" s="123" t="s">
        <v>280</v>
      </c>
      <c r="C101" s="124" t="s">
        <v>331</v>
      </c>
      <c r="D101" s="159">
        <f>+(100*D99)/$D$100</f>
        <v>100</v>
      </c>
      <c r="E101" s="159">
        <f t="shared" ref="E101:F101" si="5">+(100*E99)/$D$100</f>
        <v>100</v>
      </c>
      <c r="F101" s="170">
        <f t="shared" si="5"/>
        <v>0</v>
      </c>
    </row>
    <row r="102" spans="2:6" hidden="1" x14ac:dyDescent="0.25">
      <c r="B102" s="123" t="s">
        <v>281</v>
      </c>
      <c r="C102" s="124" t="s">
        <v>330</v>
      </c>
      <c r="D102" s="157">
        <f>+$D$92*D81</f>
        <v>32</v>
      </c>
      <c r="E102" s="157">
        <f>+$E$92*E81</f>
        <v>32</v>
      </c>
      <c r="F102" s="167">
        <f>+$F$92*F81</f>
        <v>0</v>
      </c>
    </row>
    <row r="103" spans="2:6" hidden="1" x14ac:dyDescent="0.25">
      <c r="B103" s="123" t="s">
        <v>281</v>
      </c>
      <c r="C103" s="124" t="s">
        <v>329</v>
      </c>
      <c r="D103" s="251">
        <f>+MAX(D102:F102)</f>
        <v>32</v>
      </c>
      <c r="E103" s="251"/>
      <c r="F103" s="252"/>
    </row>
    <row r="104" spans="2:6" hidden="1" x14ac:dyDescent="0.25">
      <c r="B104" s="123" t="s">
        <v>281</v>
      </c>
      <c r="C104" s="124" t="s">
        <v>331</v>
      </c>
      <c r="D104" s="159">
        <f>+(100*D102)/$D$103</f>
        <v>100</v>
      </c>
      <c r="E104" s="159">
        <f>+(100*E102)/$D$103</f>
        <v>100</v>
      </c>
      <c r="F104" s="170">
        <f>+(100*F102)/$D$103</f>
        <v>0</v>
      </c>
    </row>
    <row r="105" spans="2:6" hidden="1" x14ac:dyDescent="0.25">
      <c r="B105" s="123" t="s">
        <v>282</v>
      </c>
      <c r="C105" s="124" t="s">
        <v>330</v>
      </c>
      <c r="D105" s="157">
        <f>+$D$92*D82</f>
        <v>141</v>
      </c>
      <c r="E105" s="157">
        <f>+$E$92*E82</f>
        <v>141</v>
      </c>
      <c r="F105" s="167">
        <f>+$F$92*F82</f>
        <v>0</v>
      </c>
    </row>
    <row r="106" spans="2:6" hidden="1" x14ac:dyDescent="0.25">
      <c r="B106" s="123" t="s">
        <v>282</v>
      </c>
      <c r="C106" s="124" t="s">
        <v>329</v>
      </c>
      <c r="D106" s="251">
        <f>+MAX(D105:F105)</f>
        <v>141</v>
      </c>
      <c r="E106" s="251"/>
      <c r="F106" s="252"/>
    </row>
    <row r="107" spans="2:6" hidden="1" x14ac:dyDescent="0.25">
      <c r="B107" s="123" t="s">
        <v>282</v>
      </c>
      <c r="C107" s="124" t="s">
        <v>331</v>
      </c>
      <c r="D107" s="159">
        <f>+(100*D105)/$D$106</f>
        <v>100</v>
      </c>
      <c r="E107" s="159">
        <f>+(100*E105)/$D$106</f>
        <v>100</v>
      </c>
      <c r="F107" s="170">
        <f>+(100*F105)/$D$106</f>
        <v>0</v>
      </c>
    </row>
    <row r="108" spans="2:6" hidden="1" x14ac:dyDescent="0.25">
      <c r="B108" s="123" t="s">
        <v>350</v>
      </c>
      <c r="C108" s="177"/>
      <c r="D108" s="178"/>
      <c r="E108" s="178"/>
      <c r="F108" s="179"/>
    </row>
    <row r="109" spans="2:6" s="160" customFormat="1" ht="26.25" customHeight="1" thickBot="1" x14ac:dyDescent="0.3">
      <c r="B109" s="125"/>
      <c r="C109" s="171" t="s">
        <v>332</v>
      </c>
      <c r="D109" s="172">
        <f>+(D95+D98+D101+D104+D107+D83)*D92</f>
        <v>600</v>
      </c>
      <c r="E109" s="172">
        <f>(+E95+E98+E101+E104+E107+E83)*E92</f>
        <v>600</v>
      </c>
      <c r="F109" s="173">
        <f>(+F95+F98+F101+F104+F107+F83)*F92</f>
        <v>0</v>
      </c>
    </row>
    <row r="111" spans="2:6" x14ac:dyDescent="0.25">
      <c r="B111" s="199" t="s">
        <v>351</v>
      </c>
      <c r="C111" s="199"/>
      <c r="D111" s="199"/>
      <c r="E111" s="199"/>
      <c r="F111" s="199"/>
    </row>
    <row r="112" spans="2:6" ht="119.25" customHeight="1" x14ac:dyDescent="0.25">
      <c r="B112" s="248" t="s">
        <v>354</v>
      </c>
      <c r="C112" s="249"/>
      <c r="D112" s="249"/>
      <c r="E112" s="249"/>
      <c r="F112" s="250"/>
    </row>
  </sheetData>
  <sheetProtection algorithmName="SHA-512" hashValue="Xt8P1ym3VMI5ycDj8DiMUcB/0uSrS9PQWTgh0u7kRW8UXGYHb/cZQkAc7LtugHBLdCkGtUgr+lY4sBzE1XDe1A==" saltValue="lCxzy/XJ43PPz9xeSPHiRg==" spinCount="100000" sheet="1" objects="1" scenarios="1" selectLockedCells="1" selectUnlockedCells="1"/>
  <mergeCells count="14">
    <mergeCell ref="B111:F111"/>
    <mergeCell ref="B112:F112"/>
    <mergeCell ref="D106:F106"/>
    <mergeCell ref="D94:F94"/>
    <mergeCell ref="D97:F97"/>
    <mergeCell ref="D100:F100"/>
    <mergeCell ref="D103:F103"/>
    <mergeCell ref="B11:B18"/>
    <mergeCell ref="C5:C6"/>
    <mergeCell ref="B5:B6"/>
    <mergeCell ref="B20:B58"/>
    <mergeCell ref="C76:F76"/>
    <mergeCell ref="B60:B66"/>
    <mergeCell ref="B68:B74"/>
  </mergeCells>
  <conditionalFormatting sqref="D5:F68">
    <cfRule type="cellIs" dxfId="9" priority="7" operator="equal">
      <formula>"RECHAZADO"</formula>
    </cfRule>
    <cfRule type="cellIs" dxfId="8" priority="8" operator="equal">
      <formula>"CUMPLE"</formula>
    </cfRule>
    <cfRule type="cellIs" dxfId="7" priority="9" operator="equal">
      <formula>"SI"</formula>
    </cfRule>
    <cfRule type="cellIs" dxfId="6" priority="10" operator="equal">
      <formula>"NO"</formula>
    </cfRule>
  </conditionalFormatting>
  <conditionalFormatting sqref="D69:F74">
    <cfRule type="cellIs" dxfId="5" priority="5" operator="equal">
      <formula>"SI"</formula>
    </cfRule>
    <cfRule type="cellIs" dxfId="4" priority="6" operator="equal">
      <formula>"NO"</formula>
    </cfRule>
  </conditionalFormatting>
  <conditionalFormatting sqref="D91:F91">
    <cfRule type="cellIs" dxfId="3" priority="1" operator="equal">
      <formula>"RECHAZADO"</formula>
    </cfRule>
    <cfRule type="cellIs" dxfId="2" priority="2" operator="equal">
      <formula>"CUMPLE"</formula>
    </cfRule>
    <cfRule type="cellIs" dxfId="1" priority="3" operator="equal">
      <formula>"SI"</formula>
    </cfRule>
    <cfRule type="cellIs" dxfId="0" priority="4" operator="equal">
      <formula>"NO"</formula>
    </cfRule>
  </conditionalFormatting>
  <pageMargins left="0.7" right="0.7" top="0.75" bottom="0.75" header="0.3" footer="0.3"/>
  <pageSetup scale="50" fitToHeight="0" orientation="portrait" horizontalDpi="4294967293" verticalDpi="4294967293" r:id="rId1"/>
  <colBreaks count="1" manualBreakCount="1">
    <brk id="3" max="1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DATOS</vt:lpstr>
      <vt:lpstr>SMLMV</vt:lpstr>
      <vt:lpstr>BTESA</vt:lpstr>
      <vt:lpstr>GyC</vt:lpstr>
      <vt:lpstr>UT</vt:lpstr>
      <vt:lpstr>INFORME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Orlando Alexander Bernal Diaz</dc:creator>
  <cp:lastModifiedBy>Paola Rojas Redondo</cp:lastModifiedBy>
  <cp:lastPrinted>2015-08-06T15:45:36Z</cp:lastPrinted>
  <dcterms:created xsi:type="dcterms:W3CDTF">2015-07-27T15:34:00Z</dcterms:created>
  <dcterms:modified xsi:type="dcterms:W3CDTF">2015-08-20T17:02:37Z</dcterms:modified>
</cp:coreProperties>
</file>