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Coordinacion de procesos de seleccion\2015\PROCESOS MISIONALES\INVITACIONES ABIERTAS\INVITACION ABIERTA 18 2015 - ADMINISTRACIÓN DELEGADA\EVALUACION\TECNICA\"/>
    </mc:Choice>
  </mc:AlternateContent>
  <bookViews>
    <workbookView xWindow="0" yWindow="0" windowWidth="20490" windowHeight="7155" firstSheet="2" activeTab="2"/>
  </bookViews>
  <sheets>
    <sheet name="DATOS" sheetId="2" state="hidden" r:id="rId1"/>
    <sheet name="SMLMV" sheetId="3" state="hidden" r:id="rId2"/>
    <sheet name="BTESA" sheetId="1" r:id="rId3"/>
    <sheet name="GyC" sheetId="4" r:id="rId4"/>
    <sheet name="UT" sheetId="6" r:id="rId5"/>
    <sheet name="INFORME"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6" l="1"/>
  <c r="F83" i="7" l="1"/>
  <c r="E83" i="7"/>
  <c r="D83" i="7"/>
  <c r="F72" i="7" l="1"/>
  <c r="C87" i="7"/>
  <c r="C86" i="7"/>
  <c r="C85" i="7"/>
  <c r="AA51" i="6"/>
  <c r="AA52" i="6"/>
  <c r="AA53" i="6"/>
  <c r="AA54" i="6"/>
  <c r="AA55" i="6"/>
  <c r="AA56" i="6"/>
  <c r="AA57" i="6"/>
  <c r="AA58" i="6"/>
  <c r="AA59" i="6"/>
  <c r="AA60" i="6"/>
  <c r="AA61" i="6"/>
  <c r="AA62" i="6"/>
  <c r="AA63" i="6"/>
  <c r="AA64" i="6"/>
  <c r="AA65" i="6"/>
  <c r="AA66" i="6"/>
  <c r="AA67" i="6"/>
  <c r="AA68" i="6"/>
  <c r="AA69" i="6"/>
  <c r="X51" i="6"/>
  <c r="X52" i="6"/>
  <c r="X53" i="6"/>
  <c r="X54" i="6"/>
  <c r="X55" i="6"/>
  <c r="X56" i="6"/>
  <c r="X57" i="6"/>
  <c r="X58" i="6"/>
  <c r="X59" i="6"/>
  <c r="X60" i="6"/>
  <c r="X61" i="6"/>
  <c r="X62" i="6"/>
  <c r="X63" i="6"/>
  <c r="X64" i="6"/>
  <c r="X65" i="6"/>
  <c r="X66" i="6"/>
  <c r="X67" i="6"/>
  <c r="X68" i="6"/>
  <c r="X69" i="6"/>
  <c r="U51" i="6"/>
  <c r="U52" i="6"/>
  <c r="U53" i="6"/>
  <c r="U54" i="6"/>
  <c r="U55" i="6"/>
  <c r="U56" i="6"/>
  <c r="U57" i="6"/>
  <c r="U58" i="6"/>
  <c r="U59" i="6"/>
  <c r="U60" i="6"/>
  <c r="U61" i="6"/>
  <c r="U62" i="6"/>
  <c r="U63" i="6"/>
  <c r="U64" i="6"/>
  <c r="U65" i="6"/>
  <c r="U66" i="6"/>
  <c r="U67" i="6"/>
  <c r="U68" i="6"/>
  <c r="U69" i="6"/>
  <c r="R51" i="6"/>
  <c r="R52" i="6"/>
  <c r="R53" i="6"/>
  <c r="R54" i="6"/>
  <c r="R55" i="6"/>
  <c r="R56" i="6"/>
  <c r="R57" i="6"/>
  <c r="R58" i="6"/>
  <c r="R59" i="6"/>
  <c r="R60" i="6"/>
  <c r="R61" i="6"/>
  <c r="R62" i="6"/>
  <c r="R63" i="6"/>
  <c r="R64" i="6"/>
  <c r="R65" i="6"/>
  <c r="R66" i="6"/>
  <c r="R67" i="6"/>
  <c r="R68" i="6"/>
  <c r="R69" i="6"/>
  <c r="AA50" i="6"/>
  <c r="X50" i="6"/>
  <c r="U50" i="6"/>
  <c r="R50" i="6"/>
  <c r="K50" i="6"/>
  <c r="X70" i="6" l="1"/>
  <c r="R70" i="6"/>
  <c r="U70" i="6"/>
  <c r="AA70" i="6"/>
  <c r="X24" i="6"/>
  <c r="X25" i="6"/>
  <c r="X26" i="6"/>
  <c r="X27" i="6"/>
  <c r="X28" i="6"/>
  <c r="X29" i="6"/>
  <c r="X30" i="6"/>
  <c r="X31" i="6"/>
  <c r="X32" i="6"/>
  <c r="X33" i="6"/>
  <c r="X34" i="6"/>
  <c r="X35" i="6"/>
  <c r="X36" i="6"/>
  <c r="X37" i="6"/>
  <c r="X38" i="6"/>
  <c r="X39" i="6"/>
  <c r="X40" i="6"/>
  <c r="X41" i="6"/>
  <c r="X42" i="6"/>
  <c r="X43" i="6"/>
  <c r="X44" i="6"/>
  <c r="U24" i="6"/>
  <c r="U25" i="6"/>
  <c r="U26" i="6"/>
  <c r="U27" i="6"/>
  <c r="U28" i="6"/>
  <c r="U29" i="6"/>
  <c r="U30" i="6"/>
  <c r="U31" i="6"/>
  <c r="U32" i="6"/>
  <c r="U33" i="6"/>
  <c r="U34" i="6"/>
  <c r="U35" i="6"/>
  <c r="U36" i="6"/>
  <c r="U37" i="6"/>
  <c r="U38" i="6"/>
  <c r="U39" i="6"/>
  <c r="U40" i="6"/>
  <c r="U41" i="6"/>
  <c r="U42" i="6"/>
  <c r="U43" i="6"/>
  <c r="U44" i="6"/>
  <c r="R24" i="6"/>
  <c r="R25" i="6"/>
  <c r="R26" i="6"/>
  <c r="R27" i="6"/>
  <c r="R28" i="6"/>
  <c r="R29" i="6"/>
  <c r="R30" i="6"/>
  <c r="R31" i="6"/>
  <c r="R32" i="6"/>
  <c r="R33" i="6"/>
  <c r="R34" i="6"/>
  <c r="R35" i="6"/>
  <c r="R36" i="6"/>
  <c r="R37" i="6"/>
  <c r="R38" i="6"/>
  <c r="R39" i="6"/>
  <c r="R40" i="6"/>
  <c r="R41" i="6"/>
  <c r="R42" i="6"/>
  <c r="R43" i="6"/>
  <c r="R44" i="6"/>
  <c r="K39" i="6"/>
  <c r="K40" i="6"/>
  <c r="K41" i="6"/>
  <c r="K42" i="6"/>
  <c r="K43" i="6"/>
  <c r="K36" i="6"/>
  <c r="K27" i="6"/>
  <c r="K26" i="6"/>
  <c r="K25" i="6"/>
  <c r="K24" i="6"/>
  <c r="X23" i="6"/>
  <c r="X45" i="6" s="1"/>
  <c r="U23" i="6"/>
  <c r="R23" i="6"/>
  <c r="K23" i="6"/>
  <c r="K31" i="6"/>
  <c r="K30" i="6"/>
  <c r="K29" i="6"/>
  <c r="K34" i="6"/>
  <c r="K38" i="6"/>
  <c r="K35" i="6"/>
  <c r="K33" i="6"/>
  <c r="K28" i="6"/>
  <c r="K37" i="6"/>
  <c r="K32" i="6"/>
  <c r="I17" i="6"/>
  <c r="I16" i="6"/>
  <c r="I15" i="6"/>
  <c r="I14" i="6"/>
  <c r="U45" i="6" l="1"/>
  <c r="F82" i="7"/>
  <c r="F81" i="7"/>
  <c r="F80" i="7"/>
  <c r="F79" i="7"/>
  <c r="F78" i="7"/>
  <c r="F74" i="7"/>
  <c r="F73" i="7"/>
  <c r="F71" i="7"/>
  <c r="F70" i="7"/>
  <c r="F69" i="7"/>
  <c r="F66" i="7"/>
  <c r="F65" i="7"/>
  <c r="F64" i="7"/>
  <c r="F63" i="7"/>
  <c r="F62" i="7"/>
  <c r="F61" i="7"/>
  <c r="F54" i="7"/>
  <c r="F53" i="7"/>
  <c r="F52" i="7"/>
  <c r="F51" i="7"/>
  <c r="F50" i="7"/>
  <c r="F49" i="7"/>
  <c r="F48" i="7"/>
  <c r="F47" i="7"/>
  <c r="F46" i="7"/>
  <c r="F39" i="7"/>
  <c r="F38" i="7"/>
  <c r="F37" i="7"/>
  <c r="F36" i="7"/>
  <c r="F35" i="7"/>
  <c r="F34" i="7"/>
  <c r="F33" i="7"/>
  <c r="F32" i="7"/>
  <c r="F31" i="7"/>
  <c r="E82" i="7"/>
  <c r="E81" i="7"/>
  <c r="E80" i="7"/>
  <c r="E79" i="7"/>
  <c r="E78" i="7"/>
  <c r="E74" i="7"/>
  <c r="E73" i="7"/>
  <c r="E72" i="7"/>
  <c r="E71" i="7"/>
  <c r="E70" i="7"/>
  <c r="E69" i="7"/>
  <c r="E66" i="7"/>
  <c r="E65" i="7"/>
  <c r="E64" i="7"/>
  <c r="E63" i="7"/>
  <c r="E62" i="7"/>
  <c r="E61" i="7"/>
  <c r="E54" i="7"/>
  <c r="E53" i="7"/>
  <c r="E52" i="7"/>
  <c r="E51" i="7"/>
  <c r="E50" i="7"/>
  <c r="E49" i="7"/>
  <c r="E48" i="7"/>
  <c r="E47" i="7"/>
  <c r="E46" i="7"/>
  <c r="E39" i="7"/>
  <c r="E38" i="7"/>
  <c r="E37" i="7"/>
  <c r="E36" i="7"/>
  <c r="E35" i="7"/>
  <c r="E34" i="7"/>
  <c r="E33" i="7"/>
  <c r="E32" i="7"/>
  <c r="E31" i="7"/>
  <c r="C9" i="7"/>
  <c r="C8" i="7"/>
  <c r="C56" i="7"/>
  <c r="C22" i="7"/>
  <c r="C28" i="7"/>
  <c r="C27" i="7"/>
  <c r="C26" i="7"/>
  <c r="C25" i="7"/>
  <c r="D79" i="7"/>
  <c r="D80" i="7"/>
  <c r="D81" i="7"/>
  <c r="D82" i="7"/>
  <c r="D78" i="7"/>
  <c r="D74" i="7"/>
  <c r="D70" i="7"/>
  <c r="D71" i="7"/>
  <c r="D72" i="7"/>
  <c r="D73" i="7"/>
  <c r="D69" i="7"/>
  <c r="D62" i="7"/>
  <c r="D63" i="7"/>
  <c r="D64" i="7"/>
  <c r="D65" i="7"/>
  <c r="D66" i="7"/>
  <c r="D61" i="7"/>
  <c r="D54" i="7"/>
  <c r="D53" i="7"/>
  <c r="D52" i="7"/>
  <c r="D51" i="7"/>
  <c r="D50" i="7"/>
  <c r="D49" i="7"/>
  <c r="D48" i="7"/>
  <c r="D47" i="7"/>
  <c r="D46" i="7"/>
  <c r="D39" i="7"/>
  <c r="D38" i="7"/>
  <c r="D37" i="7"/>
  <c r="D36" i="7"/>
  <c r="D35" i="7"/>
  <c r="D34" i="7"/>
  <c r="D33" i="7"/>
  <c r="D32" i="7"/>
  <c r="D31" i="7"/>
  <c r="K69" i="6"/>
  <c r="K68" i="6"/>
  <c r="K67" i="6"/>
  <c r="K66" i="6"/>
  <c r="K65" i="6"/>
  <c r="K64" i="6"/>
  <c r="K63" i="6"/>
  <c r="K62" i="6"/>
  <c r="K61" i="6"/>
  <c r="K60" i="6"/>
  <c r="K59" i="6"/>
  <c r="K58" i="6"/>
  <c r="K57" i="6"/>
  <c r="K56" i="6"/>
  <c r="K55" i="6"/>
  <c r="K54" i="6"/>
  <c r="K53" i="6"/>
  <c r="K52" i="6"/>
  <c r="K51" i="6"/>
  <c r="I48" i="6"/>
  <c r="P21" i="6"/>
  <c r="F42" i="7" s="1"/>
  <c r="F27" i="7" s="1"/>
  <c r="R45" i="6"/>
  <c r="O21" i="6" s="1"/>
  <c r="F41" i="7" s="1"/>
  <c r="F26" i="7" s="1"/>
  <c r="K44" i="6"/>
  <c r="Q21" i="6"/>
  <c r="F43" i="7" s="1"/>
  <c r="F28" i="7" s="1"/>
  <c r="I21" i="6"/>
  <c r="BS17" i="6"/>
  <c r="BR17" i="6"/>
  <c r="BQ17" i="6"/>
  <c r="BP17" i="6"/>
  <c r="BO17" i="6"/>
  <c r="BN17" i="6"/>
  <c r="BM17" i="6"/>
  <c r="BL17" i="6"/>
  <c r="BK17" i="6"/>
  <c r="BJ17" i="6"/>
  <c r="BH17" i="6"/>
  <c r="BG17" i="6"/>
  <c r="BA17" i="6"/>
  <c r="AX17" i="6"/>
  <c r="AE17" i="6"/>
  <c r="AF17" i="6" s="1"/>
  <c r="BI17" i="6" s="1"/>
  <c r="Z17" i="6"/>
  <c r="J17" i="6"/>
  <c r="H17" i="6"/>
  <c r="BS16" i="6"/>
  <c r="BR16" i="6"/>
  <c r="BQ16" i="6"/>
  <c r="BP16" i="6"/>
  <c r="BO16" i="6"/>
  <c r="BN16" i="6"/>
  <c r="BM16" i="6"/>
  <c r="BL16" i="6"/>
  <c r="BK16" i="6"/>
  <c r="BJ16" i="6"/>
  <c r="BH16" i="6"/>
  <c r="BG16" i="6"/>
  <c r="BA16" i="6"/>
  <c r="AX16" i="6"/>
  <c r="AE16" i="6"/>
  <c r="AF16" i="6" s="1"/>
  <c r="BI16" i="6" s="1"/>
  <c r="Z16" i="6"/>
  <c r="AA16" i="6" s="1"/>
  <c r="H16" i="6"/>
  <c r="BS15" i="6"/>
  <c r="BR15" i="6"/>
  <c r="BQ15" i="6"/>
  <c r="BP15" i="6"/>
  <c r="BO15" i="6"/>
  <c r="BN15" i="6"/>
  <c r="BM15" i="6"/>
  <c r="BL15" i="6"/>
  <c r="BK15" i="6"/>
  <c r="BJ15" i="6"/>
  <c r="BH15" i="6"/>
  <c r="BG15" i="6"/>
  <c r="BA15" i="6"/>
  <c r="AX15" i="6"/>
  <c r="AE15" i="6"/>
  <c r="AF15" i="6" s="1"/>
  <c r="BI15" i="6" s="1"/>
  <c r="AD15" i="6"/>
  <c r="Z15" i="6"/>
  <c r="K15" i="6"/>
  <c r="H15" i="6"/>
  <c r="BS14" i="6"/>
  <c r="BR14" i="6"/>
  <c r="BQ14" i="6"/>
  <c r="BP14" i="6"/>
  <c r="BO14" i="6"/>
  <c r="BN14" i="6"/>
  <c r="BM14" i="6"/>
  <c r="BL14" i="6"/>
  <c r="BK14" i="6"/>
  <c r="BJ14" i="6"/>
  <c r="BH14" i="6"/>
  <c r="BG14" i="6"/>
  <c r="BA14" i="6"/>
  <c r="AX14" i="6"/>
  <c r="AE14" i="6"/>
  <c r="AF14" i="6" s="1"/>
  <c r="BI14" i="6" s="1"/>
  <c r="Z14" i="6"/>
  <c r="AA14" i="6" s="1"/>
  <c r="J14" i="6"/>
  <c r="H14" i="6"/>
  <c r="BS13" i="6"/>
  <c r="BR13" i="6"/>
  <c r="BQ13" i="6"/>
  <c r="BP13" i="6"/>
  <c r="BO13" i="6"/>
  <c r="BN13" i="6"/>
  <c r="BM13" i="6"/>
  <c r="BL13" i="6"/>
  <c r="BK13" i="6"/>
  <c r="BJ13" i="6"/>
  <c r="BH13" i="6"/>
  <c r="BG13" i="6"/>
  <c r="BA13" i="6"/>
  <c r="AX13" i="6"/>
  <c r="AE13" i="6"/>
  <c r="AF13" i="6" s="1"/>
  <c r="BI13" i="6" s="1"/>
  <c r="Z13" i="6"/>
  <c r="AA13" i="6" s="1"/>
  <c r="J13" i="6"/>
  <c r="H13" i="6"/>
  <c r="AA49" i="1"/>
  <c r="AA50" i="1"/>
  <c r="AA51" i="1"/>
  <c r="AA52" i="1"/>
  <c r="AA53" i="1"/>
  <c r="AA54" i="1"/>
  <c r="AA55" i="1"/>
  <c r="AA56" i="1"/>
  <c r="AA57" i="1"/>
  <c r="AA58" i="1"/>
  <c r="AA59" i="1"/>
  <c r="AA60" i="1"/>
  <c r="AA61" i="1"/>
  <c r="AA62" i="1"/>
  <c r="AA63" i="1"/>
  <c r="AA64" i="1"/>
  <c r="AA65" i="1"/>
  <c r="AA66" i="1"/>
  <c r="AA67" i="1"/>
  <c r="X49" i="1"/>
  <c r="X50" i="1"/>
  <c r="X51" i="1"/>
  <c r="X52" i="1"/>
  <c r="X53" i="1"/>
  <c r="X54" i="1"/>
  <c r="X55" i="1"/>
  <c r="X56" i="1"/>
  <c r="X57" i="1"/>
  <c r="X58" i="1"/>
  <c r="X59" i="1"/>
  <c r="X60" i="1"/>
  <c r="X61" i="1"/>
  <c r="X62" i="1"/>
  <c r="X63" i="1"/>
  <c r="X64" i="1"/>
  <c r="X65" i="1"/>
  <c r="X66" i="1"/>
  <c r="X67" i="1"/>
  <c r="U49" i="1"/>
  <c r="U50" i="1"/>
  <c r="U51" i="1"/>
  <c r="U52" i="1"/>
  <c r="U53" i="1"/>
  <c r="U54" i="1"/>
  <c r="U55" i="1"/>
  <c r="U56" i="1"/>
  <c r="U57" i="1"/>
  <c r="U58" i="1"/>
  <c r="U59" i="1"/>
  <c r="U60" i="1"/>
  <c r="U61" i="1"/>
  <c r="U62" i="1"/>
  <c r="U63" i="1"/>
  <c r="U64" i="1"/>
  <c r="U65" i="1"/>
  <c r="U66" i="1"/>
  <c r="U67" i="1"/>
  <c r="R49" i="1"/>
  <c r="R50" i="1"/>
  <c r="R51" i="1"/>
  <c r="R52" i="1"/>
  <c r="R53" i="1"/>
  <c r="R54" i="1"/>
  <c r="R55" i="1"/>
  <c r="R56" i="1"/>
  <c r="R57" i="1"/>
  <c r="R58" i="1"/>
  <c r="R59" i="1"/>
  <c r="R60" i="1"/>
  <c r="R61" i="1"/>
  <c r="R62" i="1"/>
  <c r="R63" i="1"/>
  <c r="R64" i="1"/>
  <c r="R65" i="1"/>
  <c r="R66" i="1"/>
  <c r="R67" i="1"/>
  <c r="X24" i="1"/>
  <c r="X25" i="1"/>
  <c r="X26" i="1"/>
  <c r="X27" i="1"/>
  <c r="X28" i="1"/>
  <c r="X29" i="1"/>
  <c r="X30" i="1"/>
  <c r="X31" i="1"/>
  <c r="X32" i="1"/>
  <c r="X33" i="1"/>
  <c r="X34" i="1"/>
  <c r="X35" i="1"/>
  <c r="X36" i="1"/>
  <c r="X37" i="1"/>
  <c r="X38" i="1"/>
  <c r="X39" i="1"/>
  <c r="X40" i="1"/>
  <c r="X41" i="1"/>
  <c r="X42" i="1"/>
  <c r="U24" i="1"/>
  <c r="U25" i="1"/>
  <c r="U26" i="1"/>
  <c r="U27" i="1"/>
  <c r="U28" i="1"/>
  <c r="U29" i="1"/>
  <c r="U30" i="1"/>
  <c r="U31" i="1"/>
  <c r="U32" i="1"/>
  <c r="U33" i="1"/>
  <c r="U34" i="1"/>
  <c r="U35" i="1"/>
  <c r="U36" i="1"/>
  <c r="U37" i="1"/>
  <c r="U38" i="1"/>
  <c r="U39" i="1"/>
  <c r="U40" i="1"/>
  <c r="U41" i="1"/>
  <c r="U42" i="1"/>
  <c r="R24" i="1"/>
  <c r="R25" i="1"/>
  <c r="R26" i="1"/>
  <c r="R27" i="1"/>
  <c r="R28" i="1"/>
  <c r="R29" i="1"/>
  <c r="R30" i="1"/>
  <c r="R31" i="1"/>
  <c r="R32" i="1"/>
  <c r="R33" i="1"/>
  <c r="R34" i="1"/>
  <c r="R35" i="1"/>
  <c r="R36" i="1"/>
  <c r="R37" i="1"/>
  <c r="R38" i="1"/>
  <c r="R39" i="1"/>
  <c r="R40" i="1"/>
  <c r="R41" i="1"/>
  <c r="R42" i="1"/>
  <c r="BS17" i="1"/>
  <c r="BS16" i="1"/>
  <c r="BS15" i="1"/>
  <c r="BS14" i="1"/>
  <c r="BS13" i="1"/>
  <c r="AA49" i="4"/>
  <c r="AA50" i="4"/>
  <c r="AA51" i="4"/>
  <c r="AA52" i="4"/>
  <c r="AA53" i="4"/>
  <c r="AA54" i="4"/>
  <c r="AA55" i="4"/>
  <c r="AA56" i="4"/>
  <c r="AA57" i="4"/>
  <c r="AA58" i="4"/>
  <c r="AA59" i="4"/>
  <c r="AA60" i="4"/>
  <c r="AA61" i="4"/>
  <c r="AA62" i="4"/>
  <c r="AA63" i="4"/>
  <c r="AA64" i="4"/>
  <c r="AA65" i="4"/>
  <c r="AA66" i="4"/>
  <c r="AA67" i="4"/>
  <c r="X49" i="4"/>
  <c r="X50" i="4"/>
  <c r="X51" i="4"/>
  <c r="X52" i="4"/>
  <c r="X53" i="4"/>
  <c r="X54" i="4"/>
  <c r="X55" i="4"/>
  <c r="X56" i="4"/>
  <c r="X57" i="4"/>
  <c r="X58" i="4"/>
  <c r="X59" i="4"/>
  <c r="X60" i="4"/>
  <c r="X61" i="4"/>
  <c r="X62" i="4"/>
  <c r="X63" i="4"/>
  <c r="X64" i="4"/>
  <c r="X65" i="4"/>
  <c r="X66" i="4"/>
  <c r="X67" i="4"/>
  <c r="U49" i="4"/>
  <c r="U50" i="4"/>
  <c r="U51" i="4"/>
  <c r="U52" i="4"/>
  <c r="U53" i="4"/>
  <c r="U54" i="4"/>
  <c r="U55" i="4"/>
  <c r="U56" i="4"/>
  <c r="U57" i="4"/>
  <c r="U58" i="4"/>
  <c r="U59" i="4"/>
  <c r="U60" i="4"/>
  <c r="U61" i="4"/>
  <c r="U62" i="4"/>
  <c r="U63" i="4"/>
  <c r="U64" i="4"/>
  <c r="U65" i="4"/>
  <c r="U66" i="4"/>
  <c r="U67" i="4"/>
  <c r="R67" i="4"/>
  <c r="R66" i="4"/>
  <c r="R65" i="4"/>
  <c r="R64" i="4"/>
  <c r="R63" i="4"/>
  <c r="R62" i="4"/>
  <c r="R61" i="4"/>
  <c r="R60" i="4"/>
  <c r="R59" i="4"/>
  <c r="R58" i="4"/>
  <c r="R57" i="4"/>
  <c r="R56" i="4"/>
  <c r="R55" i="4"/>
  <c r="R54" i="4"/>
  <c r="R53" i="4"/>
  <c r="R52" i="4"/>
  <c r="R51" i="4"/>
  <c r="R50" i="4"/>
  <c r="R49" i="4"/>
  <c r="R24" i="4"/>
  <c r="R25" i="4"/>
  <c r="R26" i="4"/>
  <c r="R27" i="4"/>
  <c r="R28" i="4"/>
  <c r="R29" i="4"/>
  <c r="R30" i="4"/>
  <c r="R31" i="4"/>
  <c r="R32" i="4"/>
  <c r="R33" i="4"/>
  <c r="R34" i="4"/>
  <c r="R35" i="4"/>
  <c r="R36" i="4"/>
  <c r="R37" i="4"/>
  <c r="R38" i="4"/>
  <c r="R39" i="4"/>
  <c r="R40" i="4"/>
  <c r="R41" i="4"/>
  <c r="R42" i="4"/>
  <c r="X34" i="4"/>
  <c r="X35" i="4"/>
  <c r="X36" i="4"/>
  <c r="X37" i="4"/>
  <c r="X38" i="4"/>
  <c r="X39" i="4"/>
  <c r="X40" i="4"/>
  <c r="X41" i="4"/>
  <c r="X42" i="4"/>
  <c r="U34" i="4"/>
  <c r="U35" i="4"/>
  <c r="U36" i="4"/>
  <c r="U37" i="4"/>
  <c r="U38" i="4"/>
  <c r="U39" i="4"/>
  <c r="U40" i="4"/>
  <c r="U41" i="4"/>
  <c r="U42" i="4"/>
  <c r="X24" i="4"/>
  <c r="X25" i="4"/>
  <c r="X26" i="4"/>
  <c r="X27" i="4"/>
  <c r="X28" i="4"/>
  <c r="X29" i="4"/>
  <c r="X30" i="4"/>
  <c r="X31" i="4"/>
  <c r="X32" i="4"/>
  <c r="X33" i="4"/>
  <c r="U24" i="4"/>
  <c r="U25" i="4"/>
  <c r="U26" i="4"/>
  <c r="U27" i="4"/>
  <c r="U28" i="4"/>
  <c r="U29" i="4"/>
  <c r="U30" i="4"/>
  <c r="U31" i="4"/>
  <c r="U32" i="4"/>
  <c r="U33" i="4"/>
  <c r="K30" i="4"/>
  <c r="E55" i="7" l="1"/>
  <c r="E45" i="7" s="1"/>
  <c r="E56" i="7" s="1"/>
  <c r="BT14" i="6"/>
  <c r="BU14" i="6" s="1"/>
  <c r="F13" i="7" s="1"/>
  <c r="BT15" i="6"/>
  <c r="BU15" i="6" s="1"/>
  <c r="F14" i="7" s="1"/>
  <c r="AA15" i="6"/>
  <c r="AC15" i="6"/>
  <c r="E75" i="7"/>
  <c r="E68" i="7" s="1"/>
  <c r="E87" i="7" s="1"/>
  <c r="P48" i="6"/>
  <c r="R48" i="6"/>
  <c r="Q48" i="6"/>
  <c r="O48" i="6"/>
  <c r="F57" i="7" s="1"/>
  <c r="F55" i="7"/>
  <c r="F45" i="7" s="1"/>
  <c r="F56" i="7" s="1"/>
  <c r="F75" i="7"/>
  <c r="F68" i="7" s="1"/>
  <c r="F87" i="7" s="1"/>
  <c r="AC17" i="6"/>
  <c r="AC16" i="6"/>
  <c r="F40" i="7"/>
  <c r="F30" i="7" s="1"/>
  <c r="F25" i="7" s="1"/>
  <c r="F29" i="7" s="1"/>
  <c r="F21" i="7" s="1"/>
  <c r="F67" i="7"/>
  <c r="F60" i="7" s="1"/>
  <c r="F86" i="7" s="1"/>
  <c r="E67" i="7"/>
  <c r="E60" i="7" s="1"/>
  <c r="E86" i="7" s="1"/>
  <c r="E40" i="7"/>
  <c r="E30" i="7" s="1"/>
  <c r="E25" i="7" s="1"/>
  <c r="D40" i="7"/>
  <c r="D30" i="7" s="1"/>
  <c r="D25" i="7" s="1"/>
  <c r="D55" i="7"/>
  <c r="D45" i="7" s="1"/>
  <c r="D56" i="7" s="1"/>
  <c r="D67" i="7"/>
  <c r="D60" i="7" s="1"/>
  <c r="D86" i="7" s="1"/>
  <c r="D75" i="7"/>
  <c r="D68" i="7" s="1"/>
  <c r="D87" i="7" s="1"/>
  <c r="BT17" i="6"/>
  <c r="BU17" i="6" s="1"/>
  <c r="F16" i="7" s="1"/>
  <c r="BT16" i="6"/>
  <c r="BU16" i="6" s="1"/>
  <c r="F15" i="7" s="1"/>
  <c r="BT13" i="6"/>
  <c r="BU13" i="6" s="1"/>
  <c r="F12" i="7" s="1"/>
  <c r="AA17" i="6"/>
  <c r="AC13" i="6"/>
  <c r="J18" i="6"/>
  <c r="K16" i="6" s="1"/>
  <c r="F17" i="7" s="1"/>
  <c r="AC14" i="6"/>
  <c r="K32" i="4"/>
  <c r="K29" i="4"/>
  <c r="K33" i="4"/>
  <c r="I17" i="4"/>
  <c r="J17" i="4" s="1"/>
  <c r="I16" i="4"/>
  <c r="G16" i="4"/>
  <c r="I15" i="4"/>
  <c r="G15" i="4"/>
  <c r="I14" i="4"/>
  <c r="G14" i="4"/>
  <c r="I13" i="4"/>
  <c r="J13" i="4" s="1"/>
  <c r="K67" i="4"/>
  <c r="K66" i="4"/>
  <c r="K65" i="4"/>
  <c r="K64" i="4"/>
  <c r="K63" i="4"/>
  <c r="K62" i="4"/>
  <c r="K61" i="4"/>
  <c r="K60" i="4"/>
  <c r="K59" i="4"/>
  <c r="K58" i="4"/>
  <c r="K57" i="4"/>
  <c r="K56" i="4"/>
  <c r="K55" i="4"/>
  <c r="K54" i="4"/>
  <c r="K53" i="4"/>
  <c r="K52" i="4"/>
  <c r="K51" i="4"/>
  <c r="K50" i="4"/>
  <c r="K49" i="4"/>
  <c r="AA48" i="4"/>
  <c r="AA68" i="4" s="1"/>
  <c r="X48" i="4"/>
  <c r="X68" i="4" s="1"/>
  <c r="U48" i="4"/>
  <c r="U68" i="4" s="1"/>
  <c r="R48" i="4"/>
  <c r="R68" i="4" s="1"/>
  <c r="K48" i="4"/>
  <c r="I46" i="4"/>
  <c r="K42" i="4"/>
  <c r="K41" i="4"/>
  <c r="K40" i="4"/>
  <c r="K39" i="4"/>
  <c r="K38" i="4"/>
  <c r="K37" i="4"/>
  <c r="K36" i="4"/>
  <c r="K35" i="4"/>
  <c r="K34" i="4"/>
  <c r="K31" i="4"/>
  <c r="K28" i="4"/>
  <c r="K27" i="4"/>
  <c r="K26" i="4"/>
  <c r="K25" i="4"/>
  <c r="K24" i="4"/>
  <c r="X23" i="4"/>
  <c r="X43" i="4" s="1"/>
  <c r="U23" i="4"/>
  <c r="U43" i="4" s="1"/>
  <c r="R23" i="4"/>
  <c r="R43" i="4" s="1"/>
  <c r="K23" i="4"/>
  <c r="I21" i="4"/>
  <c r="BS17" i="4"/>
  <c r="BQ17" i="4"/>
  <c r="BP17" i="4"/>
  <c r="BO17" i="4"/>
  <c r="BN17" i="4"/>
  <c r="BM17" i="4"/>
  <c r="BL17" i="4"/>
  <c r="BK17" i="4"/>
  <c r="BJ17" i="4"/>
  <c r="BH17" i="4"/>
  <c r="BG17" i="4"/>
  <c r="BA17" i="4"/>
  <c r="AX17" i="4"/>
  <c r="AE17" i="4"/>
  <c r="AF17" i="4" s="1"/>
  <c r="BI17" i="4" s="1"/>
  <c r="Z17" i="4"/>
  <c r="AA17" i="4" s="1"/>
  <c r="H17" i="4"/>
  <c r="BS16" i="4"/>
  <c r="BQ16" i="4"/>
  <c r="BP16" i="4"/>
  <c r="BO16" i="4"/>
  <c r="BN16" i="4"/>
  <c r="BM16" i="4"/>
  <c r="BL16" i="4"/>
  <c r="BK16" i="4"/>
  <c r="BJ16" i="4"/>
  <c r="BH16" i="4"/>
  <c r="BG16" i="4"/>
  <c r="BA16" i="4"/>
  <c r="AX16" i="4"/>
  <c r="AE16" i="4"/>
  <c r="AF16" i="4" s="1"/>
  <c r="BI16" i="4" s="1"/>
  <c r="Z16" i="4"/>
  <c r="H16" i="4"/>
  <c r="BS15" i="4"/>
  <c r="BQ15" i="4"/>
  <c r="BP15" i="4"/>
  <c r="BO15" i="4"/>
  <c r="BN15" i="4"/>
  <c r="BM15" i="4"/>
  <c r="BL15" i="4"/>
  <c r="BK15" i="4"/>
  <c r="BJ15" i="4"/>
  <c r="BH15" i="4"/>
  <c r="BG15" i="4"/>
  <c r="BA15" i="4"/>
  <c r="AX15" i="4"/>
  <c r="AE15" i="4"/>
  <c r="AF15" i="4" s="1"/>
  <c r="BI15" i="4" s="1"/>
  <c r="AD15" i="4"/>
  <c r="Z15" i="4"/>
  <c r="AA15" i="4" s="1"/>
  <c r="K15" i="4"/>
  <c r="H15" i="4"/>
  <c r="BS14" i="4"/>
  <c r="BQ14" i="4"/>
  <c r="BP14" i="4"/>
  <c r="BO14" i="4"/>
  <c r="BN14" i="4"/>
  <c r="BM14" i="4"/>
  <c r="BL14" i="4"/>
  <c r="BK14" i="4"/>
  <c r="BJ14" i="4"/>
  <c r="BH14" i="4"/>
  <c r="BG14" i="4"/>
  <c r="BA14" i="4"/>
  <c r="AX14" i="4"/>
  <c r="AE14" i="4"/>
  <c r="AF14" i="4" s="1"/>
  <c r="BI14" i="4" s="1"/>
  <c r="Z14" i="4"/>
  <c r="AA14" i="4" s="1"/>
  <c r="H14" i="4"/>
  <c r="BS13" i="4"/>
  <c r="BQ13" i="4"/>
  <c r="BP13" i="4"/>
  <c r="BO13" i="4"/>
  <c r="BN13" i="4"/>
  <c r="BM13" i="4"/>
  <c r="BL13" i="4"/>
  <c r="BK13" i="4"/>
  <c r="BJ13" i="4"/>
  <c r="BH13" i="4"/>
  <c r="BG13" i="4"/>
  <c r="BA13" i="4"/>
  <c r="AX13" i="4"/>
  <c r="AE13" i="4"/>
  <c r="AF13" i="4" s="1"/>
  <c r="BI13" i="4" s="1"/>
  <c r="Z13" i="4"/>
  <c r="AA13" i="4" s="1"/>
  <c r="H13" i="4"/>
  <c r="AA18" i="6" l="1"/>
  <c r="AB13" i="6" s="1"/>
  <c r="J15" i="4"/>
  <c r="S48" i="6"/>
  <c r="T48" i="6" s="1"/>
  <c r="F58" i="7" s="1"/>
  <c r="F59" i="7" s="1"/>
  <c r="F22" i="7" s="1"/>
  <c r="F44" i="7" s="1"/>
  <c r="AC18" i="6"/>
  <c r="AD16" i="6" s="1"/>
  <c r="F18" i="7" s="1"/>
  <c r="F19" i="7" s="1"/>
  <c r="F11" i="7" s="1"/>
  <c r="F8" i="7" s="1"/>
  <c r="O21" i="4"/>
  <c r="E41" i="7" s="1"/>
  <c r="E26" i="7" s="1"/>
  <c r="J14" i="4"/>
  <c r="AC14" i="4" s="1"/>
  <c r="O46" i="4"/>
  <c r="E57" i="7" s="1"/>
  <c r="P46" i="4"/>
  <c r="S46" i="4" s="1"/>
  <c r="T46" i="4" s="1"/>
  <c r="E58" i="7" s="1"/>
  <c r="BT15" i="4"/>
  <c r="BU15" i="4" s="1"/>
  <c r="E14" i="7" s="1"/>
  <c r="Q21" i="4"/>
  <c r="E43" i="7" s="1"/>
  <c r="E28" i="7" s="1"/>
  <c r="P21" i="4"/>
  <c r="E42" i="7" s="1"/>
  <c r="E27" i="7" s="1"/>
  <c r="J16" i="4"/>
  <c r="AC16" i="4" s="1"/>
  <c r="R46" i="4"/>
  <c r="Q46" i="4"/>
  <c r="BT16" i="4"/>
  <c r="BU16" i="4" s="1"/>
  <c r="E15" i="7" s="1"/>
  <c r="BT17" i="4"/>
  <c r="BU17" i="4" s="1"/>
  <c r="E16" i="7" s="1"/>
  <c r="BT13" i="4"/>
  <c r="BU13" i="4" s="1"/>
  <c r="E12" i="7" s="1"/>
  <c r="BT14" i="4"/>
  <c r="BU14" i="4" s="1"/>
  <c r="E13" i="7" s="1"/>
  <c r="AC13" i="4"/>
  <c r="AC15" i="4"/>
  <c r="AC17" i="4"/>
  <c r="AA16" i="4"/>
  <c r="AA18" i="4" s="1"/>
  <c r="AB13" i="4" s="1"/>
  <c r="I17" i="1"/>
  <c r="I16" i="1"/>
  <c r="G16" i="1"/>
  <c r="I15" i="1"/>
  <c r="G15" i="1"/>
  <c r="AX17" i="1"/>
  <c r="AX16" i="1"/>
  <c r="AX15" i="1"/>
  <c r="AX14" i="1"/>
  <c r="I14" i="1"/>
  <c r="G14" i="1"/>
  <c r="I13" i="1"/>
  <c r="G13" i="1"/>
  <c r="AX13" i="1"/>
  <c r="E59" i="7" l="1"/>
  <c r="E22" i="7" s="1"/>
  <c r="E44" i="7" s="1"/>
  <c r="AC18" i="4"/>
  <c r="E29" i="7"/>
  <c r="E21" i="7" s="1"/>
  <c r="F23" i="7"/>
  <c r="F20" i="7" s="1"/>
  <c r="F9" i="7" s="1"/>
  <c r="F10" i="7" s="1"/>
  <c r="F7" i="7" s="1"/>
  <c r="F85" i="7" s="1"/>
  <c r="J18" i="4"/>
  <c r="K16" i="4" s="1"/>
  <c r="E17" i="7" s="1"/>
  <c r="AD16" i="4"/>
  <c r="E18" i="7" s="1"/>
  <c r="AA48" i="1"/>
  <c r="AA68" i="1" s="1"/>
  <c r="K67" i="1"/>
  <c r="K66" i="1"/>
  <c r="K65" i="1"/>
  <c r="K64" i="1"/>
  <c r="K63" i="1"/>
  <c r="K62" i="1"/>
  <c r="K61" i="1"/>
  <c r="K60" i="1"/>
  <c r="K59" i="1"/>
  <c r="K58" i="1"/>
  <c r="K57" i="1"/>
  <c r="K56" i="1"/>
  <c r="K55" i="1"/>
  <c r="K54" i="1"/>
  <c r="K53" i="1"/>
  <c r="K52" i="1"/>
  <c r="K51" i="1"/>
  <c r="K50" i="1"/>
  <c r="K49" i="1"/>
  <c r="X48" i="1"/>
  <c r="X68" i="1" s="1"/>
  <c r="U48" i="1"/>
  <c r="U68" i="1" s="1"/>
  <c r="R48" i="1"/>
  <c r="R68" i="1" s="1"/>
  <c r="K48" i="1"/>
  <c r="I46" i="1"/>
  <c r="E23" i="7" l="1"/>
  <c r="E20" i="7" s="1"/>
  <c r="E9" i="7" s="1"/>
  <c r="E19" i="7"/>
  <c r="E11" i="7" s="1"/>
  <c r="E8" i="7" s="1"/>
  <c r="F88" i="7"/>
  <c r="F89" i="7"/>
  <c r="O46" i="1"/>
  <c r="D57" i="7" s="1"/>
  <c r="Q46" i="1"/>
  <c r="P46" i="1"/>
  <c r="R46" i="1"/>
  <c r="K42" i="1"/>
  <c r="K41" i="1"/>
  <c r="K40" i="1"/>
  <c r="K39" i="1"/>
  <c r="K38" i="1"/>
  <c r="K37" i="1"/>
  <c r="K36" i="1"/>
  <c r="K35" i="1"/>
  <c r="K34" i="1"/>
  <c r="K33" i="1"/>
  <c r="K32" i="1"/>
  <c r="K31" i="1"/>
  <c r="K30" i="1"/>
  <c r="K29" i="1"/>
  <c r="K28" i="1"/>
  <c r="K27" i="1"/>
  <c r="K26" i="1"/>
  <c r="K25" i="1"/>
  <c r="K24" i="1"/>
  <c r="X23" i="1"/>
  <c r="X43" i="1" s="1"/>
  <c r="U23" i="1"/>
  <c r="U43" i="1" s="1"/>
  <c r="R23" i="1"/>
  <c r="R43" i="1" s="1"/>
  <c r="I21" i="1"/>
  <c r="K23" i="1"/>
  <c r="S46" i="1" l="1"/>
  <c r="T46" i="1" s="1"/>
  <c r="D58" i="7" s="1"/>
  <c r="E10" i="7"/>
  <c r="E7" i="7" s="1"/>
  <c r="E85" i="7" s="1"/>
  <c r="E88" i="7" s="1"/>
  <c r="F90" i="7"/>
  <c r="F91" i="7" s="1"/>
  <c r="F92" i="7" s="1"/>
  <c r="F99" i="7" s="1"/>
  <c r="D59" i="7"/>
  <c r="D22" i="7" s="1"/>
  <c r="D44" i="7" s="1"/>
  <c r="Q21" i="1"/>
  <c r="D43" i="7" s="1"/>
  <c r="D28" i="7" s="1"/>
  <c r="P21" i="1"/>
  <c r="D42" i="7" s="1"/>
  <c r="D27" i="7" s="1"/>
  <c r="O21" i="1"/>
  <c r="D41" i="7" s="1"/>
  <c r="D26" i="7" s="1"/>
  <c r="BG14" i="1"/>
  <c r="BH14" i="1"/>
  <c r="BJ14" i="1"/>
  <c r="BK14" i="1"/>
  <c r="BL14" i="1"/>
  <c r="BM14" i="1"/>
  <c r="BN14" i="1"/>
  <c r="BO14" i="1"/>
  <c r="BP14" i="1"/>
  <c r="BQ14" i="1"/>
  <c r="BR14" i="1"/>
  <c r="BG15" i="1"/>
  <c r="BH15" i="1"/>
  <c r="BJ15" i="1"/>
  <c r="BK15" i="1"/>
  <c r="BL15" i="1"/>
  <c r="BM15" i="1"/>
  <c r="BN15" i="1"/>
  <c r="BO15" i="1"/>
  <c r="BP15" i="1"/>
  <c r="BQ15" i="1"/>
  <c r="BR15" i="1"/>
  <c r="BG16" i="1"/>
  <c r="BH16" i="1"/>
  <c r="BJ16" i="1"/>
  <c r="BK16" i="1"/>
  <c r="BL16" i="1"/>
  <c r="BM16" i="1"/>
  <c r="BN16" i="1"/>
  <c r="BO16" i="1"/>
  <c r="BP16" i="1"/>
  <c r="BQ16" i="1"/>
  <c r="BR16" i="1"/>
  <c r="BG17" i="1"/>
  <c r="BH17" i="1"/>
  <c r="BJ17" i="1"/>
  <c r="BK17" i="1"/>
  <c r="BL17" i="1"/>
  <c r="BM17" i="1"/>
  <c r="BN17" i="1"/>
  <c r="BO17" i="1"/>
  <c r="BP17" i="1"/>
  <c r="BQ17" i="1"/>
  <c r="BR17" i="1"/>
  <c r="BR13" i="1"/>
  <c r="BQ13" i="1"/>
  <c r="BP13" i="1"/>
  <c r="BO13" i="1"/>
  <c r="BN13" i="1"/>
  <c r="BM13" i="1"/>
  <c r="BL13" i="1"/>
  <c r="BK13" i="1"/>
  <c r="BJ13" i="1"/>
  <c r="BH13" i="1"/>
  <c r="BG13" i="1"/>
  <c r="J17" i="1"/>
  <c r="J16" i="1"/>
  <c r="J15" i="1"/>
  <c r="J14" i="1"/>
  <c r="J13" i="1"/>
  <c r="AD15" i="1"/>
  <c r="Z14" i="1"/>
  <c r="AA14" i="1" s="1"/>
  <c r="Z15" i="1"/>
  <c r="AA15" i="1" s="1"/>
  <c r="Z16" i="1"/>
  <c r="AA16" i="1" s="1"/>
  <c r="Z17" i="1"/>
  <c r="AA17" i="1" s="1"/>
  <c r="Z13" i="1"/>
  <c r="AA13" i="1" s="1"/>
  <c r="AE14" i="1"/>
  <c r="AF14" i="1" s="1"/>
  <c r="BI14" i="1" s="1"/>
  <c r="AE15" i="1"/>
  <c r="AF15" i="1" s="1"/>
  <c r="BI15" i="1" s="1"/>
  <c r="AE16" i="1"/>
  <c r="AF16" i="1" s="1"/>
  <c r="BI16" i="1" s="1"/>
  <c r="AE17" i="1"/>
  <c r="AF17" i="1" s="1"/>
  <c r="BI17" i="1" s="1"/>
  <c r="AE13" i="1"/>
  <c r="AF13" i="1" s="1"/>
  <c r="BI13" i="1" s="1"/>
  <c r="BA17" i="1"/>
  <c r="BA16" i="1"/>
  <c r="BA15" i="1"/>
  <c r="BA14" i="1"/>
  <c r="BA13" i="1"/>
  <c r="BT16" i="1" l="1"/>
  <c r="BU16" i="1" s="1"/>
  <c r="D15" i="7" s="1"/>
  <c r="E89" i="7"/>
  <c r="E90" i="7" s="1"/>
  <c r="E91" i="7" s="1"/>
  <c r="E92" i="7" s="1"/>
  <c r="E99" i="7" s="1"/>
  <c r="F105" i="7"/>
  <c r="F102" i="7"/>
  <c r="F96" i="7"/>
  <c r="F93" i="7"/>
  <c r="BT15" i="1"/>
  <c r="BU15" i="1" s="1"/>
  <c r="D14" i="7" s="1"/>
  <c r="BT14" i="1"/>
  <c r="BU14" i="1" s="1"/>
  <c r="D13" i="7" s="1"/>
  <c r="D29" i="7"/>
  <c r="D21" i="7" s="1"/>
  <c r="D23" i="7" s="1"/>
  <c r="D20" i="7" s="1"/>
  <c r="D9" i="7" s="1"/>
  <c r="BT13" i="1"/>
  <c r="BU13" i="1" s="1"/>
  <c r="D12" i="7" s="1"/>
  <c r="BT17" i="1"/>
  <c r="BU17" i="1" s="1"/>
  <c r="D16" i="7" s="1"/>
  <c r="AC15" i="1"/>
  <c r="AC16" i="1"/>
  <c r="AC13" i="1"/>
  <c r="AC17" i="1"/>
  <c r="AC14" i="1"/>
  <c r="AA18" i="1"/>
  <c r="K15" i="1"/>
  <c r="H17" i="1"/>
  <c r="H16" i="1"/>
  <c r="H15" i="1"/>
  <c r="H14" i="1"/>
  <c r="H13" i="1"/>
  <c r="E105" i="7" l="1"/>
  <c r="E93" i="7"/>
  <c r="E96" i="7"/>
  <c r="E102" i="7"/>
  <c r="AC18" i="1"/>
  <c r="AD16" i="1" s="1"/>
  <c r="D18" i="7" s="1"/>
  <c r="J18" i="1"/>
  <c r="K16" i="1" s="1"/>
  <c r="D17" i="7" s="1"/>
  <c r="AB13" i="1"/>
  <c r="D19" i="7" l="1"/>
  <c r="D11" i="7" s="1"/>
  <c r="D8" i="7" s="1"/>
  <c r="D10" i="7" s="1"/>
  <c r="D7" i="7" s="1"/>
  <c r="D85" i="7" s="1"/>
  <c r="D89" i="7" s="1"/>
  <c r="D88" i="7" l="1"/>
  <c r="D90" i="7" s="1"/>
  <c r="D91" i="7" s="1"/>
  <c r="D92" i="7" s="1"/>
  <c r="D102" i="7" s="1"/>
  <c r="D105" i="7" l="1"/>
  <c r="D106" i="7" s="1"/>
  <c r="D96" i="7"/>
  <c r="D97" i="7" s="1"/>
  <c r="D98" i="7" s="1"/>
  <c r="D93" i="7"/>
  <c r="D94" i="7" s="1"/>
  <c r="D95" i="7" s="1"/>
  <c r="D99" i="7"/>
  <c r="D100" i="7" s="1"/>
  <c r="D101" i="7" s="1"/>
  <c r="D103" i="7"/>
  <c r="D104" i="7" s="1"/>
  <c r="E107" i="7" l="1"/>
  <c r="F107" i="7"/>
  <c r="E101" i="7"/>
  <c r="F101" i="7"/>
  <c r="E98" i="7"/>
  <c r="F98" i="7"/>
  <c r="D107" i="7"/>
  <c r="D109" i="7" s="1"/>
  <c r="E104" i="7"/>
  <c r="F104" i="7"/>
  <c r="E95" i="7"/>
  <c r="F95" i="7"/>
  <c r="E109" i="7" l="1"/>
  <c r="F109" i="7"/>
</calcChain>
</file>

<file path=xl/comments1.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K20"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5" authorId="0" shapeId="0">
      <text>
        <r>
          <rPr>
            <sz val="9"/>
            <color indexed="81"/>
            <rFont val="Tahoma"/>
            <family val="2"/>
          </rPr>
          <t>Fotocopia del título profesional o del acta de grado</t>
        </r>
      </text>
    </comment>
    <comment ref="K45" authorId="1" shapeId="0">
      <text>
        <r>
          <rPr>
            <sz val="9"/>
            <color indexed="81"/>
            <rFont val="Tahoma"/>
            <family val="2"/>
          </rPr>
          <t xml:space="preserve">Fecha de la terminación y aprobación del pensum
académico de educación superior. 
Fotocopia del documento que acredite terminación de materias si fuere del caso expedido por la autoridad
competente.
</t>
        </r>
      </text>
    </comment>
    <comment ref="K46" authorId="1" shapeId="0">
      <text>
        <r>
          <rPr>
            <sz val="9"/>
            <color indexed="81"/>
            <rFont val="Tahoma"/>
            <family val="2"/>
          </rPr>
          <t>Fecha de grado</t>
        </r>
      </text>
    </comment>
    <comment ref="C47" authorId="0" shapeId="0">
      <text>
        <r>
          <rPr>
            <sz val="9"/>
            <color indexed="81"/>
            <rFont val="Tahoma"/>
            <family val="2"/>
          </rPr>
          <t xml:space="preserve"> Nombre e identificación de la entidad que certifica, que deberá tener la calidad de contratante</t>
        </r>
      </text>
    </comment>
    <comment ref="E47" authorId="0" shapeId="0">
      <text>
        <r>
          <rPr>
            <sz val="9"/>
            <color indexed="81"/>
            <rFont val="Tahoma"/>
            <family val="2"/>
          </rPr>
          <t>Debe corresponder al miembro del equipo de trabajo que acredita la experiencia</t>
        </r>
      </text>
    </comment>
    <comment ref="J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7" authorId="0" shapeId="0">
      <text>
        <r>
          <rPr>
            <sz val="9"/>
            <color indexed="81"/>
            <rFont val="Tahoma"/>
            <family val="2"/>
          </rPr>
          <t>Experiencia general en telecomunicaciones superior a 8 años a partir de la terminación de materias</t>
        </r>
      </text>
    </comment>
  </commentList>
</comments>
</file>

<file path=xl/comments2.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5" authorId="0" shapeId="0">
      <text>
        <r>
          <rPr>
            <sz val="9"/>
            <color indexed="81"/>
            <rFont val="Tahoma"/>
            <family val="2"/>
          </rPr>
          <t>Fotocopia del título profesional o del acta de grado</t>
        </r>
      </text>
    </comment>
    <comment ref="K46" authorId="1" shapeId="0">
      <text>
        <r>
          <rPr>
            <sz val="9"/>
            <color indexed="81"/>
            <rFont val="Tahoma"/>
            <family val="2"/>
          </rPr>
          <t>Fecha de grado</t>
        </r>
      </text>
    </comment>
    <comment ref="C47" authorId="0" shapeId="0">
      <text>
        <r>
          <rPr>
            <sz val="9"/>
            <color indexed="81"/>
            <rFont val="Tahoma"/>
            <family val="2"/>
          </rPr>
          <t xml:space="preserve"> Nombre e identificación de la entidad que certifica, que deberá tener la calidad de contratante</t>
        </r>
      </text>
    </comment>
    <comment ref="E47" authorId="0" shapeId="0">
      <text>
        <r>
          <rPr>
            <sz val="9"/>
            <color indexed="81"/>
            <rFont val="Tahoma"/>
            <family val="2"/>
          </rPr>
          <t>Debe corresponder al miembro del equipo de trabajo que acredita la experiencia</t>
        </r>
      </text>
    </comment>
    <comment ref="J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7"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7" authorId="0" shapeId="0">
      <text>
        <r>
          <rPr>
            <sz val="9"/>
            <color indexed="81"/>
            <rFont val="Tahoma"/>
            <family val="2"/>
          </rPr>
          <t>Experiencia general en telecomunicaciones superior a 8 años a partir de la terminación de materias</t>
        </r>
      </text>
    </comment>
  </commentList>
</comments>
</file>

<file path=xl/comments3.xml><?xml version="1.0" encoding="utf-8"?>
<comments xmlns="http://schemas.openxmlformats.org/spreadsheetml/2006/main">
  <authors>
    <author>Orlando Alexander Bernal Diaz</author>
    <author>USER</author>
  </authors>
  <commentList>
    <comment ref="B3" authorId="0" shapeId="0">
      <text>
        <r>
          <rPr>
            <sz val="9"/>
            <color indexed="81"/>
            <rFont val="Tahoma"/>
            <family val="2"/>
          </rPr>
          <t>Una hoja es igual a un folio, una hoja tiene dos páginas pero corresponde solo a un folio</t>
        </r>
      </text>
    </comment>
    <comment ref="B4" authorId="0" shapeId="0">
      <text>
        <r>
          <rPr>
            <sz val="9"/>
            <color indexed="81"/>
            <rFont val="Tahoma"/>
            <family val="2"/>
          </rPr>
          <t xml:space="preserve">Las propuestas, sus anexos, todos los documentos que hagan parte de la propuesta deberán estar escritos en cualquier medio mecánico o digital y en idioma castellano. Aquellos expedidos en otro idioma deberán acompañarse con la correspondiente traducción oficial. </t>
        </r>
      </text>
    </comment>
    <comment ref="B5" authorId="0" shapeId="0">
      <text>
        <r>
          <rPr>
            <sz val="9"/>
            <color indexed="81"/>
            <rFont val="Tahoma"/>
            <family val="2"/>
          </rPr>
          <t>Los documentos públicos otorgados en el exterior deberán presentarse
apostillados, siguiendo el procedimiento contemplado para ello en los mencionados artículos</t>
        </r>
      </text>
    </comment>
    <comment ref="B6" authorId="0" shapeId="0">
      <text>
        <r>
          <rPr>
            <sz val="9"/>
            <color indexed="81"/>
            <rFont val="Tahoma"/>
            <family val="2"/>
          </rPr>
          <t xml:space="preserve">Eventuales enmiendas, entre líneas o correcciones deben salvarse puntual y expresamente con la firma del
representante autorizado del proponente, siempre que se trate de textos elaborados o diligenciados por éste último,
de lo contario no serán aceptados. En caso de tratarse de documentos que acrediten requisitos que no sean
indispensables para la comparación de las propuestas podrán ser subsanados. </t>
        </r>
      </text>
    </comment>
    <comment ref="B12" authorId="1" shapeId="0">
      <text>
        <r>
          <rPr>
            <sz val="9"/>
            <color indexed="81"/>
            <rFont val="Tahoma"/>
            <family val="2"/>
          </rPr>
          <t xml:space="preserve">NOTA: Para acreditar la experiencia del Proponente, solo se tendrán en cuenta las certificaciones relacionadas en el ANEXO CERTIFICACIÓN DE LA EXPERIENCIA. Si el proponente allega más de cinco (5) certificaciones,  solo se tendrán en cuenta las cinco (5) primeras relacionadas.
</t>
        </r>
      </text>
    </comment>
    <comment ref="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F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I12" authorId="1" shapeId="0">
      <text>
        <r>
          <rPr>
            <sz val="9"/>
            <color indexed="81"/>
            <rFont val="Tahoma"/>
            <family val="2"/>
          </rPr>
          <t>Traer valor de hoja "SMLMV"a la Columna I</t>
        </r>
      </text>
    </comment>
    <comment ref="AQ12" authorId="1" shapeId="0">
      <text>
        <r>
          <rPr>
            <sz val="9"/>
            <color indexed="81"/>
            <rFont val="Tahoma"/>
            <family val="2"/>
          </rPr>
          <t>(En caso que la certificación no indique la terminación y recibo a satisfacción del contrato, el proponente podrá adjuntar la correspondiente acta de liquidación de mutuo acuerdo y/o terminación debidamente suscrita). 
No se tendrán en cuenta las certificaciones que no cuenten con los soportes que evidencien el recibo a satisfacción de los contratos de los bienes y/o servicios presentados como experiencia.</t>
        </r>
      </text>
    </comment>
    <comment ref="AT12" authorId="1" shapeId="0">
      <text>
        <r>
          <rPr>
            <sz val="9"/>
            <color indexed="81"/>
            <rFont val="Tahoma"/>
            <family val="2"/>
          </rPr>
          <t>(La certificación deberá estar firmada por el funcionario competente para suscribirla)</t>
        </r>
      </text>
    </comment>
    <comment ref="AV12" authorId="1" shapeId="0">
      <text>
        <r>
          <rPr>
            <sz val="9"/>
            <color indexed="81"/>
            <rFont val="Tahoma"/>
            <family val="2"/>
          </rPr>
          <t>(La certificación deberá estar firmada por el funcionario competente para suscribirla)</t>
        </r>
      </text>
    </comment>
    <comment ref="AW12" authorId="1" shapeId="0">
      <text>
        <r>
          <rPr>
            <sz val="9"/>
            <color indexed="81"/>
            <rFont val="Tahoma"/>
            <family val="2"/>
          </rPr>
          <t>(La certificación deberá estar firmada por el funcionario competente para suscribirla)</t>
        </r>
      </text>
    </comment>
    <comment ref="AZ12" authorId="1" shapeId="0">
      <text>
        <r>
          <rPr>
            <sz val="9"/>
            <color indexed="81"/>
            <rFont val="Tahoma"/>
            <family val="2"/>
          </rPr>
          <t>(La certificación deberá estar firmada por el funcionario competente para suscribirla)</t>
        </r>
      </text>
    </comment>
    <comment ref="BB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D1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BF12" authorId="1" shapeId="0">
      <text>
        <r>
          <rPr>
            <sz val="9"/>
            <color indexed="81"/>
            <rFont val="Tahoma"/>
            <family val="2"/>
          </rPr>
          <t>Los contratos válidos para acreditar la experiencia serán aquellos suscritos entre el ente y/o persona contratante y el
oferente (contratista de primer orden), cualquier otra derivación de éstos no será tenida en cuenta.</t>
        </r>
      </text>
    </comment>
    <comment ref="BV12" authorId="1" shapeId="0">
      <text>
        <r>
          <rPr>
            <b/>
            <sz val="9"/>
            <color indexed="81"/>
            <rFont val="Tahoma"/>
            <family val="2"/>
          </rPr>
          <t xml:space="preserve">* No podrá acumularse a la vez, la experiencia de los socios y de la persona jurídica cuando estos se asocien entre sí para presentar propuesta.
</t>
        </r>
        <r>
          <rPr>
            <sz val="9"/>
            <color indexed="81"/>
            <rFont val="Tahoma"/>
            <family val="2"/>
          </rPr>
          <t>* Si el valor del contrato no fue pactado en pesos colombianos, RTVC hará la conversión a esta moneda, a la Tasa de Cambio correspondiente a la fecha de celebración del contrato certificado y expresará posteriormente el valor en salarios mínimos mensuales legales vigentes
* Si la certificación incluye varios contratos, se debe identificar en forma precisa si son contratos adicionales al principal o son contratos nuevos, indicando en cada uno de ellos sus plazos, valor y calificación individualmente.</t>
        </r>
      </text>
    </comment>
    <comment ref="D20" authorId="0" shapeId="0">
      <text>
        <r>
          <rPr>
            <sz val="9"/>
            <color indexed="81"/>
            <rFont val="Tahoma"/>
            <family val="2"/>
          </rPr>
          <t>Fotocopia del título profesional o del acta de grado</t>
        </r>
      </text>
    </comment>
    <comment ref="K21" authorId="1" shapeId="0">
      <text>
        <r>
          <rPr>
            <sz val="9"/>
            <color indexed="81"/>
            <rFont val="Tahoma"/>
            <family val="2"/>
          </rPr>
          <t xml:space="preserve">Fecha de grado
</t>
        </r>
      </text>
    </comment>
    <comment ref="C22" authorId="0" shapeId="0">
      <text>
        <r>
          <rPr>
            <sz val="9"/>
            <color indexed="81"/>
            <rFont val="Tahoma"/>
            <family val="2"/>
          </rPr>
          <t xml:space="preserve"> Nombre e identificación de la entidad que certifica, que deberá tener la calidad de contratante</t>
        </r>
      </text>
    </comment>
    <comment ref="E22" authorId="0" shapeId="0">
      <text>
        <r>
          <rPr>
            <sz val="9"/>
            <color indexed="81"/>
            <rFont val="Tahoma"/>
            <family val="2"/>
          </rPr>
          <t>Debe corresponder al miembro del equipo de trabajo que acredita la experiencia</t>
        </r>
      </text>
    </comment>
    <comment ref="J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22"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22" authorId="0" shapeId="0">
      <text>
        <r>
          <rPr>
            <sz val="9"/>
            <color indexed="81"/>
            <rFont val="Tahoma"/>
            <family val="2"/>
          </rPr>
          <t>Experiencia general en telecomunicaciones superior a 10 años a partir de la terminación de materias</t>
        </r>
      </text>
    </comment>
    <comment ref="S22" authorId="0" shapeId="0">
      <text>
        <r>
          <rPr>
            <sz val="9"/>
            <color indexed="81"/>
            <rFont val="Tahoma"/>
            <family val="2"/>
          </rPr>
          <t>Gerencia de proyectos de telecomunicaciones superior a 4 años</t>
        </r>
      </text>
    </comment>
    <comment ref="V22" authorId="0" shapeId="0">
      <text>
        <r>
          <rPr>
            <sz val="9"/>
            <color indexed="81"/>
            <rFont val="Tahoma"/>
            <family val="2"/>
          </rPr>
          <t>En redes de transmisión y/o instalación y/o operación de equipos de telecomunicaciones, superior a 4
años</t>
        </r>
      </text>
    </comment>
    <comment ref="D47" authorId="0" shapeId="0">
      <text>
        <r>
          <rPr>
            <sz val="9"/>
            <color indexed="81"/>
            <rFont val="Tahoma"/>
            <family val="2"/>
          </rPr>
          <t>Fotocopia del título profesional o del acta de grado</t>
        </r>
      </text>
    </comment>
    <comment ref="K48" authorId="1" shapeId="0">
      <text>
        <r>
          <rPr>
            <sz val="9"/>
            <color indexed="81"/>
            <rFont val="Tahoma"/>
            <family val="2"/>
          </rPr>
          <t>Fecha de grado</t>
        </r>
      </text>
    </comment>
    <comment ref="C49" authorId="0" shapeId="0">
      <text>
        <r>
          <rPr>
            <sz val="9"/>
            <color indexed="81"/>
            <rFont val="Tahoma"/>
            <family val="2"/>
          </rPr>
          <t xml:space="preserve"> Nombre e identificación de la entidad que certifica, que deberá tener la calidad de contratante</t>
        </r>
      </text>
    </comment>
    <comment ref="E49" authorId="0" shapeId="0">
      <text>
        <r>
          <rPr>
            <sz val="9"/>
            <color indexed="81"/>
            <rFont val="Tahoma"/>
            <family val="2"/>
          </rPr>
          <t>Debe corresponder al miembro del equipo de trabajo que acredita la experiencia</t>
        </r>
      </text>
    </comment>
    <comment ref="J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M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N49" authorId="1" shapeId="0">
      <text>
        <r>
          <rPr>
            <sz val="9"/>
            <color indexed="81"/>
            <rFont val="Tahoma"/>
            <family val="2"/>
          </rPr>
          <t>En caso de que en las certificaciones y/o documentos equivalentes no se acredite el día cierto de inicio y terminación
del contrato, RTVC tomará el último día del mes de inicio del contrato, y el primer día del último mes en que terminó.</t>
        </r>
      </text>
    </comment>
    <comment ref="P49" authorId="0" shapeId="0">
      <text>
        <r>
          <rPr>
            <sz val="9"/>
            <color indexed="81"/>
            <rFont val="Tahoma"/>
            <family val="2"/>
          </rPr>
          <t>Experiencia general en telecomunicaciones superior a 8 años a partir de la terminación de materias</t>
        </r>
      </text>
    </comment>
  </commentList>
</comments>
</file>

<file path=xl/sharedStrings.xml><?xml version="1.0" encoding="utf-8"?>
<sst xmlns="http://schemas.openxmlformats.org/spreadsheetml/2006/main" count="1999" uniqueCount="390">
  <si>
    <t>2.7.1.</t>
  </si>
  <si>
    <t>SI</t>
  </si>
  <si>
    <t>NO</t>
  </si>
  <si>
    <t>OBSERVACIONES</t>
  </si>
  <si>
    <t>3.2.1.3.</t>
  </si>
  <si>
    <t>CAPACIDAD TÉCNICA</t>
  </si>
  <si>
    <t>3.2.1.3.1.</t>
  </si>
  <si>
    <t xml:space="preserve">Experiencia mínima del proponente
</t>
  </si>
  <si>
    <t>CERTIFICACIÓN</t>
  </si>
  <si>
    <t>Certificación 1</t>
  </si>
  <si>
    <t>Fecha terminación</t>
  </si>
  <si>
    <t>Certificación 2</t>
  </si>
  <si>
    <t>Certificación 3</t>
  </si>
  <si>
    <t>Certificación 4</t>
  </si>
  <si>
    <t>Certificación 5</t>
  </si>
  <si>
    <t>Fecha de inicio</t>
  </si>
  <si>
    <t>Valor ($)</t>
  </si>
  <si>
    <t>Valor (SMLMV)</t>
  </si>
  <si>
    <t>Salario mínimo mensual</t>
  </si>
  <si>
    <t>AÑO</t>
  </si>
  <si>
    <t>¿Contiene actividades de operación o mantenimiento de redes de telecomunicaciones?</t>
  </si>
  <si>
    <t>¿Cumple con que al menos una de las certificaciones contenga actividades de operación o mantenimiento de redes de telecomunicaciones?</t>
  </si>
  <si>
    <t>Participantes del consorcio o UT
% de participación</t>
  </si>
  <si>
    <t>¿Acredita la operación de su red propia?</t>
  </si>
  <si>
    <t>N/A</t>
  </si>
  <si>
    <t>Observaciones</t>
  </si>
  <si>
    <t>¿El que certifica es público o privado?</t>
  </si>
  <si>
    <t>PÚBLICO</t>
  </si>
  <si>
    <t>PRIVADO</t>
  </si>
  <si>
    <t>Nombre de quien expide la certificación</t>
  </si>
  <si>
    <t>FOLIACIÓN DE LO TÉCNICO</t>
  </si>
  <si>
    <t>IDIOMA</t>
  </si>
  <si>
    <t>APOSTILLE (Docs. Públicos)</t>
  </si>
  <si>
    <t>ENMIENDAS</t>
  </si>
  <si>
    <t>CUMPLE
¿SI o NO?</t>
  </si>
  <si>
    <t>¿Ejecutado y terminado?
¿SI o NO?</t>
  </si>
  <si>
    <t>¿Cumple Fecha terminación (De 29 Julio 2005 a 29 Julio 2015)?
¿SI o NO?</t>
  </si>
  <si>
    <t>Año 
(Para SMLMV)</t>
  </si>
  <si>
    <t>Suministro sistemas de transmisión de radio 
¿SI o NO?</t>
  </si>
  <si>
    <t>Instalación sistemas de transmisión de radio 
¿SI o NO?</t>
  </si>
  <si>
    <t>Puesta en operación sistemas de transmisión de radio 
¿SI o NO?</t>
  </si>
  <si>
    <t>Suministro sistemas de transmisión de televisión
¿SI o NO?</t>
  </si>
  <si>
    <t>Instalación sistemas de transmisión de televisión
¿SI o NO?</t>
  </si>
  <si>
    <t>Puesta en operación sistemas de transmisión de televisión
¿SI o NO?</t>
  </si>
  <si>
    <t>Suministro sistemas de transmisión de telecomunicaciones
¿SI o NO?</t>
  </si>
  <si>
    <t>Instalación sistemas de transmisión de telecomunicaciones
¿SI o NO?</t>
  </si>
  <si>
    <t>Puesta en operación sistemas de transmisión de telecomunicaciones
¿SI o NO?</t>
  </si>
  <si>
    <t>Administración de
Redes de telecomunicaciones
¿SI o NO?</t>
  </si>
  <si>
    <t>Mantenimiento de
Redes de telecomunicaciones
¿SI o NO?</t>
  </si>
  <si>
    <t>Instalación de
Redes de telecomunicaciones
¿SI o NO?</t>
  </si>
  <si>
    <t>Operación de
Redes de telecomunicaciones
¿SI o NO?</t>
  </si>
  <si>
    <t>Nombre de la empresa Contratante y NIT (Si lo hubiere)
Dato y ¿SI o NO?</t>
  </si>
  <si>
    <t>Dirección
Dato y ¿SI o NO?</t>
  </si>
  <si>
    <t>Teléfono
Dato y ¿SI o NO?</t>
  </si>
  <si>
    <t>Nombre del contratista
Dato y ¿SI o NO?</t>
  </si>
  <si>
    <t>Certificación de finalización y recibo a satisfacción
¿SI o NO?</t>
  </si>
  <si>
    <t>¿Firma de quien expide la certificación?
¿SI o NO?</t>
  </si>
  <si>
    <t>¿Cumple Contratista de primer orden?
¿SI o NO?</t>
  </si>
  <si>
    <t>CUMPLE LA CERTIFICACIÓN
¿SI o NO?</t>
  </si>
  <si>
    <t>¿Se certifica la experiencia solicitada?</t>
  </si>
  <si>
    <t>¿Cumple con el valor mínimo del cinco por ciento (5%) del presupuesto oficial del proceso de contratación?</t>
  </si>
  <si>
    <t>¿CUMPLE CUANTÍA?</t>
  </si>
  <si>
    <t>Fecha expedición certificación
¿SI o NO?</t>
  </si>
  <si>
    <t>3.2.1.3.2.</t>
  </si>
  <si>
    <t>DIRECTOR DE PROYECTO</t>
  </si>
  <si>
    <t>¿Ingeniero eléctrico, electrónico, de sistemas o ingenierías afines a las telecomunicaciones?</t>
  </si>
  <si>
    <t>¿Postgrado en áreas de ingeniería, telecomunicaciones o Gerencia de proyectos?</t>
  </si>
  <si>
    <t>¿Hoja de vida?</t>
  </si>
  <si>
    <t>CERTIFICACIONES</t>
  </si>
  <si>
    <t>Identificación del Contratante
Dato y ¿SI o NO?</t>
  </si>
  <si>
    <t>Identificación del Contratista
Dato y ¿SI o NO?</t>
  </si>
  <si>
    <t>Fecha de terminación</t>
  </si>
  <si>
    <t>¿Comprobante?</t>
  </si>
  <si>
    <t>¿El proponente es el que certifica?
¿SI o NO? Y Contrato (Si aplica)</t>
  </si>
  <si>
    <t>Fecha inicio experiencia</t>
  </si>
  <si>
    <t>Fotocopia de la Cédula de ciudadanía</t>
  </si>
  <si>
    <t>Carta matricula profesional</t>
  </si>
  <si>
    <t>¿Es graduado en el exterior?
(Matricula profesional)
(Convalidación del título)</t>
  </si>
  <si>
    <t>¿Se traslapa?</t>
  </si>
  <si>
    <t xml:space="preserve">Experiencia valida como GENERAL
(Inicio, Fin, Cantidad) </t>
  </si>
  <si>
    <t>Certificación 6</t>
  </si>
  <si>
    <t>Certificación 7</t>
  </si>
  <si>
    <t>Certificación 8</t>
  </si>
  <si>
    <t>Certificación 9</t>
  </si>
  <si>
    <t>Certificación 10</t>
  </si>
  <si>
    <t>Certificación 11</t>
  </si>
  <si>
    <t>Certificación 12</t>
  </si>
  <si>
    <t>Certificación 13</t>
  </si>
  <si>
    <t>Certificación 14</t>
  </si>
  <si>
    <t>Certificación 15</t>
  </si>
  <si>
    <t>Certificación 16</t>
  </si>
  <si>
    <t>Certificación 17</t>
  </si>
  <si>
    <t>Certificación 18</t>
  </si>
  <si>
    <t>Certificación 19</t>
  </si>
  <si>
    <t>Certificación 20</t>
  </si>
  <si>
    <t>¿Cumple experiencia general?</t>
  </si>
  <si>
    <t xml:space="preserve">Experiencia valida como ESPECÍFICA 1 en Gerencia de proyectos de telecomunicaciones
(Inicio, Fin, Cantidad) </t>
  </si>
  <si>
    <t>¿Cumple experiencia específica 1?</t>
  </si>
  <si>
    <t>¿Cumple experiencia específica 2?</t>
  </si>
  <si>
    <t>COORDINADOR TÉCNICO</t>
  </si>
  <si>
    <t xml:space="preserve">Experiencia valida como ESPECÍFICA 1 en Mantenimiento de redes de Transmisión de Radiofrecuencia y/o Televisión y/o Radio, superior a 3 años
(Inicio, Fin, Cantidad) </t>
  </si>
  <si>
    <t xml:space="preserve">Experiencia valida como ESPECÍFICA 2 En redes de transmisión y/o instalación y/o operación de equipos de telecomunicaciones,
(Inicio, Fin, Cantidad) </t>
  </si>
  <si>
    <t xml:space="preserve">Experiencia valida como ESPECÍFICA 2 en Mantenimiento de equipos de Radiofrecuencia y/o Televisión y/o Radio, superior a 3 años
(Inicio, Fin, Cantidad) </t>
  </si>
  <si>
    <t xml:space="preserve">Experiencia valida como ESPECÍFICA 3 en  Instalaciones y/o Operación de Redes de Transmisión de Radiofrecuencia y/o Televisión y/o Radio, superior a 3 años
(Inicio, Fin, Cantidad) </t>
  </si>
  <si>
    <t>¿Cumple experiencia específica 3?</t>
  </si>
  <si>
    <t>¿Cumple experiencia específica?</t>
  </si>
  <si>
    <t>3.6.</t>
  </si>
  <si>
    <t>CAUSALES DE RECHAZO</t>
  </si>
  <si>
    <t>d)</t>
  </si>
  <si>
    <t>CUMPLE</t>
  </si>
  <si>
    <t>RECHAZADO</t>
  </si>
  <si>
    <t>f)</t>
  </si>
  <si>
    <t>Cuando la propuesta se presente de manera parcial respecto a la totalidad de requerimientos técnicos mínimos de la oferta y condiciones establecidas en el presente documento, o incompleta, en cuanto que se omita información necesaria para la comparación objetiva de la misma</t>
  </si>
  <si>
    <t>g)</t>
  </si>
  <si>
    <t>Cuando el proponente no responda a cualquiera de los requerimientos efectuados por la Entidad, o no subsane o subsane parcialmente lo requerido por RTVC dentro del plazo estipulado en el cronograma del proceso o el señalado en la solicitud que de forma particular haga el comité evaluador</t>
  </si>
  <si>
    <t>i)</t>
  </si>
  <si>
    <t>Cuando el proponente, en la presentación de la oferta incluyendo cualquiera de sus anexos, condiciona el cumplimiento de las obligaciones, Acuerdos de Niveles de Servicio (ANS), indicadores de servicio y demás estipulaciones contenidas en el contrato y el Anexo Técnico.</t>
  </si>
  <si>
    <t>j)</t>
  </si>
  <si>
    <t>Cuando RTVC detecte inconsistencias en las propuestas que no puedan ser resueltas por los proponentes mediante pruebas que aclaren la información presentada.</t>
  </si>
  <si>
    <t>k)</t>
  </si>
  <si>
    <t>Cuando en la propuesta se encuentre información o documentos que contengan datos alterados o tendientes a inducir a error a RTVC</t>
  </si>
  <si>
    <t>ANEXO 8</t>
  </si>
  <si>
    <t>Correcto diligenciamiento
(RELACIÓN DE EXPERIENCIA MÍNIMA DEL PROPONENTE)</t>
  </si>
  <si>
    <t>Correcto diligenciamiento
RELACIÓN DE EXPERIENCIA DEL EQUIPO MÍNIMO DE TRABAJO REQUERIDO – DIRECTOR DE PROYECTO</t>
  </si>
  <si>
    <t>ANEXO 9</t>
  </si>
  <si>
    <t>ANEXO 10</t>
  </si>
  <si>
    <t>Correcto diligenciamiento
RELACIÓN DE EXPERIENCIA DEL EQUIPO MÍNIMO DE TRABAJO REQUERIDO – COORDINADOR TÉCNICO</t>
  </si>
  <si>
    <t>ANEXO 11</t>
  </si>
  <si>
    <t>Correcto diligenciamiento
PROPUESTA ECONÓMICA</t>
  </si>
  <si>
    <t>ANEXO 12</t>
  </si>
  <si>
    <t>Correcto diligenciamiento
REQUERIMIENTOS TÉCNICOS PONDERABLES</t>
  </si>
  <si>
    <t>ANEXO 14</t>
  </si>
  <si>
    <t>Correcto diligenciamiento
CARTA DE ACEPTACIÓN DE COMPROMISOS TÉCNICOS</t>
  </si>
  <si>
    <t>Carta compromiso
ANEXO 15
Correcto diligenciamiento</t>
  </si>
  <si>
    <t>No diligenciar el Anexo “Propuesta Económica” de tal forma que impida su comparación objetiva o el conocimiento sobre el valor ofertado o se modifique la descripción y/o cantidad del o los elementos a adquirir o servicios a contratar</t>
  </si>
  <si>
    <t>Realización de estudio de mediciones de intensidad de campo (estudio de cobertura) actualizado a estaciones primarias (con equipos de televisión y/o radio) que cuenten con equipos analógicos y/o digitales (Ver TABLA 1 del ANEXO TÉCNICO). RTVC se reserva el derecho a elegir las estaciones a intervenir. El número máximo de estaciones a ofrecer para estaciones primarias es de 20, nadie puede ofrecer una cantidad superior en la celda “CANTIDAD OFRECIDA” para ese tipo de estación en la celda contigua del presente anexo. Por cada estación primaria se definió mínimo 12 puntos (*) de medición, a definir por RTVC en cualquier parte de la geografía nacional.</t>
  </si>
  <si>
    <t>Realización de estudio de mediciones de intensidad de campo (estudio de cobertura) actualizado a estaciones secundarias (con equipos de televisión y/o radio) que cuenten con equipos analógicos y/o digitales (Ver TABLA 1 del ANEXO TÉCNICO). RTVC se reserva el derecho a elegir las estaciones a intervenir. El número máximo de estaciones a ofrecer para estaciones secundarias es de 100, nadie puede ofrecer una cantidad superior en la celda “CANTIDAD OFRECIDA” para ese tipo de estación en la celda contigua del presente anexo. Por cada estación secundaria se definió mínimo 1 punto (*) de medición, a definir por RTVC en cualquier parte de la geografía nacional.</t>
  </si>
  <si>
    <t>Realización de estudio de mediciones de intensidad de campo (estudio de cobertura) actualizado a estaciones con equipos de transmisión de radio AM (Ver TABLA 1 del ANEXO TÉCNICO). RTVC se reserva el derecho a elegir las estaciones a intervenir. El número máximo de estaciones a ofrecer para estaciones AM es de 7, nadie puede ofrecer una cantidad superior en la celda “CANTIDAD OFRECIDA” para ese tipo de estación en la celda contigua del presente anexo. Por cada estación AM se definió mínimo 20 puntos (*) de medición, a definir por RTVC en cualquier parte de la geografía nacional.</t>
  </si>
  <si>
    <t>Realización de estudio de Límites de exposición de las personas a campos electromagnéticos, a estaciones clasificadas como primarias que cuenten con equipos de radio (Ver TABLA 1 del Anexo Técnico y Anexo No. 2 del Estudio Previo). RTVC se reserva el derecho a elegir las estaciones a intervenir. El número máximo de estudios (una estación primaria con servicios de radio equivale a un estudio) a ofrecer para estaciones primarias con esta condición es de 32, nadie puede ofrecer una cantidad superior en la celda “CANTIDAD OFRECIDA” para ese tipo de estación en la celda contigua del presente anexo</t>
  </si>
  <si>
    <t>Suministro e instalación de televisores de 32”, que cumplan con lo descrito en las resoluciones 4047 de 2012 y 4337 de 2013, de la CRC. RTVC se reserva el derecho a elegir las estaciones donde deberán ser instalados. El número máximo de televisores a ofrecer es de 141, nadie puede ofrecer una cantidad superior en la celda “CANTIDAD OFRECIDA” para ese ítem ponderable en la celda contigua del presente anexo.</t>
  </si>
  <si>
    <t>Del 148 al 246</t>
  </si>
  <si>
    <t>TVRI (Lembaga Penyiaran Publik Televisi Republik Indonesia)</t>
  </si>
  <si>
    <t>Jl. Gerbang Pemuda, Senayan, Jakarta 10270</t>
  </si>
  <si>
    <t>(021)5704720, 5704740</t>
  </si>
  <si>
    <t>BTESA</t>
  </si>
  <si>
    <t>Fecha de inicio de las operaciones de la red
Diligenciar Dato si la columna BA tiene INGRESE DATOS:, de lo contrario "N/A"
¿SI, NO o N/A?</t>
  </si>
  <si>
    <t>Fecha de terminación de las operaciones de la red
Diligenciar Dato si la columna BA tiene INGRESE DATOS:, de lo contrario "N/A"
¿SI, NO o N/A?</t>
  </si>
  <si>
    <t>Tasa de $3149,88 pesos a 14 de octubre de 2008 (Euros)</t>
  </si>
  <si>
    <t>Objeto (General)</t>
  </si>
  <si>
    <t>40 estaciones TV/FM (Suministro, instalación y puesta en marcha; incluyendo TVROs, parte eléctrica, torres, sistemas radiantes y equipos de transmisión</t>
  </si>
  <si>
    <t>Ministere de la Communication Porte Parole Du Gouvernement Republique Du Mali</t>
  </si>
  <si>
    <t>(00223)79023279</t>
  </si>
  <si>
    <t>Mr. Hamidou SANGARE (Director del Departamento TV/FM)</t>
  </si>
  <si>
    <t>Satya Sudhana (Director técnico)</t>
  </si>
  <si>
    <t>¿Adjuntó contrato?
Diligenciar Dato ¿SI o NO?; si la columna AX tiene VALIDE CONTRATO, de lo contrario "N/A"</t>
  </si>
  <si>
    <t>Suministro e instalación de equipamiento radioeléctrico (transmisores, reemisores, sistemas radiantes), alimentación eléctrica, torres, casetas de telecomunicaciones. Suministro de equipos transmisores y reemisores TDT</t>
  </si>
  <si>
    <t>C/ Valdemarías s/n. Pol. Santa María de Benquerencia 45007 TOLEDO</t>
  </si>
  <si>
    <t>Wenceslao Sánchez de la Peña (Director General)</t>
  </si>
  <si>
    <t>C/ Valdemarías s/n. 
45007 TOLEDO</t>
  </si>
  <si>
    <t>Telecom Castilla - La Mancha S.A.
CIF A-45477122</t>
  </si>
  <si>
    <t>Telecom Castilla - La Mancha S.A.
CIF: A-4547.7122</t>
  </si>
  <si>
    <t>Juan José Marín Rodríguez (Director de operaciones)</t>
  </si>
  <si>
    <t>+34925245938</t>
  </si>
  <si>
    <t>BTESA
CIF A-81311573</t>
  </si>
  <si>
    <t>BTESA
NIF A 81311573</t>
  </si>
  <si>
    <t>Ofir Mercedes Duque Bravo (Jefe Oficina Asesora Jurídica)</t>
  </si>
  <si>
    <t>RTVC</t>
  </si>
  <si>
    <t>Cra 45 N0 26-33 Bogotá</t>
  </si>
  <si>
    <t>2200700 Ext 301 - 302</t>
  </si>
  <si>
    <t>Ingeniera electrónica
Especialista en Gerencia de proyectos de ingeniería en telecomunicaciones</t>
  </si>
  <si>
    <t>Comisión Nacional de Televisión</t>
  </si>
  <si>
    <t>Sandra Lizette Moreno Parra cc 52220247</t>
  </si>
  <si>
    <t>INRAVISIÓN</t>
  </si>
  <si>
    <t>SERDAN</t>
  </si>
  <si>
    <t>EFICACIA</t>
  </si>
  <si>
    <t>EFICACIA / Istronyc Balum</t>
  </si>
  <si>
    <t>DIELCOM SAS</t>
  </si>
  <si>
    <t>MONTAJES Y SERVICIOS CORAL LTDA.</t>
  </si>
  <si>
    <t>Rigoberto Almeida Acero cc 79.103.612</t>
  </si>
  <si>
    <t>Ingeniero de planta
* Diseño, contratación, instalación y ejecución de proyectos eléctricos, electrónicos y de telecomunicaciones</t>
  </si>
  <si>
    <t>SERDAN / TELEFÓNICA TELECOM</t>
  </si>
  <si>
    <t>Objeto del contrato, funciones o actividades desarrolladas (Extracto)</t>
  </si>
  <si>
    <t>EFICACIA / TELEFÓNICA TELECOM</t>
  </si>
  <si>
    <t>ISTRONYC BALUM</t>
  </si>
  <si>
    <t>EMTE - IRADIO</t>
  </si>
  <si>
    <t>IRADIO LTDA.</t>
  </si>
  <si>
    <t>Del 76 al 257</t>
  </si>
  <si>
    <t>Cra 66A No. 43-18</t>
  </si>
  <si>
    <t>2200460 - 2207100</t>
  </si>
  <si>
    <t>Teniente Coronel Jairo Erwin Torres Rondón (Subdirector Operativo)</t>
  </si>
  <si>
    <r>
      <rPr>
        <b/>
        <sz val="11"/>
        <color theme="1"/>
        <rFont val="Calibri"/>
        <family val="2"/>
        <scheme val="minor"/>
      </rPr>
      <t>Unión temporal SIES</t>
    </r>
    <r>
      <rPr>
        <sz val="11"/>
        <color theme="1"/>
        <rFont val="Calibri"/>
        <family val="2"/>
        <scheme val="minor"/>
      </rPr>
      <t xml:space="preserve">
G&amp;C Ltda (25%)</t>
    </r>
  </si>
  <si>
    <r>
      <rPr>
        <b/>
        <sz val="11"/>
        <color theme="1"/>
        <rFont val="Calibri"/>
        <family val="2"/>
        <scheme val="minor"/>
      </rPr>
      <t>Unión temporal SIES 2011</t>
    </r>
    <r>
      <rPr>
        <sz val="11"/>
        <color theme="1"/>
        <rFont val="Calibri"/>
        <family val="2"/>
        <scheme val="minor"/>
      </rPr>
      <t xml:space="preserve">
G&amp;C Ltda (22,5%)</t>
    </r>
  </si>
  <si>
    <r>
      <t xml:space="preserve">Security Systems Ltda (24.5%)
Integra Security Systems S.A. (0.5%)
EGC Colombia Ltda. (25%)
</t>
    </r>
    <r>
      <rPr>
        <b/>
        <sz val="11"/>
        <color theme="1"/>
        <rFont val="Calibri"/>
        <family val="2"/>
        <scheme val="minor"/>
      </rPr>
      <t>G&amp;C Ltda. (25%)</t>
    </r>
    <r>
      <rPr>
        <sz val="11"/>
        <color theme="1"/>
        <rFont val="Calibri"/>
        <family val="2"/>
        <scheme val="minor"/>
      </rPr>
      <t xml:space="preserve">
Intersg S.A. (25%)</t>
    </r>
  </si>
  <si>
    <r>
      <t xml:space="preserve">Security Systems Ltda (22.5%)
Energía Integral Andina S.A. (10%)
EGC Colombia Ltda. (22.5%)
</t>
    </r>
    <r>
      <rPr>
        <b/>
        <sz val="11"/>
        <color theme="1"/>
        <rFont val="Calibri"/>
        <family val="2"/>
        <scheme val="minor"/>
      </rPr>
      <t>G&amp;C Ltda. (22.5%)</t>
    </r>
    <r>
      <rPr>
        <sz val="11"/>
        <color theme="1"/>
        <rFont val="Calibri"/>
        <family val="2"/>
        <scheme val="minor"/>
      </rPr>
      <t xml:space="preserve">
Intersg S.A. (22.5%)</t>
    </r>
  </si>
  <si>
    <t>Teniente Coronel Ricardo Moya Romero (Subdirector Operativo (E))</t>
  </si>
  <si>
    <r>
      <t xml:space="preserve">Prosegur tecnología SAS (23.75%)
Prosegur Vig y seg privada (5%)
EGC Colombia Ltda. (23.75%)
</t>
    </r>
    <r>
      <rPr>
        <b/>
        <sz val="11"/>
        <color theme="1"/>
        <rFont val="Calibri"/>
        <family val="2"/>
        <scheme val="minor"/>
      </rPr>
      <t>G&amp;C Ltda. (23.75%)</t>
    </r>
    <r>
      <rPr>
        <sz val="11"/>
        <color theme="1"/>
        <rFont val="Calibri"/>
        <family val="2"/>
        <scheme val="minor"/>
      </rPr>
      <t xml:space="preserve">
Intersg S.A. (23.75%)</t>
    </r>
  </si>
  <si>
    <t>Teniente Coronel Jorge Alveiro Carrillo Delgado (Subdirector Operativo)</t>
  </si>
  <si>
    <r>
      <rPr>
        <b/>
        <sz val="11"/>
        <color theme="1"/>
        <rFont val="Calibri"/>
        <family val="2"/>
        <scheme val="minor"/>
      </rPr>
      <t>UT Seguridad EPIG</t>
    </r>
    <r>
      <rPr>
        <sz val="11"/>
        <color theme="1"/>
        <rFont val="Calibri"/>
        <family val="2"/>
        <scheme val="minor"/>
      </rPr>
      <t xml:space="preserve">
G&amp;C (23.75%)</t>
    </r>
  </si>
  <si>
    <r>
      <rPr>
        <b/>
        <sz val="11"/>
        <color theme="1"/>
        <rFont val="Calibri"/>
        <family val="2"/>
        <scheme val="minor"/>
      </rPr>
      <t>Unión temporal SIES 2013</t>
    </r>
    <r>
      <rPr>
        <sz val="11"/>
        <color theme="1"/>
        <rFont val="Calibri"/>
        <family val="2"/>
        <scheme val="minor"/>
      </rPr>
      <t xml:space="preserve">
G&amp;C Ltda (30%)</t>
    </r>
  </si>
  <si>
    <r>
      <t xml:space="preserve">EGC Colombia Ltda. (30%)
Energía Integral Andina S.A. (10%)
</t>
    </r>
    <r>
      <rPr>
        <b/>
        <sz val="11"/>
        <color theme="1"/>
        <rFont val="Calibri"/>
        <family val="2"/>
        <scheme val="minor"/>
      </rPr>
      <t>G&amp;C Ltda. (30%)</t>
    </r>
    <r>
      <rPr>
        <sz val="11"/>
        <color theme="1"/>
        <rFont val="Calibri"/>
        <family val="2"/>
        <scheme val="minor"/>
      </rPr>
      <t xml:space="preserve">
Intersg S.A. (30%)</t>
    </r>
  </si>
  <si>
    <t>Av El Dorado 112-09</t>
  </si>
  <si>
    <t>(57-1)2962487</t>
  </si>
  <si>
    <r>
      <rPr>
        <b/>
        <sz val="11"/>
        <color theme="1"/>
        <rFont val="Calibri"/>
        <family val="2"/>
        <scheme val="minor"/>
      </rPr>
      <t>Unión temporal CERRO VERDE EGE</t>
    </r>
    <r>
      <rPr>
        <sz val="11"/>
        <color theme="1"/>
        <rFont val="Calibri"/>
        <family val="2"/>
        <scheme val="minor"/>
      </rPr>
      <t xml:space="preserve">
G&amp;C Ltda (74.9%)</t>
    </r>
  </si>
  <si>
    <r>
      <t xml:space="preserve">ENTELCOM (0,1%)
Energía Integral Andina S.A. (25%)
</t>
    </r>
    <r>
      <rPr>
        <b/>
        <sz val="11"/>
        <color theme="1"/>
        <rFont val="Calibri"/>
        <family val="2"/>
        <scheme val="minor"/>
      </rPr>
      <t>G&amp;C Ltda. (74,9%)</t>
    </r>
  </si>
  <si>
    <t>Ingeniero electrónico
Especialista en telemática
Magister en sistemas</t>
  </si>
  <si>
    <t>Ingeniero Electrónico Clase IV (Grado 22)</t>
  </si>
  <si>
    <t>Balum</t>
  </si>
  <si>
    <t>Gerente de ingeniería
Director de operaciones
Director de proyectos especiales</t>
  </si>
  <si>
    <t>NO es posible validar la duración específica de las funciones como Director de proyecto (Ecopetrol, IBM, ETB, UNE y RTVC) ni como Ingeniero (INRAVISIÓN, SINGER, Canales privados)</t>
  </si>
  <si>
    <t>No se especifican funciones</t>
  </si>
  <si>
    <t>En la certificación de experiencia del Director de proyecto (Folios 219 y 220 – Balum) NO es posible validar las funciones como asesor de proyectos</t>
  </si>
  <si>
    <t>En la certificación de experiencia del Director de proyecto (Folios 219 y 220 – Balum) NO es posible validar las funciones en el periodo de 14 de abril de 2006 al 30 de diciembre de 2014</t>
  </si>
  <si>
    <t>COMSAT Colombia</t>
  </si>
  <si>
    <t>DAGA</t>
  </si>
  <si>
    <t>DAGA / ISTRONYC</t>
  </si>
  <si>
    <t>Ingeniero en electrónica
Especialista en gerencia de proyectos
Especialista en teleinformática</t>
  </si>
  <si>
    <t>Gabriel Antonio Medina Durán cc 12.117.164</t>
  </si>
  <si>
    <t>Profesional de la división de TV comercial, sección de producción</t>
  </si>
  <si>
    <t>ISTRONYC / DAGA</t>
  </si>
  <si>
    <t>Jefe de laboratorio</t>
  </si>
  <si>
    <t>Profesional de mantenimiento Colombia Telecomunicaciones Mtto Bta. Infraestructura regional centro</t>
  </si>
  <si>
    <t>ACTIVA</t>
  </si>
  <si>
    <t>Director técnico de interventoría</t>
  </si>
  <si>
    <t>UT RSCO - RSES TDT</t>
  </si>
  <si>
    <t>Ingeniero líder de proyecto</t>
  </si>
  <si>
    <t>No aplica apostille para los documentos técnicos</t>
  </si>
  <si>
    <t>´+</t>
  </si>
  <si>
    <t>Se tiene en cuenta folios 81 y 82 (lo certificado)
Transmisión (UIT, recomendación B 13): Transferencia de información de un punto a otro o a otros, por medio de señales</t>
  </si>
  <si>
    <t>Transmisión (UIT, recomendación B 13): Transferencia de información de un punto a otro o a otros, por medio de señales</t>
  </si>
  <si>
    <t>Se ajusta traslapo</t>
  </si>
  <si>
    <t>No se describen funciones</t>
  </si>
  <si>
    <t>Validar pertinencia de las certificaciones:
Sobre la certificación de los folios 226 + 227, esta es emitida por la firma que contrató (ISTRONYC BALUM) a la empresa prestadora de los servicios de personal (EFICACIA). No existe certificación de EFICACIA, solo de ISTRONYC BALUM</t>
  </si>
  <si>
    <t>CUMPLE / NO CUMPLE</t>
  </si>
  <si>
    <t>ÍTEM</t>
  </si>
  <si>
    <t>NUMERAL REGLAS</t>
  </si>
  <si>
    <t>Cuantía total</t>
  </si>
  <si>
    <t>Al menos una de las certificaciones contiene actividades de operación o mantenimiento de redes de telecomunicaciones por mínimo el cinco por ciento (5%) del presupuesto oficial del proceso de contratación</t>
  </si>
  <si>
    <t>Experiencia mínima del proponente</t>
  </si>
  <si>
    <t>Equipo mínimo de trabajo requerido</t>
  </si>
  <si>
    <t>Director de proyecto</t>
  </si>
  <si>
    <t>Perfil</t>
  </si>
  <si>
    <t>¿Es graduado en el exterior? (Matricula profesional) (Convalidación del título)</t>
  </si>
  <si>
    <t>Carta compromiso ANEXO 15 Correcto diligenciamiento</t>
  </si>
  <si>
    <t>Experiencia general</t>
  </si>
  <si>
    <t>Experiencia específica 1</t>
  </si>
  <si>
    <t>Experiencia específica 2</t>
  </si>
  <si>
    <t>Coordinador técnico</t>
  </si>
  <si>
    <t xml:space="preserve">Experiencia específica </t>
  </si>
  <si>
    <t>ANEXOS</t>
  </si>
  <si>
    <t>Correcto diligenciamiento (Técnicos)</t>
  </si>
  <si>
    <t>3.3.</t>
  </si>
  <si>
    <t>CRITERIOS DE PONDERACIÓN/CALIFICACIÓN</t>
  </si>
  <si>
    <t>3.3.2.</t>
  </si>
  <si>
    <t>REQUERIMIENTOS TÉCNICOS PONDERABLES (Hasta 500 puntos)</t>
  </si>
  <si>
    <t>Estudio de mediciones de intensidad campo e interferencias actualizado estaciones primarias</t>
  </si>
  <si>
    <t>3.3.2.1.</t>
  </si>
  <si>
    <t>3.3.2.2.</t>
  </si>
  <si>
    <t>3.3.2.3.</t>
  </si>
  <si>
    <t>3.3.2.4.</t>
  </si>
  <si>
    <t>3.3.2.5.</t>
  </si>
  <si>
    <t>Estudio de mediciones de intensidad de campo e interferencias actualizado estaciones secundarias</t>
  </si>
  <si>
    <t>Estudio de mediciones de intensidad campo e interferencias actualizado estaciones AM</t>
  </si>
  <si>
    <t>Estudio límites de exposición a CEM en estaciones primarias</t>
  </si>
  <si>
    <t>Suministro e instalación de televisores en estaciones de la red</t>
  </si>
  <si>
    <t>CANTIDAD OFERTADA</t>
  </si>
  <si>
    <t>G&amp;C</t>
  </si>
  <si>
    <t>UT</t>
  </si>
  <si>
    <t>Sobre La certificación de los folios 183 + 184, esta es emitida por la firma que contrata a la persona (EFICACIA), pero las funciones se complementan por la empresa que contrató a EFICACIA y que era el operador (ISTRONYC BALUM). En la primera (EFICACIA) no se nombra a ISTRONYC BALUM</t>
  </si>
  <si>
    <t>Sobre La certificación de los folios 220 + 221 + 222, esta es emitida por la firma que contrata a la persona (SERDAN), pero las funciones se complementan por la empresa que contrató a SERDAN y que era el operador (COLOMBIA TELECOMUNICACIONES). En la primera certificación (SERDAN) SI se nombra a  COLOMBIA TELECOMUNICACIONES</t>
  </si>
  <si>
    <t>Sobre La certificación de los folios 223 + 224 + 225, esta es emitida por la firma que contrata a la persona (EFICACIA), pero las funciones se complementan por la empresa que contrató a EFICACIA y que era el operador (COLOMBIA TELECOMUNICACIONES). En la primera certificación (EFICACIA) NO se nombra a  COLOMBIA TELECOMUNICACIONES
Validar folio 223 en oferta original (No es del todo legible)</t>
  </si>
  <si>
    <t>Colombia Telecomunicaciones S.A. ESP</t>
  </si>
  <si>
    <t>Colombia Telecomunicaciones S.A. ESP
NIT 830.122.566-1</t>
  </si>
  <si>
    <t xml:space="preserve">Energía Integral Andina S.A </t>
  </si>
  <si>
    <t>Tranv. 60 (Av Suba) No. 114A - 55</t>
  </si>
  <si>
    <t>Mantenimiento de Redes de telecomunicaciones
¿SI o NO?</t>
  </si>
  <si>
    <t>Olga María Castiblanco Parra (Directora de compras)</t>
  </si>
  <si>
    <t>(571)5935399</t>
  </si>
  <si>
    <t>Andrea Guzmán Rey (Supervisor contrato mantenimiento)</t>
  </si>
  <si>
    <t>Cra 9 No. 99-02</t>
  </si>
  <si>
    <t>3303000 Ext 1281</t>
  </si>
  <si>
    <t>Cra 50 No. 96-06</t>
  </si>
  <si>
    <t>3303000</t>
  </si>
  <si>
    <r>
      <t>Consorcio Equipconsolas 2011</t>
    </r>
    <r>
      <rPr>
        <sz val="11"/>
        <color theme="1"/>
        <rFont val="Calibri"/>
        <family val="2"/>
        <scheme val="minor"/>
      </rPr>
      <t xml:space="preserve">
ENTELCOM SAS (70%)</t>
    </r>
  </si>
  <si>
    <r>
      <rPr>
        <b/>
        <sz val="11"/>
        <color theme="1"/>
        <rFont val="Calibri"/>
        <family val="2"/>
        <scheme val="minor"/>
      </rPr>
      <t>ENTELCOM (7</t>
    </r>
    <r>
      <rPr>
        <sz val="11"/>
        <color theme="1"/>
        <rFont val="Calibri"/>
        <family val="2"/>
        <scheme val="minor"/>
      </rPr>
      <t>0%)
G&amp;C Ltda. (30%)</t>
    </r>
  </si>
  <si>
    <t>Av El Dorado No. 103-15</t>
  </si>
  <si>
    <t>CONTINENTAL MICROWAVE LIMITED</t>
  </si>
  <si>
    <t>En la certificación de experiencia del Director de proyecto (Folios 154 y 155 – Balum) NO es posible validar las funciones en el periodo de 14 de abril de 2006 al 30 de diciembre de 2014</t>
  </si>
  <si>
    <t>Se traslapa</t>
  </si>
  <si>
    <t>Harris</t>
  </si>
  <si>
    <t>Ingeniero electrónico
Especialista en telecomunicaciones</t>
  </si>
  <si>
    <t>¿El proponente es el que certifica?
¿SI o N/A? Y Contrato (Si aplica)</t>
  </si>
  <si>
    <t>Ultimo cargo: Técnico aeronáutico en el grupo de sistemas de comunicación</t>
  </si>
  <si>
    <t>ENTELCOM SAS</t>
  </si>
  <si>
    <t>si</t>
  </si>
  <si>
    <t>SEEL</t>
  </si>
  <si>
    <t>Servicios profesionales en el área de ingeniería electrónica</t>
  </si>
  <si>
    <t>ASIGNACIÓN DE PUNTAJE</t>
  </si>
  <si>
    <t>HABILITADO (SI o NO):</t>
  </si>
  <si>
    <t>MAYOR CANTIDAD OFRECIDA</t>
  </si>
  <si>
    <t>CANTIDAD OFRECIDA</t>
  </si>
  <si>
    <t>PUNTAJE</t>
  </si>
  <si>
    <t>PUNTAJE ASIGNADO (PARA HABILITADOS):</t>
  </si>
  <si>
    <t>PUNTAJE ASIGNADO</t>
  </si>
  <si>
    <r>
      <t>De acuerdo a la descripción del objetivo de la especialización en PROYECTOS DE DESARROLLO, la actividad de capacitación en gerencia de proyectos de desarrollo está incluida (</t>
    </r>
    <r>
      <rPr>
        <i/>
        <sz val="9"/>
        <color theme="1"/>
        <rFont val="Calibri"/>
        <family val="2"/>
        <scheme val="minor"/>
      </rPr>
      <t xml:space="preserve">Objetivo: </t>
    </r>
    <r>
      <rPr>
        <b/>
        <i/>
        <sz val="9"/>
        <color theme="1"/>
        <rFont val="Calibri"/>
        <family val="2"/>
        <scheme val="minor"/>
      </rPr>
      <t>Capacitar a profesionales de diversas disciplinas en</t>
    </r>
    <r>
      <rPr>
        <i/>
        <sz val="9"/>
        <color theme="1"/>
        <rFont val="Calibri"/>
        <family val="2"/>
        <scheme val="minor"/>
      </rPr>
      <t xml:space="preserve"> la identificación, formulación, ejecución, control, seguimiento y </t>
    </r>
    <r>
      <rPr>
        <b/>
        <i/>
        <sz val="9"/>
        <color theme="1"/>
        <rFont val="Calibri"/>
        <family val="2"/>
        <scheme val="minor"/>
      </rPr>
      <t>gerencia de proyectos de desarrollo</t>
    </r>
    <r>
      <rPr>
        <i/>
        <sz val="9"/>
        <color theme="1"/>
        <rFont val="Calibri"/>
        <family val="2"/>
        <scheme val="minor"/>
      </rPr>
      <t>, con énfasis en el desarrollo del campo sectorial, regional y local</t>
    </r>
    <r>
      <rPr>
        <sz val="9"/>
        <color theme="1"/>
        <rFont val="Calibri"/>
        <family val="2"/>
        <scheme val="minor"/>
      </rPr>
      <t>)
Fuente: http://hermesoft.esap.edu.co/esap/hermesoft/portal/home_1/rec/arc_1029.pdf</t>
    </r>
  </si>
  <si>
    <r>
      <t xml:space="preserve">Mal diligenciamiento del anexo “PROPUESTA ECONÓMICA” (Pusieron 22 meses en vez de 21 meses). Incumple el causal de rechazo d): “No diligenciar el Anexo “Propuesta Económica” de tal forma que impida su comparación objetiva o el conocimiento sobre el valor ofertado </t>
    </r>
    <r>
      <rPr>
        <b/>
        <sz val="11"/>
        <color theme="1"/>
        <rFont val="Calibri"/>
        <family val="2"/>
        <scheme val="minor"/>
      </rPr>
      <t>o se modifique</t>
    </r>
    <r>
      <rPr>
        <sz val="11"/>
        <color theme="1"/>
        <rFont val="Calibri"/>
        <family val="2"/>
        <scheme val="minor"/>
      </rPr>
      <t xml:space="preserve"> la descripción </t>
    </r>
    <r>
      <rPr>
        <b/>
        <sz val="11"/>
        <color theme="1"/>
        <rFont val="Calibri"/>
        <family val="2"/>
        <scheme val="minor"/>
      </rPr>
      <t>y/o cantidad del o los elementos a adquirir o servicios a contratar</t>
    </r>
    <r>
      <rPr>
        <sz val="11"/>
        <color theme="1"/>
        <rFont val="Calibri"/>
        <family val="2"/>
        <scheme val="minor"/>
      </rPr>
      <t>”</t>
    </r>
  </si>
  <si>
    <r>
      <t>*Repite la frase "</t>
    </r>
    <r>
      <rPr>
        <i/>
        <sz val="11"/>
        <color theme="1"/>
        <rFont val="Calibri"/>
        <family val="2"/>
        <scheme val="minor"/>
      </rPr>
      <t>en calidad</t>
    </r>
    <r>
      <rPr>
        <sz val="11"/>
        <color theme="1"/>
        <rFont val="Calibri"/>
        <family val="2"/>
        <scheme val="minor"/>
      </rPr>
      <t>"
* Falta el título de tabla "</t>
    </r>
    <r>
      <rPr>
        <i/>
        <sz val="11"/>
        <color theme="1"/>
        <rFont val="Calibri"/>
        <family val="2"/>
        <scheme val="minor"/>
      </rPr>
      <t>Estudio de mediciones de intensidad campo e interferencias actualizado estaciones primarias</t>
    </r>
    <r>
      <rPr>
        <sz val="11"/>
        <color theme="1"/>
        <rFont val="Calibri"/>
        <family val="2"/>
        <scheme val="minor"/>
      </rPr>
      <t>"</t>
    </r>
  </si>
  <si>
    <t>Ministere de la Communication
Porte-Parole du Gouvernement République
Office de Radiodiffusion Televisión du Mali - BAMAKO-RÉPUBLIQUE DU MALÍ</t>
  </si>
  <si>
    <t>Tasa de $2639,02 pesos a 10 de junio de 2008 (Euros)</t>
  </si>
  <si>
    <t>Tasa de $2869,96 pesos a 15 de enero de 2007 (Euros)</t>
  </si>
  <si>
    <t>Tasa de $2525,91 pesos a 21 de octubre de 2010 (Euros)</t>
  </si>
  <si>
    <t>Pese a que en el acta de recibo final a satisfacción firmada el 23 de enero de 2014 (Folios 153 a 163, en el folio 153 aparece “Lugar y fecha Bogotá Enero 23 de 2015” y en el folio 156 aparece “Para constancia se firma por las partes intervinientes el 23 de enero de 2014”), se concluye que se da por cumplido el objeto del contrato y su adición: "Se da por recibido el cumplimiento a satisfacción";en la certificación firmada el 12 de junio de 2015 (folio 141), dice: “Fecha de terminación: 30 de diciembre de 2015 según última acta de recibo a satisfacción ALGEN 507-2014. Ejecutado sin liquidar”.
El oferente allega el 5 de agosto certificación corregida por parte de la entidad contratante con fecha de terminación 30 de diciembre 2014 (situación que fue validada en el SECOP); y acta de recibo final a satisfacción del contrato 253-1-2012 con la fecha del encabezado (enero 23 de 2015) igual a la de la constancia de las firmas (23 de enero de 2015). 
Transmisión (UIT, recomendación B 13): Transferencia de información de un punto a otro o a otros, por medio de señales</t>
  </si>
  <si>
    <t>ANEXO 13</t>
  </si>
  <si>
    <t>Correcto diligenciamiento
APOYO A LA INDUSTRIA NACIONAL</t>
  </si>
  <si>
    <t>CUMPLE O NO / VALOR</t>
  </si>
  <si>
    <t>En caso de que el proponente sea de origen Extranjero o mixto que acredite trato nacional.</t>
  </si>
  <si>
    <t>En caso de que el proponente sea de origen Nacional 100%</t>
  </si>
  <si>
    <t>3.3.3.</t>
  </si>
  <si>
    <t>OBSERVACIONES Y ACLARACIONES</t>
  </si>
  <si>
    <t>12/06/2015
04/08/2015</t>
  </si>
  <si>
    <t>APOYO A LA INDUSTRIA NACIONAL (Hasta 100 puntos) (*)</t>
  </si>
  <si>
    <t>La evaluación técnica realizada se basó en las tres ofertas entregadas por los participantes (Copia 1) en la audiencia de cierre realizada el pasado 29 de julio de 2015. 
Tal y como se establece en las reglas de participación (En el numeral 1.4.7. y en el numeral 12 de la Carta de presentación de la propuesta; el equipo evaluador de los aspectos habilitantes y ponderables técnicos asume que la información aportada con las propuestas es veraz y confiable, todo en el marco del principio de buena fe y transparencia que acoge este proceso.
La presente evaluación consideró las subsanaciones pertinentes realizadas por los oferentes requeridos, en los tiempos establecidos en las reglas de participación.
(*) El equipo evaluador de los aspectos técnicos asignó el puntaje correspondiente al apoyo a la industria nacional con base en la información consignada en el anexo 13 de cada propuesta, y en lo definido en el numeral 3.3.3. de las reglas de participación. No se surtió un análisis técnico de la documentación que soporta el trato y/o origen para cada oferente, por tratarse este de un campo profesional distinto al de la ingeniería.</t>
  </si>
  <si>
    <t>Fondo Rotatorio de la Policía</t>
  </si>
  <si>
    <t>Unidad administrativa de Aeronáutica Civil
899.999.059-3</t>
  </si>
  <si>
    <t>Mario Rosas Gallo (Supervisor contrato y Jefe grupo vigilancia aeronáutica)</t>
  </si>
  <si>
    <t>Aeronáutica Civil</t>
  </si>
  <si>
    <t>Julián Ricardo Valdés Peñaloza cc 17.122.601</t>
  </si>
  <si>
    <t>Instructor aeronáutico</t>
  </si>
  <si>
    <t>Asesoría en varios proyectos</t>
  </si>
  <si>
    <t>Fondo Rotatorio de la Policía
860 020 227 0</t>
  </si>
  <si>
    <t xml:space="preserve">Teniente Coronel Jorge Alveiro Carrillo Delgado (Subdirector Operativo)
Teniente Coronel José Ignacio Vásquez Ramírez (Subdirector Operativo ( e ))
</t>
  </si>
  <si>
    <t>José Arturo Cardona Salazar (Vicepresidente Servicios de Infraestructura)</t>
  </si>
  <si>
    <t>Colombia Móvil S.A. ESP</t>
  </si>
  <si>
    <t>Mantenimiento de sistemas de energía, motogeneradores y transferencias. Suministrando los bienes, prestando los servicios y adelantando las obras que sean necesarios para tales efectos
Alcance: (Suministro repuestos grupos electrógenos), Suministro ACPM, Mantenimiento grupos electrógenos</t>
  </si>
  <si>
    <t>Colombia Móvil</t>
  </si>
  <si>
    <t>Daniel Gutiérrez (Supervisor del contrato)</t>
  </si>
  <si>
    <t>Aeronáutica Civil
899.999.059-3</t>
  </si>
  <si>
    <t>Director de proyecto para la red de Tx de Televisión para el canal del Estado (Interconexión de Transmisores de TV con el Master por radioenlaces de microondas digitales</t>
  </si>
  <si>
    <t>Asesoría en varios proyectos
(ETB - Director de proyecto montaje infraestructura ultima milla en soluciones de datos e internet)</t>
  </si>
  <si>
    <t>Julián Ricardo Valdés Peñaloza</t>
  </si>
  <si>
    <t>Oscar Fernando Pico Ortiz cc 13.958.271</t>
  </si>
  <si>
    <t>María José Dangond David
(Directora administrativa)</t>
  </si>
  <si>
    <t>Sobre la certificación emitida por Colombia Móvil (privada),  se debe acoger lo descrito en el numeral 3.2.1.3.1. de las reglas de participación y allegar a RTVC copia del contrato correspondiente: “En caso de que las certificaciones aportadas que acreditan experiencia sean expedidas por una entidad privada con quien se haya suscrito el contrato o se haya prestado el servicio, junto con la respectiva certificación deberá anexarse copia del contrato correspondiente".
En la certificación correspondiente al folio 132 no se puede evidenciar la condición de terminado, pues aparece una fecha de entrega de obra realizada (23/09/09), pero no hay fecha de expedición del documento. En el objeto no es posible validar la experiencia solicitada en suministro, instalación o puesta en operación de  sistemas de Tx de radio, de televisión o de telecomunicaciones; tampoco en administración, instalación, mantenimiento u operación de redes de telecomunicaciones. Se recomienda revisar la observación correspondiente a la certificación 3</t>
  </si>
  <si>
    <t>En la certificación correspondiente al folio 133 no se puede evidenciar la condición de recibo a satisfacción, pues en la evaluación de CALIDAD Y CUMPLIMIENTO se referencian las copias de las recepciones a satisfacción según  acta de recibo final con fecha 8 de junio de 2012, la cual no se incluye en la propuesta. En la fase de subsanación, se allega el acta de recibo final mencionada en la certificación original</t>
  </si>
  <si>
    <t>Sobre la certificación emitida por Colombia Móvil (privada),  se debe acoger lo descrito en el numeral 3.2.1.3.1. de las reglas de participación y allegar a RTVC copia del contrato correspondiente: “En caso de que las certificaciones aportadas que acreditan experiencia sean expedidas por una entidad privada con quien se haya suscrito el contrato o se haya prestado el servicio, junto con la respectiva certificación deberá anexarse copia del contrato correspondiente".
La certificación correspondiente al folio 131, lista una serie de contratos (371-07, 55-09, 29-09, S0026-09).  Las reglas de participación establecen lo siguiente (3.2.1.3.1. Experiencia mínima del proponente): “Si la certificación incluye varios contratos, se debe identificar en forma precisa si son contratos adicionales al principal o son contratos nuevos, indicando en cada uno de ellos sus plazos, valor y calificación individualmente”. No se puede evidenciar la fecha de terminación. No se puede evidenciar la certificación de recibo a satisfacción. No se puede evidenciar la fecha de expedición de la certificación. 
En la fase de subsanación, el oferente envió un archivo con la certificación original y  un acuerdo modificatorio firmado el 11 de diciembre de 2007 (la fecha de firma del contrato en la certificación original es 1 de mayo de 2008), con unas actividades para la regional suoccidente (La certificación original se refería a la regional centro). Dicho acuerdo modificatorio no nombra alguno de los contratos listados en la certificación original. También se adjunta un contrato con un número en un sello (3779, que no coincide con alguno de los relacionados en la certificación original) para desarrollar actividades en la zona suroccidente (La certificación original se refería a la regional centro). Dicho contrato no nombra alguno de los contratos listados en la certificación original. Se evidencian contratos distintos a los relacionados en la certificación original que acompaña la oferta.
En otro archivo, aparece un contrato con un objeto con actividades para la zona regional centro, pero tampoco hace referencia a alguno de los contratos listados en la certivicación original (371-07, 55-09, 29-09, s0026-09). Dicho contrato se firmó el 1 de abril de 2009, y la certificación tiene fecha de inicio 1 de mayo de 2008.
En otro archivo se adjuntan unas facturas correspondientes a ordenes de trabajo, pero sin relación directa a alguno de los contratos listados en la certificación original (número). Tampoco se puede evidenciar recibo a satisfacción ni fecha de terminación.
En conclusión, la información complementaria allegada sobre los contratos con Colombia Móvil no tiene un indicio claro de correspondencia con las certificaciones originales que acompañan la oferta (No hay numeración coincidente, las fechas tampoco coinciden, los archivos inician con una certificación y luego continuan con contratos de otros objetos diferentes, no hay certificaciones de recibido a SATISFACCIÓN, ni de TERMINACIÓN y no se informa de forma PRECISA lo solicitado en el numeral 3.2.1.3.1. de las reglas de participación.</t>
  </si>
  <si>
    <t>d) (Define área financiera)</t>
  </si>
  <si>
    <t>ANEXO 11 (Define área financiera)</t>
  </si>
  <si>
    <t>Mejora de las estaciones de tx de TV (Suministro, entrega, instalación, formación, mantenimiento de 30 estaciones de televisión, donde se incluyen transmisores, sistemas radiantes, torres, racks, enlaces microondas, grupos electrógenos, equipos de protección</t>
  </si>
  <si>
    <t>"Mantenimiento de red" para el mantenimiento y supervisión de la red de Telecom CLM</t>
  </si>
  <si>
    <t>Adquisición, instalación, configuración y puesta en funcionamiento de sistemas de transmisión de TDT para 6 estaciones en Colombia, más el montaje de los sistemas eléctricos requeridos y la ejecución de las obras civiles indispensables para el montaje y la instalación de equipos y sistemas</t>
  </si>
  <si>
    <t>* Establecer políticas de A y M de la red de radio y TV
* Elaborar informes de gestión de la O y M de la red
* Consolidar inventarios
* Elaborar normas técnicas para el M de la red de radio y TV
* Apoyar grupos de trabajo (M  de sistemas de difusión y satélite de las estaciones de radio y TV)
* Apoyar la gestión de proyectos, definición técnica y requerimientos
* Hacer seguimiento a visitas de M
* Hacer seguimiento y control a inventarios
* Preparación de informes
* Realizar visitas a estaciones para verificar estado de operación
* Control de estado de la red
* Soporte con información técnica para planes y diseños de optimización de la red de radio y TV.</t>
  </si>
  <si>
    <t>Diseño, suministro, instalación, integración, implementación, prueba, puesta en servicio, mantenimiento preventivo, correctivo y soporte técnico por tres años del sistema integrado de emergencias y seguridad SIES-Subsistema 123 y subsistema CCTV a todo costo (Implementación CCTV y subsistemas 123)</t>
  </si>
  <si>
    <t>Diseño, suministro, instalación, integración, implementación, prueba, puesta en servicio, mantenimiento preventivo, correctivo y soporte técnico por tres años del sistema integrado de emergencias y seguridad SIES-Subsistema CCTV a todo costo</t>
  </si>
  <si>
    <t>Diseño, suministro, instalación, integración, implementación, prueba, puesta en servicio, mantenimiento preventivo, correctivo y soporte técnico por dos años al sistema integrado de emergencia y seguridad SIES-Subsistema 123 y subsistema CCTV a todo costo (Acometida eléctrica, cuadro de cargas, Topología red LAN, cableado estructurado, entre otros)</t>
  </si>
  <si>
    <t>Suministro, instalación, integración, implementación, prueba, puesta en servicio, mantenimiento preventivo y correctivo,  soporte técnico del  sistema integrado de emergencias y seguridad SIES-Subsistema 123 y CCTV (Circuito cerrado de televisión)(Acometida eléctrica, cuadro de cargas, Topología red LAN, cableado estructurado, entre otros)</t>
  </si>
  <si>
    <t>Adquisición, instalación y puesta en funcionamiento de sistemas de vigilancia aeronáutica cabeza radar Cerro Verde
Alcance: Suministro sistema radar primario y secundario, instalación, pruebas de aceptación en fábrica y sitio, entrenamiento en fábrica y sitio, puesta en operación</t>
  </si>
  <si>
    <t>Servicio de soporte para mantener en condiciones normales y óptimas de funcionamiento o reestablecerlas si es el caso, de la infraestructura de la red de telecomunicaciones que opera Colombia Telecomunicaciones S.A. ESP.
Alcance: Soporte a todos los equipos (De Tx de radio, conmutación, energía, inalámbrico, satelital, sistemas de soporte a la operación (Incluye repuestos, materiales, transporte, personal, herramientas, alquiler de equipos))
Anexo técnico. Soporte en sitio: Solución de fallas, inconsistenacias técnicas, situaciones de emergencia sobre la operación, funcionalidad o mantenimiento de los equipos</t>
  </si>
  <si>
    <t>Realizar el mantenimiento de (i) inmuebles de uso administrativo, comercial y técnico, (ii) Torres o estructuras que soportan antenas del sistema de transmisión y (iii) Sistemas de energía, suministrando los bienes, prestando los servicio adelantando las obras que sean necesarias para tales efectos.
(Mantenimiento torres de telecomunicaciones, estaciones repetidoras, salones de equipos)</t>
  </si>
  <si>
    <t>Mantenimiento preventivo, correctivo y tanqueo de los grupos electrógenos instalados en la red PCS de Colombia Móvil y los futuros a integrar en las diferentes estaciones PCS.
Actividades: Servicio integral de mantenimiento (Civil, metalmecánico, eléctrico, sismetas de fuerza, UPS, acondicionadores de aire, estaciones móviles COW (Cell on Wheels) en la red PCS</t>
  </si>
  <si>
    <t>Adquisición de equipos para comunicaciones de torres de control (consolas) para 11 aeropuertos en Colombia.
(Consolas de comunicaciones digitales)</t>
  </si>
  <si>
    <t>PROFESIONAL I
* Atención y desarrollo de proyectos y programas especiales
* Vigilancia, seguimiento y control de la operación del servicio de televisión (Operación)
* Velar por la calidad del servicio de las señales emitidas por los operadores (Operación)
* Realizar visitas a las instalaciones de los operadores de televisión (Redes y Operación)
* Participar en las reuniones técnicas para la planificación
* Expedir conceptos relacionados con la operación técnica en televisión  (Operación)
* Expedir concepto sobre la viabilidad técnica de estudios recibidos
* Realizar calificación técnica (asignación frecuencias)
* Realizar estudios técnicos de cobertura (Poblacional y territorial) (Redes) 
* Sugerir medidas y proyectos para el mejoramiento de la operación y explotación del servicio público de televisión
* Verificar configuración técnica de equipos de los operadores (Redes y Operación)</t>
  </si>
  <si>
    <t>PROFESIONAL I
* Elaborar planes de mantenimiento preventivo y correctivo
* Planificar y dirigir los montajes
* Realizar diagnóstico y reparación de equipos de la red de telecomunicaciones
* Asesorar a la vicepresidencia técnica en electrónica (Redes y operación de equipos)</t>
  </si>
  <si>
    <t>* Establecer políticas de A y M de la red de radio y TV (Redes)
* Elaborar informes de gestión de la O y M de la red (Redes y operación)
* Consolidar inventarios
* Elaborar normas técnicas para el M de la red de radio y TV
* Apoyar grupos de trabajo (M  de sistemas de difusión y satélite de las estaciones de radio y TV) (Redes)
* Apoyar la gestión de proyectos, definición técnica y requerimientos
* Hacer seguimiento a visitas de M (Redes)
* Hacer seguimiento y control a inventarios
* Preparación de informes
* Realizar visitas a estaciones para verificar estado de operación (Redes y operación)
* Control de estado de la red (Redes y operación)
* Soporte con información técnica para planes y diseños de optimización de la red de radio y TV (Redes)</t>
  </si>
  <si>
    <t>Labores como Líder operación y control centro sur occidente:
* Coordinar y gerenciar O y M de centros de operación del proyecto de AOM de RTVC (Gerencia de proyectos)
* Velar por el cumplimiento de procesos para la O y el M de la red (Redes y operación)
* Seguimiento y control  a visitas de M (P y C) (Operación)
* Seguimiento y control  a cronogramas
* Elaborar normas técnicas  para los M de la red de radio y TV (Redes)</t>
  </si>
  <si>
    <t>Coordinadora de telecomunicaciones
* Gerenciar, programar, coordinar y supervisar actividades necesarias para la ejecución de los proyectos a cargo (Gerencia de proyectos)
* Apoyar las labores de consultoría que ejecute la empresa
* Realización de mediciones del espectro radioeléctrico relacionadas con interferencias, CEM, ocupación de bandas (Operación de equipos)
* Ejecutar y coordinar actividades técnicas de operación en campo (Operación de equipos)</t>
  </si>
  <si>
    <t>* Elaborar planes de M (P y C) (Mantenimiento redes y equipos)
* Planificar y dirigir los montajes
* Realizar el diagnóstico y reparación de equipos e instalaciones electrónicas de la red de telecomunicaciones (Equipos)
* Asesorar a la Vc técnica en lo relacionado con la parte electrónica</t>
  </si>
  <si>
    <t>Profesional energía radio
* Establecer y hacer seguimiento  a políticas de A y M de la infraestructura de energía que soporta la red de radio y TV (Mantenimiento redes)
* Elaborar normas técnicas para M de energía en la red de radio y TV (Mantenimiento redes)
* Hacer seguimiento a las visitas de M de los sistemas de energía (Mantenimiento redes)
* Centralizar  información sobre consumos de ACPM y operación de plantas
* Realizar visitas a estaciones (Energía) (Operación de redes)
* Registro de novedades del estado de operación de la red (Operación de redes)
* Soportar al área de ingeniería con información técnica y de red para planes y diseños de optimización de la red de radio y televisión</t>
  </si>
  <si>
    <t>Profesional soporte energía radio
* Establecer y hacer seguimiento  a políticas de A y M de la infraestructura de energía que soporta la red de radio y TV (Mantenimiento redes)
* Elaborar normas técnicas para M de energía en la red de radio y TV (Mantenimiento redes)
* Hacer seguimiento a las visitas de M de los sistemas de energía (Mantenimiento redes)
* Centralizar  información sobre consumos de ACPM y operación de plantas
* Realizar visitas a estaciones (Energía) (Operación redes)
* Registro de novedades del estado de operación de la red (Operación redes)
* Soportar al área de ingeniería con información técnica y de red para planes y diseños de optimización de la red de radio y televisión</t>
  </si>
  <si>
    <t>Profesional soporte Infraestructura eléctrica
* Establecer y hacer seguimiento  a políticas de A y M de la infraestructura de energía que soporta la red de radio y TV (Mantenimiento redes)
* Elaborar normas técnicas para M de energía en la red de radio y TV (Mantenimiento redes)
* Hacer seguimiento a las visitas de M de los sistemas de energía (Mantenimiento redes)
* Centralizar  información sobre consumos de ACPM y operación de plantas
* Realizar visitas a estaciones (Energía) (Operación redes)
* Registro de novedades del estado de operación de la red (Operación redes)
* Soportar al área de ingeniería con información técnica y de red para planes y diseños de optimización de la red de radio y televisión</t>
  </si>
  <si>
    <t>Jefe área de energía
* Elaborar planes de mantenimiento eléctrico en las estaciones de la red (Mantenimiento redes)
* Establecer prioridades de mantenimiento (Mantenimiento redes)
* Realizar auditoría a trabajos eléctricos en subestaciones, grupos electrógenos, sistemas a tierra, USO y acometida baja tensión</t>
  </si>
  <si>
    <t>Jefe área de energía
* Planeación, diseño y elaboración planes de mantenimiento eléctrico de las estaciones de la red (Mantenimiento redes)
* Planear cronogramas de mantenimiento
* Controlar, supervisar y realizar vigilancia a trabajos eléctricos en sistemas eléctricos</t>
  </si>
  <si>
    <t>Jefe de grupo de trabajo de sistemas de la oficina de planeamiento</t>
  </si>
  <si>
    <t>Jefe de división de Mantenimiento y Comprobación de la Dirección general de Telecomunicaciones
*Dirigir, coordinar y controlar la dependencia y del personal
* Aplicación de normas y reglamentos tendientes a la comprobación de radioayudas y sistemas eléctricos y mecánicos del departamento (Operación de equipos)
* Presentar proyectos para la conservación (Operación de equipos) y mantenimiento de equipos y sistemas de comunicaciones y radioayudas
* Dirigir y coordinar actividades en laboratorio de mantenimiento (Operación de equipos)
* Adelantar estudios y proyectos de mejoramiento de sistemas y equipos de comunicaciones aeronáuticas (Operación de equipos)
* Coordinar programas de mantenimiento</t>
  </si>
  <si>
    <t>Director Grado 07 de la Dirección General de Telecomunicaciones y ayudas a la navegación aérea
* Planear la estructura tecnológica en telecomunicaciones
* Realizar estudios de actualización e investigación y desarrollo tecnológico de las telecomunicaciones
* Ejecutar (Operación de equipos) y controlar actividades de desarrollo tecnológico en telecomunicaciones
* Ejecutar proyectos de telecomunicaciones (Operación de equipos)
* Fijar políticas a seguir en materia de telecomunicaciones
* Establecer normas, estándares y recomendaciones sobre los sistemas de telecomunicaciones
* Administrar y supervisar actividades de instalación y M de equipos (Navegación y telecomunicaciones) (Instalación de equipos)</t>
  </si>
  <si>
    <t>Gerente de ingeniería
* Gerente de proyecto de telepuerto (Gerencia de proyectos y redes de Tx de telecom)
* Coordinación de proyectos de implementación de red satelital VSAT, Plataforma Relay e Internet (Gerencia de proyectos y redes de Tx de telecom)</t>
  </si>
  <si>
    <t>Gerente general
* Administración contrato  con objeto "Suministro, instalación y puesta en operación del PLAN DE AJUSTE DE LA RED DE TRANSMISIÓN DE LOS CANALES PÚBLICOS (240 estaciones de televisión de baja, media y alta potencia) (Gerencia de proyectos y redes de Tx de telecom)</t>
  </si>
  <si>
    <t>Vicepresidente de proyectos e ingeniería
* Dirección, supervisión de todos los proyectos de telecomunicaciones y televisión (Gerencia de proyectos)</t>
  </si>
  <si>
    <t>Profesional universitario del grupo de transmisores, sección de mantenimiento y operación de radio; subdirección técnica y de operaciones (Mantenimiento redes y equipos radio; operación redes radio)</t>
  </si>
  <si>
    <t>Profesional universitario del grupo de mantenimiento, sección de mantenimiento y operación estudios de TV comercial; subdirección técnica y de operaciones (Mantenimiento equipos TV)</t>
  </si>
  <si>
    <t>Profesional universitario del grupo de operación, sección de mantenimiento y operación estudios de TV comercial; subdirección técnica y de operaciones (Mantenimiento equipos TV)</t>
  </si>
  <si>
    <t>Ingeniero jefe de la sección mantenimiento televisión comercial, subdirección técnica (Mantenimiento equipos TV)</t>
  </si>
  <si>
    <t xml:space="preserve">Coordinador operativo
* Formular y administrar proyectos en el AOM (3)
* Administrar y coordinar actividades de la O y M de la red de Tx y difusión de contrato de AOM (1, 2 y 3)
* Elaborar normas técnicas para el M de los equipos de Tx de radio y TV (1 y 2)
* Coordinar y supervisar actividades de AOM de acuerdo a normas establecidas para equipos de radio y TV (1, 2 y 3)
</t>
  </si>
  <si>
    <t>Gerente de ingeniería
* Director de proyecto (Red de Tx datos vía satélite IBM) (Gerencia de proyectos)
* Director de operaciones
* Director de proyectos especiales</t>
  </si>
  <si>
    <t>Gerente de ingeniería (Diseño sistema Uplink satelital INRAVISIÓN Y dirección de la instalación de la estación CAN) (Instalación equipos)
* Director de proyecto
* Director de operaciones
* Director de proyectos especiales</t>
  </si>
  <si>
    <t>Gerente de ingeniería (Diseño de la red de Tx de vos y datos vía satélite SINGER) (Redes de TX)
* Director de proyecto
* Director de operaciones
* Director de proyectos especiales</t>
  </si>
  <si>
    <t>Director de proyecto diseño, suministro e instalación equipos y servicios para implementación de red de microondas digitales pata Tx de voz y datos (Gerencia de proyectos de telecomunicaciones)
* Ingeniería de diseño
* Supervisión de procesos de despacho, transporte e instalación de equipos (Instalación de equipos)
* Contratación de personal
* Dirección de actividades de estudio en sitio y de interferencias
* Dirección de labores de pruebas</t>
  </si>
  <si>
    <t>Director de proyecto de suministro e instalación de 20 radioenlaces de microondas (Gerencia de proyectos)</t>
  </si>
  <si>
    <t>* Velar por el correcto funcionamiento de las comunicaciones, ayudas a la navegación aérea, centros de control, aeronavegación y de todos los equipos de la infraestructura de navegación (3 operación)
* Planear y ejecutar mantenimiento preventivo de infraestructura de navegación, coordinar y supervisar mantenimientos por las áreas técnicas de aeronavegación (2 y 3)
* Realizar mantenimiento correctivo y coordinar el apoyo técnico con la Dirección de Telecomunicaciones
* Mantener los registros actualizados sobre el comportamiento y mantenimiento de los equipos
* Participar en los procesos de renovación e instalación de equipos (3 instalaciones)
* Realizar análisis sobre procedimientos técnicos y comportamiento de equipos. Proponer nuevos modelos de operación
* Planear y administrar suministros, repuestos y servicios necesarios para garantizar el funcionamiento de los equipos de la infraestructura de aeronavegación
* Administrar y mantener los equipos propios para la realización de mantenimiento
* Mantenimiento preventivo y correctivo de equipos de la infraestructura aeronáutica (Radares, sistemas de visualización de datos radar, Radios de VHF, multiplexores, VOR´s, DME´s, NDB´s, ILS, VCCCS´s) (2 y 3)</t>
  </si>
  <si>
    <t>* Determinación de proyectos en el área de Radar
* Elaborar, ejecutar, administrar y supervisar proyectos de Vig y control Radar (3 Instalación y operación). Participar en procesos de pruebas de aceptación y entrenamiento en fábrica de los sistemas de Vig y Control radar adquiridos
* Establecer requerimientos de repuestos, herramientas equipos de pruebas y accesorios para mantenimiento de sistemas radar (2 y 3)
* Calibrar sistemas radar (2)
* Coordinar la asistencia técnica para el mantenimiento (P, C y mejorativo) (1 y 2). Desarrollo de proyectos  e instalaciones sobre los sistemas radar y equipos complementarios (3).
* Emitir concepto técnico sobre conveniencia de actualizar, adicionar o renovar equipos y sistemas de radar
* Determinar necesidades de entrenamiento
* Determinar necesidades de RRHH para mantenimiento y desarrollos de proyectos de Radar
* Investigar, planificar, administrar y desarrollar proyectos de Vig y control Radar (1, 2 y 3)
* Elaborar diagramas de cobertura radar (3)
* Liderar proyecto solución de aumentación
* Supervisión proyectos (sistemas de vigilancia radar secundario, sala radar) (3)</t>
  </si>
  <si>
    <t xml:space="preserve">*Planear, proyectar y ejecutar el desarrollo de la infraestructura tecnológica relacionada con el servicio de comunicaciones aeronáuticas y de la red de telecomunicaciones
* Estudios de evaluación tecnológica
* Supervisión de contratos de sistemas de comunicaciones (3)
* Participar en pruebas de aceptación y entrenamiento en fábrica de sistemas de comunicaciones adquiridos
* Implantar y supervisar plan de nacional de mantenimiento de sistemas aeronáuticos y de telecomunicaciones (1 y 2)
* Apoyar y coordinar asistencia técnica en labores de mantenimiento, desarrollo de proyectos y de instalación de sistemas en el área de comunicaciones (1 y 2)
* Elaborar, ejecutar y supervisar proyectos de Vig y Control radar (3 Instalación y operación)
* Calibrar sistemas radar (2)
* Coordinar la asistencia técnica para el mantenimiento (P, C y mejorativo) (1 y 2). Desarrollo de proyectos  e instalaciones sobre los sistemas radar y equipos complementarios (3).
* Emitir concepto técnico sobre conveniencia de actualizar, adicionar o renovar equipos y sistemas de radar
* Determinar necesidades de entrenamiento
* Determinar necesidades de RRHH para mantenimiento y desarrollos de proyectos de radar
* Investigar, planificar, administrar y desarrollar proyectos de Vig y control Radar (1, 2 y 3)
* Estructuración, evaluación y supervisión de proyectos (Consolas de comunicaciones, red troncal microondas, sistema cabeza radar, antena y cableado de RF cabeza radar, ampliación sistema VHF-ER, sistemas radar, sistema gestión, sistemas de telecomunicaciones) (3)
</t>
  </si>
  <si>
    <t>Ingeniero de proyectos (Gerente de proyectos):
* Suministro, instalación y puesta en servicio sistema DVOR/DME para aeropuerto (3)
* Suministro, instalación y puesta en servicio red multiplexores para Aeronáutica Civil (3)
* Suministro, instalación y puesta en servicio enlaces microondas (3)
* Suministro, instalación y puesta en servicio sistema cabeza radar (3)
* Suministro, instalación y puesta en servicio red satelital VSAT (3)
Instalación, operación y mantenimiento equipos radiofrecuencia y ayudas a la navegación (2 y 3)
Instalación, operación y mantenimiento equipos radiofrecuencia y redes de comunicaciones tipo radioenlaces de microondas (2 y 3)
Instalación, operación y mantenimiento equipos radiofrecuencia y redes de comunicaciones tipo VHF (1, 2 y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</si>
</sst>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 #,##0.00_-;_-* &quot;-&quot;??_-;_-@_-"/>
    <numFmt numFmtId="165" formatCode="[$$-240A]#,##0"/>
    <numFmt numFmtId="166" formatCode="_-* #,##0\ _€_-;\-* #,##0\ _€_-;_-* &quot;-&quot;??\ _€_-;_-@_-"/>
    <numFmt numFmtId="167"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8"/>
      <name val="Arial Narrow"/>
      <family val="2"/>
    </font>
    <font>
      <sz val="11"/>
      <name val="Arial Narrow"/>
      <family val="2"/>
    </font>
    <font>
      <sz val="8"/>
      <name val="Arial Narrow"/>
      <family val="2"/>
    </font>
    <font>
      <b/>
      <sz val="9"/>
      <color indexed="81"/>
      <name val="Tahoma"/>
      <family val="2"/>
    </font>
    <font>
      <sz val="11"/>
      <color theme="1"/>
      <name val="Calibri"/>
      <family val="2"/>
    </font>
    <font>
      <b/>
      <sz val="16"/>
      <color theme="1"/>
      <name val="Calibri"/>
      <family val="2"/>
      <scheme val="minor"/>
    </font>
    <font>
      <sz val="11"/>
      <color theme="0" tint="-0.249977111117893"/>
      <name val="Calibri"/>
      <family val="2"/>
      <scheme val="minor"/>
    </font>
    <font>
      <sz val="1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b/>
      <i/>
      <u/>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i/>
      <u/>
      <sz val="12"/>
      <color theme="1"/>
      <name val="Calibri"/>
      <family val="2"/>
      <scheme val="minor"/>
    </font>
    <font>
      <b/>
      <i/>
      <u/>
      <sz val="14"/>
      <color theme="1"/>
      <name val="Calibri"/>
      <family val="2"/>
      <scheme val="minor"/>
    </font>
    <font>
      <i/>
      <u/>
      <sz val="12"/>
      <color theme="1"/>
      <name val="Calibri"/>
      <family val="2"/>
      <scheme val="minor"/>
    </font>
    <font>
      <b/>
      <u/>
      <sz val="12"/>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46">
    <xf numFmtId="0" fontId="0" fillId="0" borderId="0" xfId="0"/>
    <xf numFmtId="0" fontId="0" fillId="2" borderId="0" xfId="0" applyFill="1" applyAlignment="1">
      <alignment vertical="center"/>
    </xf>
    <xf numFmtId="0" fontId="0" fillId="4" borderId="1" xfId="0"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166" fontId="0" fillId="3" borderId="1" xfId="1" applyNumberFormat="1" applyFont="1" applyFill="1" applyBorder="1" applyAlignment="1">
      <alignment horizontal="center" vertical="center"/>
    </xf>
    <xf numFmtId="0" fontId="5" fillId="2" borderId="0" xfId="0" applyFont="1" applyFill="1"/>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166" fontId="6" fillId="2" borderId="1" xfId="1" applyNumberFormat="1" applyFont="1" applyFill="1" applyBorder="1" applyAlignment="1">
      <alignment horizontal="right" vertical="center" wrapText="1"/>
    </xf>
    <xf numFmtId="166" fontId="5" fillId="2" borderId="0" xfId="1" applyNumberFormat="1" applyFont="1" applyFill="1"/>
    <xf numFmtId="166" fontId="0" fillId="3" borderId="1" xfId="0" applyNumberFormat="1" applyFill="1" applyBorder="1" applyAlignment="1">
      <alignment vertical="center"/>
    </xf>
    <xf numFmtId="166" fontId="0" fillId="3" borderId="1" xfId="1" applyNumberFormat="1" applyFont="1" applyFill="1" applyBorder="1" applyAlignment="1">
      <alignment vertical="center"/>
    </xf>
    <xf numFmtId="0" fontId="0" fillId="3" borderId="1" xfId="0" applyFont="1" applyFill="1" applyBorder="1" applyAlignment="1">
      <alignment horizontal="center" vertical="center"/>
    </xf>
    <xf numFmtId="43" fontId="2" fillId="3" borderId="1" xfId="0" applyNumberFormat="1" applyFont="1" applyFill="1" applyBorder="1" applyAlignment="1">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2" fillId="3" borderId="3" xfId="0" applyFont="1" applyFill="1" applyBorder="1" applyAlignment="1">
      <alignment vertical="center"/>
    </xf>
    <xf numFmtId="43" fontId="0" fillId="3" borderId="1" xfId="1" applyFont="1" applyFill="1" applyBorder="1" applyAlignment="1">
      <alignment vertical="center"/>
    </xf>
    <xf numFmtId="15" fontId="0" fillId="4" borderId="1" xfId="0" applyNumberFormat="1" applyFill="1" applyBorder="1" applyAlignment="1">
      <alignment horizontal="center" vertical="center" wrapText="1"/>
    </xf>
    <xf numFmtId="15" fontId="0" fillId="4" borderId="1" xfId="0" applyNumberFormat="1" applyFill="1" applyBorder="1" applyAlignment="1">
      <alignment horizontal="center" vertical="center"/>
    </xf>
    <xf numFmtId="0" fontId="0" fillId="3" borderId="3" xfId="0" applyFill="1" applyBorder="1" applyAlignment="1">
      <alignment vertical="center"/>
    </xf>
    <xf numFmtId="0" fontId="0" fillId="3" borderId="5" xfId="0" applyFill="1" applyBorder="1" applyAlignment="1">
      <alignment vertical="center"/>
    </xf>
    <xf numFmtId="0" fontId="0" fillId="3" borderId="7" xfId="0" applyFill="1" applyBorder="1" applyAlignment="1">
      <alignment vertical="center"/>
    </xf>
    <xf numFmtId="0" fontId="9" fillId="3"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0" fillId="3" borderId="1" xfId="0" applyFill="1" applyBorder="1" applyAlignment="1">
      <alignment vertical="center"/>
    </xf>
    <xf numFmtId="0" fontId="8" fillId="2" borderId="0" xfId="0" applyFont="1" applyFill="1" applyBorder="1" applyAlignment="1">
      <alignment horizontal="center" vertical="center"/>
    </xf>
    <xf numFmtId="0" fontId="0" fillId="3" borderId="1" xfId="0" applyFont="1" applyFill="1" applyBorder="1" applyAlignment="1">
      <alignment horizontal="center" vertical="center" wrapText="1"/>
    </xf>
    <xf numFmtId="0" fontId="2" fillId="2" borderId="0"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left" vertical="center"/>
    </xf>
    <xf numFmtId="0" fontId="0" fillId="2" borderId="0" xfId="0" applyFill="1" applyBorder="1" applyAlignment="1">
      <alignment vertical="center"/>
    </xf>
    <xf numFmtId="43" fontId="2" fillId="2" borderId="0" xfId="0" applyNumberFormat="1" applyFont="1" applyFill="1" applyBorder="1" applyAlignment="1">
      <alignment vertical="center"/>
    </xf>
    <xf numFmtId="43" fontId="2" fillId="2" borderId="0" xfId="1" applyNumberFormat="1" applyFont="1" applyFill="1" applyBorder="1" applyAlignment="1">
      <alignment horizontal="center" vertical="center"/>
    </xf>
    <xf numFmtId="0" fontId="0" fillId="4" borderId="2" xfId="0" applyFill="1" applyBorder="1" applyAlignment="1">
      <alignment horizontal="center" vertical="center"/>
    </xf>
    <xf numFmtId="166" fontId="2" fillId="3" borderId="1" xfId="1" applyNumberFormat="1" applyFont="1" applyFill="1" applyBorder="1" applyAlignment="1">
      <alignment vertical="center"/>
    </xf>
    <xf numFmtId="0" fontId="10" fillId="3" borderId="2" xfId="0" applyFont="1" applyFill="1" applyBorder="1" applyAlignment="1">
      <alignment horizontal="center" vertical="center"/>
    </xf>
    <xf numFmtId="0" fontId="2" fillId="3" borderId="1" xfId="0" applyFont="1" applyFill="1" applyBorder="1" applyAlignment="1">
      <alignment horizontal="left" vertical="center" indent="1"/>
    </xf>
    <xf numFmtId="0" fontId="2" fillId="3" borderId="5" xfId="0" applyFont="1" applyFill="1" applyBorder="1" applyAlignment="1">
      <alignment horizontal="left" vertical="center" indent="1"/>
    </xf>
    <xf numFmtId="0" fontId="2" fillId="2" borderId="0" xfId="0" applyFont="1" applyFill="1" applyBorder="1" applyAlignment="1">
      <alignment horizontal="left" vertical="center" indent="1"/>
    </xf>
    <xf numFmtId="0" fontId="0" fillId="2" borderId="0" xfId="0" applyFill="1" applyBorder="1" applyAlignment="1">
      <alignment horizontal="left" vertical="center" wrapText="1"/>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left" vertical="center" indent="1"/>
    </xf>
    <xf numFmtId="0" fontId="0" fillId="2" borderId="1" xfId="0" applyFill="1" applyBorder="1" applyAlignment="1">
      <alignment vertical="center" wrapText="1"/>
    </xf>
    <xf numFmtId="9" fontId="0" fillId="2" borderId="1" xfId="0" applyNumberFormat="1" applyFill="1" applyBorder="1" applyAlignment="1">
      <alignment horizontal="center" vertical="center"/>
    </xf>
    <xf numFmtId="15" fontId="0" fillId="2" borderId="1" xfId="0" applyNumberFormat="1" applyFill="1" applyBorder="1" applyAlignment="1">
      <alignment horizontal="center" vertical="center"/>
    </xf>
    <xf numFmtId="15" fontId="0" fillId="2" borderId="1" xfId="0" applyNumberFormat="1" applyFill="1" applyBorder="1" applyAlignment="1">
      <alignment horizontal="left" vertical="center" wrapText="1"/>
    </xf>
    <xf numFmtId="165" fontId="0" fillId="2" borderId="1" xfId="0" applyNumberFormat="1" applyFill="1" applyBorder="1" applyAlignment="1">
      <alignment vertical="center"/>
    </xf>
    <xf numFmtId="166" fontId="0" fillId="3" borderId="2" xfId="1" applyNumberFormat="1" applyFont="1" applyFill="1" applyBorder="1" applyAlignment="1">
      <alignment vertical="center"/>
    </xf>
    <xf numFmtId="0" fontId="0" fillId="2" borderId="1" xfId="0" applyFill="1" applyBorder="1" applyAlignment="1">
      <alignment horizontal="left" vertical="center" wrapText="1"/>
    </xf>
    <xf numFmtId="0" fontId="0" fillId="2" borderId="3" xfId="0" applyFill="1" applyBorder="1" applyAlignment="1">
      <alignment vertical="center" wrapText="1"/>
    </xf>
    <xf numFmtId="49" fontId="0" fillId="2" borderId="1" xfId="0" applyNumberFormat="1" applyFill="1" applyBorder="1" applyAlignment="1">
      <alignment vertical="center" wrapText="1"/>
    </xf>
    <xf numFmtId="166" fontId="0" fillId="2" borderId="0" xfId="1" applyNumberFormat="1" applyFont="1" applyFill="1" applyAlignment="1">
      <alignment vertical="center"/>
    </xf>
    <xf numFmtId="0" fontId="1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left" vertical="center" indent="1"/>
    </xf>
    <xf numFmtId="167" fontId="0" fillId="2" borderId="1" xfId="0" applyNumberFormat="1" applyFill="1" applyBorder="1" applyAlignment="1">
      <alignment horizontal="center" vertical="center"/>
    </xf>
    <xf numFmtId="0" fontId="0" fillId="2" borderId="1" xfId="0" applyFont="1" applyFill="1" applyBorder="1" applyAlignment="1">
      <alignment vertical="center" wrapText="1"/>
    </xf>
    <xf numFmtId="10" fontId="0" fillId="2" borderId="1" xfId="0" applyNumberFormat="1" applyFill="1" applyBorder="1" applyAlignment="1">
      <alignment horizontal="center" vertical="center"/>
    </xf>
    <xf numFmtId="9" fontId="0" fillId="2" borderId="0" xfId="0" applyNumberFormat="1" applyFill="1" applyAlignment="1">
      <alignment vertical="center"/>
    </xf>
    <xf numFmtId="43" fontId="0" fillId="6" borderId="1" xfId="1" applyFont="1" applyFill="1" applyBorder="1" applyAlignment="1">
      <alignment vertical="center"/>
    </xf>
    <xf numFmtId="0" fontId="2" fillId="2" borderId="1" xfId="0" applyFont="1" applyFill="1" applyBorder="1" applyAlignment="1">
      <alignment vertical="center" wrapText="1"/>
    </xf>
    <xf numFmtId="15" fontId="0" fillId="3" borderId="1" xfId="0" applyNumberFormat="1"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wrapText="1"/>
    </xf>
    <xf numFmtId="0" fontId="0"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0" fillId="2" borderId="19" xfId="0" applyFont="1" applyFill="1" applyBorder="1" applyAlignment="1">
      <alignment vertical="center" wrapText="1"/>
    </xf>
    <xf numFmtId="0" fontId="0" fillId="2" borderId="20" xfId="0" applyFont="1" applyFill="1" applyBorder="1" applyAlignment="1">
      <alignment horizontal="center" vertical="center" wrapText="1"/>
    </xf>
    <xf numFmtId="0" fontId="17" fillId="2" borderId="20" xfId="0" applyFont="1" applyFill="1" applyBorder="1" applyAlignment="1">
      <alignment horizontal="center" vertical="center" wrapText="1"/>
    </xf>
    <xf numFmtId="164" fontId="0" fillId="2" borderId="20"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18" fillId="3" borderId="18" xfId="0" applyFont="1" applyFill="1" applyBorder="1" applyAlignment="1">
      <alignment horizontal="left" vertical="center" wrapText="1" indent="2"/>
    </xf>
    <xf numFmtId="0" fontId="18" fillId="3" borderId="12" xfId="0" applyFont="1" applyFill="1" applyBorder="1" applyAlignment="1">
      <alignment horizontal="left" vertical="center" wrapText="1" indent="2"/>
    </xf>
    <xf numFmtId="0" fontId="17" fillId="3" borderId="1" xfId="0" applyFont="1" applyFill="1" applyBorder="1" applyAlignment="1">
      <alignment horizontal="left" vertical="center" wrapText="1" indent="3"/>
    </xf>
    <xf numFmtId="0" fontId="0" fillId="3" borderId="1" xfId="0" applyFont="1" applyFill="1" applyBorder="1" applyAlignment="1">
      <alignment horizontal="left" vertical="center" wrapText="1" indent="4"/>
    </xf>
    <xf numFmtId="0" fontId="0" fillId="3" borderId="19" xfId="0" applyFont="1" applyFill="1" applyBorder="1" applyAlignment="1">
      <alignment horizontal="left" vertical="center" wrapText="1" indent="1"/>
    </xf>
    <xf numFmtId="0" fontId="0" fillId="3" borderId="1" xfId="0" applyFont="1" applyFill="1" applyBorder="1" applyAlignment="1">
      <alignment vertical="center" wrapText="1"/>
    </xf>
    <xf numFmtId="0" fontId="2" fillId="3" borderId="1" xfId="0" applyFont="1" applyFill="1" applyBorder="1" applyAlignment="1">
      <alignment horizontal="left" vertical="center" wrapText="1" indent="4"/>
    </xf>
    <xf numFmtId="0" fontId="0" fillId="3" borderId="1" xfId="0" applyFont="1" applyFill="1" applyBorder="1" applyAlignment="1">
      <alignment horizontal="left" vertical="center" wrapText="1" indent="3"/>
    </xf>
    <xf numFmtId="0" fontId="0" fillId="3" borderId="1" xfId="0" applyFont="1" applyFill="1" applyBorder="1" applyAlignment="1">
      <alignment horizontal="left" vertical="center" wrapText="1" indent="5"/>
    </xf>
    <xf numFmtId="0" fontId="0" fillId="3" borderId="16" xfId="0" applyFont="1" applyFill="1" applyBorder="1" applyAlignment="1">
      <alignment horizontal="left" vertical="center" wrapText="1" indent="5"/>
    </xf>
    <xf numFmtId="0" fontId="2" fillId="3" borderId="19" xfId="0" applyFont="1" applyFill="1" applyBorder="1" applyAlignment="1">
      <alignment horizontal="left" vertical="center" wrapText="1" indent="2"/>
    </xf>
    <xf numFmtId="0" fontId="2" fillId="3" borderId="1" xfId="0" applyFont="1" applyFill="1" applyBorder="1" applyAlignment="1">
      <alignment horizontal="left" vertical="center" wrapText="1" indent="2"/>
    </xf>
    <xf numFmtId="0" fontId="2" fillId="3" borderId="23" xfId="0" applyFont="1" applyFill="1" applyBorder="1" applyAlignment="1">
      <alignment horizontal="left" vertical="center" wrapText="1" indent="2"/>
    </xf>
    <xf numFmtId="0" fontId="2" fillId="3" borderId="20"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20" xfId="0" applyFont="1" applyFill="1" applyBorder="1" applyAlignment="1">
      <alignment horizontal="center" vertical="center" wrapText="1"/>
    </xf>
    <xf numFmtId="0" fontId="15" fillId="3" borderId="9" xfId="0" applyFont="1" applyFill="1" applyBorder="1" applyAlignment="1">
      <alignment vertical="center" wrapText="1"/>
    </xf>
    <xf numFmtId="0" fontId="22" fillId="3" borderId="12" xfId="0" applyFont="1" applyFill="1" applyBorder="1" applyAlignment="1">
      <alignment vertical="center" wrapText="1"/>
    </xf>
    <xf numFmtId="0" fontId="23" fillId="3" borderId="1" xfId="0" applyFont="1" applyFill="1" applyBorder="1" applyAlignment="1">
      <alignment horizontal="left" vertical="center" wrapText="1" indent="1"/>
    </xf>
    <xf numFmtId="0" fontId="23" fillId="3" borderId="16" xfId="0" applyFont="1" applyFill="1" applyBorder="1" applyAlignment="1">
      <alignment horizontal="left" vertical="center" wrapText="1" inden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21"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22" fillId="3" borderId="18" xfId="0" applyFont="1" applyFill="1" applyBorder="1" applyAlignment="1">
      <alignment vertical="center" wrapText="1"/>
    </xf>
    <xf numFmtId="0" fontId="24" fillId="3" borderId="19" xfId="0" applyFont="1" applyFill="1" applyBorder="1" applyAlignment="1">
      <alignment horizontal="left" vertical="center" wrapText="1" indent="1"/>
    </xf>
    <xf numFmtId="0" fontId="24" fillId="3" borderId="1" xfId="0" applyFont="1" applyFill="1" applyBorder="1" applyAlignment="1">
      <alignment horizontal="left" vertical="center" wrapText="1" indent="1"/>
    </xf>
    <xf numFmtId="0" fontId="0" fillId="4" borderId="1" xfId="0" applyFont="1" applyFill="1" applyBorder="1" applyAlignment="1">
      <alignment horizontal="center" vertical="center" wrapText="1"/>
    </xf>
    <xf numFmtId="0" fontId="0" fillId="4" borderId="20" xfId="0" applyFont="1" applyFill="1" applyBorder="1" applyAlignment="1">
      <alignment horizontal="center" vertical="center" wrapText="1"/>
    </xf>
    <xf numFmtId="0" fontId="0" fillId="4" borderId="1" xfId="0" applyFont="1" applyFill="1" applyBorder="1" applyAlignment="1">
      <alignment horizontal="left" vertical="center" wrapText="1" indent="3"/>
    </xf>
    <xf numFmtId="0" fontId="0" fillId="4" borderId="9" xfId="0" applyFont="1" applyFill="1" applyBorder="1" applyAlignment="1">
      <alignment vertical="center" wrapText="1"/>
    </xf>
    <xf numFmtId="0" fontId="0" fillId="4" borderId="9"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left" vertical="center" indent="1"/>
    </xf>
    <xf numFmtId="0" fontId="19"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2" fillId="3" borderId="1" xfId="0" applyFont="1" applyFill="1" applyBorder="1" applyAlignment="1">
      <alignment vertical="center" wrapText="1"/>
    </xf>
    <xf numFmtId="0" fontId="2" fillId="2" borderId="1" xfId="0" applyFont="1" applyFill="1" applyBorder="1" applyAlignment="1">
      <alignment horizontal="center" vertical="center" wrapText="1"/>
    </xf>
    <xf numFmtId="0" fontId="19" fillId="2" borderId="0" xfId="0" applyFont="1" applyFill="1" applyAlignment="1">
      <alignment vertical="center" wrapText="1"/>
    </xf>
    <xf numFmtId="0" fontId="15" fillId="3" borderId="21" xfId="0" applyFont="1" applyFill="1" applyBorder="1" applyAlignment="1">
      <alignment vertical="center" wrapText="1"/>
    </xf>
    <xf numFmtId="0" fontId="15" fillId="3" borderId="4" xfId="0" applyFont="1" applyFill="1" applyBorder="1" applyAlignment="1">
      <alignment vertical="center" wrapText="1"/>
    </xf>
    <xf numFmtId="0" fontId="0" fillId="3" borderId="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22" fillId="3" borderId="19" xfId="0" applyFont="1" applyFill="1" applyBorder="1" applyAlignment="1">
      <alignment vertical="center" wrapText="1"/>
    </xf>
    <xf numFmtId="0" fontId="2" fillId="2" borderId="19" xfId="0" applyFont="1" applyFill="1" applyBorder="1" applyAlignment="1">
      <alignment vertical="center" wrapText="1"/>
    </xf>
    <xf numFmtId="0" fontId="0" fillId="2" borderId="20" xfId="0" applyFill="1" applyBorder="1" applyAlignment="1">
      <alignment horizontal="center" vertical="center" wrapText="1"/>
    </xf>
    <xf numFmtId="0" fontId="2" fillId="3" borderId="19" xfId="0" applyFont="1" applyFill="1" applyBorder="1" applyAlignment="1">
      <alignment vertical="center" wrapText="1"/>
    </xf>
    <xf numFmtId="0" fontId="19" fillId="3" borderId="2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8" fillId="3" borderId="16" xfId="0" applyFont="1" applyFill="1" applyBorder="1" applyAlignment="1">
      <alignment horizontal="left" vertical="center" wrapText="1" indent="2"/>
    </xf>
    <xf numFmtId="0" fontId="22" fillId="8" borderId="16" xfId="0" applyFont="1" applyFill="1" applyBorder="1" applyAlignment="1">
      <alignment horizontal="center" vertical="center" wrapText="1"/>
    </xf>
    <xf numFmtId="0" fontId="22" fillId="8" borderId="17" xfId="0" applyFont="1" applyFill="1" applyBorder="1" applyAlignment="1">
      <alignment horizontal="center" vertical="center" wrapText="1"/>
    </xf>
    <xf numFmtId="0" fontId="1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left" vertical="center" wrapText="1" indent="2"/>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15" fontId="0" fillId="2" borderId="1" xfId="0" applyNumberForma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0" fillId="3" borderId="3" xfId="0" applyFill="1" applyBorder="1" applyAlignment="1">
      <alignment horizontal="center" vertical="center"/>
    </xf>
    <xf numFmtId="0" fontId="26"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164" fontId="27" fillId="2" borderId="0" xfId="0" applyNumberFormat="1" applyFont="1" applyFill="1" applyBorder="1" applyAlignment="1">
      <alignment horizontal="center" vertical="center"/>
    </xf>
    <xf numFmtId="166" fontId="27" fillId="2" borderId="0" xfId="1" applyNumberFormat="1" applyFont="1" applyFill="1" applyBorder="1" applyAlignment="1">
      <alignment vertical="center"/>
    </xf>
    <xf numFmtId="0" fontId="27" fillId="2" borderId="0" xfId="0" applyFont="1" applyFill="1" applyBorder="1" applyAlignment="1">
      <alignment vertical="center"/>
    </xf>
    <xf numFmtId="0" fontId="27" fillId="2" borderId="0" xfId="0" applyFont="1" applyFill="1" applyBorder="1" applyAlignment="1">
      <alignment horizontal="center" vertical="center"/>
    </xf>
    <xf numFmtId="43" fontId="26" fillId="2" borderId="0" xfId="1" applyNumberFormat="1" applyFont="1" applyFill="1" applyBorder="1" applyAlignment="1">
      <alignment horizontal="center" vertical="center"/>
    </xf>
    <xf numFmtId="0" fontId="27" fillId="2" borderId="0" xfId="0" applyFont="1" applyFill="1" applyBorder="1" applyAlignment="1">
      <alignment vertical="center" wrapText="1"/>
    </xf>
    <xf numFmtId="43" fontId="27" fillId="2" borderId="0" xfId="0" applyNumberFormat="1" applyFont="1" applyFill="1" applyBorder="1" applyAlignment="1">
      <alignment vertical="center"/>
    </xf>
    <xf numFmtId="0" fontId="0" fillId="2" borderId="2" xfId="0" applyFill="1" applyBorder="1" applyAlignment="1">
      <alignment horizontal="center" vertical="center"/>
    </xf>
    <xf numFmtId="15" fontId="27" fillId="2" borderId="0" xfId="0" applyNumberFormat="1" applyFont="1" applyFill="1" applyBorder="1" applyAlignment="1">
      <alignment horizontal="center" vertical="center"/>
    </xf>
    <xf numFmtId="15" fontId="0" fillId="2" borderId="2" xfId="0" applyNumberFormat="1" applyFill="1" applyBorder="1" applyAlignment="1">
      <alignment horizontal="center" vertical="center"/>
    </xf>
    <xf numFmtId="0" fontId="0" fillId="4" borderId="8" xfId="0" applyFill="1" applyBorder="1" applyAlignment="1">
      <alignment horizontal="center" vertical="center"/>
    </xf>
    <xf numFmtId="0" fontId="0" fillId="3" borderId="1" xfId="0" applyFont="1" applyFill="1" applyBorder="1" applyAlignment="1">
      <alignment vertical="center"/>
    </xf>
    <xf numFmtId="0" fontId="0" fillId="3" borderId="1" xfId="0" applyFill="1" applyBorder="1" applyAlignment="1">
      <alignment horizontal="left" vertical="center" wrapText="1"/>
    </xf>
    <xf numFmtId="0" fontId="0" fillId="2" borderId="5" xfId="0" applyFill="1" applyBorder="1" applyAlignment="1">
      <alignment horizontal="left" vertical="center" wrapText="1"/>
    </xf>
    <xf numFmtId="0" fontId="0" fillId="2" borderId="7"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2" fillId="3" borderId="1" xfId="0" applyFont="1"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2" fillId="3" borderId="1" xfId="0" applyFont="1" applyFill="1" applyBorder="1" applyAlignment="1">
      <alignment horizontal="center" vertical="center"/>
    </xf>
    <xf numFmtId="0" fontId="0" fillId="3" borderId="2" xfId="0" applyFill="1" applyBorder="1" applyAlignment="1">
      <alignment horizontal="left" vertical="center" wrapText="1"/>
    </xf>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3" xfId="0" applyFont="1" applyFill="1" applyBorder="1" applyAlignment="1">
      <alignment horizontal="left" vertical="center"/>
    </xf>
    <xf numFmtId="0" fontId="2" fillId="3" borderId="1" xfId="0" applyFont="1" applyFill="1" applyBorder="1" applyAlignment="1">
      <alignment horizontal="center" vertical="center" wrapText="1"/>
    </xf>
    <xf numFmtId="165" fontId="12" fillId="2" borderId="5" xfId="0" applyNumberFormat="1" applyFont="1" applyFill="1" applyBorder="1" applyAlignment="1">
      <alignment horizontal="left" vertical="center" wrapText="1"/>
    </xf>
    <xf numFmtId="165" fontId="12" fillId="2" borderId="7" xfId="0" applyNumberFormat="1" applyFont="1" applyFill="1" applyBorder="1" applyAlignment="1">
      <alignment horizontal="left" vertical="center"/>
    </xf>
    <xf numFmtId="165" fontId="12" fillId="2" borderId="3" xfId="0" applyNumberFormat="1" applyFont="1" applyFill="1" applyBorder="1" applyAlignment="1">
      <alignment horizontal="left" vertical="center"/>
    </xf>
    <xf numFmtId="0" fontId="26" fillId="2" borderId="0" xfId="0" applyFont="1" applyFill="1" applyBorder="1" applyAlignment="1">
      <alignment horizontal="center" vertical="center"/>
    </xf>
    <xf numFmtId="0" fontId="12" fillId="2" borderId="6"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28" fillId="2" borderId="0" xfId="0" applyFont="1" applyFill="1" applyBorder="1" applyAlignment="1">
      <alignment horizontal="center" vertical="center" wrapText="1"/>
    </xf>
    <xf numFmtId="165" fontId="0" fillId="2" borderId="1" xfId="0" applyNumberFormat="1" applyFill="1" applyBorder="1" applyAlignment="1">
      <alignment horizontal="center" vertical="center"/>
    </xf>
    <xf numFmtId="0" fontId="26" fillId="2" borderId="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7" fillId="2" borderId="0" xfId="0" applyFont="1" applyFill="1" applyBorder="1" applyAlignment="1">
      <alignment horizontal="left" vertical="center" wrapText="1"/>
    </xf>
    <xf numFmtId="0" fontId="2" fillId="3" borderId="1" xfId="0" applyFont="1" applyFill="1" applyBorder="1" applyAlignment="1">
      <alignment horizontal="left" vertical="center" indent="1"/>
    </xf>
    <xf numFmtId="0" fontId="0" fillId="2" borderId="1" xfId="0" applyFill="1" applyBorder="1" applyAlignment="1">
      <alignment horizontal="center" vertical="center"/>
    </xf>
    <xf numFmtId="0" fontId="2" fillId="3" borderId="4" xfId="0" applyFont="1" applyFill="1" applyBorder="1" applyAlignment="1">
      <alignment horizontal="left" vertical="center"/>
    </xf>
    <xf numFmtId="165" fontId="12" fillId="2" borderId="7" xfId="0" applyNumberFormat="1" applyFont="1" applyFill="1" applyBorder="1" applyAlignment="1">
      <alignment horizontal="left" vertical="center" wrapText="1"/>
    </xf>
    <xf numFmtId="165" fontId="12" fillId="2" borderId="3" xfId="0" applyNumberFormat="1"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26" xfId="0" applyFill="1" applyBorder="1" applyAlignment="1">
      <alignment horizontal="left" vertical="center" wrapText="1"/>
    </xf>
    <xf numFmtId="0" fontId="0" fillId="2" borderId="8" xfId="0" applyFill="1" applyBorder="1" applyAlignment="1">
      <alignment horizontal="left" vertical="center" wrapText="1"/>
    </xf>
    <xf numFmtId="0" fontId="27" fillId="2" borderId="0" xfId="0" applyFont="1" applyFill="1" applyBorder="1" applyAlignment="1">
      <alignment horizontal="center" vertical="center"/>
    </xf>
    <xf numFmtId="164" fontId="27" fillId="2" borderId="0" xfId="0" applyNumberFormat="1" applyFont="1" applyFill="1" applyBorder="1" applyAlignment="1">
      <alignment horizontal="center" vertical="center"/>
    </xf>
    <xf numFmtId="0" fontId="2" fillId="3" borderId="9" xfId="0" applyFont="1" applyFill="1" applyBorder="1" applyAlignment="1">
      <alignment horizontal="left" vertical="center"/>
    </xf>
    <xf numFmtId="0" fontId="2" fillId="3" borderId="2" xfId="0" applyFont="1" applyFill="1" applyBorder="1" applyAlignment="1">
      <alignment horizontal="left" vertical="center"/>
    </xf>
    <xf numFmtId="165" fontId="0" fillId="2" borderId="4" xfId="0" applyNumberFormat="1" applyFill="1" applyBorder="1" applyAlignment="1">
      <alignment horizontal="left" vertical="center"/>
    </xf>
    <xf numFmtId="165" fontId="0" fillId="2" borderId="9" xfId="0" applyNumberFormat="1" applyFill="1" applyBorder="1" applyAlignment="1">
      <alignment horizontal="left" vertical="center"/>
    </xf>
    <xf numFmtId="165" fontId="0" fillId="2" borderId="2" xfId="0" applyNumberFormat="1" applyFill="1" applyBorder="1" applyAlignment="1">
      <alignment horizontal="left" vertical="center"/>
    </xf>
    <xf numFmtId="0" fontId="0" fillId="4" borderId="5" xfId="0" applyFill="1" applyBorder="1" applyAlignment="1">
      <alignment horizontal="left" vertical="center" wrapText="1"/>
    </xf>
    <xf numFmtId="0" fontId="0" fillId="4" borderId="7" xfId="0" applyFill="1" applyBorder="1" applyAlignment="1">
      <alignment horizontal="left" vertical="center" wrapText="1"/>
    </xf>
    <xf numFmtId="0" fontId="0" fillId="4" borderId="3" xfId="0" applyFill="1" applyBorder="1" applyAlignment="1">
      <alignment horizontal="left" vertical="center" wrapText="1"/>
    </xf>
    <xf numFmtId="0" fontId="0" fillId="2" borderId="5"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1" xfId="0" applyFill="1" applyBorder="1" applyAlignment="1">
      <alignment horizontal="center" vertical="center" wrapText="1"/>
    </xf>
    <xf numFmtId="0" fontId="0" fillId="2" borderId="20" xfId="0" applyFill="1" applyBorder="1" applyAlignment="1">
      <alignment horizontal="center" vertical="center" wrapText="1"/>
    </xf>
    <xf numFmtId="0" fontId="0" fillId="3" borderId="19" xfId="0" applyFont="1" applyFill="1" applyBorder="1" applyAlignment="1">
      <alignment horizontal="left" vertical="center" wrapText="1" indent="3"/>
    </xf>
    <xf numFmtId="0" fontId="20" fillId="7" borderId="11"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0" fillId="3" borderId="21" xfId="0" applyFont="1" applyFill="1" applyBorder="1" applyAlignment="1">
      <alignment horizontal="left" vertical="center" wrapText="1" indent="3"/>
    </xf>
    <xf numFmtId="0" fontId="0" fillId="3" borderId="22" xfId="0" applyFont="1" applyFill="1" applyBorder="1" applyAlignment="1">
      <alignment horizontal="left" vertical="center" wrapText="1" indent="3"/>
    </xf>
    <xf numFmtId="0" fontId="0" fillId="3" borderId="14" xfId="0" applyFont="1" applyFill="1" applyBorder="1" applyAlignment="1">
      <alignment horizontal="left" vertical="center" wrapText="1" indent="3"/>
    </xf>
    <xf numFmtId="0" fontId="22" fillId="3" borderId="12"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22" fillId="3" borderId="19"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2" fillId="3" borderId="24" xfId="0" applyFont="1" applyFill="1" applyBorder="1" applyAlignment="1">
      <alignment horizontal="left" vertical="center" wrapText="1"/>
    </xf>
  </cellXfs>
  <cellStyles count="2">
    <cellStyle name="Millares" xfId="1" builtinId="3"/>
    <cellStyle name="Normal" xfId="0" builtinId="0"/>
  </cellStyles>
  <dxfs count="132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0" tint="-0.2499465926084170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auto="1"/>
      </font>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B26" sqref="B26"/>
    </sheetView>
  </sheetViews>
  <sheetFormatPr baseColWidth="10" defaultRowHeight="15" x14ac:dyDescent="0.25"/>
  <sheetData>
    <row r="1" spans="1:1" x14ac:dyDescent="0.25">
      <c r="A1" t="s">
        <v>1</v>
      </c>
    </row>
    <row r="2" spans="1:1" x14ac:dyDescent="0.25">
      <c r="A2" t="s">
        <v>2</v>
      </c>
    </row>
    <row r="4" spans="1:1" x14ac:dyDescent="0.25">
      <c r="A4" t="s">
        <v>24</v>
      </c>
    </row>
    <row r="5" spans="1:1" x14ac:dyDescent="0.25">
      <c r="A5" t="s">
        <v>1</v>
      </c>
    </row>
    <row r="7" spans="1:1" x14ac:dyDescent="0.25">
      <c r="A7" t="s">
        <v>27</v>
      </c>
    </row>
    <row r="8" spans="1:1" x14ac:dyDescent="0.25">
      <c r="A8" t="s">
        <v>28</v>
      </c>
    </row>
    <row r="10" spans="1:1" x14ac:dyDescent="0.25">
      <c r="A10" t="s">
        <v>1</v>
      </c>
    </row>
    <row r="11" spans="1:1" x14ac:dyDescent="0.25">
      <c r="A11" t="s">
        <v>2</v>
      </c>
    </row>
    <row r="12" spans="1:1" x14ac:dyDescent="0.25">
      <c r="A12" t="s">
        <v>24</v>
      </c>
    </row>
    <row r="14" spans="1:1" x14ac:dyDescent="0.25">
      <c r="A14" t="s">
        <v>109</v>
      </c>
    </row>
    <row r="15" spans="1:1" x14ac:dyDescent="0.25">
      <c r="A15" t="s">
        <v>110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pane xSplit="1" ySplit="1" topLeftCell="B2" activePane="bottomRight" state="frozen"/>
      <selection pane="topRight" activeCell="B1" sqref="B1"/>
      <selection pane="bottomLeft" activeCell="A2" sqref="A2"/>
      <selection pane="bottomRight" activeCell="B33" sqref="B33"/>
    </sheetView>
  </sheetViews>
  <sheetFormatPr baseColWidth="10" defaultRowHeight="16.5" x14ac:dyDescent="0.3"/>
  <cols>
    <col min="1" max="1" width="11.42578125" style="6"/>
    <col min="2" max="2" width="11.42578125" style="11"/>
    <col min="3" max="16384" width="11.42578125" style="6"/>
  </cols>
  <sheetData>
    <row r="1" spans="1:2" ht="38.25" x14ac:dyDescent="0.3">
      <c r="A1" s="7" t="s">
        <v>19</v>
      </c>
      <c r="B1" s="9" t="s">
        <v>18</v>
      </c>
    </row>
    <row r="2" spans="1:2" x14ac:dyDescent="0.3">
      <c r="A2" s="8">
        <v>1984</v>
      </c>
      <c r="B2" s="10">
        <v>11298</v>
      </c>
    </row>
    <row r="3" spans="1:2" x14ac:dyDescent="0.3">
      <c r="A3" s="8">
        <v>1985</v>
      </c>
      <c r="B3" s="10">
        <v>13558</v>
      </c>
    </row>
    <row r="4" spans="1:2" x14ac:dyDescent="0.3">
      <c r="A4" s="8">
        <v>1986</v>
      </c>
      <c r="B4" s="10">
        <v>16811</v>
      </c>
    </row>
    <row r="5" spans="1:2" x14ac:dyDescent="0.3">
      <c r="A5" s="8">
        <v>1987</v>
      </c>
      <c r="B5" s="10">
        <v>20510</v>
      </c>
    </row>
    <row r="6" spans="1:2" x14ac:dyDescent="0.3">
      <c r="A6" s="8">
        <v>1988</v>
      </c>
      <c r="B6" s="10">
        <v>25637</v>
      </c>
    </row>
    <row r="7" spans="1:2" x14ac:dyDescent="0.3">
      <c r="A7" s="8">
        <v>1989</v>
      </c>
      <c r="B7" s="10">
        <v>32560</v>
      </c>
    </row>
    <row r="8" spans="1:2" x14ac:dyDescent="0.3">
      <c r="A8" s="8">
        <v>1990</v>
      </c>
      <c r="B8" s="10">
        <v>41025</v>
      </c>
    </row>
    <row r="9" spans="1:2" x14ac:dyDescent="0.3">
      <c r="A9" s="8">
        <v>1991</v>
      </c>
      <c r="B9" s="10">
        <v>51716</v>
      </c>
    </row>
    <row r="10" spans="1:2" x14ac:dyDescent="0.3">
      <c r="A10" s="8">
        <v>1992</v>
      </c>
      <c r="B10" s="10">
        <v>65190</v>
      </c>
    </row>
    <row r="11" spans="1:2" x14ac:dyDescent="0.3">
      <c r="A11" s="8">
        <v>1993</v>
      </c>
      <c r="B11" s="10">
        <v>81510</v>
      </c>
    </row>
    <row r="12" spans="1:2" x14ac:dyDescent="0.3">
      <c r="A12" s="8">
        <v>1994</v>
      </c>
      <c r="B12" s="10">
        <v>98700</v>
      </c>
    </row>
    <row r="13" spans="1:2" x14ac:dyDescent="0.3">
      <c r="A13" s="8">
        <v>1995</v>
      </c>
      <c r="B13" s="10">
        <v>118934</v>
      </c>
    </row>
    <row r="14" spans="1:2" x14ac:dyDescent="0.3">
      <c r="A14" s="8">
        <v>1996</v>
      </c>
      <c r="B14" s="10">
        <v>142125</v>
      </c>
    </row>
    <row r="15" spans="1:2" x14ac:dyDescent="0.3">
      <c r="A15" s="8">
        <v>1997</v>
      </c>
      <c r="B15" s="10">
        <v>172005</v>
      </c>
    </row>
    <row r="16" spans="1:2" x14ac:dyDescent="0.3">
      <c r="A16" s="8">
        <v>1998</v>
      </c>
      <c r="B16" s="10">
        <v>203826</v>
      </c>
    </row>
    <row r="17" spans="1:2" x14ac:dyDescent="0.3">
      <c r="A17" s="8">
        <v>1999</v>
      </c>
      <c r="B17" s="10">
        <v>236460</v>
      </c>
    </row>
    <row r="18" spans="1:2" x14ac:dyDescent="0.3">
      <c r="A18" s="8">
        <v>2000</v>
      </c>
      <c r="B18" s="10">
        <v>260100</v>
      </c>
    </row>
    <row r="19" spans="1:2" x14ac:dyDescent="0.3">
      <c r="A19" s="8">
        <v>2001</v>
      </c>
      <c r="B19" s="10">
        <v>286000</v>
      </c>
    </row>
    <row r="20" spans="1:2" x14ac:dyDescent="0.3">
      <c r="A20" s="8">
        <v>2002</v>
      </c>
      <c r="B20" s="10">
        <v>309000</v>
      </c>
    </row>
    <row r="21" spans="1:2" x14ac:dyDescent="0.3">
      <c r="A21" s="8">
        <v>2003</v>
      </c>
      <c r="B21" s="10">
        <v>332000</v>
      </c>
    </row>
    <row r="22" spans="1:2" x14ac:dyDescent="0.3">
      <c r="A22" s="8">
        <v>2004</v>
      </c>
      <c r="B22" s="10">
        <v>358000</v>
      </c>
    </row>
    <row r="23" spans="1:2" x14ac:dyDescent="0.3">
      <c r="A23" s="8">
        <v>2005</v>
      </c>
      <c r="B23" s="10">
        <v>381500</v>
      </c>
    </row>
    <row r="24" spans="1:2" x14ac:dyDescent="0.3">
      <c r="A24" s="8">
        <v>2006</v>
      </c>
      <c r="B24" s="10">
        <v>408000</v>
      </c>
    </row>
    <row r="25" spans="1:2" x14ac:dyDescent="0.3">
      <c r="A25" s="8">
        <v>2007</v>
      </c>
      <c r="B25" s="10">
        <v>433700</v>
      </c>
    </row>
    <row r="26" spans="1:2" x14ac:dyDescent="0.3">
      <c r="A26" s="8">
        <v>2008</v>
      </c>
      <c r="B26" s="10">
        <v>461500</v>
      </c>
    </row>
    <row r="27" spans="1:2" x14ac:dyDescent="0.3">
      <c r="A27" s="8">
        <v>2009</v>
      </c>
      <c r="B27" s="10">
        <v>496900</v>
      </c>
    </row>
    <row r="28" spans="1:2" x14ac:dyDescent="0.3">
      <c r="A28" s="8">
        <v>2010</v>
      </c>
      <c r="B28" s="10">
        <v>515000</v>
      </c>
    </row>
    <row r="29" spans="1:2" x14ac:dyDescent="0.3">
      <c r="A29" s="8">
        <v>2011</v>
      </c>
      <c r="B29" s="10">
        <v>535600</v>
      </c>
    </row>
    <row r="30" spans="1:2" x14ac:dyDescent="0.3">
      <c r="A30" s="8">
        <v>2012</v>
      </c>
      <c r="B30" s="10">
        <v>566700</v>
      </c>
    </row>
    <row r="31" spans="1:2" x14ac:dyDescent="0.3">
      <c r="A31" s="8">
        <v>2013</v>
      </c>
      <c r="B31" s="10">
        <v>589500</v>
      </c>
    </row>
    <row r="32" spans="1:2" x14ac:dyDescent="0.3">
      <c r="A32" s="8">
        <v>2014</v>
      </c>
      <c r="B32" s="10">
        <v>616000</v>
      </c>
    </row>
    <row r="33" spans="1:2" x14ac:dyDescent="0.3">
      <c r="A33" s="8">
        <v>2015</v>
      </c>
      <c r="B33" s="10">
        <v>644350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V91"/>
  <sheetViews>
    <sheetView tabSelected="1" zoomScale="70" zoomScaleNormal="70" workbookViewId="0"/>
  </sheetViews>
  <sheetFormatPr baseColWidth="10" defaultRowHeight="15" x14ac:dyDescent="0.25"/>
  <cols>
    <col min="1" max="1" width="18.42578125" style="1" bestFit="1" customWidth="1"/>
    <col min="2" max="2" width="33.28515625" style="1" bestFit="1" customWidth="1"/>
    <col min="3" max="3" width="35" style="1" customWidth="1"/>
    <col min="4" max="4" width="22.140625" style="1" hidden="1" customWidth="1"/>
    <col min="5" max="5" width="37.140625" style="1" bestFit="1" customWidth="1"/>
    <col min="6" max="6" width="17.42578125" style="1" hidden="1" customWidth="1"/>
    <col min="7" max="9" width="23.85546875" style="1" customWidth="1"/>
    <col min="10" max="10" width="15.5703125" style="1" customWidth="1"/>
    <col min="11" max="11" width="19.140625" style="1" hidden="1" customWidth="1"/>
    <col min="12" max="12" width="50.570312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hidden="1" customWidth="1"/>
    <col min="32" max="32" width="23" style="1" customWidth="1"/>
    <col min="33" max="33" width="30.42578125" style="1" customWidth="1"/>
    <col min="34" max="34" width="11.42578125" style="1"/>
    <col min="35" max="35" width="28.28515625" style="1" hidden="1" customWidth="1"/>
    <col min="36" max="36" width="0" style="1" hidden="1" customWidth="1"/>
    <col min="37" max="37" width="17.85546875" style="1" hidden="1" customWidth="1"/>
    <col min="38" max="38" width="0" style="1" hidden="1" customWidth="1"/>
    <col min="39" max="39" width="19.5703125" style="1" hidden="1" customWidth="1"/>
    <col min="40" max="40" width="0" style="1" hidden="1" customWidth="1"/>
    <col min="41" max="41" width="22.85546875" style="1" hidden="1" customWidth="1"/>
    <col min="42" max="42" width="0" style="1" hidden="1" customWidth="1"/>
    <col min="43" max="43" width="22" style="1" hidden="1" customWidth="1"/>
    <col min="44" max="44" width="21.85546875" style="1" hidden="1" customWidth="1"/>
    <col min="45" max="45" width="16.28515625" style="1" hidden="1" customWidth="1"/>
    <col min="46" max="46" width="29.42578125" style="1" hidden="1" customWidth="1"/>
    <col min="47" max="47" width="17" style="1" hidden="1" customWidth="1"/>
    <col min="48" max="48" width="20.28515625" style="1" hidden="1" customWidth="1"/>
    <col min="49" max="49" width="12.28515625" style="1" hidden="1" customWidth="1"/>
    <col min="50" max="50" width="20.28515625" style="1" hidden="1" customWidth="1"/>
    <col min="51" max="51" width="31.7109375" style="1" hidden="1" customWidth="1"/>
    <col min="52" max="52" width="27.28515625" style="1" hidden="1" customWidth="1"/>
    <col min="53" max="53" width="18.5703125" style="1" hidden="1" customWidth="1"/>
    <col min="54" max="54" width="26.85546875" style="1" hidden="1" customWidth="1"/>
    <col min="55" max="55" width="13" style="1" hidden="1" customWidth="1"/>
    <col min="56" max="56" width="27.85546875" style="1" hidden="1" customWidth="1"/>
    <col min="57" max="57" width="13.28515625" style="1" hidden="1" customWidth="1"/>
    <col min="58" max="58" width="22.7109375" style="1" hidden="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61.28515625" style="1" customWidth="1"/>
    <col min="75" max="16384" width="11.42578125" style="1"/>
  </cols>
  <sheetData>
    <row r="2" spans="1:74" ht="38.25" hidden="1" customHeight="1" x14ac:dyDescent="0.25">
      <c r="C2" s="4" t="s">
        <v>34</v>
      </c>
      <c r="D2" s="187" t="s">
        <v>3</v>
      </c>
      <c r="E2" s="187"/>
      <c r="F2" s="187"/>
    </row>
    <row r="3" spans="1:74" hidden="1" x14ac:dyDescent="0.25">
      <c r="A3" s="3" t="s">
        <v>0</v>
      </c>
      <c r="B3" s="3" t="s">
        <v>30</v>
      </c>
      <c r="C3" s="2" t="s">
        <v>1</v>
      </c>
      <c r="D3" s="179" t="s">
        <v>140</v>
      </c>
      <c r="E3" s="180"/>
      <c r="F3" s="181"/>
    </row>
    <row r="4" spans="1:74" hidden="1" x14ac:dyDescent="0.25">
      <c r="A4" s="3" t="s">
        <v>0</v>
      </c>
      <c r="B4" s="3" t="s">
        <v>31</v>
      </c>
      <c r="C4" s="2" t="s">
        <v>1</v>
      </c>
      <c r="D4" s="179" t="s">
        <v>24</v>
      </c>
      <c r="E4" s="180"/>
      <c r="F4" s="181"/>
    </row>
    <row r="5" spans="1:74" ht="30.75" hidden="1" customHeight="1" x14ac:dyDescent="0.25">
      <c r="A5" s="3" t="s">
        <v>0</v>
      </c>
      <c r="B5" s="3" t="s">
        <v>32</v>
      </c>
      <c r="C5" s="2" t="s">
        <v>1</v>
      </c>
      <c r="D5" s="179" t="s">
        <v>24</v>
      </c>
      <c r="E5" s="180"/>
      <c r="F5" s="181"/>
      <c r="J5" s="58"/>
    </row>
    <row r="6" spans="1:74" ht="15" hidden="1" customHeight="1" x14ac:dyDescent="0.25">
      <c r="A6" s="3" t="s">
        <v>0</v>
      </c>
      <c r="B6" s="3" t="s">
        <v>33</v>
      </c>
      <c r="C6" s="2" t="s">
        <v>1</v>
      </c>
      <c r="D6" s="179" t="s">
        <v>24</v>
      </c>
      <c r="E6" s="180"/>
      <c r="F6" s="181"/>
    </row>
    <row r="7" spans="1:74" x14ac:dyDescent="0.25">
      <c r="A7" s="3" t="s">
        <v>4</v>
      </c>
      <c r="B7" s="3" t="s">
        <v>5</v>
      </c>
      <c r="C7" s="30"/>
      <c r="D7" s="30"/>
      <c r="E7" s="30"/>
      <c r="F7" s="30"/>
    </row>
    <row r="8" spans="1:74" x14ac:dyDescent="0.25">
      <c r="A8" s="207" t="s">
        <v>6</v>
      </c>
      <c r="B8" s="187" t="s">
        <v>7</v>
      </c>
      <c r="C8" s="30"/>
      <c r="D8" s="30"/>
      <c r="E8" s="30"/>
      <c r="F8" s="30"/>
    </row>
    <row r="9" spans="1:74" x14ac:dyDescent="0.25">
      <c r="A9" s="207"/>
      <c r="B9" s="187"/>
      <c r="C9" s="26"/>
      <c r="D9" s="26"/>
    </row>
    <row r="10" spans="1:74" x14ac:dyDescent="0.25">
      <c r="A10" s="207"/>
      <c r="B10" s="187"/>
      <c r="C10" s="26"/>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36"/>
    </row>
    <row r="11" spans="1:74" x14ac:dyDescent="0.25">
      <c r="A11" s="207"/>
      <c r="B11" s="187"/>
      <c r="C11" s="28"/>
      <c r="D11" s="26"/>
      <c r="E11" s="28"/>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28"/>
      <c r="AG11" s="36"/>
      <c r="AH11" s="28"/>
      <c r="AI11" s="36"/>
      <c r="AJ11" s="28"/>
      <c r="AK11" s="36"/>
      <c r="AL11" s="28"/>
      <c r="AM11" s="36"/>
      <c r="AN11" s="28"/>
      <c r="AO11" s="36"/>
      <c r="AP11" s="28"/>
      <c r="AQ11" s="28"/>
      <c r="AR11" s="28"/>
      <c r="AS11" s="28"/>
      <c r="AT11" s="28"/>
      <c r="AU11" s="28"/>
      <c r="AV11" s="28"/>
      <c r="AW11" s="36"/>
      <c r="AX11" s="36"/>
      <c r="AY11" s="28"/>
      <c r="AZ11" s="36"/>
      <c r="BA11" s="36"/>
      <c r="BB11" s="36"/>
      <c r="BC11" s="28"/>
      <c r="BD11" s="36"/>
      <c r="BE11" s="28"/>
      <c r="BF11" s="28"/>
      <c r="BG11" s="28"/>
      <c r="BH11" s="28"/>
      <c r="BI11" s="28"/>
      <c r="BJ11" s="28"/>
      <c r="BK11" s="28"/>
      <c r="BL11" s="28"/>
      <c r="BM11" s="28"/>
      <c r="BN11" s="28"/>
      <c r="BO11" s="28"/>
      <c r="BP11" s="28"/>
      <c r="BQ11" s="28"/>
      <c r="BR11" s="28"/>
      <c r="BS11" s="28"/>
      <c r="BT11" s="28"/>
      <c r="BU11" s="28"/>
      <c r="BV11" s="36"/>
    </row>
    <row r="12" spans="1:74" ht="126" customHeight="1" x14ac:dyDescent="0.25">
      <c r="A12" s="207"/>
      <c r="B12" s="3" t="s">
        <v>8</v>
      </c>
      <c r="C12" s="157" t="s">
        <v>35</v>
      </c>
      <c r="D12" s="158" t="s">
        <v>10</v>
      </c>
      <c r="E12" s="157" t="s">
        <v>36</v>
      </c>
      <c r="F12" s="158" t="s">
        <v>15</v>
      </c>
      <c r="G12" s="158" t="s">
        <v>16</v>
      </c>
      <c r="H12" s="157" t="s">
        <v>37</v>
      </c>
      <c r="I12" s="187" t="s">
        <v>17</v>
      </c>
      <c r="J12" s="187"/>
      <c r="K12" s="159" t="s">
        <v>61</v>
      </c>
      <c r="L12" s="158" t="s">
        <v>148</v>
      </c>
      <c r="M12" s="162" t="s">
        <v>38</v>
      </c>
      <c r="N12" s="162" t="s">
        <v>39</v>
      </c>
      <c r="O12" s="162" t="s">
        <v>40</v>
      </c>
      <c r="P12" s="162" t="s">
        <v>41</v>
      </c>
      <c r="Q12" s="162" t="s">
        <v>42</v>
      </c>
      <c r="R12" s="162" t="s">
        <v>43</v>
      </c>
      <c r="S12" s="162" t="s">
        <v>44</v>
      </c>
      <c r="T12" s="162" t="s">
        <v>45</v>
      </c>
      <c r="U12" s="162" t="s">
        <v>46</v>
      </c>
      <c r="V12" s="162" t="s">
        <v>47</v>
      </c>
      <c r="W12" s="162" t="s">
        <v>49</v>
      </c>
      <c r="X12" s="162" t="s">
        <v>48</v>
      </c>
      <c r="Y12" s="162" t="s">
        <v>50</v>
      </c>
      <c r="Z12" s="202" t="s">
        <v>20</v>
      </c>
      <c r="AA12" s="202"/>
      <c r="AB12" s="163" t="s">
        <v>21</v>
      </c>
      <c r="AC12" s="200" t="s">
        <v>60</v>
      </c>
      <c r="AD12" s="200"/>
      <c r="AE12" s="164" t="s">
        <v>59</v>
      </c>
      <c r="AF12" s="165" t="s">
        <v>59</v>
      </c>
      <c r="AG12" s="192" t="s">
        <v>51</v>
      </c>
      <c r="AH12" s="192"/>
      <c r="AI12" s="192" t="s">
        <v>52</v>
      </c>
      <c r="AJ12" s="192"/>
      <c r="AK12" s="192" t="s">
        <v>53</v>
      </c>
      <c r="AL12" s="192"/>
      <c r="AM12" s="192" t="s">
        <v>54</v>
      </c>
      <c r="AN12" s="192"/>
      <c r="AO12" s="192" t="s">
        <v>22</v>
      </c>
      <c r="AP12" s="192"/>
      <c r="AQ12" s="157" t="s">
        <v>55</v>
      </c>
      <c r="AR12" s="192" t="s">
        <v>62</v>
      </c>
      <c r="AS12" s="192"/>
      <c r="AT12" s="192" t="s">
        <v>29</v>
      </c>
      <c r="AU12" s="192"/>
      <c r="AV12" s="157" t="s">
        <v>56</v>
      </c>
      <c r="AW12" s="192" t="s">
        <v>26</v>
      </c>
      <c r="AX12" s="192"/>
      <c r="AY12" s="157" t="s">
        <v>154</v>
      </c>
      <c r="AZ12" s="192" t="s">
        <v>23</v>
      </c>
      <c r="BA12" s="192"/>
      <c r="BB12" s="192" t="s">
        <v>145</v>
      </c>
      <c r="BC12" s="192"/>
      <c r="BD12" s="192" t="s">
        <v>146</v>
      </c>
      <c r="BE12" s="192"/>
      <c r="BF12" s="157" t="s">
        <v>57</v>
      </c>
      <c r="BG12" s="135"/>
      <c r="BH12" s="135"/>
      <c r="BI12" s="135"/>
      <c r="BJ12" s="135"/>
      <c r="BK12" s="135"/>
      <c r="BL12" s="135"/>
      <c r="BM12" s="135"/>
      <c r="BN12" s="135"/>
      <c r="BO12" s="135"/>
      <c r="BP12" s="135"/>
      <c r="BQ12" s="135"/>
      <c r="BR12" s="135"/>
      <c r="BS12" s="135"/>
      <c r="BT12" s="25"/>
      <c r="BU12" s="25" t="s">
        <v>58</v>
      </c>
      <c r="BV12" s="157" t="s">
        <v>25</v>
      </c>
    </row>
    <row r="13" spans="1:74" ht="90" x14ac:dyDescent="0.25">
      <c r="A13" s="207"/>
      <c r="B13" s="18" t="s">
        <v>9</v>
      </c>
      <c r="C13" s="2" t="s">
        <v>1</v>
      </c>
      <c r="D13" s="51">
        <v>40344</v>
      </c>
      <c r="E13" s="2" t="s">
        <v>1</v>
      </c>
      <c r="F13" s="51">
        <v>39735</v>
      </c>
      <c r="G13" s="53">
        <f>17108465.7*3149.88</f>
        <v>53889613939.115997</v>
      </c>
      <c r="H13" s="5">
        <f>YEAR(F13)</f>
        <v>2008</v>
      </c>
      <c r="I13" s="54">
        <f>+SMLMV!B26</f>
        <v>461500</v>
      </c>
      <c r="J13" s="19">
        <f>(G13/I13)*AP13</f>
        <v>116770.56108150812</v>
      </c>
      <c r="K13" s="13">
        <v>47985354769</v>
      </c>
      <c r="L13" s="64" t="s">
        <v>346</v>
      </c>
      <c r="M13" s="162" t="s">
        <v>2</v>
      </c>
      <c r="N13" s="162" t="s">
        <v>2</v>
      </c>
      <c r="O13" s="162" t="s">
        <v>2</v>
      </c>
      <c r="P13" s="162" t="s">
        <v>1</v>
      </c>
      <c r="Q13" s="162" t="s">
        <v>1</v>
      </c>
      <c r="R13" s="162" t="s">
        <v>2</v>
      </c>
      <c r="S13" s="162" t="s">
        <v>1</v>
      </c>
      <c r="T13" s="162" t="s">
        <v>1</v>
      </c>
      <c r="U13" s="162" t="s">
        <v>2</v>
      </c>
      <c r="V13" s="162" t="s">
        <v>2</v>
      </c>
      <c r="W13" s="162" t="s">
        <v>2</v>
      </c>
      <c r="X13" s="162" t="s">
        <v>1</v>
      </c>
      <c r="Y13" s="162" t="s">
        <v>2</v>
      </c>
      <c r="Z13" s="162">
        <f>COUNTIF(X13:Y13,"SI")</f>
        <v>1</v>
      </c>
      <c r="AA13" s="162" t="str">
        <f>+IF(Z13&gt;0,"SI","NO")</f>
        <v>SI</v>
      </c>
      <c r="AB13" s="162" t="str">
        <f>+IF(AA18&gt;0,"SI","NO")</f>
        <v>SI</v>
      </c>
      <c r="AC13" s="162">
        <f>+Z13*J13</f>
        <v>116770.56108150812</v>
      </c>
      <c r="AD13" s="162">
        <v>47985354769</v>
      </c>
      <c r="AE13" s="161">
        <f>COUNTIF(M13:Y13,"SI")</f>
        <v>5</v>
      </c>
      <c r="AF13" s="17" t="str">
        <f>+IF(AE13&gt;0,"SI","NO")</f>
        <v>SI</v>
      </c>
      <c r="AG13" s="49" t="s">
        <v>141</v>
      </c>
      <c r="AH13" s="2" t="s">
        <v>1</v>
      </c>
      <c r="AI13" s="49" t="s">
        <v>142</v>
      </c>
      <c r="AJ13" s="2" t="s">
        <v>1</v>
      </c>
      <c r="AK13" s="49" t="s">
        <v>143</v>
      </c>
      <c r="AL13" s="2" t="s">
        <v>1</v>
      </c>
      <c r="AM13" s="49" t="s">
        <v>144</v>
      </c>
      <c r="AN13" s="2" t="s">
        <v>1</v>
      </c>
      <c r="AO13" s="49" t="s">
        <v>24</v>
      </c>
      <c r="AP13" s="50">
        <v>1</v>
      </c>
      <c r="AQ13" s="2" t="s">
        <v>1</v>
      </c>
      <c r="AR13" s="51">
        <v>40369</v>
      </c>
      <c r="AS13" s="2" t="s">
        <v>1</v>
      </c>
      <c r="AT13" s="52" t="s">
        <v>153</v>
      </c>
      <c r="AU13" s="2" t="s">
        <v>1</v>
      </c>
      <c r="AV13" s="2" t="s">
        <v>1</v>
      </c>
      <c r="AW13" s="156" t="s">
        <v>27</v>
      </c>
      <c r="AX13" s="20" t="str">
        <f>+IF(AW13="PRIVADO", "VALIDE CONTRATO:", "N/A")</f>
        <v>N/A</v>
      </c>
      <c r="AY13" s="20" t="s">
        <v>24</v>
      </c>
      <c r="AZ13" s="2" t="s">
        <v>24</v>
      </c>
      <c r="BA13" s="17" t="str">
        <f>+IF(AZ13="SI","INGRESE DATOS:","N/A")</f>
        <v>N/A</v>
      </c>
      <c r="BB13" s="51" t="s">
        <v>24</v>
      </c>
      <c r="BC13" s="21" t="s">
        <v>24</v>
      </c>
      <c r="BD13" s="51" t="s">
        <v>24</v>
      </c>
      <c r="BE13" s="21" t="s">
        <v>24</v>
      </c>
      <c r="BF13" s="2" t="s">
        <v>1</v>
      </c>
      <c r="BG13" s="29" t="str">
        <f>+C13</f>
        <v>SI</v>
      </c>
      <c r="BH13" s="29" t="str">
        <f>+E13</f>
        <v>SI</v>
      </c>
      <c r="BI13" s="29" t="str">
        <f>+AF13</f>
        <v>SI</v>
      </c>
      <c r="BJ13" s="29" t="str">
        <f>+AH13</f>
        <v>SI</v>
      </c>
      <c r="BK13" s="29" t="str">
        <f>+AJ13</f>
        <v>SI</v>
      </c>
      <c r="BL13" s="29" t="str">
        <f>+AL13</f>
        <v>SI</v>
      </c>
      <c r="BM13" s="29" t="str">
        <f>+AN13</f>
        <v>SI</v>
      </c>
      <c r="BN13" s="29" t="str">
        <f>+AQ13</f>
        <v>SI</v>
      </c>
      <c r="BO13" s="29" t="str">
        <f>+AS13</f>
        <v>SI</v>
      </c>
      <c r="BP13" s="29" t="str">
        <f>+AU13</f>
        <v>SI</v>
      </c>
      <c r="BQ13" s="29" t="str">
        <f>+AV13</f>
        <v>SI</v>
      </c>
      <c r="BR13" s="29" t="str">
        <f>+BF13</f>
        <v>SI</v>
      </c>
      <c r="BS13" s="69" t="str">
        <f>+AY13</f>
        <v>N/A</v>
      </c>
      <c r="BT13" s="17">
        <f>COUNTIF(BG13:BS13,"NO")</f>
        <v>0</v>
      </c>
      <c r="BU13" s="156" t="str">
        <f>+IF(BT13=0,"SI","NO")</f>
        <v>SI</v>
      </c>
      <c r="BV13" s="49" t="s">
        <v>147</v>
      </c>
    </row>
    <row r="14" spans="1:74" ht="105" x14ac:dyDescent="0.25">
      <c r="A14" s="207"/>
      <c r="B14" s="18" t="s">
        <v>11</v>
      </c>
      <c r="C14" s="2" t="s">
        <v>1</v>
      </c>
      <c r="D14" s="51">
        <v>40664</v>
      </c>
      <c r="E14" s="2" t="s">
        <v>1</v>
      </c>
      <c r="F14" s="51">
        <v>39609</v>
      </c>
      <c r="G14" s="53">
        <f>22729813*2639.02</f>
        <v>59984431103.260002</v>
      </c>
      <c r="H14" s="5">
        <f t="shared" ref="H14:H17" si="0">YEAR(F14)</f>
        <v>2008</v>
      </c>
      <c r="I14" s="54">
        <f>+SMLMV!B26</f>
        <v>461500</v>
      </c>
      <c r="J14" s="19">
        <f>(G14/I14)*AP14</f>
        <v>129977.09881529794</v>
      </c>
      <c r="K14" s="14" t="s">
        <v>17</v>
      </c>
      <c r="L14" s="64" t="s">
        <v>149</v>
      </c>
      <c r="M14" s="162" t="s">
        <v>1</v>
      </c>
      <c r="N14" s="162" t="s">
        <v>1</v>
      </c>
      <c r="O14" s="162" t="s">
        <v>1</v>
      </c>
      <c r="P14" s="162" t="s">
        <v>1</v>
      </c>
      <c r="Q14" s="162" t="s">
        <v>1</v>
      </c>
      <c r="R14" s="162" t="s">
        <v>1</v>
      </c>
      <c r="S14" s="162" t="s">
        <v>2</v>
      </c>
      <c r="T14" s="162" t="s">
        <v>2</v>
      </c>
      <c r="U14" s="162" t="s">
        <v>2</v>
      </c>
      <c r="V14" s="162" t="s">
        <v>2</v>
      </c>
      <c r="W14" s="162" t="s">
        <v>2</v>
      </c>
      <c r="X14" s="162" t="s">
        <v>2</v>
      </c>
      <c r="Y14" s="162" t="s">
        <v>2</v>
      </c>
      <c r="Z14" s="162">
        <f t="shared" ref="Z14:Z17" si="1">COUNTIF(X14:Y14,"SI")</f>
        <v>0</v>
      </c>
      <c r="AA14" s="162" t="str">
        <f>+IF(Z14&gt;0,"SI","NO")</f>
        <v>NO</v>
      </c>
      <c r="AB14" s="162"/>
      <c r="AC14" s="162">
        <f>+Z14*J14</f>
        <v>0</v>
      </c>
      <c r="AD14" s="162" t="s">
        <v>17</v>
      </c>
      <c r="AE14" s="161">
        <f>COUNTIF(M14:Y14,"SI")</f>
        <v>6</v>
      </c>
      <c r="AF14" s="17" t="str">
        <f t="shared" ref="AF14:AF17" si="2">+IF(AE14&gt;0,"SI","NO")</f>
        <v>SI</v>
      </c>
      <c r="AG14" s="49" t="s">
        <v>150</v>
      </c>
      <c r="AH14" s="2" t="s">
        <v>1</v>
      </c>
      <c r="AI14" s="49" t="s">
        <v>306</v>
      </c>
      <c r="AJ14" s="2" t="s">
        <v>1</v>
      </c>
      <c r="AK14" s="49" t="s">
        <v>151</v>
      </c>
      <c r="AL14" s="2" t="s">
        <v>1</v>
      </c>
      <c r="AM14" s="49" t="s">
        <v>144</v>
      </c>
      <c r="AN14" s="2" t="s">
        <v>1</v>
      </c>
      <c r="AO14" s="49" t="s">
        <v>24</v>
      </c>
      <c r="AP14" s="50">
        <v>1</v>
      </c>
      <c r="AQ14" s="2" t="s">
        <v>1</v>
      </c>
      <c r="AR14" s="51">
        <v>41417</v>
      </c>
      <c r="AS14" s="2" t="s">
        <v>1</v>
      </c>
      <c r="AT14" s="52" t="s">
        <v>152</v>
      </c>
      <c r="AU14" s="2" t="s">
        <v>1</v>
      </c>
      <c r="AV14" s="2" t="s">
        <v>1</v>
      </c>
      <c r="AW14" s="156" t="s">
        <v>27</v>
      </c>
      <c r="AX14" s="20" t="str">
        <f>+IF(AW14="PRIVADO", "VALIDE CONTRATO:", "N/A")</f>
        <v>N/A</v>
      </c>
      <c r="AY14" s="20" t="s">
        <v>24</v>
      </c>
      <c r="AZ14" s="2" t="s">
        <v>24</v>
      </c>
      <c r="BA14" s="17" t="str">
        <f>+IF(AZ14="SI","INGRESE DATOS:","N/A")</f>
        <v>N/A</v>
      </c>
      <c r="BB14" s="51" t="s">
        <v>24</v>
      </c>
      <c r="BC14" s="21" t="s">
        <v>24</v>
      </c>
      <c r="BD14" s="51" t="s">
        <v>24</v>
      </c>
      <c r="BE14" s="21" t="s">
        <v>24</v>
      </c>
      <c r="BF14" s="2" t="s">
        <v>1</v>
      </c>
      <c r="BG14" s="29" t="str">
        <f t="shared" ref="BG14:BG17" si="3">+C14</f>
        <v>SI</v>
      </c>
      <c r="BH14" s="29" t="str">
        <f t="shared" ref="BH14:BH17" si="4">+E14</f>
        <v>SI</v>
      </c>
      <c r="BI14" s="29" t="str">
        <f t="shared" ref="BI14:BI17" si="5">+AF14</f>
        <v>SI</v>
      </c>
      <c r="BJ14" s="29" t="str">
        <f t="shared" ref="BJ14:BJ17" si="6">+AH14</f>
        <v>SI</v>
      </c>
      <c r="BK14" s="29" t="str">
        <f t="shared" ref="BK14:BK17" si="7">+AJ14</f>
        <v>SI</v>
      </c>
      <c r="BL14" s="29" t="str">
        <f t="shared" ref="BL14:BL17" si="8">+AL14</f>
        <v>SI</v>
      </c>
      <c r="BM14" s="29" t="str">
        <f t="shared" ref="BM14:BM17" si="9">+AN14</f>
        <v>SI</v>
      </c>
      <c r="BN14" s="29" t="str">
        <f t="shared" ref="BN14:BN17" si="10">+AQ14</f>
        <v>SI</v>
      </c>
      <c r="BO14" s="29" t="str">
        <f t="shared" ref="BO14:BO17" si="11">+AS14</f>
        <v>SI</v>
      </c>
      <c r="BP14" s="29" t="str">
        <f t="shared" ref="BP14:BP17" si="12">+AU14</f>
        <v>SI</v>
      </c>
      <c r="BQ14" s="29" t="str">
        <f t="shared" ref="BQ14:BQ17" si="13">+AV14</f>
        <v>SI</v>
      </c>
      <c r="BR14" s="29" t="str">
        <f t="shared" ref="BR14:BR17" si="14">+BF14</f>
        <v>SI</v>
      </c>
      <c r="BS14" s="69" t="str">
        <f>+AY14</f>
        <v>N/A</v>
      </c>
      <c r="BT14" s="17">
        <f>COUNTIF(BG14:BS14,"NO")</f>
        <v>0</v>
      </c>
      <c r="BU14" s="156" t="str">
        <f>+IF(BT14=0,"SI","NO")</f>
        <v>SI</v>
      </c>
      <c r="BV14" s="49" t="s">
        <v>307</v>
      </c>
    </row>
    <row r="15" spans="1:74" ht="75" x14ac:dyDescent="0.25">
      <c r="A15" s="207"/>
      <c r="B15" s="18" t="s">
        <v>12</v>
      </c>
      <c r="C15" s="2" t="s">
        <v>1</v>
      </c>
      <c r="D15" s="51">
        <v>39797</v>
      </c>
      <c r="E15" s="2" t="s">
        <v>1</v>
      </c>
      <c r="F15" s="51">
        <v>39097</v>
      </c>
      <c r="G15" s="53">
        <f>+(3207329.78+1341502.19+2294806.45)*2869.96</f>
        <v>19640968519.863201</v>
      </c>
      <c r="H15" s="5">
        <f t="shared" si="0"/>
        <v>2007</v>
      </c>
      <c r="I15" s="54">
        <f>+SMLMV!B25</f>
        <v>433700</v>
      </c>
      <c r="J15" s="19">
        <f>(G15/I15)*AP15</f>
        <v>45286.992206278999</v>
      </c>
      <c r="K15" s="12">
        <f>(+K13/SMLMV!B33)*50%</f>
        <v>37235.473553969117</v>
      </c>
      <c r="L15" s="64" t="s">
        <v>155</v>
      </c>
      <c r="M15" s="162" t="s">
        <v>2</v>
      </c>
      <c r="N15" s="162" t="s">
        <v>2</v>
      </c>
      <c r="O15" s="162" t="s">
        <v>2</v>
      </c>
      <c r="P15" s="162" t="s">
        <v>1</v>
      </c>
      <c r="Q15" s="162" t="s">
        <v>1</v>
      </c>
      <c r="R15" s="162" t="s">
        <v>2</v>
      </c>
      <c r="S15" s="162" t="s">
        <v>1</v>
      </c>
      <c r="T15" s="162" t="s">
        <v>1</v>
      </c>
      <c r="U15" s="162" t="s">
        <v>2</v>
      </c>
      <c r="V15" s="162" t="s">
        <v>2</v>
      </c>
      <c r="W15" s="162" t="s">
        <v>2</v>
      </c>
      <c r="X15" s="162" t="s">
        <v>2</v>
      </c>
      <c r="Y15" s="162" t="s">
        <v>2</v>
      </c>
      <c r="Z15" s="162">
        <f t="shared" si="1"/>
        <v>0</v>
      </c>
      <c r="AA15" s="162" t="str">
        <f>+IF(Z15&gt;0,"SI","NO")</f>
        <v>NO</v>
      </c>
      <c r="AB15" s="162"/>
      <c r="AC15" s="162">
        <f>+Z15*J15</f>
        <v>0</v>
      </c>
      <c r="AD15" s="162">
        <f>(+AD13/SMLMV!B33)*5%</f>
        <v>3723.5473553969118</v>
      </c>
      <c r="AE15" s="161">
        <f>COUNTIF(M15:Y15,"SI")</f>
        <v>4</v>
      </c>
      <c r="AF15" s="17" t="str">
        <f t="shared" si="2"/>
        <v>SI</v>
      </c>
      <c r="AG15" s="49" t="s">
        <v>159</v>
      </c>
      <c r="AH15" s="2" t="s">
        <v>1</v>
      </c>
      <c r="AI15" s="49" t="s">
        <v>156</v>
      </c>
      <c r="AJ15" s="2" t="s">
        <v>1</v>
      </c>
      <c r="AK15" s="160">
        <v>925245938</v>
      </c>
      <c r="AL15" s="2" t="s">
        <v>1</v>
      </c>
      <c r="AM15" s="49" t="s">
        <v>163</v>
      </c>
      <c r="AN15" s="2" t="s">
        <v>1</v>
      </c>
      <c r="AO15" s="49" t="s">
        <v>24</v>
      </c>
      <c r="AP15" s="50">
        <v>1</v>
      </c>
      <c r="AQ15" s="2" t="s">
        <v>1</v>
      </c>
      <c r="AR15" s="51">
        <v>41204</v>
      </c>
      <c r="AS15" s="2" t="s">
        <v>1</v>
      </c>
      <c r="AT15" s="52" t="s">
        <v>157</v>
      </c>
      <c r="AU15" s="2" t="s">
        <v>1</v>
      </c>
      <c r="AV15" s="2" t="s">
        <v>1</v>
      </c>
      <c r="AW15" s="156" t="s">
        <v>27</v>
      </c>
      <c r="AX15" s="20" t="str">
        <f>+IF(AW15="PRIVADO", "VALIDE CONTRATO:", "N/A")</f>
        <v>N/A</v>
      </c>
      <c r="AY15" s="20" t="s">
        <v>24</v>
      </c>
      <c r="AZ15" s="2" t="s">
        <v>24</v>
      </c>
      <c r="BA15" s="17" t="str">
        <f>+IF(AZ15="SI","INGRESE DATOS:","N/A")</f>
        <v>N/A</v>
      </c>
      <c r="BB15" s="51" t="s">
        <v>24</v>
      </c>
      <c r="BC15" s="21" t="s">
        <v>24</v>
      </c>
      <c r="BD15" s="51" t="s">
        <v>24</v>
      </c>
      <c r="BE15" s="21" t="s">
        <v>24</v>
      </c>
      <c r="BF15" s="2" t="s">
        <v>1</v>
      </c>
      <c r="BG15" s="29" t="str">
        <f t="shared" si="3"/>
        <v>SI</v>
      </c>
      <c r="BH15" s="29" t="str">
        <f t="shared" si="4"/>
        <v>SI</v>
      </c>
      <c r="BI15" s="29" t="str">
        <f t="shared" si="5"/>
        <v>SI</v>
      </c>
      <c r="BJ15" s="29" t="str">
        <f t="shared" si="6"/>
        <v>SI</v>
      </c>
      <c r="BK15" s="29" t="str">
        <f t="shared" si="7"/>
        <v>SI</v>
      </c>
      <c r="BL15" s="29" t="str">
        <f t="shared" si="8"/>
        <v>SI</v>
      </c>
      <c r="BM15" s="29" t="str">
        <f t="shared" si="9"/>
        <v>SI</v>
      </c>
      <c r="BN15" s="29" t="str">
        <f t="shared" si="10"/>
        <v>SI</v>
      </c>
      <c r="BO15" s="29" t="str">
        <f t="shared" si="11"/>
        <v>SI</v>
      </c>
      <c r="BP15" s="29" t="str">
        <f t="shared" si="12"/>
        <v>SI</v>
      </c>
      <c r="BQ15" s="29" t="str">
        <f t="shared" si="13"/>
        <v>SI</v>
      </c>
      <c r="BR15" s="29" t="str">
        <f t="shared" si="14"/>
        <v>SI</v>
      </c>
      <c r="BS15" s="69" t="str">
        <f>+AY15</f>
        <v>N/A</v>
      </c>
      <c r="BT15" s="17">
        <f>COUNTIF(BG15:BS15,"NO")</f>
        <v>0</v>
      </c>
      <c r="BU15" s="156" t="str">
        <f>+IF(BT15=0,"SI","NO")</f>
        <v>SI</v>
      </c>
      <c r="BV15" s="49" t="s">
        <v>308</v>
      </c>
    </row>
    <row r="16" spans="1:74" ht="30" x14ac:dyDescent="0.25">
      <c r="A16" s="207"/>
      <c r="B16" s="18" t="s">
        <v>13</v>
      </c>
      <c r="C16" s="2" t="s">
        <v>1</v>
      </c>
      <c r="D16" s="51">
        <v>41568</v>
      </c>
      <c r="E16" s="2" t="s">
        <v>1</v>
      </c>
      <c r="F16" s="51">
        <v>40472</v>
      </c>
      <c r="G16" s="53">
        <f>1503787* 2525.91</f>
        <v>3798430621.1699996</v>
      </c>
      <c r="H16" s="5">
        <f t="shared" si="0"/>
        <v>2010</v>
      </c>
      <c r="I16" s="54">
        <f>+SMLMV!B28</f>
        <v>515000</v>
      </c>
      <c r="J16" s="19">
        <f>(G16/I16)*AP16</f>
        <v>7375.593439165048</v>
      </c>
      <c r="K16" s="208" t="str">
        <f>+IF(J18&gt;=K15,"SI","NO")</f>
        <v>SI</v>
      </c>
      <c r="L16" s="64" t="s">
        <v>347</v>
      </c>
      <c r="M16" s="162" t="s">
        <v>2</v>
      </c>
      <c r="N16" s="162" t="s">
        <v>2</v>
      </c>
      <c r="O16" s="162" t="s">
        <v>2</v>
      </c>
      <c r="P16" s="162" t="s">
        <v>2</v>
      </c>
      <c r="Q16" s="162" t="s">
        <v>2</v>
      </c>
      <c r="R16" s="162" t="s">
        <v>2</v>
      </c>
      <c r="S16" s="162" t="s">
        <v>2</v>
      </c>
      <c r="T16" s="162" t="s">
        <v>2</v>
      </c>
      <c r="U16" s="162" t="s">
        <v>2</v>
      </c>
      <c r="V16" s="162" t="s">
        <v>2</v>
      </c>
      <c r="W16" s="162" t="s">
        <v>2</v>
      </c>
      <c r="X16" s="162" t="s">
        <v>1</v>
      </c>
      <c r="Y16" s="162" t="s">
        <v>2</v>
      </c>
      <c r="Z16" s="162">
        <f t="shared" si="1"/>
        <v>1</v>
      </c>
      <c r="AA16" s="162" t="str">
        <f>+IF(Z16&gt;0,"SI","NO")</f>
        <v>SI</v>
      </c>
      <c r="AB16" s="162"/>
      <c r="AC16" s="162">
        <f>+Z16*J16</f>
        <v>7375.593439165048</v>
      </c>
      <c r="AD16" s="162" t="str">
        <f>+IF(AC18&gt;AD15,"SI","NO")</f>
        <v>SI</v>
      </c>
      <c r="AE16" s="161">
        <f>COUNTIF(M16:Y16,"SI")</f>
        <v>1</v>
      </c>
      <c r="AF16" s="17" t="str">
        <f t="shared" si="2"/>
        <v>SI</v>
      </c>
      <c r="AG16" s="49" t="s">
        <v>160</v>
      </c>
      <c r="AH16" s="2" t="s">
        <v>1</v>
      </c>
      <c r="AI16" s="49" t="s">
        <v>158</v>
      </c>
      <c r="AJ16" s="2" t="s">
        <v>1</v>
      </c>
      <c r="AK16" s="57" t="s">
        <v>162</v>
      </c>
      <c r="AL16" s="2" t="s">
        <v>1</v>
      </c>
      <c r="AM16" s="49" t="s">
        <v>163</v>
      </c>
      <c r="AN16" s="2" t="s">
        <v>1</v>
      </c>
      <c r="AO16" s="49" t="s">
        <v>24</v>
      </c>
      <c r="AP16" s="50">
        <v>1</v>
      </c>
      <c r="AQ16" s="2" t="s">
        <v>1</v>
      </c>
      <c r="AR16" s="51">
        <v>41723</v>
      </c>
      <c r="AS16" s="2" t="s">
        <v>1</v>
      </c>
      <c r="AT16" s="52" t="s">
        <v>161</v>
      </c>
      <c r="AU16" s="2" t="s">
        <v>1</v>
      </c>
      <c r="AV16" s="2" t="s">
        <v>1</v>
      </c>
      <c r="AW16" s="156" t="s">
        <v>27</v>
      </c>
      <c r="AX16" s="20" t="str">
        <f>+IF(AW16="PRIVADO", "VALIDE CONTRATO:", "N/A")</f>
        <v>N/A</v>
      </c>
      <c r="AY16" s="20" t="s">
        <v>24</v>
      </c>
      <c r="AZ16" s="2" t="s">
        <v>24</v>
      </c>
      <c r="BA16" s="17" t="str">
        <f>+IF(AZ16="SI","INGRESE DATOS:","N/A")</f>
        <v>N/A</v>
      </c>
      <c r="BB16" s="51" t="s">
        <v>24</v>
      </c>
      <c r="BC16" s="21" t="s">
        <v>24</v>
      </c>
      <c r="BD16" s="51" t="s">
        <v>24</v>
      </c>
      <c r="BE16" s="21" t="s">
        <v>24</v>
      </c>
      <c r="BF16" s="2" t="s">
        <v>1</v>
      </c>
      <c r="BG16" s="29" t="str">
        <f t="shared" si="3"/>
        <v>SI</v>
      </c>
      <c r="BH16" s="29" t="str">
        <f t="shared" si="4"/>
        <v>SI</v>
      </c>
      <c r="BI16" s="29" t="str">
        <f t="shared" si="5"/>
        <v>SI</v>
      </c>
      <c r="BJ16" s="29" t="str">
        <f t="shared" si="6"/>
        <v>SI</v>
      </c>
      <c r="BK16" s="29" t="str">
        <f t="shared" si="7"/>
        <v>SI</v>
      </c>
      <c r="BL16" s="29" t="str">
        <f t="shared" si="8"/>
        <v>SI</v>
      </c>
      <c r="BM16" s="29" t="str">
        <f t="shared" si="9"/>
        <v>SI</v>
      </c>
      <c r="BN16" s="29" t="str">
        <f t="shared" si="10"/>
        <v>SI</v>
      </c>
      <c r="BO16" s="29" t="str">
        <f t="shared" si="11"/>
        <v>SI</v>
      </c>
      <c r="BP16" s="29" t="str">
        <f t="shared" si="12"/>
        <v>SI</v>
      </c>
      <c r="BQ16" s="29" t="str">
        <f t="shared" si="13"/>
        <v>SI</v>
      </c>
      <c r="BR16" s="29" t="str">
        <f t="shared" si="14"/>
        <v>SI</v>
      </c>
      <c r="BS16" s="69" t="str">
        <f>+AY16</f>
        <v>N/A</v>
      </c>
      <c r="BT16" s="17">
        <f>COUNTIF(BG16:BS16,"NO")</f>
        <v>0</v>
      </c>
      <c r="BU16" s="156" t="str">
        <f>+IF(BT16=0,"SI","NO")</f>
        <v>SI</v>
      </c>
      <c r="BV16" s="49" t="s">
        <v>309</v>
      </c>
    </row>
    <row r="17" spans="1:74" ht="90" x14ac:dyDescent="0.25">
      <c r="A17" s="207"/>
      <c r="B17" s="18" t="s">
        <v>14</v>
      </c>
      <c r="C17" s="2" t="s">
        <v>1</v>
      </c>
      <c r="D17" s="51">
        <v>42093</v>
      </c>
      <c r="E17" s="2" t="s">
        <v>1</v>
      </c>
      <c r="F17" s="51">
        <v>41843</v>
      </c>
      <c r="G17" s="53">
        <v>5459851000</v>
      </c>
      <c r="H17" s="5">
        <f t="shared" si="0"/>
        <v>2014</v>
      </c>
      <c r="I17" s="54">
        <f>+SMLMV!B32</f>
        <v>616000</v>
      </c>
      <c r="J17" s="19">
        <f>(G17/I17)*AP17</f>
        <v>8863.3944805194806</v>
      </c>
      <c r="K17" s="208"/>
      <c r="L17" s="64" t="s">
        <v>348</v>
      </c>
      <c r="M17" s="162" t="s">
        <v>2</v>
      </c>
      <c r="N17" s="162" t="s">
        <v>2</v>
      </c>
      <c r="O17" s="162" t="s">
        <v>2</v>
      </c>
      <c r="P17" s="162" t="s">
        <v>1</v>
      </c>
      <c r="Q17" s="162" t="s">
        <v>1</v>
      </c>
      <c r="R17" s="162" t="s">
        <v>1</v>
      </c>
      <c r="S17" s="162" t="s">
        <v>2</v>
      </c>
      <c r="T17" s="162" t="s">
        <v>2</v>
      </c>
      <c r="U17" s="162" t="s">
        <v>2</v>
      </c>
      <c r="V17" s="162" t="s">
        <v>2</v>
      </c>
      <c r="W17" s="162" t="s">
        <v>2</v>
      </c>
      <c r="X17" s="162" t="s">
        <v>2</v>
      </c>
      <c r="Y17" s="162" t="s">
        <v>2</v>
      </c>
      <c r="Z17" s="162">
        <f t="shared" si="1"/>
        <v>0</v>
      </c>
      <c r="AA17" s="162" t="str">
        <f>+IF(Z17&gt;0,"SI","NO")</f>
        <v>NO</v>
      </c>
      <c r="AB17" s="162"/>
      <c r="AC17" s="162">
        <f>+Z17*J17</f>
        <v>0</v>
      </c>
      <c r="AD17" s="162"/>
      <c r="AE17" s="161">
        <f>COUNTIF(M17:Y17,"SI")</f>
        <v>3</v>
      </c>
      <c r="AF17" s="17" t="str">
        <f t="shared" si="2"/>
        <v>SI</v>
      </c>
      <c r="AG17" s="49" t="s">
        <v>166</v>
      </c>
      <c r="AH17" s="2" t="s">
        <v>1</v>
      </c>
      <c r="AI17" s="49" t="s">
        <v>167</v>
      </c>
      <c r="AJ17" s="2" t="s">
        <v>1</v>
      </c>
      <c r="AK17" s="49" t="s">
        <v>168</v>
      </c>
      <c r="AL17" s="2" t="s">
        <v>1</v>
      </c>
      <c r="AM17" s="49" t="s">
        <v>164</v>
      </c>
      <c r="AN17" s="2" t="s">
        <v>1</v>
      </c>
      <c r="AO17" s="49" t="s">
        <v>24</v>
      </c>
      <c r="AP17" s="50">
        <v>1</v>
      </c>
      <c r="AQ17" s="2" t="s">
        <v>1</v>
      </c>
      <c r="AR17" s="51">
        <v>42209</v>
      </c>
      <c r="AS17" s="2" t="s">
        <v>1</v>
      </c>
      <c r="AT17" s="52" t="s">
        <v>165</v>
      </c>
      <c r="AU17" s="2" t="s">
        <v>1</v>
      </c>
      <c r="AV17" s="2" t="s">
        <v>1</v>
      </c>
      <c r="AW17" s="156" t="s">
        <v>27</v>
      </c>
      <c r="AX17" s="20" t="str">
        <f>+IF(AW17="PRIVADO", "VALIDE CONTRATO:", "N/A")</f>
        <v>N/A</v>
      </c>
      <c r="AY17" s="20" t="s">
        <v>24</v>
      </c>
      <c r="AZ17" s="2" t="s">
        <v>24</v>
      </c>
      <c r="BA17" s="17" t="str">
        <f>+IF(AZ17="SI","INGRESE DATOS:","N/A")</f>
        <v>N/A</v>
      </c>
      <c r="BB17" s="51" t="s">
        <v>24</v>
      </c>
      <c r="BC17" s="21" t="s">
        <v>24</v>
      </c>
      <c r="BD17" s="51" t="s">
        <v>24</v>
      </c>
      <c r="BE17" s="21" t="s">
        <v>24</v>
      </c>
      <c r="BF17" s="2" t="s">
        <v>1</v>
      </c>
      <c r="BG17" s="29" t="str">
        <f t="shared" si="3"/>
        <v>SI</v>
      </c>
      <c r="BH17" s="29" t="str">
        <f t="shared" si="4"/>
        <v>SI</v>
      </c>
      <c r="BI17" s="29" t="str">
        <f t="shared" si="5"/>
        <v>SI</v>
      </c>
      <c r="BJ17" s="29" t="str">
        <f t="shared" si="6"/>
        <v>SI</v>
      </c>
      <c r="BK17" s="29" t="str">
        <f t="shared" si="7"/>
        <v>SI</v>
      </c>
      <c r="BL17" s="29" t="str">
        <f t="shared" si="8"/>
        <v>SI</v>
      </c>
      <c r="BM17" s="29" t="str">
        <f t="shared" si="9"/>
        <v>SI</v>
      </c>
      <c r="BN17" s="29" t="str">
        <f t="shared" si="10"/>
        <v>SI</v>
      </c>
      <c r="BO17" s="29" t="str">
        <f t="shared" si="11"/>
        <v>SI</v>
      </c>
      <c r="BP17" s="29" t="str">
        <f t="shared" si="12"/>
        <v>SI</v>
      </c>
      <c r="BQ17" s="29" t="str">
        <f t="shared" si="13"/>
        <v>SI</v>
      </c>
      <c r="BR17" s="29" t="str">
        <f t="shared" si="14"/>
        <v>SI</v>
      </c>
      <c r="BS17" s="69" t="str">
        <f>+AY17</f>
        <v>N/A</v>
      </c>
      <c r="BT17" s="17">
        <f>COUNTIF(BG17:BS17,"NO")</f>
        <v>0</v>
      </c>
      <c r="BU17" s="156" t="str">
        <f>+IF(BT17=0,"SI","NO")</f>
        <v>SI</v>
      </c>
      <c r="BV17" s="49" t="s">
        <v>24</v>
      </c>
    </row>
    <row r="18" spans="1:74" x14ac:dyDescent="0.25">
      <c r="A18" s="207"/>
      <c r="B18" s="24"/>
      <c r="C18" s="24"/>
      <c r="D18" s="24"/>
      <c r="E18" s="24"/>
      <c r="F18" s="24"/>
      <c r="G18" s="24"/>
      <c r="H18" s="24"/>
      <c r="I18" s="22"/>
      <c r="J18" s="15">
        <f>SUM(J13:J17)</f>
        <v>308273.64002276957</v>
      </c>
      <c r="K18" s="208"/>
      <c r="L18" s="27"/>
      <c r="M18" s="162"/>
      <c r="N18" s="162"/>
      <c r="O18" s="162"/>
      <c r="P18" s="162"/>
      <c r="Q18" s="162"/>
      <c r="R18" s="162"/>
      <c r="S18" s="162"/>
      <c r="T18" s="162"/>
      <c r="U18" s="162"/>
      <c r="V18" s="162"/>
      <c r="W18" s="162"/>
      <c r="X18" s="162"/>
      <c r="Y18" s="162"/>
      <c r="Z18" s="162"/>
      <c r="AA18" s="162">
        <f>COUNTIF(AA13:AA17,"SI")</f>
        <v>2</v>
      </c>
      <c r="AB18" s="162"/>
      <c r="AC18" s="162">
        <f>SUM(AC13:AC17)</f>
        <v>124146.15452067317</v>
      </c>
      <c r="AD18" s="162"/>
      <c r="AE18" s="161"/>
      <c r="AF18" s="1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pans="1:74" x14ac:dyDescent="0.25">
      <c r="A19" s="35"/>
      <c r="B19" s="36"/>
      <c r="C19" s="36"/>
      <c r="D19" s="36"/>
      <c r="E19" s="36"/>
      <c r="F19" s="36"/>
      <c r="G19" s="36"/>
      <c r="H19" s="36"/>
      <c r="I19" s="36"/>
      <c r="J19" s="37"/>
      <c r="K19" s="34"/>
      <c r="L19" s="36"/>
      <c r="M19" s="36"/>
      <c r="N19" s="36"/>
      <c r="O19" s="36"/>
      <c r="P19" s="36"/>
      <c r="Q19" s="36"/>
      <c r="R19" s="36"/>
      <c r="S19" s="36"/>
      <c r="T19" s="36"/>
      <c r="U19" s="36"/>
      <c r="V19" s="36"/>
      <c r="W19" s="36"/>
      <c r="X19" s="36"/>
      <c r="Y19" s="36"/>
      <c r="Z19" s="36"/>
      <c r="AA19" s="34"/>
      <c r="AB19" s="34"/>
      <c r="AC19" s="38"/>
      <c r="AD19" s="34"/>
      <c r="AE19" s="34"/>
      <c r="AF19" s="34"/>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row>
    <row r="20" spans="1:74" ht="63" x14ac:dyDescent="0.25">
      <c r="A20" s="43" t="s">
        <v>63</v>
      </c>
      <c r="B20" s="183" t="s">
        <v>64</v>
      </c>
      <c r="C20" s="162" t="s">
        <v>65</v>
      </c>
      <c r="D20" s="162" t="s">
        <v>72</v>
      </c>
      <c r="E20" s="162" t="s">
        <v>66</v>
      </c>
      <c r="F20" s="162" t="s">
        <v>72</v>
      </c>
      <c r="G20" s="162" t="s">
        <v>67</v>
      </c>
      <c r="H20" s="202" t="s">
        <v>77</v>
      </c>
      <c r="I20" s="202"/>
      <c r="J20" s="202"/>
      <c r="K20" s="162" t="s">
        <v>74</v>
      </c>
      <c r="L20" s="162" t="s">
        <v>75</v>
      </c>
      <c r="M20" s="162" t="s">
        <v>76</v>
      </c>
      <c r="N20" s="162" t="s">
        <v>133</v>
      </c>
      <c r="O20" s="163" t="s">
        <v>95</v>
      </c>
      <c r="P20" s="163" t="s">
        <v>97</v>
      </c>
      <c r="Q20" s="163" t="s">
        <v>98</v>
      </c>
      <c r="R20" s="196" t="s">
        <v>3</v>
      </c>
      <c r="S20" s="196"/>
      <c r="T20" s="196"/>
      <c r="U20" s="196"/>
      <c r="V20" s="196"/>
      <c r="W20" s="168"/>
      <c r="X20" s="168"/>
      <c r="Y20" s="168"/>
      <c r="Z20" s="168"/>
      <c r="AA20" s="168"/>
    </row>
    <row r="21" spans="1:74" ht="30.75" hidden="1" customHeight="1" x14ac:dyDescent="0.25">
      <c r="B21" s="209"/>
      <c r="C21" s="169" t="s">
        <v>1</v>
      </c>
      <c r="D21" s="169" t="s">
        <v>1</v>
      </c>
      <c r="E21" s="169" t="s">
        <v>1</v>
      </c>
      <c r="F21" s="169" t="s">
        <v>1</v>
      </c>
      <c r="G21" s="169" t="s">
        <v>1</v>
      </c>
      <c r="H21" s="169" t="s">
        <v>2</v>
      </c>
      <c r="I21" s="169" t="str">
        <f>+IF(H21="SI","VALIDAR MATRICULA","N/A")</f>
        <v>N/A</v>
      </c>
      <c r="J21" s="169" t="s">
        <v>24</v>
      </c>
      <c r="K21" s="174">
        <v>36308</v>
      </c>
      <c r="L21" s="169" t="s">
        <v>1</v>
      </c>
      <c r="M21" s="169" t="s">
        <v>1</v>
      </c>
      <c r="N21" s="169" t="s">
        <v>1</v>
      </c>
      <c r="O21" s="169" t="str">
        <f>+IF(R43&gt;10,"SI","NO")</f>
        <v>SI</v>
      </c>
      <c r="P21" s="169" t="str">
        <f>+IF(U43&gt;4,"SI","NO")</f>
        <v>SI</v>
      </c>
      <c r="Q21" s="169" t="str">
        <f>+IF(X43&gt;4,"SI","NO")</f>
        <v>SI</v>
      </c>
      <c r="R21" s="206" t="s">
        <v>169</v>
      </c>
      <c r="S21" s="206"/>
      <c r="T21" s="206"/>
      <c r="U21" s="206"/>
      <c r="V21" s="206"/>
      <c r="W21" s="168"/>
      <c r="X21" s="168"/>
      <c r="Y21" s="168"/>
      <c r="Z21" s="168"/>
      <c r="AA21" s="168"/>
    </row>
    <row r="22" spans="1:74" ht="61.5" customHeight="1" x14ac:dyDescent="0.25">
      <c r="B22" s="3" t="s">
        <v>68</v>
      </c>
      <c r="C22" s="192" t="s">
        <v>69</v>
      </c>
      <c r="D22" s="192"/>
      <c r="E22" s="192" t="s">
        <v>70</v>
      </c>
      <c r="F22" s="192"/>
      <c r="G22" s="192" t="s">
        <v>181</v>
      </c>
      <c r="H22" s="192"/>
      <c r="I22" s="192"/>
      <c r="J22" s="192" t="s">
        <v>73</v>
      </c>
      <c r="K22" s="192"/>
      <c r="L22" s="192"/>
      <c r="M22" s="157" t="s">
        <v>15</v>
      </c>
      <c r="N22" s="157" t="s">
        <v>71</v>
      </c>
      <c r="O22" s="157" t="s">
        <v>78</v>
      </c>
      <c r="P22" s="192" t="s">
        <v>79</v>
      </c>
      <c r="Q22" s="192"/>
      <c r="R22" s="192"/>
      <c r="S22" s="192" t="s">
        <v>96</v>
      </c>
      <c r="T22" s="192"/>
      <c r="U22" s="192"/>
      <c r="V22" s="192" t="s">
        <v>101</v>
      </c>
      <c r="W22" s="192"/>
      <c r="X22" s="192"/>
      <c r="Y22" s="187" t="s">
        <v>3</v>
      </c>
      <c r="Z22" s="187"/>
      <c r="AA22" s="187"/>
    </row>
    <row r="23" spans="1:74" ht="167.25" customHeight="1" x14ac:dyDescent="0.25">
      <c r="B23" s="3" t="s">
        <v>9</v>
      </c>
      <c r="C23" s="53" t="s">
        <v>170</v>
      </c>
      <c r="D23" s="2" t="s">
        <v>1</v>
      </c>
      <c r="E23" s="53" t="s">
        <v>171</v>
      </c>
      <c r="F23" s="2" t="s">
        <v>1</v>
      </c>
      <c r="G23" s="193" t="s">
        <v>359</v>
      </c>
      <c r="H23" s="194"/>
      <c r="I23" s="195"/>
      <c r="J23" s="2" t="s">
        <v>24</v>
      </c>
      <c r="K23" s="16" t="str">
        <f>+IF(J23="SI","VALIDAR CONTRATO","N/A")</f>
        <v>N/A</v>
      </c>
      <c r="L23" s="2" t="s">
        <v>24</v>
      </c>
      <c r="M23" s="51">
        <v>36900</v>
      </c>
      <c r="N23" s="51">
        <v>37673</v>
      </c>
      <c r="O23" s="2" t="s">
        <v>2</v>
      </c>
      <c r="P23" s="51">
        <v>36900</v>
      </c>
      <c r="Q23" s="51">
        <v>37673</v>
      </c>
      <c r="R23" s="13">
        <f>+Q23-P23</f>
        <v>773</v>
      </c>
      <c r="S23" s="51"/>
      <c r="T23" s="51"/>
      <c r="U23" s="13">
        <f>+T23-S23</f>
        <v>0</v>
      </c>
      <c r="V23" s="51">
        <v>36900</v>
      </c>
      <c r="W23" s="51">
        <v>37673</v>
      </c>
      <c r="X23" s="13">
        <f>+W23-V23</f>
        <v>773</v>
      </c>
      <c r="Y23" s="179" t="s">
        <v>24</v>
      </c>
      <c r="Z23" s="180"/>
      <c r="AA23" s="181"/>
    </row>
    <row r="24" spans="1:74" ht="68.25" customHeight="1" x14ac:dyDescent="0.25">
      <c r="B24" s="3" t="s">
        <v>11</v>
      </c>
      <c r="C24" s="53" t="s">
        <v>172</v>
      </c>
      <c r="D24" s="2" t="s">
        <v>1</v>
      </c>
      <c r="E24" s="53" t="s">
        <v>171</v>
      </c>
      <c r="F24" s="2" t="s">
        <v>1</v>
      </c>
      <c r="G24" s="193" t="s">
        <v>360</v>
      </c>
      <c r="H24" s="194"/>
      <c r="I24" s="195"/>
      <c r="J24" s="2" t="s">
        <v>24</v>
      </c>
      <c r="K24" s="16" t="str">
        <f t="shared" ref="K24:K42" si="15">+IF(J24="SI","VALIDAR CONTRATO","N/A")</f>
        <v>N/A</v>
      </c>
      <c r="L24" s="2" t="s">
        <v>24</v>
      </c>
      <c r="M24" s="51">
        <v>37769</v>
      </c>
      <c r="N24" s="51">
        <v>38383</v>
      </c>
      <c r="O24" s="2" t="s">
        <v>2</v>
      </c>
      <c r="P24" s="51">
        <v>37769</v>
      </c>
      <c r="Q24" s="51">
        <v>38383</v>
      </c>
      <c r="R24" s="13">
        <f t="shared" ref="R24:R42" si="16">+Q24-P24</f>
        <v>614</v>
      </c>
      <c r="S24" s="51"/>
      <c r="T24" s="51"/>
      <c r="U24" s="13">
        <f t="shared" ref="U24:U42" si="17">+T24-S24</f>
        <v>0</v>
      </c>
      <c r="V24" s="51">
        <v>37769</v>
      </c>
      <c r="W24" s="51">
        <v>38383</v>
      </c>
      <c r="X24" s="13">
        <f t="shared" ref="X24:X42" si="18">+W24-V24</f>
        <v>614</v>
      </c>
      <c r="Y24" s="179" t="s">
        <v>24</v>
      </c>
      <c r="Z24" s="180"/>
      <c r="AA24" s="181"/>
    </row>
    <row r="25" spans="1:74" ht="183" customHeight="1" x14ac:dyDescent="0.25">
      <c r="B25" s="3" t="s">
        <v>12</v>
      </c>
      <c r="C25" s="53" t="s">
        <v>173</v>
      </c>
      <c r="D25" s="2" t="s">
        <v>1</v>
      </c>
      <c r="E25" s="53" t="s">
        <v>171</v>
      </c>
      <c r="F25" s="2" t="s">
        <v>1</v>
      </c>
      <c r="G25" s="193" t="s">
        <v>361</v>
      </c>
      <c r="H25" s="194"/>
      <c r="I25" s="195"/>
      <c r="J25" s="2" t="s">
        <v>24</v>
      </c>
      <c r="K25" s="16" t="str">
        <f t="shared" si="15"/>
        <v>N/A</v>
      </c>
      <c r="L25" s="2" t="s">
        <v>24</v>
      </c>
      <c r="M25" s="51">
        <v>38384</v>
      </c>
      <c r="N25" s="51">
        <v>39782</v>
      </c>
      <c r="O25" s="2" t="s">
        <v>2</v>
      </c>
      <c r="P25" s="51">
        <v>38384</v>
      </c>
      <c r="Q25" s="51">
        <v>39782</v>
      </c>
      <c r="R25" s="13">
        <f t="shared" si="16"/>
        <v>1398</v>
      </c>
      <c r="S25" s="51"/>
      <c r="T25" s="51"/>
      <c r="U25" s="13">
        <f t="shared" si="17"/>
        <v>0</v>
      </c>
      <c r="V25" s="51">
        <v>38384</v>
      </c>
      <c r="W25" s="51">
        <v>39782</v>
      </c>
      <c r="X25" s="13">
        <f t="shared" si="18"/>
        <v>1398</v>
      </c>
      <c r="Y25" s="179" t="s">
        <v>24</v>
      </c>
      <c r="Z25" s="180"/>
      <c r="AA25" s="181"/>
    </row>
    <row r="26" spans="1:74" ht="149.25" customHeight="1" x14ac:dyDescent="0.25">
      <c r="B26" s="3" t="s">
        <v>13</v>
      </c>
      <c r="C26" s="53" t="s">
        <v>174</v>
      </c>
      <c r="D26" s="2" t="s">
        <v>1</v>
      </c>
      <c r="E26" s="53" t="s">
        <v>171</v>
      </c>
      <c r="F26" s="2" t="s">
        <v>1</v>
      </c>
      <c r="G26" s="193" t="s">
        <v>349</v>
      </c>
      <c r="H26" s="194"/>
      <c r="I26" s="195"/>
      <c r="J26" s="2" t="s">
        <v>24</v>
      </c>
      <c r="K26" s="16" t="str">
        <f t="shared" si="15"/>
        <v>N/A</v>
      </c>
      <c r="L26" s="2" t="s">
        <v>24</v>
      </c>
      <c r="M26" s="51">
        <v>39783</v>
      </c>
      <c r="N26" s="51">
        <v>40668</v>
      </c>
      <c r="O26" s="2" t="s">
        <v>2</v>
      </c>
      <c r="P26" s="51">
        <v>39783</v>
      </c>
      <c r="Q26" s="51">
        <v>40668</v>
      </c>
      <c r="R26" s="13">
        <f t="shared" si="16"/>
        <v>885</v>
      </c>
      <c r="S26" s="51"/>
      <c r="T26" s="51"/>
      <c r="U26" s="13">
        <f t="shared" si="17"/>
        <v>0</v>
      </c>
      <c r="V26" s="51">
        <v>39783</v>
      </c>
      <c r="W26" s="51">
        <v>40668</v>
      </c>
      <c r="X26" s="13">
        <f t="shared" si="18"/>
        <v>885</v>
      </c>
      <c r="Y26" s="179" t="s">
        <v>24</v>
      </c>
      <c r="Z26" s="180"/>
      <c r="AA26" s="181"/>
    </row>
    <row r="27" spans="1:74" ht="105.75" customHeight="1" x14ac:dyDescent="0.25">
      <c r="B27" s="3" t="s">
        <v>14</v>
      </c>
      <c r="C27" s="53" t="s">
        <v>175</v>
      </c>
      <c r="D27" s="2" t="s">
        <v>1</v>
      </c>
      <c r="E27" s="53" t="s">
        <v>171</v>
      </c>
      <c r="F27" s="2" t="s">
        <v>1</v>
      </c>
      <c r="G27" s="193" t="s">
        <v>362</v>
      </c>
      <c r="H27" s="194"/>
      <c r="I27" s="195"/>
      <c r="J27" s="2" t="s">
        <v>24</v>
      </c>
      <c r="K27" s="16" t="str">
        <f t="shared" si="15"/>
        <v>N/A</v>
      </c>
      <c r="L27" s="2" t="s">
        <v>24</v>
      </c>
      <c r="M27" s="51">
        <v>40669</v>
      </c>
      <c r="N27" s="51">
        <v>40857</v>
      </c>
      <c r="O27" s="2" t="s">
        <v>2</v>
      </c>
      <c r="P27" s="51">
        <v>40669</v>
      </c>
      <c r="Q27" s="51">
        <v>40857</v>
      </c>
      <c r="R27" s="13">
        <f t="shared" si="16"/>
        <v>188</v>
      </c>
      <c r="S27" s="51">
        <v>40669</v>
      </c>
      <c r="T27" s="51">
        <v>40857</v>
      </c>
      <c r="U27" s="13">
        <f t="shared" si="17"/>
        <v>188</v>
      </c>
      <c r="V27" s="51">
        <v>40669</v>
      </c>
      <c r="W27" s="51">
        <v>40857</v>
      </c>
      <c r="X27" s="13">
        <f t="shared" si="18"/>
        <v>188</v>
      </c>
      <c r="Y27" s="179" t="s">
        <v>267</v>
      </c>
      <c r="Z27" s="180"/>
      <c r="AA27" s="181"/>
    </row>
    <row r="28" spans="1:74" ht="93.75" customHeight="1" x14ac:dyDescent="0.25">
      <c r="B28" s="3" t="s">
        <v>80</v>
      </c>
      <c r="C28" s="53" t="s">
        <v>176</v>
      </c>
      <c r="D28" s="2" t="s">
        <v>1</v>
      </c>
      <c r="E28" s="53" t="s">
        <v>171</v>
      </c>
      <c r="F28" s="2" t="s">
        <v>1</v>
      </c>
      <c r="G28" s="193" t="s">
        <v>363</v>
      </c>
      <c r="H28" s="194"/>
      <c r="I28" s="195"/>
      <c r="J28" s="2" t="s">
        <v>24</v>
      </c>
      <c r="K28" s="16" t="str">
        <f t="shared" si="15"/>
        <v>N/A</v>
      </c>
      <c r="L28" s="2" t="s">
        <v>24</v>
      </c>
      <c r="M28" s="51">
        <v>40862</v>
      </c>
      <c r="N28" s="51">
        <v>42206</v>
      </c>
      <c r="O28" s="2" t="s">
        <v>2</v>
      </c>
      <c r="P28" s="51">
        <v>40862</v>
      </c>
      <c r="Q28" s="51">
        <v>42206</v>
      </c>
      <c r="R28" s="13">
        <f t="shared" si="16"/>
        <v>1344</v>
      </c>
      <c r="S28" s="51">
        <v>40862</v>
      </c>
      <c r="T28" s="51">
        <v>42206</v>
      </c>
      <c r="U28" s="13">
        <f t="shared" si="17"/>
        <v>1344</v>
      </c>
      <c r="V28" s="51">
        <v>40862</v>
      </c>
      <c r="W28" s="51">
        <v>42206</v>
      </c>
      <c r="X28" s="13">
        <f t="shared" si="18"/>
        <v>1344</v>
      </c>
      <c r="Y28" s="179" t="s">
        <v>24</v>
      </c>
      <c r="Z28" s="180"/>
      <c r="AA28" s="181"/>
    </row>
    <row r="29" spans="1:74" hidden="1" x14ac:dyDescent="0.25">
      <c r="B29" s="3" t="s">
        <v>81</v>
      </c>
      <c r="C29" s="53"/>
      <c r="D29" s="61"/>
      <c r="E29" s="53"/>
      <c r="F29" s="61"/>
      <c r="G29" s="201"/>
      <c r="H29" s="201"/>
      <c r="I29" s="201"/>
      <c r="J29" s="61"/>
      <c r="K29" s="61" t="str">
        <f t="shared" si="15"/>
        <v>N/A</v>
      </c>
      <c r="L29" s="61"/>
      <c r="M29" s="51"/>
      <c r="N29" s="51"/>
      <c r="O29" s="61"/>
      <c r="P29" s="51"/>
      <c r="Q29" s="51"/>
      <c r="R29" s="13">
        <f t="shared" si="16"/>
        <v>0</v>
      </c>
      <c r="S29" s="51"/>
      <c r="T29" s="51"/>
      <c r="U29" s="13">
        <f t="shared" si="17"/>
        <v>0</v>
      </c>
      <c r="V29" s="51"/>
      <c r="W29" s="51"/>
      <c r="X29" s="13">
        <f t="shared" si="18"/>
        <v>0</v>
      </c>
      <c r="Y29" s="184"/>
      <c r="Z29" s="185"/>
      <c r="AA29" s="186"/>
    </row>
    <row r="30" spans="1:74" hidden="1" x14ac:dyDescent="0.25">
      <c r="B30" s="3" t="s">
        <v>82</v>
      </c>
      <c r="C30" s="53"/>
      <c r="D30" s="61"/>
      <c r="E30" s="53"/>
      <c r="F30" s="61"/>
      <c r="G30" s="201"/>
      <c r="H30" s="201"/>
      <c r="I30" s="201"/>
      <c r="J30" s="61"/>
      <c r="K30" s="61" t="str">
        <f t="shared" si="15"/>
        <v>N/A</v>
      </c>
      <c r="L30" s="61"/>
      <c r="M30" s="51"/>
      <c r="N30" s="51"/>
      <c r="O30" s="61"/>
      <c r="P30" s="51"/>
      <c r="Q30" s="51"/>
      <c r="R30" s="13">
        <f t="shared" si="16"/>
        <v>0</v>
      </c>
      <c r="S30" s="51"/>
      <c r="T30" s="51"/>
      <c r="U30" s="13">
        <f t="shared" si="17"/>
        <v>0</v>
      </c>
      <c r="V30" s="51"/>
      <c r="W30" s="51"/>
      <c r="X30" s="13">
        <f t="shared" si="18"/>
        <v>0</v>
      </c>
      <c r="Y30" s="184"/>
      <c r="Z30" s="185"/>
      <c r="AA30" s="186"/>
    </row>
    <row r="31" spans="1:74" hidden="1" x14ac:dyDescent="0.25">
      <c r="B31" s="3" t="s">
        <v>83</v>
      </c>
      <c r="C31" s="53"/>
      <c r="D31" s="61"/>
      <c r="E31" s="53"/>
      <c r="F31" s="61"/>
      <c r="G31" s="201"/>
      <c r="H31" s="201"/>
      <c r="I31" s="201"/>
      <c r="J31" s="61"/>
      <c r="K31" s="61" t="str">
        <f t="shared" si="15"/>
        <v>N/A</v>
      </c>
      <c r="L31" s="61"/>
      <c r="M31" s="51"/>
      <c r="N31" s="51"/>
      <c r="O31" s="61"/>
      <c r="P31" s="51"/>
      <c r="Q31" s="51"/>
      <c r="R31" s="13">
        <f t="shared" si="16"/>
        <v>0</v>
      </c>
      <c r="S31" s="51"/>
      <c r="T31" s="51"/>
      <c r="U31" s="13">
        <f t="shared" si="17"/>
        <v>0</v>
      </c>
      <c r="V31" s="51"/>
      <c r="W31" s="51"/>
      <c r="X31" s="13">
        <f t="shared" si="18"/>
        <v>0</v>
      </c>
      <c r="Y31" s="184"/>
      <c r="Z31" s="185"/>
      <c r="AA31" s="186"/>
    </row>
    <row r="32" spans="1:74" hidden="1" x14ac:dyDescent="0.25">
      <c r="B32" s="3" t="s">
        <v>84</v>
      </c>
      <c r="C32" s="53"/>
      <c r="D32" s="61"/>
      <c r="E32" s="53"/>
      <c r="F32" s="61"/>
      <c r="G32" s="201"/>
      <c r="H32" s="201"/>
      <c r="I32" s="201"/>
      <c r="J32" s="61"/>
      <c r="K32" s="61" t="str">
        <f t="shared" si="15"/>
        <v>N/A</v>
      </c>
      <c r="L32" s="61"/>
      <c r="M32" s="51"/>
      <c r="N32" s="51"/>
      <c r="O32" s="61"/>
      <c r="P32" s="51"/>
      <c r="Q32" s="51"/>
      <c r="R32" s="13">
        <f t="shared" si="16"/>
        <v>0</v>
      </c>
      <c r="S32" s="51"/>
      <c r="T32" s="51"/>
      <c r="U32" s="13">
        <f t="shared" si="17"/>
        <v>0</v>
      </c>
      <c r="V32" s="51"/>
      <c r="W32" s="51"/>
      <c r="X32" s="13">
        <f t="shared" si="18"/>
        <v>0</v>
      </c>
      <c r="Y32" s="184"/>
      <c r="Z32" s="185"/>
      <c r="AA32" s="186"/>
    </row>
    <row r="33" spans="1:30" hidden="1" x14ac:dyDescent="0.25">
      <c r="B33" s="3" t="s">
        <v>85</v>
      </c>
      <c r="C33" s="53"/>
      <c r="D33" s="61"/>
      <c r="E33" s="53"/>
      <c r="F33" s="61"/>
      <c r="G33" s="201"/>
      <c r="H33" s="201"/>
      <c r="I33" s="201"/>
      <c r="J33" s="61"/>
      <c r="K33" s="61" t="str">
        <f t="shared" si="15"/>
        <v>N/A</v>
      </c>
      <c r="L33" s="61"/>
      <c r="M33" s="51"/>
      <c r="N33" s="51"/>
      <c r="O33" s="61"/>
      <c r="P33" s="51"/>
      <c r="Q33" s="51"/>
      <c r="R33" s="13">
        <f t="shared" si="16"/>
        <v>0</v>
      </c>
      <c r="S33" s="51"/>
      <c r="T33" s="51"/>
      <c r="U33" s="13">
        <f t="shared" si="17"/>
        <v>0</v>
      </c>
      <c r="V33" s="51"/>
      <c r="W33" s="51"/>
      <c r="X33" s="13">
        <f t="shared" si="18"/>
        <v>0</v>
      </c>
      <c r="Y33" s="184"/>
      <c r="Z33" s="185"/>
      <c r="AA33" s="186"/>
    </row>
    <row r="34" spans="1:30" hidden="1" x14ac:dyDescent="0.25">
      <c r="B34" s="3" t="s">
        <v>86</v>
      </c>
      <c r="C34" s="53"/>
      <c r="D34" s="61"/>
      <c r="E34" s="53"/>
      <c r="F34" s="61"/>
      <c r="G34" s="201"/>
      <c r="H34" s="201"/>
      <c r="I34" s="201"/>
      <c r="J34" s="61"/>
      <c r="K34" s="61" t="str">
        <f t="shared" si="15"/>
        <v>N/A</v>
      </c>
      <c r="L34" s="61"/>
      <c r="M34" s="51"/>
      <c r="N34" s="51"/>
      <c r="O34" s="61"/>
      <c r="P34" s="51"/>
      <c r="Q34" s="51"/>
      <c r="R34" s="13">
        <f t="shared" si="16"/>
        <v>0</v>
      </c>
      <c r="S34" s="51"/>
      <c r="T34" s="51"/>
      <c r="U34" s="13">
        <f t="shared" si="17"/>
        <v>0</v>
      </c>
      <c r="V34" s="51"/>
      <c r="W34" s="51"/>
      <c r="X34" s="13">
        <f t="shared" si="18"/>
        <v>0</v>
      </c>
      <c r="Y34" s="184"/>
      <c r="Z34" s="185"/>
      <c r="AA34" s="186"/>
    </row>
    <row r="35" spans="1:30" hidden="1" x14ac:dyDescent="0.25">
      <c r="B35" s="3" t="s">
        <v>87</v>
      </c>
      <c r="C35" s="53"/>
      <c r="D35" s="61"/>
      <c r="E35" s="53"/>
      <c r="F35" s="61"/>
      <c r="G35" s="201"/>
      <c r="H35" s="201"/>
      <c r="I35" s="201"/>
      <c r="J35" s="61"/>
      <c r="K35" s="61" t="str">
        <f t="shared" si="15"/>
        <v>N/A</v>
      </c>
      <c r="L35" s="61"/>
      <c r="M35" s="51"/>
      <c r="N35" s="51"/>
      <c r="O35" s="61"/>
      <c r="P35" s="51"/>
      <c r="Q35" s="51"/>
      <c r="R35" s="13">
        <f t="shared" si="16"/>
        <v>0</v>
      </c>
      <c r="S35" s="51"/>
      <c r="T35" s="51"/>
      <c r="U35" s="13">
        <f t="shared" si="17"/>
        <v>0</v>
      </c>
      <c r="V35" s="51"/>
      <c r="W35" s="51"/>
      <c r="X35" s="13">
        <f t="shared" si="18"/>
        <v>0</v>
      </c>
      <c r="Y35" s="184"/>
      <c r="Z35" s="185"/>
      <c r="AA35" s="186"/>
    </row>
    <row r="36" spans="1:30" hidden="1" x14ac:dyDescent="0.25">
      <c r="B36" s="3" t="s">
        <v>88</v>
      </c>
      <c r="C36" s="53"/>
      <c r="D36" s="61"/>
      <c r="E36" s="53"/>
      <c r="F36" s="61"/>
      <c r="G36" s="201"/>
      <c r="H36" s="201"/>
      <c r="I36" s="201"/>
      <c r="J36" s="61"/>
      <c r="K36" s="61" t="str">
        <f t="shared" si="15"/>
        <v>N/A</v>
      </c>
      <c r="L36" s="61"/>
      <c r="M36" s="51"/>
      <c r="N36" s="51"/>
      <c r="O36" s="61"/>
      <c r="P36" s="51"/>
      <c r="Q36" s="51"/>
      <c r="R36" s="13">
        <f t="shared" si="16"/>
        <v>0</v>
      </c>
      <c r="S36" s="51"/>
      <c r="T36" s="51"/>
      <c r="U36" s="13">
        <f t="shared" si="17"/>
        <v>0</v>
      </c>
      <c r="V36" s="51"/>
      <c r="W36" s="51"/>
      <c r="X36" s="13">
        <f t="shared" si="18"/>
        <v>0</v>
      </c>
      <c r="Y36" s="184"/>
      <c r="Z36" s="185"/>
      <c r="AA36" s="186"/>
    </row>
    <row r="37" spans="1:30" hidden="1" x14ac:dyDescent="0.25">
      <c r="B37" s="3" t="s">
        <v>89</v>
      </c>
      <c r="C37" s="53"/>
      <c r="D37" s="61"/>
      <c r="E37" s="53"/>
      <c r="F37" s="61"/>
      <c r="G37" s="201"/>
      <c r="H37" s="201"/>
      <c r="I37" s="201"/>
      <c r="J37" s="61"/>
      <c r="K37" s="61" t="str">
        <f t="shared" si="15"/>
        <v>N/A</v>
      </c>
      <c r="L37" s="61"/>
      <c r="M37" s="51"/>
      <c r="N37" s="51"/>
      <c r="O37" s="61"/>
      <c r="P37" s="51"/>
      <c r="Q37" s="51"/>
      <c r="R37" s="13">
        <f t="shared" si="16"/>
        <v>0</v>
      </c>
      <c r="S37" s="51"/>
      <c r="T37" s="51"/>
      <c r="U37" s="13">
        <f t="shared" si="17"/>
        <v>0</v>
      </c>
      <c r="V37" s="51"/>
      <c r="W37" s="51"/>
      <c r="X37" s="13">
        <f t="shared" si="18"/>
        <v>0</v>
      </c>
      <c r="Y37" s="184"/>
      <c r="Z37" s="185"/>
      <c r="AA37" s="186"/>
    </row>
    <row r="38" spans="1:30" hidden="1" x14ac:dyDescent="0.25">
      <c r="B38" s="3" t="s">
        <v>90</v>
      </c>
      <c r="C38" s="53"/>
      <c r="D38" s="61"/>
      <c r="E38" s="53"/>
      <c r="F38" s="61"/>
      <c r="G38" s="201"/>
      <c r="H38" s="201"/>
      <c r="I38" s="201"/>
      <c r="J38" s="61"/>
      <c r="K38" s="61" t="str">
        <f t="shared" si="15"/>
        <v>N/A</v>
      </c>
      <c r="L38" s="61"/>
      <c r="M38" s="51"/>
      <c r="N38" s="51"/>
      <c r="O38" s="61"/>
      <c r="P38" s="51"/>
      <c r="Q38" s="51"/>
      <c r="R38" s="13">
        <f t="shared" si="16"/>
        <v>0</v>
      </c>
      <c r="S38" s="51"/>
      <c r="T38" s="51"/>
      <c r="U38" s="13">
        <f t="shared" si="17"/>
        <v>0</v>
      </c>
      <c r="V38" s="51"/>
      <c r="W38" s="51"/>
      <c r="X38" s="13">
        <f t="shared" si="18"/>
        <v>0</v>
      </c>
      <c r="Y38" s="184"/>
      <c r="Z38" s="185"/>
      <c r="AA38" s="186"/>
    </row>
    <row r="39" spans="1:30" hidden="1" x14ac:dyDescent="0.25">
      <c r="B39" s="3" t="s">
        <v>91</v>
      </c>
      <c r="C39" s="53"/>
      <c r="D39" s="61"/>
      <c r="E39" s="53"/>
      <c r="F39" s="61"/>
      <c r="G39" s="201"/>
      <c r="H39" s="201"/>
      <c r="I39" s="201"/>
      <c r="J39" s="61"/>
      <c r="K39" s="61" t="str">
        <f t="shared" si="15"/>
        <v>N/A</v>
      </c>
      <c r="L39" s="61"/>
      <c r="M39" s="51"/>
      <c r="N39" s="51"/>
      <c r="O39" s="61"/>
      <c r="P39" s="51"/>
      <c r="Q39" s="51"/>
      <c r="R39" s="13">
        <f t="shared" si="16"/>
        <v>0</v>
      </c>
      <c r="S39" s="51"/>
      <c r="T39" s="51"/>
      <c r="U39" s="13">
        <f t="shared" si="17"/>
        <v>0</v>
      </c>
      <c r="V39" s="51"/>
      <c r="W39" s="51"/>
      <c r="X39" s="13">
        <f t="shared" si="18"/>
        <v>0</v>
      </c>
      <c r="Y39" s="184"/>
      <c r="Z39" s="185"/>
      <c r="AA39" s="186"/>
    </row>
    <row r="40" spans="1:30" hidden="1" x14ac:dyDescent="0.25">
      <c r="B40" s="3" t="s">
        <v>92</v>
      </c>
      <c r="C40" s="53"/>
      <c r="D40" s="61"/>
      <c r="E40" s="53"/>
      <c r="F40" s="61"/>
      <c r="G40" s="201"/>
      <c r="H40" s="201"/>
      <c r="I40" s="201"/>
      <c r="J40" s="61"/>
      <c r="K40" s="61" t="str">
        <f t="shared" si="15"/>
        <v>N/A</v>
      </c>
      <c r="L40" s="61"/>
      <c r="M40" s="51"/>
      <c r="N40" s="51"/>
      <c r="O40" s="61"/>
      <c r="P40" s="51"/>
      <c r="Q40" s="51"/>
      <c r="R40" s="13">
        <f t="shared" si="16"/>
        <v>0</v>
      </c>
      <c r="S40" s="51"/>
      <c r="T40" s="51"/>
      <c r="U40" s="13">
        <f t="shared" si="17"/>
        <v>0</v>
      </c>
      <c r="V40" s="51"/>
      <c r="W40" s="51"/>
      <c r="X40" s="13">
        <f t="shared" si="18"/>
        <v>0</v>
      </c>
      <c r="Y40" s="184"/>
      <c r="Z40" s="185"/>
      <c r="AA40" s="186"/>
    </row>
    <row r="41" spans="1:30" hidden="1" x14ac:dyDescent="0.25">
      <c r="B41" s="3" t="s">
        <v>93</v>
      </c>
      <c r="C41" s="53"/>
      <c r="D41" s="61"/>
      <c r="E41" s="53"/>
      <c r="F41" s="61"/>
      <c r="G41" s="201"/>
      <c r="H41" s="201"/>
      <c r="I41" s="201"/>
      <c r="J41" s="61"/>
      <c r="K41" s="61" t="str">
        <f t="shared" si="15"/>
        <v>N/A</v>
      </c>
      <c r="L41" s="61"/>
      <c r="M41" s="51"/>
      <c r="N41" s="51"/>
      <c r="O41" s="61"/>
      <c r="P41" s="51"/>
      <c r="Q41" s="51"/>
      <c r="R41" s="13">
        <f t="shared" si="16"/>
        <v>0</v>
      </c>
      <c r="S41" s="51"/>
      <c r="T41" s="51"/>
      <c r="U41" s="13">
        <f t="shared" si="17"/>
        <v>0</v>
      </c>
      <c r="V41" s="51"/>
      <c r="W41" s="51"/>
      <c r="X41" s="13">
        <f t="shared" si="18"/>
        <v>0</v>
      </c>
      <c r="Y41" s="184"/>
      <c r="Z41" s="185"/>
      <c r="AA41" s="186"/>
    </row>
    <row r="42" spans="1:30" hidden="1" x14ac:dyDescent="0.25">
      <c r="B42" s="3" t="s">
        <v>94</v>
      </c>
      <c r="C42" s="53"/>
      <c r="D42" s="61"/>
      <c r="E42" s="53"/>
      <c r="F42" s="61"/>
      <c r="G42" s="201"/>
      <c r="H42" s="201"/>
      <c r="I42" s="201"/>
      <c r="J42" s="61"/>
      <c r="K42" s="61" t="str">
        <f t="shared" si="15"/>
        <v>N/A</v>
      </c>
      <c r="L42" s="61"/>
      <c r="M42" s="51"/>
      <c r="N42" s="51"/>
      <c r="O42" s="61"/>
      <c r="P42" s="51"/>
      <c r="Q42" s="51"/>
      <c r="R42" s="13">
        <f t="shared" si="16"/>
        <v>0</v>
      </c>
      <c r="S42" s="51"/>
      <c r="T42" s="51"/>
      <c r="U42" s="13">
        <f t="shared" si="17"/>
        <v>0</v>
      </c>
      <c r="V42" s="51"/>
      <c r="W42" s="51"/>
      <c r="X42" s="13">
        <f t="shared" si="18"/>
        <v>0</v>
      </c>
      <c r="Y42" s="184"/>
      <c r="Z42" s="185"/>
      <c r="AA42" s="186"/>
    </row>
    <row r="43" spans="1:30" x14ac:dyDescent="0.25">
      <c r="R43" s="40">
        <f>SUM(R23:R42)/365</f>
        <v>14.252054794520548</v>
      </c>
      <c r="U43" s="40">
        <f>SUM(U23:U42)/365</f>
        <v>4.1972602739726028</v>
      </c>
      <c r="X43" s="40">
        <f>SUM(X23:X42)/365</f>
        <v>14.252054794520548</v>
      </c>
    </row>
    <row r="45" spans="1:30" ht="63" x14ac:dyDescent="0.25">
      <c r="A45" s="43" t="s">
        <v>63</v>
      </c>
      <c r="B45" s="183" t="s">
        <v>99</v>
      </c>
      <c r="C45" s="162" t="s">
        <v>65</v>
      </c>
      <c r="D45" s="162" t="s">
        <v>72</v>
      </c>
      <c r="E45" s="162" t="s">
        <v>66</v>
      </c>
      <c r="F45" s="162" t="s">
        <v>72</v>
      </c>
      <c r="G45" s="162" t="s">
        <v>67</v>
      </c>
      <c r="H45" s="202" t="s">
        <v>77</v>
      </c>
      <c r="I45" s="202"/>
      <c r="J45" s="202"/>
      <c r="K45" s="162" t="s">
        <v>74</v>
      </c>
      <c r="L45" s="162" t="s">
        <v>75</v>
      </c>
      <c r="M45" s="162" t="s">
        <v>76</v>
      </c>
      <c r="N45" s="162" t="s">
        <v>133</v>
      </c>
      <c r="O45" s="163" t="s">
        <v>95</v>
      </c>
      <c r="P45" s="162" t="s">
        <v>97</v>
      </c>
      <c r="Q45" s="162" t="s">
        <v>98</v>
      </c>
      <c r="R45" s="162" t="s">
        <v>104</v>
      </c>
      <c r="S45" s="200" t="s">
        <v>105</v>
      </c>
      <c r="T45" s="200"/>
      <c r="U45" s="196" t="s">
        <v>3</v>
      </c>
      <c r="V45" s="196"/>
      <c r="W45" s="196"/>
      <c r="X45" s="196"/>
      <c r="Y45" s="196"/>
    </row>
    <row r="46" spans="1:30" ht="67.5" hidden="1" customHeight="1" x14ac:dyDescent="0.25">
      <c r="B46" s="183"/>
      <c r="C46" s="176" t="s">
        <v>1</v>
      </c>
      <c r="D46" s="39" t="s">
        <v>1</v>
      </c>
      <c r="E46" s="39" t="s">
        <v>1</v>
      </c>
      <c r="F46" s="39" t="s">
        <v>1</v>
      </c>
      <c r="G46" s="39" t="s">
        <v>1</v>
      </c>
      <c r="H46" s="39" t="s">
        <v>2</v>
      </c>
      <c r="I46" s="173" t="str">
        <f>+IF(H46="SI","VALIDAR MATRICULA","N/A")</f>
        <v>N/A</v>
      </c>
      <c r="J46" s="39" t="s">
        <v>24</v>
      </c>
      <c r="K46" s="175">
        <v>34242</v>
      </c>
      <c r="L46" s="39" t="s">
        <v>1</v>
      </c>
      <c r="M46" s="39" t="s">
        <v>1</v>
      </c>
      <c r="N46" s="39" t="s">
        <v>1</v>
      </c>
      <c r="O46" s="173" t="str">
        <f>+IF(R68&gt;8,"SI","NO")</f>
        <v>SI</v>
      </c>
      <c r="P46" s="173" t="str">
        <f>+IF(U68&gt;3,"SI","NO")</f>
        <v>SI</v>
      </c>
      <c r="Q46" s="173" t="str">
        <f>+IF(X68&gt;3,"SI","NO")</f>
        <v>NO</v>
      </c>
      <c r="R46" s="173" t="str">
        <f>+IF(AA68&gt;3,"SI","NO")</f>
        <v>SI</v>
      </c>
      <c r="S46" s="41">
        <f>COUNTIF(P46:R46,"SI")</f>
        <v>2</v>
      </c>
      <c r="T46" s="173" t="str">
        <f>+IF(S46&gt;0,"SI","NO")</f>
        <v>SI</v>
      </c>
      <c r="U46" s="197" t="s">
        <v>303</v>
      </c>
      <c r="V46" s="198"/>
      <c r="W46" s="198"/>
      <c r="X46" s="198"/>
      <c r="Y46" s="199"/>
    </row>
    <row r="47" spans="1:30" ht="75.75" customHeight="1" x14ac:dyDescent="0.25">
      <c r="B47" s="3" t="s">
        <v>68</v>
      </c>
      <c r="C47" s="203" t="s">
        <v>69</v>
      </c>
      <c r="D47" s="204"/>
      <c r="E47" s="203" t="s">
        <v>70</v>
      </c>
      <c r="F47" s="204"/>
      <c r="G47" s="192" t="s">
        <v>181</v>
      </c>
      <c r="H47" s="192"/>
      <c r="I47" s="192"/>
      <c r="J47" s="203" t="s">
        <v>73</v>
      </c>
      <c r="K47" s="205"/>
      <c r="L47" s="204"/>
      <c r="M47" s="32" t="s">
        <v>15</v>
      </c>
      <c r="N47" s="32" t="s">
        <v>71</v>
      </c>
      <c r="O47" s="32" t="s">
        <v>78</v>
      </c>
      <c r="P47" s="192" t="s">
        <v>79</v>
      </c>
      <c r="Q47" s="192"/>
      <c r="R47" s="192"/>
      <c r="S47" s="192" t="s">
        <v>100</v>
      </c>
      <c r="T47" s="192"/>
      <c r="U47" s="192"/>
      <c r="V47" s="192" t="s">
        <v>102</v>
      </c>
      <c r="W47" s="192"/>
      <c r="X47" s="192"/>
      <c r="Y47" s="192" t="s">
        <v>103</v>
      </c>
      <c r="Z47" s="192"/>
      <c r="AA47" s="192"/>
      <c r="AB47" s="187" t="s">
        <v>3</v>
      </c>
      <c r="AC47" s="187"/>
      <c r="AD47" s="187"/>
    </row>
    <row r="48" spans="1:30" ht="42.75" customHeight="1" x14ac:dyDescent="0.25">
      <c r="B48" s="3" t="s">
        <v>9</v>
      </c>
      <c r="C48" s="53" t="s">
        <v>177</v>
      </c>
      <c r="D48" s="2" t="s">
        <v>1</v>
      </c>
      <c r="E48" s="53" t="s">
        <v>178</v>
      </c>
      <c r="F48" s="2" t="s">
        <v>1</v>
      </c>
      <c r="G48" s="193" t="s">
        <v>179</v>
      </c>
      <c r="H48" s="194"/>
      <c r="I48" s="195"/>
      <c r="J48" s="2" t="s">
        <v>24</v>
      </c>
      <c r="K48" s="33" t="str">
        <f>+IF(J48="SI","VALIDAR CONTRATO","N/A")</f>
        <v>N/A</v>
      </c>
      <c r="L48" s="2" t="s">
        <v>24</v>
      </c>
      <c r="M48" s="51">
        <v>34764</v>
      </c>
      <c r="N48" s="51">
        <v>37488</v>
      </c>
      <c r="O48" s="2" t="s">
        <v>2</v>
      </c>
      <c r="P48" s="51">
        <v>34764</v>
      </c>
      <c r="Q48" s="51">
        <v>37488</v>
      </c>
      <c r="R48" s="13">
        <f>+Q48-P48</f>
        <v>2724</v>
      </c>
      <c r="S48" s="51"/>
      <c r="T48" s="51"/>
      <c r="U48" s="13">
        <f>+T48-S48</f>
        <v>0</v>
      </c>
      <c r="V48" s="51"/>
      <c r="W48" s="51"/>
      <c r="X48" s="13">
        <f>+W48-V48</f>
        <v>0</v>
      </c>
      <c r="Y48" s="51"/>
      <c r="Z48" s="51"/>
      <c r="AA48" s="13">
        <f>+Z48-Y48</f>
        <v>0</v>
      </c>
      <c r="AB48" s="179" t="s">
        <v>24</v>
      </c>
      <c r="AC48" s="180"/>
      <c r="AD48" s="181"/>
    </row>
    <row r="49" spans="2:30" ht="66" customHeight="1" x14ac:dyDescent="0.25">
      <c r="B49" s="3" t="s">
        <v>11</v>
      </c>
      <c r="C49" s="53" t="s">
        <v>172</v>
      </c>
      <c r="D49" s="2" t="s">
        <v>1</v>
      </c>
      <c r="E49" s="53" t="s">
        <v>178</v>
      </c>
      <c r="F49" s="2" t="s">
        <v>1</v>
      </c>
      <c r="G49" s="193" t="s">
        <v>364</v>
      </c>
      <c r="H49" s="194"/>
      <c r="I49" s="195"/>
      <c r="J49" s="2" t="s">
        <v>24</v>
      </c>
      <c r="K49" s="33" t="str">
        <f t="shared" ref="K49:K67" si="19">+IF(J49="SI","VALIDAR CONTRATO","N/A")</f>
        <v>N/A</v>
      </c>
      <c r="L49" s="2" t="s">
        <v>24</v>
      </c>
      <c r="M49" s="51">
        <v>37834</v>
      </c>
      <c r="N49" s="51">
        <v>38352</v>
      </c>
      <c r="O49" s="2" t="s">
        <v>2</v>
      </c>
      <c r="P49" s="51">
        <v>37834</v>
      </c>
      <c r="Q49" s="51">
        <v>38352</v>
      </c>
      <c r="R49" s="13">
        <f t="shared" ref="R49:R67" si="20">+Q49-P49</f>
        <v>518</v>
      </c>
      <c r="S49" s="51">
        <v>37834</v>
      </c>
      <c r="T49" s="51">
        <v>38352</v>
      </c>
      <c r="U49" s="13">
        <f t="shared" ref="U49:U67" si="21">+T49-S49</f>
        <v>518</v>
      </c>
      <c r="V49" s="51">
        <v>37834</v>
      </c>
      <c r="W49" s="51">
        <v>38352</v>
      </c>
      <c r="X49" s="13">
        <f t="shared" ref="X49:X67" si="22">+W49-V49</f>
        <v>518</v>
      </c>
      <c r="Y49" s="51">
        <v>37834</v>
      </c>
      <c r="Z49" s="51">
        <v>38352</v>
      </c>
      <c r="AA49" s="13">
        <f t="shared" ref="AA49:AA67" si="23">+Z49-Y49</f>
        <v>518</v>
      </c>
      <c r="AB49" s="179" t="s">
        <v>24</v>
      </c>
      <c r="AC49" s="180"/>
      <c r="AD49" s="181"/>
    </row>
    <row r="50" spans="2:30" ht="133.5" customHeight="1" x14ac:dyDescent="0.25">
      <c r="B50" s="3" t="s">
        <v>12</v>
      </c>
      <c r="C50" s="53" t="s">
        <v>180</v>
      </c>
      <c r="D50" s="2" t="s">
        <v>1</v>
      </c>
      <c r="E50" s="53" t="s">
        <v>178</v>
      </c>
      <c r="F50" s="2" t="s">
        <v>1</v>
      </c>
      <c r="G50" s="193" t="s">
        <v>365</v>
      </c>
      <c r="H50" s="194"/>
      <c r="I50" s="195"/>
      <c r="J50" s="2" t="s">
        <v>24</v>
      </c>
      <c r="K50" s="33" t="str">
        <f t="shared" si="19"/>
        <v>N/A</v>
      </c>
      <c r="L50" s="2" t="s">
        <v>24</v>
      </c>
      <c r="M50" s="51">
        <v>39065</v>
      </c>
      <c r="N50" s="51">
        <v>39782</v>
      </c>
      <c r="O50" s="2" t="s">
        <v>2</v>
      </c>
      <c r="P50" s="51">
        <v>39065</v>
      </c>
      <c r="Q50" s="51">
        <v>39782</v>
      </c>
      <c r="R50" s="13">
        <f t="shared" si="20"/>
        <v>717</v>
      </c>
      <c r="S50" s="51">
        <v>39065</v>
      </c>
      <c r="T50" s="51">
        <v>39782</v>
      </c>
      <c r="U50" s="13">
        <f t="shared" si="21"/>
        <v>717</v>
      </c>
      <c r="V50" s="51"/>
      <c r="W50" s="51"/>
      <c r="X50" s="13">
        <f t="shared" si="22"/>
        <v>0</v>
      </c>
      <c r="Y50" s="51">
        <v>39065</v>
      </c>
      <c r="Z50" s="51">
        <v>39782</v>
      </c>
      <c r="AA50" s="13">
        <f t="shared" si="23"/>
        <v>717</v>
      </c>
      <c r="AB50" s="179" t="s">
        <v>268</v>
      </c>
      <c r="AC50" s="180"/>
      <c r="AD50" s="181"/>
    </row>
    <row r="51" spans="2:30" ht="131.25" customHeight="1" x14ac:dyDescent="0.25">
      <c r="B51" s="3" t="s">
        <v>13</v>
      </c>
      <c r="C51" s="53" t="s">
        <v>182</v>
      </c>
      <c r="D51" s="2" t="s">
        <v>1</v>
      </c>
      <c r="E51" s="53" t="s">
        <v>178</v>
      </c>
      <c r="F51" s="2" t="s">
        <v>1</v>
      </c>
      <c r="G51" s="193" t="s">
        <v>366</v>
      </c>
      <c r="H51" s="194"/>
      <c r="I51" s="195"/>
      <c r="J51" s="2" t="s">
        <v>24</v>
      </c>
      <c r="K51" s="33" t="str">
        <f t="shared" si="19"/>
        <v>N/A</v>
      </c>
      <c r="L51" s="2" t="s">
        <v>24</v>
      </c>
      <c r="M51" s="51">
        <v>39783</v>
      </c>
      <c r="N51" s="51">
        <v>40668</v>
      </c>
      <c r="O51" s="2" t="s">
        <v>2</v>
      </c>
      <c r="P51" s="51">
        <v>39783</v>
      </c>
      <c r="Q51" s="51">
        <v>40668</v>
      </c>
      <c r="R51" s="13">
        <f t="shared" si="20"/>
        <v>885</v>
      </c>
      <c r="S51" s="51">
        <v>39783</v>
      </c>
      <c r="T51" s="51">
        <v>40668</v>
      </c>
      <c r="U51" s="13">
        <f t="shared" si="21"/>
        <v>885</v>
      </c>
      <c r="V51" s="51"/>
      <c r="W51" s="51"/>
      <c r="X51" s="13">
        <f t="shared" si="22"/>
        <v>0</v>
      </c>
      <c r="Y51" s="51">
        <v>39783</v>
      </c>
      <c r="Z51" s="51">
        <v>40668</v>
      </c>
      <c r="AA51" s="13">
        <f t="shared" si="23"/>
        <v>885</v>
      </c>
      <c r="AB51" s="179" t="s">
        <v>269</v>
      </c>
      <c r="AC51" s="180"/>
      <c r="AD51" s="181"/>
    </row>
    <row r="52" spans="2:30" ht="129.75" customHeight="1" x14ac:dyDescent="0.25">
      <c r="B52" s="3" t="s">
        <v>14</v>
      </c>
      <c r="C52" s="53" t="s">
        <v>183</v>
      </c>
      <c r="D52" s="2" t="s">
        <v>1</v>
      </c>
      <c r="E52" s="53" t="s">
        <v>178</v>
      </c>
      <c r="F52" s="2" t="s">
        <v>1</v>
      </c>
      <c r="G52" s="193" t="s">
        <v>367</v>
      </c>
      <c r="H52" s="194"/>
      <c r="I52" s="195"/>
      <c r="J52" s="2" t="s">
        <v>24</v>
      </c>
      <c r="K52" s="33" t="str">
        <f t="shared" si="19"/>
        <v>N/A</v>
      </c>
      <c r="L52" s="2" t="s">
        <v>24</v>
      </c>
      <c r="M52" s="51">
        <v>40669</v>
      </c>
      <c r="N52" s="51">
        <v>41090</v>
      </c>
      <c r="O52" s="2" t="s">
        <v>2</v>
      </c>
      <c r="P52" s="51">
        <v>40669</v>
      </c>
      <c r="Q52" s="51">
        <v>41090</v>
      </c>
      <c r="R52" s="13">
        <f t="shared" si="20"/>
        <v>421</v>
      </c>
      <c r="S52" s="51">
        <v>40669</v>
      </c>
      <c r="T52" s="51">
        <v>41090</v>
      </c>
      <c r="U52" s="13">
        <f t="shared" si="21"/>
        <v>421</v>
      </c>
      <c r="V52" s="51"/>
      <c r="W52" s="51"/>
      <c r="X52" s="13">
        <f t="shared" si="22"/>
        <v>0</v>
      </c>
      <c r="Y52" s="51">
        <v>40669</v>
      </c>
      <c r="Z52" s="51">
        <v>41090</v>
      </c>
      <c r="AA52" s="13">
        <f t="shared" si="23"/>
        <v>421</v>
      </c>
      <c r="AB52" s="179" t="s">
        <v>231</v>
      </c>
      <c r="AC52" s="180"/>
      <c r="AD52" s="181"/>
    </row>
    <row r="53" spans="2:30" ht="73.5" customHeight="1" x14ac:dyDescent="0.25">
      <c r="B53" s="3" t="s">
        <v>80</v>
      </c>
      <c r="C53" s="53" t="s">
        <v>184</v>
      </c>
      <c r="D53" s="2" t="s">
        <v>1</v>
      </c>
      <c r="E53" s="53" t="s">
        <v>178</v>
      </c>
      <c r="F53" s="2" t="s">
        <v>1</v>
      </c>
      <c r="G53" s="193" t="s">
        <v>368</v>
      </c>
      <c r="H53" s="194"/>
      <c r="I53" s="195"/>
      <c r="J53" s="2" t="s">
        <v>24</v>
      </c>
      <c r="K53" s="33" t="str">
        <f t="shared" si="19"/>
        <v>N/A</v>
      </c>
      <c r="L53" s="2" t="s">
        <v>24</v>
      </c>
      <c r="M53" s="51">
        <v>41099</v>
      </c>
      <c r="N53" s="51">
        <v>41631</v>
      </c>
      <c r="O53" s="2" t="s">
        <v>2</v>
      </c>
      <c r="P53" s="51">
        <v>41099</v>
      </c>
      <c r="Q53" s="51">
        <v>41631</v>
      </c>
      <c r="R53" s="13">
        <f t="shared" si="20"/>
        <v>532</v>
      </c>
      <c r="S53" s="51">
        <v>41099</v>
      </c>
      <c r="T53" s="51">
        <v>41631</v>
      </c>
      <c r="U53" s="13">
        <f t="shared" si="21"/>
        <v>532</v>
      </c>
      <c r="V53" s="51"/>
      <c r="W53" s="51"/>
      <c r="X53" s="13">
        <f t="shared" si="22"/>
        <v>0</v>
      </c>
      <c r="Y53" s="51"/>
      <c r="Z53" s="51"/>
      <c r="AA53" s="13">
        <f t="shared" si="23"/>
        <v>0</v>
      </c>
      <c r="AB53" s="179" t="s">
        <v>24</v>
      </c>
      <c r="AC53" s="180"/>
      <c r="AD53" s="181"/>
    </row>
    <row r="54" spans="2:30" ht="66.75" customHeight="1" x14ac:dyDescent="0.25">
      <c r="B54" s="3" t="s">
        <v>81</v>
      </c>
      <c r="C54" s="53" t="s">
        <v>185</v>
      </c>
      <c r="D54" s="2" t="s">
        <v>1</v>
      </c>
      <c r="E54" s="53" t="s">
        <v>178</v>
      </c>
      <c r="F54" s="2" t="s">
        <v>1</v>
      </c>
      <c r="G54" s="193" t="s">
        <v>369</v>
      </c>
      <c r="H54" s="194"/>
      <c r="I54" s="195"/>
      <c r="J54" s="2" t="s">
        <v>24</v>
      </c>
      <c r="K54" s="33" t="str">
        <f t="shared" si="19"/>
        <v>N/A</v>
      </c>
      <c r="L54" s="2" t="s">
        <v>24</v>
      </c>
      <c r="M54" s="51">
        <v>41632</v>
      </c>
      <c r="N54" s="51">
        <v>41882</v>
      </c>
      <c r="O54" s="2" t="s">
        <v>2</v>
      </c>
      <c r="P54" s="51">
        <v>41632</v>
      </c>
      <c r="Q54" s="51">
        <v>41882</v>
      </c>
      <c r="R54" s="13">
        <f t="shared" si="20"/>
        <v>250</v>
      </c>
      <c r="S54" s="51">
        <v>41632</v>
      </c>
      <c r="T54" s="51">
        <v>41882</v>
      </c>
      <c r="U54" s="13">
        <f t="shared" si="21"/>
        <v>250</v>
      </c>
      <c r="V54" s="51"/>
      <c r="W54" s="51"/>
      <c r="X54" s="13">
        <f t="shared" si="22"/>
        <v>0</v>
      </c>
      <c r="Y54" s="51"/>
      <c r="Z54" s="51"/>
      <c r="AA54" s="13">
        <f t="shared" si="23"/>
        <v>0</v>
      </c>
      <c r="AB54" s="179" t="s">
        <v>24</v>
      </c>
      <c r="AC54" s="180"/>
      <c r="AD54" s="181"/>
    </row>
    <row r="55" spans="2:30" hidden="1" x14ac:dyDescent="0.25">
      <c r="B55" s="3" t="s">
        <v>82</v>
      </c>
      <c r="C55" s="53"/>
      <c r="D55" s="61"/>
      <c r="E55" s="53"/>
      <c r="F55" s="61"/>
      <c r="G55" s="201"/>
      <c r="H55" s="201"/>
      <c r="I55" s="201"/>
      <c r="J55" s="61"/>
      <c r="K55" s="61" t="str">
        <f t="shared" si="19"/>
        <v>N/A</v>
      </c>
      <c r="L55" s="61"/>
      <c r="M55" s="51"/>
      <c r="N55" s="51"/>
      <c r="O55" s="61"/>
      <c r="P55" s="51"/>
      <c r="Q55" s="51"/>
      <c r="R55" s="13">
        <f t="shared" si="20"/>
        <v>0</v>
      </c>
      <c r="S55" s="51"/>
      <c r="T55" s="51"/>
      <c r="U55" s="13">
        <f t="shared" si="21"/>
        <v>0</v>
      </c>
      <c r="V55" s="51"/>
      <c r="W55" s="51"/>
      <c r="X55" s="13">
        <f t="shared" si="22"/>
        <v>0</v>
      </c>
      <c r="Y55" s="51"/>
      <c r="Z55" s="51"/>
      <c r="AA55" s="13">
        <f t="shared" si="23"/>
        <v>0</v>
      </c>
      <c r="AB55" s="184"/>
      <c r="AC55" s="185"/>
      <c r="AD55" s="186"/>
    </row>
    <row r="56" spans="2:30" hidden="1" x14ac:dyDescent="0.25">
      <c r="B56" s="3" t="s">
        <v>83</v>
      </c>
      <c r="C56" s="53"/>
      <c r="D56" s="61"/>
      <c r="E56" s="53"/>
      <c r="F56" s="61"/>
      <c r="G56" s="201"/>
      <c r="H56" s="201"/>
      <c r="I56" s="201"/>
      <c r="J56" s="61"/>
      <c r="K56" s="61" t="str">
        <f t="shared" si="19"/>
        <v>N/A</v>
      </c>
      <c r="L56" s="61"/>
      <c r="M56" s="51"/>
      <c r="N56" s="51"/>
      <c r="O56" s="61"/>
      <c r="P56" s="51"/>
      <c r="Q56" s="51"/>
      <c r="R56" s="13">
        <f t="shared" si="20"/>
        <v>0</v>
      </c>
      <c r="S56" s="51"/>
      <c r="T56" s="51"/>
      <c r="U56" s="13">
        <f t="shared" si="21"/>
        <v>0</v>
      </c>
      <c r="V56" s="51"/>
      <c r="W56" s="51"/>
      <c r="X56" s="13">
        <f t="shared" si="22"/>
        <v>0</v>
      </c>
      <c r="Y56" s="51"/>
      <c r="Z56" s="51"/>
      <c r="AA56" s="13">
        <f t="shared" si="23"/>
        <v>0</v>
      </c>
      <c r="AB56" s="184"/>
      <c r="AC56" s="185"/>
      <c r="AD56" s="186"/>
    </row>
    <row r="57" spans="2:30" hidden="1" x14ac:dyDescent="0.25">
      <c r="B57" s="3" t="s">
        <v>84</v>
      </c>
      <c r="C57" s="53"/>
      <c r="D57" s="61"/>
      <c r="E57" s="53"/>
      <c r="F57" s="61"/>
      <c r="G57" s="201"/>
      <c r="H57" s="201"/>
      <c r="I57" s="201"/>
      <c r="J57" s="61"/>
      <c r="K57" s="61" t="str">
        <f t="shared" si="19"/>
        <v>N/A</v>
      </c>
      <c r="L57" s="61"/>
      <c r="M57" s="51"/>
      <c r="N57" s="51"/>
      <c r="O57" s="61"/>
      <c r="P57" s="51"/>
      <c r="Q57" s="51"/>
      <c r="R57" s="13">
        <f t="shared" si="20"/>
        <v>0</v>
      </c>
      <c r="S57" s="51"/>
      <c r="T57" s="51"/>
      <c r="U57" s="13">
        <f t="shared" si="21"/>
        <v>0</v>
      </c>
      <c r="V57" s="51"/>
      <c r="W57" s="51"/>
      <c r="X57" s="13">
        <f t="shared" si="22"/>
        <v>0</v>
      </c>
      <c r="Y57" s="51"/>
      <c r="Z57" s="51"/>
      <c r="AA57" s="13">
        <f t="shared" si="23"/>
        <v>0</v>
      </c>
      <c r="AB57" s="184"/>
      <c r="AC57" s="185"/>
      <c r="AD57" s="186"/>
    </row>
    <row r="58" spans="2:30" hidden="1" x14ac:dyDescent="0.25">
      <c r="B58" s="3" t="s">
        <v>85</v>
      </c>
      <c r="C58" s="53"/>
      <c r="D58" s="61"/>
      <c r="E58" s="53"/>
      <c r="F58" s="61"/>
      <c r="G58" s="201"/>
      <c r="H58" s="201"/>
      <c r="I58" s="201"/>
      <c r="J58" s="61"/>
      <c r="K58" s="61" t="str">
        <f t="shared" si="19"/>
        <v>N/A</v>
      </c>
      <c r="L58" s="61"/>
      <c r="M58" s="51"/>
      <c r="N58" s="51"/>
      <c r="O58" s="61"/>
      <c r="P58" s="51"/>
      <c r="Q58" s="51"/>
      <c r="R58" s="13">
        <f t="shared" si="20"/>
        <v>0</v>
      </c>
      <c r="S58" s="51"/>
      <c r="T58" s="51"/>
      <c r="U58" s="13">
        <f t="shared" si="21"/>
        <v>0</v>
      </c>
      <c r="V58" s="51"/>
      <c r="W58" s="51"/>
      <c r="X58" s="13">
        <f t="shared" si="22"/>
        <v>0</v>
      </c>
      <c r="Y58" s="51"/>
      <c r="Z58" s="51"/>
      <c r="AA58" s="13">
        <f t="shared" si="23"/>
        <v>0</v>
      </c>
      <c r="AB58" s="184"/>
      <c r="AC58" s="185"/>
      <c r="AD58" s="186"/>
    </row>
    <row r="59" spans="2:30" hidden="1" x14ac:dyDescent="0.25">
      <c r="B59" s="3" t="s">
        <v>86</v>
      </c>
      <c r="C59" s="53"/>
      <c r="D59" s="61"/>
      <c r="E59" s="53"/>
      <c r="F59" s="61"/>
      <c r="G59" s="201"/>
      <c r="H59" s="201"/>
      <c r="I59" s="201"/>
      <c r="J59" s="61"/>
      <c r="K59" s="61" t="str">
        <f t="shared" si="19"/>
        <v>N/A</v>
      </c>
      <c r="L59" s="61"/>
      <c r="M59" s="51"/>
      <c r="N59" s="51"/>
      <c r="O59" s="61"/>
      <c r="P59" s="51"/>
      <c r="Q59" s="51"/>
      <c r="R59" s="13">
        <f t="shared" si="20"/>
        <v>0</v>
      </c>
      <c r="S59" s="51"/>
      <c r="T59" s="51"/>
      <c r="U59" s="13">
        <f t="shared" si="21"/>
        <v>0</v>
      </c>
      <c r="V59" s="51"/>
      <c r="W59" s="51"/>
      <c r="X59" s="13">
        <f t="shared" si="22"/>
        <v>0</v>
      </c>
      <c r="Y59" s="51"/>
      <c r="Z59" s="51"/>
      <c r="AA59" s="13">
        <f t="shared" si="23"/>
        <v>0</v>
      </c>
      <c r="AB59" s="184"/>
      <c r="AC59" s="185"/>
      <c r="AD59" s="186"/>
    </row>
    <row r="60" spans="2:30" hidden="1" x14ac:dyDescent="0.25">
      <c r="B60" s="3" t="s">
        <v>87</v>
      </c>
      <c r="C60" s="53"/>
      <c r="D60" s="61"/>
      <c r="E60" s="53"/>
      <c r="F60" s="61"/>
      <c r="G60" s="201"/>
      <c r="H60" s="201"/>
      <c r="I60" s="201"/>
      <c r="J60" s="61"/>
      <c r="K60" s="61" t="str">
        <f t="shared" si="19"/>
        <v>N/A</v>
      </c>
      <c r="L60" s="61"/>
      <c r="M60" s="51"/>
      <c r="N60" s="51"/>
      <c r="O60" s="61"/>
      <c r="P60" s="51"/>
      <c r="Q60" s="51"/>
      <c r="R60" s="13">
        <f t="shared" si="20"/>
        <v>0</v>
      </c>
      <c r="S60" s="51"/>
      <c r="T60" s="51"/>
      <c r="U60" s="13">
        <f t="shared" si="21"/>
        <v>0</v>
      </c>
      <c r="V60" s="51"/>
      <c r="W60" s="51"/>
      <c r="X60" s="13">
        <f t="shared" si="22"/>
        <v>0</v>
      </c>
      <c r="Y60" s="51"/>
      <c r="Z60" s="51"/>
      <c r="AA60" s="13">
        <f t="shared" si="23"/>
        <v>0</v>
      </c>
      <c r="AB60" s="184"/>
      <c r="AC60" s="185"/>
      <c r="AD60" s="186"/>
    </row>
    <row r="61" spans="2:30" hidden="1" x14ac:dyDescent="0.25">
      <c r="B61" s="3" t="s">
        <v>88</v>
      </c>
      <c r="C61" s="53"/>
      <c r="D61" s="61"/>
      <c r="E61" s="53"/>
      <c r="F61" s="61"/>
      <c r="G61" s="201"/>
      <c r="H61" s="201"/>
      <c r="I61" s="201"/>
      <c r="J61" s="61"/>
      <c r="K61" s="61" t="str">
        <f t="shared" si="19"/>
        <v>N/A</v>
      </c>
      <c r="L61" s="61"/>
      <c r="M61" s="51"/>
      <c r="N61" s="51"/>
      <c r="O61" s="61"/>
      <c r="P61" s="51"/>
      <c r="Q61" s="51"/>
      <c r="R61" s="13">
        <f t="shared" si="20"/>
        <v>0</v>
      </c>
      <c r="S61" s="51"/>
      <c r="T61" s="51"/>
      <c r="U61" s="13">
        <f t="shared" si="21"/>
        <v>0</v>
      </c>
      <c r="V61" s="51"/>
      <c r="W61" s="51"/>
      <c r="X61" s="13">
        <f t="shared" si="22"/>
        <v>0</v>
      </c>
      <c r="Y61" s="51"/>
      <c r="Z61" s="51"/>
      <c r="AA61" s="13">
        <f t="shared" si="23"/>
        <v>0</v>
      </c>
      <c r="AB61" s="184"/>
      <c r="AC61" s="185"/>
      <c r="AD61" s="186"/>
    </row>
    <row r="62" spans="2:30" hidden="1" x14ac:dyDescent="0.25">
      <c r="B62" s="3" t="s">
        <v>89</v>
      </c>
      <c r="C62" s="53"/>
      <c r="D62" s="61"/>
      <c r="E62" s="53"/>
      <c r="F62" s="61"/>
      <c r="G62" s="201"/>
      <c r="H62" s="201"/>
      <c r="I62" s="201"/>
      <c r="J62" s="61"/>
      <c r="K62" s="61" t="str">
        <f t="shared" si="19"/>
        <v>N/A</v>
      </c>
      <c r="L62" s="61"/>
      <c r="M62" s="51"/>
      <c r="N62" s="51"/>
      <c r="O62" s="61"/>
      <c r="P62" s="51"/>
      <c r="Q62" s="51"/>
      <c r="R62" s="13">
        <f t="shared" si="20"/>
        <v>0</v>
      </c>
      <c r="S62" s="51"/>
      <c r="T62" s="51"/>
      <c r="U62" s="13">
        <f t="shared" si="21"/>
        <v>0</v>
      </c>
      <c r="V62" s="51"/>
      <c r="W62" s="51"/>
      <c r="X62" s="13">
        <f t="shared" si="22"/>
        <v>0</v>
      </c>
      <c r="Y62" s="51"/>
      <c r="Z62" s="51"/>
      <c r="AA62" s="13">
        <f t="shared" si="23"/>
        <v>0</v>
      </c>
      <c r="AB62" s="184"/>
      <c r="AC62" s="185"/>
      <c r="AD62" s="186"/>
    </row>
    <row r="63" spans="2:30" hidden="1" x14ac:dyDescent="0.25">
      <c r="B63" s="3" t="s">
        <v>90</v>
      </c>
      <c r="C63" s="53"/>
      <c r="D63" s="61"/>
      <c r="E63" s="53"/>
      <c r="F63" s="61"/>
      <c r="G63" s="201"/>
      <c r="H63" s="201"/>
      <c r="I63" s="201"/>
      <c r="J63" s="61"/>
      <c r="K63" s="61" t="str">
        <f t="shared" si="19"/>
        <v>N/A</v>
      </c>
      <c r="L63" s="61"/>
      <c r="M63" s="51"/>
      <c r="N63" s="51"/>
      <c r="O63" s="61"/>
      <c r="P63" s="51"/>
      <c r="Q63" s="51"/>
      <c r="R63" s="13">
        <f t="shared" si="20"/>
        <v>0</v>
      </c>
      <c r="S63" s="51"/>
      <c r="T63" s="51"/>
      <c r="U63" s="13">
        <f t="shared" si="21"/>
        <v>0</v>
      </c>
      <c r="V63" s="51"/>
      <c r="W63" s="51"/>
      <c r="X63" s="13">
        <f t="shared" si="22"/>
        <v>0</v>
      </c>
      <c r="Y63" s="51"/>
      <c r="Z63" s="51"/>
      <c r="AA63" s="13">
        <f t="shared" si="23"/>
        <v>0</v>
      </c>
      <c r="AB63" s="184"/>
      <c r="AC63" s="185"/>
      <c r="AD63" s="186"/>
    </row>
    <row r="64" spans="2:30" hidden="1" x14ac:dyDescent="0.25">
      <c r="B64" s="3" t="s">
        <v>91</v>
      </c>
      <c r="C64" s="53"/>
      <c r="D64" s="61"/>
      <c r="E64" s="53"/>
      <c r="F64" s="61"/>
      <c r="G64" s="201"/>
      <c r="H64" s="201"/>
      <c r="I64" s="201"/>
      <c r="J64" s="61"/>
      <c r="K64" s="61" t="str">
        <f t="shared" si="19"/>
        <v>N/A</v>
      </c>
      <c r="L64" s="61"/>
      <c r="M64" s="51"/>
      <c r="N64" s="51"/>
      <c r="O64" s="61"/>
      <c r="P64" s="51"/>
      <c r="Q64" s="51"/>
      <c r="R64" s="13">
        <f t="shared" si="20"/>
        <v>0</v>
      </c>
      <c r="S64" s="51"/>
      <c r="T64" s="51"/>
      <c r="U64" s="13">
        <f t="shared" si="21"/>
        <v>0</v>
      </c>
      <c r="V64" s="51"/>
      <c r="W64" s="51"/>
      <c r="X64" s="13">
        <f t="shared" si="22"/>
        <v>0</v>
      </c>
      <c r="Y64" s="51"/>
      <c r="Z64" s="51"/>
      <c r="AA64" s="13">
        <f t="shared" si="23"/>
        <v>0</v>
      </c>
      <c r="AB64" s="184"/>
      <c r="AC64" s="185"/>
      <c r="AD64" s="186"/>
    </row>
    <row r="65" spans="1:30" hidden="1" x14ac:dyDescent="0.25">
      <c r="B65" s="3" t="s">
        <v>92</v>
      </c>
      <c r="C65" s="53"/>
      <c r="D65" s="61"/>
      <c r="E65" s="53"/>
      <c r="F65" s="61"/>
      <c r="G65" s="201"/>
      <c r="H65" s="201"/>
      <c r="I65" s="201"/>
      <c r="J65" s="61"/>
      <c r="K65" s="61" t="str">
        <f t="shared" si="19"/>
        <v>N/A</v>
      </c>
      <c r="L65" s="61"/>
      <c r="M65" s="51"/>
      <c r="N65" s="51"/>
      <c r="O65" s="61"/>
      <c r="P65" s="51"/>
      <c r="Q65" s="51"/>
      <c r="R65" s="13">
        <f t="shared" si="20"/>
        <v>0</v>
      </c>
      <c r="S65" s="51"/>
      <c r="T65" s="51"/>
      <c r="U65" s="13">
        <f t="shared" si="21"/>
        <v>0</v>
      </c>
      <c r="V65" s="51"/>
      <c r="W65" s="51"/>
      <c r="X65" s="13">
        <f t="shared" si="22"/>
        <v>0</v>
      </c>
      <c r="Y65" s="51"/>
      <c r="Z65" s="51"/>
      <c r="AA65" s="13">
        <f t="shared" si="23"/>
        <v>0</v>
      </c>
      <c r="AB65" s="184"/>
      <c r="AC65" s="185"/>
      <c r="AD65" s="186"/>
    </row>
    <row r="66" spans="1:30" hidden="1" x14ac:dyDescent="0.25">
      <c r="B66" s="3" t="s">
        <v>93</v>
      </c>
      <c r="C66" s="53"/>
      <c r="D66" s="61"/>
      <c r="E66" s="53"/>
      <c r="F66" s="61"/>
      <c r="G66" s="201"/>
      <c r="H66" s="201"/>
      <c r="I66" s="201"/>
      <c r="J66" s="61"/>
      <c r="K66" s="61" t="str">
        <f t="shared" si="19"/>
        <v>N/A</v>
      </c>
      <c r="L66" s="61"/>
      <c r="M66" s="51"/>
      <c r="N66" s="51"/>
      <c r="O66" s="61"/>
      <c r="P66" s="51"/>
      <c r="Q66" s="51"/>
      <c r="R66" s="13">
        <f t="shared" si="20"/>
        <v>0</v>
      </c>
      <c r="S66" s="51"/>
      <c r="T66" s="51"/>
      <c r="U66" s="13">
        <f t="shared" si="21"/>
        <v>0</v>
      </c>
      <c r="V66" s="51"/>
      <c r="W66" s="51"/>
      <c r="X66" s="13">
        <f t="shared" si="22"/>
        <v>0</v>
      </c>
      <c r="Y66" s="51"/>
      <c r="Z66" s="51"/>
      <c r="AA66" s="13">
        <f t="shared" si="23"/>
        <v>0</v>
      </c>
      <c r="AB66" s="184"/>
      <c r="AC66" s="185"/>
      <c r="AD66" s="186"/>
    </row>
    <row r="67" spans="1:30" hidden="1" x14ac:dyDescent="0.25">
      <c r="B67" s="3" t="s">
        <v>94</v>
      </c>
      <c r="C67" s="53"/>
      <c r="D67" s="61"/>
      <c r="E67" s="53"/>
      <c r="F67" s="61"/>
      <c r="G67" s="201"/>
      <c r="H67" s="201"/>
      <c r="I67" s="201"/>
      <c r="J67" s="61"/>
      <c r="K67" s="61" t="str">
        <f t="shared" si="19"/>
        <v>N/A</v>
      </c>
      <c r="L67" s="61"/>
      <c r="M67" s="51"/>
      <c r="N67" s="51"/>
      <c r="O67" s="61"/>
      <c r="P67" s="51"/>
      <c r="Q67" s="51"/>
      <c r="R67" s="13">
        <f t="shared" si="20"/>
        <v>0</v>
      </c>
      <c r="S67" s="51"/>
      <c r="T67" s="51"/>
      <c r="U67" s="13">
        <f t="shared" si="21"/>
        <v>0</v>
      </c>
      <c r="V67" s="51"/>
      <c r="W67" s="51"/>
      <c r="X67" s="13">
        <f t="shared" si="22"/>
        <v>0</v>
      </c>
      <c r="Y67" s="51"/>
      <c r="Z67" s="51"/>
      <c r="AA67" s="13">
        <f t="shared" si="23"/>
        <v>0</v>
      </c>
      <c r="AB67" s="184"/>
      <c r="AC67" s="185"/>
      <c r="AD67" s="186"/>
    </row>
    <row r="68" spans="1:30" x14ac:dyDescent="0.25">
      <c r="R68" s="40">
        <f>SUM(R48:R67)/365</f>
        <v>16.567123287671233</v>
      </c>
      <c r="U68" s="40">
        <f>SUM(U48:U67)/365</f>
        <v>9.1041095890410961</v>
      </c>
      <c r="X68" s="40">
        <f>SUM(X48:X67)/365</f>
        <v>1.4191780821917808</v>
      </c>
      <c r="AA68" s="40">
        <f>SUM(AA48:AA67)/365</f>
        <v>6.9616438356164387</v>
      </c>
    </row>
    <row r="70" spans="1:30" hidden="1" x14ac:dyDescent="0.25">
      <c r="A70" s="3" t="s">
        <v>106</v>
      </c>
      <c r="B70" s="189" t="s">
        <v>107</v>
      </c>
      <c r="C70" s="190"/>
      <c r="D70" s="191"/>
    </row>
    <row r="71" spans="1:30" ht="69.75" hidden="1" customHeight="1" x14ac:dyDescent="0.25">
      <c r="A71" s="131" t="s">
        <v>108</v>
      </c>
      <c r="B71" s="188" t="s">
        <v>134</v>
      </c>
      <c r="C71" s="188"/>
      <c r="D71" s="2" t="s">
        <v>109</v>
      </c>
    </row>
    <row r="72" spans="1:30" ht="77.25" hidden="1" customHeight="1" x14ac:dyDescent="0.25">
      <c r="A72" s="42" t="s">
        <v>111</v>
      </c>
      <c r="B72" s="188" t="s">
        <v>112</v>
      </c>
      <c r="C72" s="188"/>
      <c r="D72" s="2" t="s">
        <v>109</v>
      </c>
    </row>
    <row r="73" spans="1:30" ht="82.5" hidden="1" customHeight="1" x14ac:dyDescent="0.25">
      <c r="A73" s="42" t="s">
        <v>113</v>
      </c>
      <c r="B73" s="188" t="s">
        <v>114</v>
      </c>
      <c r="C73" s="188"/>
      <c r="D73" s="2" t="s">
        <v>109</v>
      </c>
    </row>
    <row r="74" spans="1:30" ht="81" hidden="1" customHeight="1" x14ac:dyDescent="0.25">
      <c r="A74" s="42" t="s">
        <v>115</v>
      </c>
      <c r="B74" s="188" t="s">
        <v>116</v>
      </c>
      <c r="C74" s="188"/>
      <c r="D74" s="2" t="s">
        <v>109</v>
      </c>
    </row>
    <row r="75" spans="1:30" ht="48.75" hidden="1" customHeight="1" x14ac:dyDescent="0.25">
      <c r="A75" s="42" t="s">
        <v>117</v>
      </c>
      <c r="B75" s="188" t="s">
        <v>118</v>
      </c>
      <c r="C75" s="188"/>
      <c r="D75" s="2" t="s">
        <v>109</v>
      </c>
    </row>
    <row r="76" spans="1:30" ht="34.5" hidden="1" customHeight="1" x14ac:dyDescent="0.25">
      <c r="A76" s="42" t="s">
        <v>119</v>
      </c>
      <c r="B76" s="188" t="s">
        <v>120</v>
      </c>
      <c r="C76" s="188"/>
      <c r="D76" s="2" t="s">
        <v>109</v>
      </c>
    </row>
    <row r="77" spans="1:30" ht="34.5" hidden="1" customHeight="1" x14ac:dyDescent="0.25">
      <c r="A77" s="44"/>
      <c r="B77" s="45"/>
      <c r="C77" s="45"/>
      <c r="D77" s="34"/>
    </row>
    <row r="78" spans="1:30" hidden="1" x14ac:dyDescent="0.25">
      <c r="D78" s="31" t="s">
        <v>313</v>
      </c>
      <c r="E78" s="187" t="s">
        <v>3</v>
      </c>
      <c r="F78" s="187"/>
      <c r="G78" s="187"/>
    </row>
    <row r="79" spans="1:30" ht="45" hidden="1" customHeight="1" x14ac:dyDescent="0.25">
      <c r="A79" s="3" t="s">
        <v>121</v>
      </c>
      <c r="B79" s="178" t="s">
        <v>122</v>
      </c>
      <c r="C79" s="178"/>
      <c r="D79" s="2" t="s">
        <v>1</v>
      </c>
      <c r="E79" s="179" t="s">
        <v>24</v>
      </c>
      <c r="F79" s="180"/>
      <c r="G79" s="181"/>
    </row>
    <row r="80" spans="1:30" ht="45" hidden="1" customHeight="1" x14ac:dyDescent="0.25">
      <c r="A80" s="3" t="s">
        <v>124</v>
      </c>
      <c r="B80" s="178" t="s">
        <v>123</v>
      </c>
      <c r="C80" s="178"/>
      <c r="D80" s="2" t="s">
        <v>1</v>
      </c>
      <c r="E80" s="179" t="s">
        <v>24</v>
      </c>
      <c r="F80" s="180"/>
      <c r="G80" s="181"/>
    </row>
    <row r="81" spans="1:7" ht="45" hidden="1" customHeight="1" x14ac:dyDescent="0.25">
      <c r="A81" s="3" t="s">
        <v>125</v>
      </c>
      <c r="B81" s="178" t="s">
        <v>126</v>
      </c>
      <c r="C81" s="178"/>
      <c r="D81" s="2" t="s">
        <v>1</v>
      </c>
      <c r="E81" s="179" t="s">
        <v>24</v>
      </c>
      <c r="F81" s="180"/>
      <c r="G81" s="181"/>
    </row>
    <row r="82" spans="1:7" ht="45" hidden="1" customHeight="1" x14ac:dyDescent="0.25">
      <c r="A82" s="3" t="s">
        <v>127</v>
      </c>
      <c r="B82" s="178" t="s">
        <v>128</v>
      </c>
      <c r="C82" s="178"/>
      <c r="D82" s="2" t="s">
        <v>1</v>
      </c>
      <c r="E82" s="179" t="s">
        <v>24</v>
      </c>
      <c r="F82" s="180"/>
      <c r="G82" s="181"/>
    </row>
    <row r="83" spans="1:7" ht="33.75" hidden="1" customHeight="1" x14ac:dyDescent="0.25">
      <c r="A83" s="183" t="s">
        <v>129</v>
      </c>
      <c r="B83" s="178" t="s">
        <v>130</v>
      </c>
      <c r="C83" s="178"/>
      <c r="D83" s="2" t="s">
        <v>1</v>
      </c>
      <c r="E83" s="179" t="s">
        <v>24</v>
      </c>
      <c r="F83" s="180"/>
      <c r="G83" s="181"/>
    </row>
    <row r="84" spans="1:7" ht="165" hidden="1" customHeight="1" x14ac:dyDescent="0.25">
      <c r="A84" s="183"/>
      <c r="B84" s="178" t="s">
        <v>135</v>
      </c>
      <c r="C84" s="178"/>
      <c r="D84" s="59">
        <v>20</v>
      </c>
      <c r="E84" s="179" t="s">
        <v>24</v>
      </c>
      <c r="F84" s="180"/>
      <c r="G84" s="181"/>
    </row>
    <row r="85" spans="1:7" ht="152.25" hidden="1" customHeight="1" x14ac:dyDescent="0.25">
      <c r="A85" s="183"/>
      <c r="B85" s="178" t="s">
        <v>136</v>
      </c>
      <c r="C85" s="178"/>
      <c r="D85" s="59">
        <v>100</v>
      </c>
      <c r="E85" s="179" t="s">
        <v>24</v>
      </c>
      <c r="F85" s="180"/>
      <c r="G85" s="181"/>
    </row>
    <row r="86" spans="1:7" ht="141" hidden="1" customHeight="1" x14ac:dyDescent="0.25">
      <c r="A86" s="183"/>
      <c r="B86" s="178" t="s">
        <v>137</v>
      </c>
      <c r="C86" s="178"/>
      <c r="D86" s="59">
        <v>7</v>
      </c>
      <c r="E86" s="179" t="s">
        <v>24</v>
      </c>
      <c r="F86" s="180"/>
      <c r="G86" s="181"/>
    </row>
    <row r="87" spans="1:7" ht="147" hidden="1" customHeight="1" x14ac:dyDescent="0.25">
      <c r="A87" s="183"/>
      <c r="B87" s="178" t="s">
        <v>138</v>
      </c>
      <c r="C87" s="178"/>
      <c r="D87" s="59">
        <v>32</v>
      </c>
      <c r="E87" s="179" t="s">
        <v>24</v>
      </c>
      <c r="F87" s="180"/>
      <c r="G87" s="181"/>
    </row>
    <row r="88" spans="1:7" ht="101.25" hidden="1" customHeight="1" x14ac:dyDescent="0.25">
      <c r="A88" s="183"/>
      <c r="B88" s="178" t="s">
        <v>139</v>
      </c>
      <c r="C88" s="178"/>
      <c r="D88" s="59">
        <v>141</v>
      </c>
      <c r="E88" s="179" t="s">
        <v>24</v>
      </c>
      <c r="F88" s="180"/>
      <c r="G88" s="181"/>
    </row>
    <row r="89" spans="1:7" ht="48" hidden="1" customHeight="1" x14ac:dyDescent="0.25">
      <c r="A89" s="3" t="s">
        <v>131</v>
      </c>
      <c r="B89" s="178" t="s">
        <v>132</v>
      </c>
      <c r="C89" s="178"/>
      <c r="D89" s="2" t="s">
        <v>1</v>
      </c>
      <c r="E89" s="179" t="s">
        <v>24</v>
      </c>
      <c r="F89" s="180"/>
      <c r="G89" s="181"/>
    </row>
    <row r="90" spans="1:7" ht="39" hidden="1" customHeight="1" x14ac:dyDescent="0.25">
      <c r="A90" s="3" t="s">
        <v>311</v>
      </c>
      <c r="B90" s="178" t="s">
        <v>312</v>
      </c>
      <c r="C90" s="178"/>
      <c r="D90" s="2" t="s">
        <v>1</v>
      </c>
      <c r="E90" s="179" t="s">
        <v>24</v>
      </c>
      <c r="F90" s="180"/>
      <c r="G90" s="181"/>
    </row>
    <row r="91" spans="1:7" ht="35.25" hidden="1" customHeight="1" x14ac:dyDescent="0.25">
      <c r="A91" s="3" t="s">
        <v>311</v>
      </c>
      <c r="B91" s="182" t="s">
        <v>314</v>
      </c>
      <c r="C91" s="182"/>
      <c r="D91" s="59">
        <v>100</v>
      </c>
      <c r="E91" s="179" t="s">
        <v>24</v>
      </c>
      <c r="F91" s="180"/>
      <c r="G91" s="181"/>
    </row>
  </sheetData>
  <sheetProtection algorithmName="SHA-512" hashValue="m7ut63lW6gXTMCJK7Gz0eQJrhoC9+NlnE1VmnoLnvvRqWo8yscsqIAC4nhKaavhMLgL/tVDv02mTdFzOLBlHXA==" saltValue="dXmhS3VaPZPcXCHyrljMHg==" spinCount="100000" sheet="1" objects="1" scenarios="1" selectLockedCells="1" selectUnlockedCells="1"/>
  <dataConsolidate/>
  <mergeCells count="163">
    <mergeCell ref="G34:I34"/>
    <mergeCell ref="G35:I35"/>
    <mergeCell ref="G26:I26"/>
    <mergeCell ref="G27:I27"/>
    <mergeCell ref="G28:I28"/>
    <mergeCell ref="G29:I29"/>
    <mergeCell ref="G30:I30"/>
    <mergeCell ref="G41:I41"/>
    <mergeCell ref="Y31:AA31"/>
    <mergeCell ref="Y32:AA32"/>
    <mergeCell ref="Y33:AA33"/>
    <mergeCell ref="Y34:AA34"/>
    <mergeCell ref="Y25:AA25"/>
    <mergeCell ref="Y26:AA26"/>
    <mergeCell ref="Y27:AA27"/>
    <mergeCell ref="Y28:AA28"/>
    <mergeCell ref="A8:A18"/>
    <mergeCell ref="K16:K18"/>
    <mergeCell ref="C22:D22"/>
    <mergeCell ref="E22:F22"/>
    <mergeCell ref="G22:I22"/>
    <mergeCell ref="Y29:AA29"/>
    <mergeCell ref="H20:J20"/>
    <mergeCell ref="J22:L22"/>
    <mergeCell ref="I12:J12"/>
    <mergeCell ref="Y23:AA23"/>
    <mergeCell ref="Y24:AA24"/>
    <mergeCell ref="Y30:AA30"/>
    <mergeCell ref="B20:B21"/>
    <mergeCell ref="G31:I31"/>
    <mergeCell ref="G32:I32"/>
    <mergeCell ref="G33:I33"/>
    <mergeCell ref="D2:F2"/>
    <mergeCell ref="AR12:AS12"/>
    <mergeCell ref="B8:B11"/>
    <mergeCell ref="BB12:BC12"/>
    <mergeCell ref="R20:V20"/>
    <mergeCell ref="R21:V21"/>
    <mergeCell ref="Y22:AA22"/>
    <mergeCell ref="P22:R22"/>
    <mergeCell ref="S22:U22"/>
    <mergeCell ref="V22:X22"/>
    <mergeCell ref="AG12:AH12"/>
    <mergeCell ref="B45:B46"/>
    <mergeCell ref="H45:J45"/>
    <mergeCell ref="C47:D47"/>
    <mergeCell ref="E47:F47"/>
    <mergeCell ref="G47:I47"/>
    <mergeCell ref="J47:L47"/>
    <mergeCell ref="BD12:BE12"/>
    <mergeCell ref="D3:F3"/>
    <mergeCell ref="D4:F4"/>
    <mergeCell ref="D5:F5"/>
    <mergeCell ref="D6:F6"/>
    <mergeCell ref="AT12:AU12"/>
    <mergeCell ref="AZ12:BA12"/>
    <mergeCell ref="AW12:AX12"/>
    <mergeCell ref="Z12:AA12"/>
    <mergeCell ref="AC12:AD12"/>
    <mergeCell ref="AI12:AJ12"/>
    <mergeCell ref="AK12:AL12"/>
    <mergeCell ref="AM12:AN12"/>
    <mergeCell ref="AO12:AP12"/>
    <mergeCell ref="G24:I24"/>
    <mergeCell ref="G25:I25"/>
    <mergeCell ref="G23:I23"/>
    <mergeCell ref="Y47:AA47"/>
    <mergeCell ref="G65:I65"/>
    <mergeCell ref="G66:I66"/>
    <mergeCell ref="G67:I67"/>
    <mergeCell ref="G57:I57"/>
    <mergeCell ref="G58:I58"/>
    <mergeCell ref="G59:I59"/>
    <mergeCell ref="G50:I50"/>
    <mergeCell ref="G51:I51"/>
    <mergeCell ref="G52:I52"/>
    <mergeCell ref="G53:I53"/>
    <mergeCell ref="G54:I54"/>
    <mergeCell ref="G60:I60"/>
    <mergeCell ref="G61:I61"/>
    <mergeCell ref="G62:I62"/>
    <mergeCell ref="G63:I63"/>
    <mergeCell ref="G64:I64"/>
    <mergeCell ref="G55:I55"/>
    <mergeCell ref="G56:I56"/>
    <mergeCell ref="P47:R47"/>
    <mergeCell ref="S47:U47"/>
    <mergeCell ref="V47:X47"/>
    <mergeCell ref="G48:I48"/>
    <mergeCell ref="G49:I49"/>
    <mergeCell ref="Y40:AA40"/>
    <mergeCell ref="Y41:AA41"/>
    <mergeCell ref="Y42:AA42"/>
    <mergeCell ref="U45:Y45"/>
    <mergeCell ref="U46:Y46"/>
    <mergeCell ref="Y35:AA35"/>
    <mergeCell ref="Y36:AA36"/>
    <mergeCell ref="Y37:AA37"/>
    <mergeCell ref="Y38:AA38"/>
    <mergeCell ref="Y39:AA39"/>
    <mergeCell ref="S45:T45"/>
    <mergeCell ref="G42:I42"/>
    <mergeCell ref="G36:I36"/>
    <mergeCell ref="G37:I37"/>
    <mergeCell ref="G38:I38"/>
    <mergeCell ref="G39:I39"/>
    <mergeCell ref="G40:I40"/>
    <mergeCell ref="AB52:AD52"/>
    <mergeCell ref="AB53:AD53"/>
    <mergeCell ref="AB54:AD54"/>
    <mergeCell ref="AB55:AD55"/>
    <mergeCell ref="AB56:AD56"/>
    <mergeCell ref="AB47:AD47"/>
    <mergeCell ref="AB48:AD48"/>
    <mergeCell ref="AB49:AD49"/>
    <mergeCell ref="AB50:AD50"/>
    <mergeCell ref="AB51:AD51"/>
    <mergeCell ref="AB62:AD62"/>
    <mergeCell ref="AB63:AD63"/>
    <mergeCell ref="AB64:AD64"/>
    <mergeCell ref="AB65:AD65"/>
    <mergeCell ref="AB66:AD66"/>
    <mergeCell ref="AB57:AD57"/>
    <mergeCell ref="AB58:AD58"/>
    <mergeCell ref="AB59:AD59"/>
    <mergeCell ref="AB60:AD60"/>
    <mergeCell ref="AB61:AD61"/>
    <mergeCell ref="AB67:AD67"/>
    <mergeCell ref="B79:C79"/>
    <mergeCell ref="E78:G78"/>
    <mergeCell ref="E79:G79"/>
    <mergeCell ref="B80:C80"/>
    <mergeCell ref="E80:G80"/>
    <mergeCell ref="B76:C76"/>
    <mergeCell ref="B72:C72"/>
    <mergeCell ref="B73:C73"/>
    <mergeCell ref="B74:C74"/>
    <mergeCell ref="B75:C75"/>
    <mergeCell ref="B71:C71"/>
    <mergeCell ref="B70:D70"/>
    <mergeCell ref="A83:A88"/>
    <mergeCell ref="B84:C84"/>
    <mergeCell ref="E84:G84"/>
    <mergeCell ref="B85:C85"/>
    <mergeCell ref="E85:G85"/>
    <mergeCell ref="B86:C86"/>
    <mergeCell ref="E86:G86"/>
    <mergeCell ref="B81:C81"/>
    <mergeCell ref="E81:G81"/>
    <mergeCell ref="B82:C82"/>
    <mergeCell ref="E82:G82"/>
    <mergeCell ref="B83:C83"/>
    <mergeCell ref="E83:G83"/>
    <mergeCell ref="B90:C90"/>
    <mergeCell ref="E90:G90"/>
    <mergeCell ref="B91:C91"/>
    <mergeCell ref="E91:G91"/>
    <mergeCell ref="B89:C89"/>
    <mergeCell ref="E89:G89"/>
    <mergeCell ref="B87:C87"/>
    <mergeCell ref="E87:G87"/>
    <mergeCell ref="B88:C88"/>
    <mergeCell ref="E88:G88"/>
  </mergeCells>
  <conditionalFormatting sqref="C3">
    <cfRule type="cellIs" dxfId="1319" priority="628" operator="equal">
      <formula>"SI"</formula>
    </cfRule>
    <cfRule type="cellIs" dxfId="1318" priority="629" operator="equal">
      <formula>"NO"</formula>
    </cfRule>
  </conditionalFormatting>
  <conditionalFormatting sqref="C4">
    <cfRule type="cellIs" dxfId="1317" priority="626" operator="equal">
      <formula>"SI"</formula>
    </cfRule>
    <cfRule type="cellIs" dxfId="1316" priority="627" operator="equal">
      <formula>"NO"</formula>
    </cfRule>
  </conditionalFormatting>
  <conditionalFormatting sqref="C5">
    <cfRule type="cellIs" dxfId="1315" priority="624" operator="equal">
      <formula>"SI"</formula>
    </cfRule>
    <cfRule type="cellIs" dxfId="1314" priority="625" operator="equal">
      <formula>"NO"</formula>
    </cfRule>
  </conditionalFormatting>
  <conditionalFormatting sqref="C6">
    <cfRule type="cellIs" dxfId="1313" priority="622" operator="equal">
      <formula>"SI"</formula>
    </cfRule>
    <cfRule type="cellIs" dxfId="1312" priority="623" operator="equal">
      <formula>"NO"</formula>
    </cfRule>
  </conditionalFormatting>
  <conditionalFormatting sqref="C13">
    <cfRule type="cellIs" dxfId="1311" priority="620" operator="equal">
      <formula>"SI"</formula>
    </cfRule>
    <cfRule type="cellIs" dxfId="1310" priority="621" operator="equal">
      <formula>"NO"</formula>
    </cfRule>
  </conditionalFormatting>
  <conditionalFormatting sqref="E13">
    <cfRule type="cellIs" dxfId="1309" priority="618" operator="equal">
      <formula>"SI"</formula>
    </cfRule>
    <cfRule type="cellIs" dxfId="1308" priority="619" operator="equal">
      <formula>"NO"</formula>
    </cfRule>
  </conditionalFormatting>
  <conditionalFormatting sqref="AJ13">
    <cfRule type="cellIs" dxfId="1307" priority="568" operator="equal">
      <formula>"SI"</formula>
    </cfRule>
    <cfRule type="cellIs" dxfId="1306" priority="569" operator="equal">
      <formula>"NO"</formula>
    </cfRule>
  </conditionalFormatting>
  <conditionalFormatting sqref="AB18:AB19 AD18:AF19 AE13:AF17">
    <cfRule type="cellIs" dxfId="1305" priority="574" operator="equal">
      <formula>"SI"</formula>
    </cfRule>
    <cfRule type="cellIs" dxfId="1304" priority="575" operator="equal">
      <formula>"NO"</formula>
    </cfRule>
  </conditionalFormatting>
  <conditionalFormatting sqref="AL13">
    <cfRule type="cellIs" dxfId="1303" priority="564" operator="equal">
      <formula>"SI"</formula>
    </cfRule>
    <cfRule type="cellIs" dxfId="1302" priority="565" operator="equal">
      <formula>"NO"</formula>
    </cfRule>
  </conditionalFormatting>
  <conditionalFormatting sqref="AH13">
    <cfRule type="cellIs" dxfId="1301" priority="572" operator="equal">
      <formula>"SI"</formula>
    </cfRule>
    <cfRule type="cellIs" dxfId="1300" priority="573" operator="equal">
      <formula>"NO"</formula>
    </cfRule>
  </conditionalFormatting>
  <conditionalFormatting sqref="K16">
    <cfRule type="cellIs" dxfId="1299" priority="600" operator="equal">
      <formula>"SI"</formula>
    </cfRule>
    <cfRule type="cellIs" dxfId="1298" priority="601" operator="equal">
      <formula>"NO"</formula>
    </cfRule>
  </conditionalFormatting>
  <conditionalFormatting sqref="AN13">
    <cfRule type="cellIs" dxfId="1297" priority="556" operator="equal">
      <formula>"SI"</formula>
    </cfRule>
    <cfRule type="cellIs" dxfId="1296" priority="557" operator="equal">
      <formula>"NO"</formula>
    </cfRule>
  </conditionalFormatting>
  <conditionalFormatting sqref="BF13:BF17">
    <cfRule type="cellIs" dxfId="1295" priority="534" operator="equal">
      <formula>"SI"</formula>
    </cfRule>
    <cfRule type="cellIs" dxfId="1294" priority="535" operator="equal">
      <formula>"NO"</formula>
    </cfRule>
  </conditionalFormatting>
  <conditionalFormatting sqref="AQ13:AQ17">
    <cfRule type="cellIs" dxfId="1293" priority="548" operator="equal">
      <formula>"SI"</formula>
    </cfRule>
    <cfRule type="cellIs" dxfId="1292" priority="549" operator="equal">
      <formula>"NO"</formula>
    </cfRule>
  </conditionalFormatting>
  <conditionalFormatting sqref="AZ13">
    <cfRule type="cellIs" dxfId="1291" priority="546" operator="equal">
      <formula>"N/A"</formula>
    </cfRule>
    <cfRule type="cellIs" dxfId="1290" priority="547" operator="equal">
      <formula>"SI"</formula>
    </cfRule>
  </conditionalFormatting>
  <conditionalFormatting sqref="AZ14">
    <cfRule type="cellIs" dxfId="1289" priority="544" operator="equal">
      <formula>"N/A"</formula>
    </cfRule>
    <cfRule type="cellIs" dxfId="1288" priority="545" operator="equal">
      <formula>"SI"</formula>
    </cfRule>
  </conditionalFormatting>
  <conditionalFormatting sqref="AZ15">
    <cfRule type="cellIs" dxfId="1287" priority="542" operator="equal">
      <formula>"N/A"</formula>
    </cfRule>
    <cfRule type="cellIs" dxfId="1286" priority="543" operator="equal">
      <formula>"SI"</formula>
    </cfRule>
  </conditionalFormatting>
  <conditionalFormatting sqref="AZ17">
    <cfRule type="cellIs" dxfId="1285" priority="538" operator="equal">
      <formula>"N/A"</formula>
    </cfRule>
    <cfRule type="cellIs" dxfId="1284" priority="539" operator="equal">
      <formula>"SI"</formula>
    </cfRule>
  </conditionalFormatting>
  <conditionalFormatting sqref="BA13">
    <cfRule type="cellIs" dxfId="1283" priority="402" operator="equal">
      <formula>"INGRESE DATOS:"</formula>
    </cfRule>
    <cfRule type="cellIs" dxfId="1282" priority="537" operator="equal">
      <formula>"INGRESE DATOS:"</formula>
    </cfRule>
  </conditionalFormatting>
  <conditionalFormatting sqref="AX13:AY13">
    <cfRule type="cellIs" dxfId="1281" priority="531" operator="equal">
      <formula>"N/A"</formula>
    </cfRule>
    <cfRule type="cellIs" dxfId="1280" priority="532" operator="equal">
      <formula>"VALIDE CONTRATO"</formula>
    </cfRule>
  </conditionalFormatting>
  <conditionalFormatting sqref="AY13">
    <cfRule type="cellIs" dxfId="1279" priority="524" operator="equal">
      <formula>"N/A"</formula>
    </cfRule>
    <cfRule type="cellIs" dxfId="1278" priority="525" operator="equal">
      <formula>"NO"</formula>
    </cfRule>
    <cfRule type="cellIs" dxfId="1277" priority="526" operator="equal">
      <formula>"SI"</formula>
    </cfRule>
  </conditionalFormatting>
  <conditionalFormatting sqref="AY14:AY17">
    <cfRule type="cellIs" dxfId="1276" priority="522" operator="equal">
      <formula>"N/A"</formula>
    </cfRule>
    <cfRule type="cellIs" dxfId="1275" priority="523" operator="equal">
      <formula>"VALIDE CONTRATO"</formula>
    </cfRule>
  </conditionalFormatting>
  <conditionalFormatting sqref="AY14:AY17">
    <cfRule type="cellIs" dxfId="1274" priority="519" operator="equal">
      <formula>"N/A"</formula>
    </cfRule>
    <cfRule type="cellIs" dxfId="1273" priority="520" operator="equal">
      <formula>"NO"</formula>
    </cfRule>
    <cfRule type="cellIs" dxfId="1272" priority="521" operator="equal">
      <formula>"SI"</formula>
    </cfRule>
  </conditionalFormatting>
  <conditionalFormatting sqref="AV13">
    <cfRule type="cellIs" dxfId="1271" priority="516" operator="equal">
      <formula>"SI"</formula>
    </cfRule>
    <cfRule type="cellIs" dxfId="1270" priority="517" operator="equal">
      <formula>"NO"</formula>
    </cfRule>
  </conditionalFormatting>
  <conditionalFormatting sqref="AX13">
    <cfRule type="cellIs" dxfId="1269" priority="317" operator="equal">
      <formula>"VALIDE CONTRATO:"</formula>
    </cfRule>
    <cfRule type="cellIs" dxfId="1268" priority="406" operator="equal">
      <formula>"VALIDE CONTRATO"</formula>
    </cfRule>
  </conditionalFormatting>
  <conditionalFormatting sqref="BA14:BA17">
    <cfRule type="cellIs" dxfId="1267" priority="400" operator="equal">
      <formula>"INGRESE DATOS:"</formula>
    </cfRule>
    <cfRule type="cellIs" dxfId="1266" priority="401" operator="equal">
      <formula>"INGRESE DATOS:"</formula>
    </cfRule>
  </conditionalFormatting>
  <conditionalFormatting sqref="BC13:BC17">
    <cfRule type="cellIs" dxfId="1265" priority="397" operator="equal">
      <formula>"N/A"</formula>
    </cfRule>
    <cfRule type="cellIs" dxfId="1264" priority="398" operator="equal">
      <formula>"SI"</formula>
    </cfRule>
    <cfRule type="cellIs" dxfId="1263" priority="399" operator="equal">
      <formula>"NO"</formula>
    </cfRule>
  </conditionalFormatting>
  <conditionalFormatting sqref="BE13:BE17">
    <cfRule type="cellIs" dxfId="1262" priority="394" operator="equal">
      <formula>"N/A"</formula>
    </cfRule>
    <cfRule type="cellIs" dxfId="1261" priority="395" operator="equal">
      <formula>"SI"</formula>
    </cfRule>
    <cfRule type="cellIs" dxfId="1260" priority="396" operator="equal">
      <formula>"NO"</formula>
    </cfRule>
  </conditionalFormatting>
  <conditionalFormatting sqref="C14">
    <cfRule type="cellIs" dxfId="1259" priority="392" operator="equal">
      <formula>"SI"</formula>
    </cfRule>
    <cfRule type="cellIs" dxfId="1258" priority="393" operator="equal">
      <formula>"NO"</formula>
    </cfRule>
  </conditionalFormatting>
  <conditionalFormatting sqref="C15">
    <cfRule type="cellIs" dxfId="1257" priority="390" operator="equal">
      <formula>"SI"</formula>
    </cfRule>
    <cfRule type="cellIs" dxfId="1256" priority="391" operator="equal">
      <formula>"NO"</formula>
    </cfRule>
  </conditionalFormatting>
  <conditionalFormatting sqref="C16">
    <cfRule type="cellIs" dxfId="1255" priority="388" operator="equal">
      <formula>"SI"</formula>
    </cfRule>
    <cfRule type="cellIs" dxfId="1254" priority="389" operator="equal">
      <formula>"NO"</formula>
    </cfRule>
  </conditionalFormatting>
  <conditionalFormatting sqref="C17">
    <cfRule type="cellIs" dxfId="1253" priority="386" operator="equal">
      <formula>"SI"</formula>
    </cfRule>
    <cfRule type="cellIs" dxfId="1252" priority="387" operator="equal">
      <formula>"NO"</formula>
    </cfRule>
  </conditionalFormatting>
  <conditionalFormatting sqref="E14">
    <cfRule type="cellIs" dxfId="1251" priority="384" operator="equal">
      <formula>"SI"</formula>
    </cfRule>
    <cfRule type="cellIs" dxfId="1250" priority="385" operator="equal">
      <formula>"NO"</formula>
    </cfRule>
  </conditionalFormatting>
  <conditionalFormatting sqref="E15">
    <cfRule type="cellIs" dxfId="1249" priority="382" operator="equal">
      <formula>"SI"</formula>
    </cfRule>
    <cfRule type="cellIs" dxfId="1248" priority="383" operator="equal">
      <formula>"NO"</formula>
    </cfRule>
  </conditionalFormatting>
  <conditionalFormatting sqref="E16">
    <cfRule type="cellIs" dxfId="1247" priority="380" operator="equal">
      <formula>"SI"</formula>
    </cfRule>
    <cfRule type="cellIs" dxfId="1246" priority="381" operator="equal">
      <formula>"NO"</formula>
    </cfRule>
  </conditionalFormatting>
  <conditionalFormatting sqref="E17">
    <cfRule type="cellIs" dxfId="1245" priority="378" operator="equal">
      <formula>"SI"</formula>
    </cfRule>
    <cfRule type="cellIs" dxfId="1244" priority="379" operator="equal">
      <formula>"NO"</formula>
    </cfRule>
  </conditionalFormatting>
  <conditionalFormatting sqref="AH14">
    <cfRule type="cellIs" dxfId="1243" priority="376" operator="equal">
      <formula>"SI"</formula>
    </cfRule>
    <cfRule type="cellIs" dxfId="1242" priority="377" operator="equal">
      <formula>"NO"</formula>
    </cfRule>
  </conditionalFormatting>
  <conditionalFormatting sqref="AH15">
    <cfRule type="cellIs" dxfId="1241" priority="374" operator="equal">
      <formula>"SI"</formula>
    </cfRule>
    <cfRule type="cellIs" dxfId="1240" priority="375" operator="equal">
      <formula>"NO"</formula>
    </cfRule>
  </conditionalFormatting>
  <conditionalFormatting sqref="AH16">
    <cfRule type="cellIs" dxfId="1239" priority="372" operator="equal">
      <formula>"SI"</formula>
    </cfRule>
    <cfRule type="cellIs" dxfId="1238" priority="373" operator="equal">
      <formula>"NO"</formula>
    </cfRule>
  </conditionalFormatting>
  <conditionalFormatting sqref="AH17">
    <cfRule type="cellIs" dxfId="1237" priority="370" operator="equal">
      <formula>"SI"</formula>
    </cfRule>
    <cfRule type="cellIs" dxfId="1236" priority="371" operator="equal">
      <formula>"NO"</formula>
    </cfRule>
  </conditionalFormatting>
  <conditionalFormatting sqref="AJ14">
    <cfRule type="cellIs" dxfId="1235" priority="368" operator="equal">
      <formula>"SI"</formula>
    </cfRule>
    <cfRule type="cellIs" dxfId="1234" priority="369" operator="equal">
      <formula>"NO"</formula>
    </cfRule>
  </conditionalFormatting>
  <conditionalFormatting sqref="AJ15">
    <cfRule type="cellIs" dxfId="1233" priority="366" operator="equal">
      <formula>"SI"</formula>
    </cfRule>
    <cfRule type="cellIs" dxfId="1232" priority="367" operator="equal">
      <formula>"NO"</formula>
    </cfRule>
  </conditionalFormatting>
  <conditionalFormatting sqref="AJ16">
    <cfRule type="cellIs" dxfId="1231" priority="364" operator="equal">
      <formula>"SI"</formula>
    </cfRule>
    <cfRule type="cellIs" dxfId="1230" priority="365" operator="equal">
      <formula>"NO"</formula>
    </cfRule>
  </conditionalFormatting>
  <conditionalFormatting sqref="AJ17">
    <cfRule type="cellIs" dxfId="1229" priority="362" operator="equal">
      <formula>"SI"</formula>
    </cfRule>
    <cfRule type="cellIs" dxfId="1228" priority="363" operator="equal">
      <formula>"NO"</formula>
    </cfRule>
  </conditionalFormatting>
  <conditionalFormatting sqref="AL14">
    <cfRule type="cellIs" dxfId="1227" priority="360" operator="equal">
      <formula>"SI"</formula>
    </cfRule>
    <cfRule type="cellIs" dxfId="1226" priority="361" operator="equal">
      <formula>"NO"</formula>
    </cfRule>
  </conditionalFormatting>
  <conditionalFormatting sqref="AL15">
    <cfRule type="cellIs" dxfId="1225" priority="358" operator="equal">
      <formula>"SI"</formula>
    </cfRule>
    <cfRule type="cellIs" dxfId="1224" priority="359" operator="equal">
      <formula>"NO"</formula>
    </cfRule>
  </conditionalFormatting>
  <conditionalFormatting sqref="AL16">
    <cfRule type="cellIs" dxfId="1223" priority="356" operator="equal">
      <formula>"SI"</formula>
    </cfRule>
    <cfRule type="cellIs" dxfId="1222" priority="357" operator="equal">
      <formula>"NO"</formula>
    </cfRule>
  </conditionalFormatting>
  <conditionalFormatting sqref="AL17">
    <cfRule type="cellIs" dxfId="1221" priority="354" operator="equal">
      <formula>"SI"</formula>
    </cfRule>
    <cfRule type="cellIs" dxfId="1220" priority="355" operator="equal">
      <formula>"NO"</formula>
    </cfRule>
  </conditionalFormatting>
  <conditionalFormatting sqref="AN14">
    <cfRule type="cellIs" dxfId="1219" priority="352" operator="equal">
      <formula>"SI"</formula>
    </cfRule>
    <cfRule type="cellIs" dxfId="1218" priority="353" operator="equal">
      <formula>"NO"</formula>
    </cfRule>
  </conditionalFormatting>
  <conditionalFormatting sqref="AN15">
    <cfRule type="cellIs" dxfId="1217" priority="350" operator="equal">
      <formula>"SI"</formula>
    </cfRule>
    <cfRule type="cellIs" dxfId="1216" priority="351" operator="equal">
      <formula>"NO"</formula>
    </cfRule>
  </conditionalFormatting>
  <conditionalFormatting sqref="AN16">
    <cfRule type="cellIs" dxfId="1215" priority="348" operator="equal">
      <formula>"SI"</formula>
    </cfRule>
    <cfRule type="cellIs" dxfId="1214" priority="349" operator="equal">
      <formula>"NO"</formula>
    </cfRule>
  </conditionalFormatting>
  <conditionalFormatting sqref="AN17">
    <cfRule type="cellIs" dxfId="1213" priority="346" operator="equal">
      <formula>"SI"</formula>
    </cfRule>
    <cfRule type="cellIs" dxfId="1212" priority="347" operator="equal">
      <formula>"NO"</formula>
    </cfRule>
  </conditionalFormatting>
  <conditionalFormatting sqref="AS13">
    <cfRule type="cellIs" dxfId="1211" priority="344" operator="equal">
      <formula>"SI"</formula>
    </cfRule>
    <cfRule type="cellIs" dxfId="1210" priority="345" operator="equal">
      <formula>"NO"</formula>
    </cfRule>
  </conditionalFormatting>
  <conditionalFormatting sqref="AS14">
    <cfRule type="cellIs" dxfId="1209" priority="342" operator="equal">
      <formula>"SI"</formula>
    </cfRule>
    <cfRule type="cellIs" dxfId="1208" priority="343" operator="equal">
      <formula>"NO"</formula>
    </cfRule>
  </conditionalFormatting>
  <conditionalFormatting sqref="AS15">
    <cfRule type="cellIs" dxfId="1207" priority="340" operator="equal">
      <formula>"SI"</formula>
    </cfRule>
    <cfRule type="cellIs" dxfId="1206" priority="341" operator="equal">
      <formula>"NO"</formula>
    </cfRule>
  </conditionalFormatting>
  <conditionalFormatting sqref="AS16">
    <cfRule type="cellIs" dxfId="1205" priority="338" operator="equal">
      <formula>"SI"</formula>
    </cfRule>
    <cfRule type="cellIs" dxfId="1204" priority="339" operator="equal">
      <formula>"NO"</formula>
    </cfRule>
  </conditionalFormatting>
  <conditionalFormatting sqref="AS17">
    <cfRule type="cellIs" dxfId="1203" priority="336" operator="equal">
      <formula>"SI"</formula>
    </cfRule>
    <cfRule type="cellIs" dxfId="1202" priority="337" operator="equal">
      <formula>"NO"</formula>
    </cfRule>
  </conditionalFormatting>
  <conditionalFormatting sqref="AU13">
    <cfRule type="cellIs" dxfId="1201" priority="334" operator="equal">
      <formula>"SI"</formula>
    </cfRule>
    <cfRule type="cellIs" dxfId="1200" priority="335" operator="equal">
      <formula>"NO"</formula>
    </cfRule>
  </conditionalFormatting>
  <conditionalFormatting sqref="AU14">
    <cfRule type="cellIs" dxfId="1199" priority="332" operator="equal">
      <formula>"SI"</formula>
    </cfRule>
    <cfRule type="cellIs" dxfId="1198" priority="333" operator="equal">
      <formula>"NO"</formula>
    </cfRule>
  </conditionalFormatting>
  <conditionalFormatting sqref="AU15">
    <cfRule type="cellIs" dxfId="1197" priority="330" operator="equal">
      <formula>"SI"</formula>
    </cfRule>
    <cfRule type="cellIs" dxfId="1196" priority="331" operator="equal">
      <formula>"NO"</formula>
    </cfRule>
  </conditionalFormatting>
  <conditionalFormatting sqref="AU16">
    <cfRule type="cellIs" dxfId="1195" priority="328" operator="equal">
      <formula>"SI"</formula>
    </cfRule>
    <cfRule type="cellIs" dxfId="1194" priority="329" operator="equal">
      <formula>"NO"</formula>
    </cfRule>
  </conditionalFormatting>
  <conditionalFormatting sqref="AU17">
    <cfRule type="cellIs" dxfId="1193" priority="326" operator="equal">
      <formula>"SI"</formula>
    </cfRule>
    <cfRule type="cellIs" dxfId="1192" priority="327" operator="equal">
      <formula>"NO"</formula>
    </cfRule>
  </conditionalFormatting>
  <conditionalFormatting sqref="AV14">
    <cfRule type="cellIs" dxfId="1191" priority="324" operator="equal">
      <formula>"SI"</formula>
    </cfRule>
    <cfRule type="cellIs" dxfId="1190" priority="325" operator="equal">
      <formula>"NO"</formula>
    </cfRule>
  </conditionalFormatting>
  <conditionalFormatting sqref="AV15">
    <cfRule type="cellIs" dxfId="1189" priority="322" operator="equal">
      <formula>"SI"</formula>
    </cfRule>
    <cfRule type="cellIs" dxfId="1188" priority="323" operator="equal">
      <formula>"NO"</formula>
    </cfRule>
  </conditionalFormatting>
  <conditionalFormatting sqref="AV16">
    <cfRule type="cellIs" dxfId="1187" priority="320" operator="equal">
      <formula>"SI"</formula>
    </cfRule>
    <cfRule type="cellIs" dxfId="1186" priority="321" operator="equal">
      <formula>"NO"</formula>
    </cfRule>
  </conditionalFormatting>
  <conditionalFormatting sqref="AV17">
    <cfRule type="cellIs" dxfId="1185" priority="318" operator="equal">
      <formula>"SI"</formula>
    </cfRule>
    <cfRule type="cellIs" dxfId="1184" priority="319" operator="equal">
      <formula>"NO"</formula>
    </cfRule>
  </conditionalFormatting>
  <conditionalFormatting sqref="BU13:BU17">
    <cfRule type="cellIs" dxfId="1183" priority="311" operator="equal">
      <formula>"SI"</formula>
    </cfRule>
    <cfRule type="cellIs" dxfId="1182" priority="312" operator="equal">
      <formula>"NO"</formula>
    </cfRule>
  </conditionalFormatting>
  <conditionalFormatting sqref="C21">
    <cfRule type="cellIs" dxfId="1181" priority="309" operator="equal">
      <formula>"SI"</formula>
    </cfRule>
    <cfRule type="cellIs" dxfId="1180" priority="310" operator="equal">
      <formula>"NO"</formula>
    </cfRule>
  </conditionalFormatting>
  <conditionalFormatting sqref="E21">
    <cfRule type="cellIs" dxfId="1179" priority="307" operator="equal">
      <formula>"SI"</formula>
    </cfRule>
    <cfRule type="cellIs" dxfId="1178" priority="308" operator="equal">
      <formula>"NO"</formula>
    </cfRule>
  </conditionalFormatting>
  <conditionalFormatting sqref="G21">
    <cfRule type="cellIs" dxfId="1177" priority="305" operator="equal">
      <formula>"SI"</formula>
    </cfRule>
    <cfRule type="cellIs" dxfId="1176" priority="306" operator="equal">
      <formula>"NO"</formula>
    </cfRule>
  </conditionalFormatting>
  <conditionalFormatting sqref="D23">
    <cfRule type="cellIs" dxfId="1175" priority="303" operator="equal">
      <formula>"SI"</formula>
    </cfRule>
    <cfRule type="cellIs" dxfId="1174" priority="304" operator="equal">
      <formula>"NO"</formula>
    </cfRule>
  </conditionalFormatting>
  <conditionalFormatting sqref="F23">
    <cfRule type="cellIs" dxfId="1173" priority="301" operator="equal">
      <formula>"SI"</formula>
    </cfRule>
    <cfRule type="cellIs" dxfId="1172" priority="302" operator="equal">
      <formula>"NO"</formula>
    </cfRule>
  </conditionalFormatting>
  <conditionalFormatting sqref="D21">
    <cfRule type="cellIs" dxfId="1171" priority="297" operator="equal">
      <formula>"SI"</formula>
    </cfRule>
    <cfRule type="cellIs" dxfId="1170" priority="298" operator="equal">
      <formula>"NO"</formula>
    </cfRule>
  </conditionalFormatting>
  <conditionalFormatting sqref="F21">
    <cfRule type="cellIs" dxfId="1169" priority="295" operator="equal">
      <formula>"SI"</formula>
    </cfRule>
    <cfRule type="cellIs" dxfId="1168" priority="296" operator="equal">
      <formula>"NO"</formula>
    </cfRule>
  </conditionalFormatting>
  <conditionalFormatting sqref="J23">
    <cfRule type="cellIs" dxfId="1167" priority="287" operator="equal">
      <formula>"N/A"</formula>
    </cfRule>
    <cfRule type="cellIs" dxfId="1166" priority="290" operator="equal">
      <formula>"SI"</formula>
    </cfRule>
    <cfRule type="cellIs" dxfId="1165" priority="291" operator="equal">
      <formula>"NO"</formula>
    </cfRule>
    <cfRule type="cellIs" dxfId="1164" priority="292" operator="equal">
      <formula>"SI"</formula>
    </cfRule>
    <cfRule type="cellIs" dxfId="1163" priority="293" operator="equal">
      <formula>"SI"</formula>
    </cfRule>
    <cfRule type="cellIs" dxfId="1162" priority="294" operator="equal">
      <formula>"NO"</formula>
    </cfRule>
  </conditionalFormatting>
  <conditionalFormatting sqref="K23">
    <cfRule type="cellIs" dxfId="1161" priority="288" operator="equal">
      <formula>"VALIDAR CONTRATO"</formula>
    </cfRule>
    <cfRule type="cellIs" dxfId="1160" priority="289" operator="equal">
      <formula>"N/A"</formula>
    </cfRule>
  </conditionalFormatting>
  <conditionalFormatting sqref="L23">
    <cfRule type="cellIs" dxfId="1159" priority="284" operator="equal">
      <formula>"N/A"</formula>
    </cfRule>
    <cfRule type="cellIs" dxfId="1158" priority="285" operator="equal">
      <formula>"SI"</formula>
    </cfRule>
    <cfRule type="cellIs" dxfId="1157" priority="286" operator="equal">
      <formula>"NO"</formula>
    </cfRule>
  </conditionalFormatting>
  <conditionalFormatting sqref="H21">
    <cfRule type="cellIs" dxfId="1156" priority="279" operator="equal">
      <formula>"SI"</formula>
    </cfRule>
    <cfRule type="cellIs" dxfId="1155" priority="280" operator="equal">
      <formula>"NO"</formula>
    </cfRule>
    <cfRule type="cellIs" dxfId="1154" priority="281" operator="equal">
      <formula>"NO"</formula>
    </cfRule>
    <cfRule type="cellIs" dxfId="1153" priority="282" operator="equal">
      <formula>"SI"</formula>
    </cfRule>
    <cfRule type="cellIs" dxfId="1152" priority="283" operator="equal">
      <formula>"NO"</formula>
    </cfRule>
  </conditionalFormatting>
  <conditionalFormatting sqref="I21">
    <cfRule type="cellIs" dxfId="1151" priority="277" operator="equal">
      <formula>"VALIDAR MATRICULA"</formula>
    </cfRule>
    <cfRule type="cellIs" dxfId="1150" priority="278" operator="equal">
      <formula>"N/A"</formula>
    </cfRule>
  </conditionalFormatting>
  <conditionalFormatting sqref="J21">
    <cfRule type="cellIs" dxfId="1149" priority="274" operator="equal">
      <formula>"N/A"</formula>
    </cfRule>
    <cfRule type="cellIs" dxfId="1148" priority="275" operator="equal">
      <formula>"SI"</formula>
    </cfRule>
    <cfRule type="cellIs" dxfId="1147" priority="276" operator="equal">
      <formula>"NO"</formula>
    </cfRule>
  </conditionalFormatting>
  <conditionalFormatting sqref="L21">
    <cfRule type="cellIs" dxfId="1146" priority="271" operator="equal">
      <formula>"N/A"</formula>
    </cfRule>
    <cfRule type="cellIs" dxfId="1145" priority="272" operator="equal">
      <formula>"SI"</formula>
    </cfRule>
    <cfRule type="cellIs" dxfId="1144" priority="273" operator="equal">
      <formula>"NO"</formula>
    </cfRule>
  </conditionalFormatting>
  <conditionalFormatting sqref="M21">
    <cfRule type="cellIs" dxfId="1143" priority="268" operator="equal">
      <formula>"N/A"</formula>
    </cfRule>
    <cfRule type="cellIs" dxfId="1142" priority="269" operator="equal">
      <formula>"SI"</formula>
    </cfRule>
    <cfRule type="cellIs" dxfId="1141" priority="270" operator="equal">
      <formula>"NO"</formula>
    </cfRule>
  </conditionalFormatting>
  <conditionalFormatting sqref="N21">
    <cfRule type="cellIs" dxfId="1140" priority="265" operator="equal">
      <formula>"N/A"</formula>
    </cfRule>
    <cfRule type="cellIs" dxfId="1139" priority="266" operator="equal">
      <formula>"SI"</formula>
    </cfRule>
    <cfRule type="cellIs" dxfId="1138" priority="267" operator="equal">
      <formula>"NO"</formula>
    </cfRule>
  </conditionalFormatting>
  <conditionalFormatting sqref="O23">
    <cfRule type="cellIs" dxfId="1137" priority="260" operator="equal">
      <formula>"SI"</formula>
    </cfRule>
    <cfRule type="cellIs" dxfId="1136" priority="261" operator="equal">
      <formula>"NO"</formula>
    </cfRule>
    <cfRule type="cellIs" dxfId="1135" priority="262" operator="equal">
      <formula>"SI"</formula>
    </cfRule>
    <cfRule type="cellIs" dxfId="1134" priority="263" operator="equal">
      <formula>"SI"</formula>
    </cfRule>
    <cfRule type="cellIs" dxfId="1133" priority="264" operator="equal">
      <formula>"NO"</formula>
    </cfRule>
  </conditionalFormatting>
  <conditionalFormatting sqref="D24:D42">
    <cfRule type="cellIs" dxfId="1132" priority="258" operator="equal">
      <formula>"SI"</formula>
    </cfRule>
    <cfRule type="cellIs" dxfId="1131" priority="259" operator="equal">
      <formula>"NO"</formula>
    </cfRule>
  </conditionalFormatting>
  <conditionalFormatting sqref="F24:F42">
    <cfRule type="cellIs" dxfId="1130" priority="256" operator="equal">
      <formula>"SI"</formula>
    </cfRule>
    <cfRule type="cellIs" dxfId="1129" priority="257" operator="equal">
      <formula>"NO"</formula>
    </cfRule>
  </conditionalFormatting>
  <conditionalFormatting sqref="J24:J42">
    <cfRule type="cellIs" dxfId="1128" priority="248" operator="equal">
      <formula>"N/A"</formula>
    </cfRule>
    <cfRule type="cellIs" dxfId="1127" priority="251" operator="equal">
      <formula>"SI"</formula>
    </cfRule>
    <cfRule type="cellIs" dxfId="1126" priority="252" operator="equal">
      <formula>"NO"</formula>
    </cfRule>
    <cfRule type="cellIs" dxfId="1125" priority="253" operator="equal">
      <formula>"SI"</formula>
    </cfRule>
    <cfRule type="cellIs" dxfId="1124" priority="254" operator="equal">
      <formula>"SI"</formula>
    </cfRule>
    <cfRule type="cellIs" dxfId="1123" priority="255" operator="equal">
      <formula>"NO"</formula>
    </cfRule>
  </conditionalFormatting>
  <conditionalFormatting sqref="K24:K42">
    <cfRule type="cellIs" dxfId="1122" priority="249" operator="equal">
      <formula>"VALIDAR CONTRATO"</formula>
    </cfRule>
    <cfRule type="cellIs" dxfId="1121" priority="250" operator="equal">
      <formula>"N/A"</formula>
    </cfRule>
  </conditionalFormatting>
  <conditionalFormatting sqref="L24:L42">
    <cfRule type="cellIs" dxfId="1120" priority="245" operator="equal">
      <formula>"N/A"</formula>
    </cfRule>
    <cfRule type="cellIs" dxfId="1119" priority="246" operator="equal">
      <formula>"SI"</formula>
    </cfRule>
    <cfRule type="cellIs" dxfId="1118" priority="247" operator="equal">
      <formula>"NO"</formula>
    </cfRule>
  </conditionalFormatting>
  <conditionalFormatting sqref="O24:O42">
    <cfRule type="cellIs" dxfId="1117" priority="240" operator="equal">
      <formula>"SI"</formula>
    </cfRule>
    <cfRule type="cellIs" dxfId="1116" priority="241" operator="equal">
      <formula>"NO"</formula>
    </cfRule>
    <cfRule type="cellIs" dxfId="1115" priority="242" operator="equal">
      <formula>"SI"</formula>
    </cfRule>
    <cfRule type="cellIs" dxfId="1114" priority="243" operator="equal">
      <formula>"SI"</formula>
    </cfRule>
    <cfRule type="cellIs" dxfId="1113" priority="244" operator="equal">
      <formula>"NO"</formula>
    </cfRule>
  </conditionalFormatting>
  <conditionalFormatting sqref="O21">
    <cfRule type="cellIs" dxfId="1112" priority="235" operator="equal">
      <formula>"SI"</formula>
    </cfRule>
    <cfRule type="cellIs" dxfId="1111" priority="236" operator="equal">
      <formula>"NO"</formula>
    </cfRule>
  </conditionalFormatting>
  <conditionalFormatting sqref="Q21">
    <cfRule type="cellIs" dxfId="1110" priority="229" operator="equal">
      <formula>"SI"</formula>
    </cfRule>
    <cfRule type="cellIs" dxfId="1109" priority="230" operator="equal">
      <formula>"NO"</formula>
    </cfRule>
  </conditionalFormatting>
  <conditionalFormatting sqref="P21">
    <cfRule type="cellIs" dxfId="1108" priority="231" operator="equal">
      <formula>"SI"</formula>
    </cfRule>
    <cfRule type="cellIs" dxfId="1107" priority="232" operator="equal">
      <formula>"NO"</formula>
    </cfRule>
  </conditionalFormatting>
  <conditionalFormatting sqref="C46">
    <cfRule type="cellIs" dxfId="1106" priority="152" operator="equal">
      <formula>"SI"</formula>
    </cfRule>
    <cfRule type="cellIs" dxfId="1105" priority="153" operator="equal">
      <formula>"NO"</formula>
    </cfRule>
  </conditionalFormatting>
  <conditionalFormatting sqref="E46">
    <cfRule type="cellIs" dxfId="1104" priority="150" operator="equal">
      <formula>"SI"</formula>
    </cfRule>
    <cfRule type="cellIs" dxfId="1103" priority="151" operator="equal">
      <formula>"NO"</formula>
    </cfRule>
  </conditionalFormatting>
  <conditionalFormatting sqref="G46">
    <cfRule type="cellIs" dxfId="1102" priority="148" operator="equal">
      <formula>"SI"</formula>
    </cfRule>
    <cfRule type="cellIs" dxfId="1101" priority="149" operator="equal">
      <formula>"NO"</formula>
    </cfRule>
  </conditionalFormatting>
  <conditionalFormatting sqref="D48">
    <cfRule type="cellIs" dxfId="1100" priority="146" operator="equal">
      <formula>"SI"</formula>
    </cfRule>
    <cfRule type="cellIs" dxfId="1099" priority="147" operator="equal">
      <formula>"NO"</formula>
    </cfRule>
  </conditionalFormatting>
  <conditionalFormatting sqref="F48">
    <cfRule type="cellIs" dxfId="1098" priority="144" operator="equal">
      <formula>"SI"</formula>
    </cfRule>
    <cfRule type="cellIs" dxfId="1097" priority="145" operator="equal">
      <formula>"NO"</formula>
    </cfRule>
  </conditionalFormatting>
  <conditionalFormatting sqref="D46">
    <cfRule type="cellIs" dxfId="1096" priority="142" operator="equal">
      <formula>"SI"</formula>
    </cfRule>
    <cfRule type="cellIs" dxfId="1095" priority="143" operator="equal">
      <formula>"NO"</formula>
    </cfRule>
  </conditionalFormatting>
  <conditionalFormatting sqref="F46">
    <cfRule type="cellIs" dxfId="1094" priority="140" operator="equal">
      <formula>"SI"</formula>
    </cfRule>
    <cfRule type="cellIs" dxfId="1093" priority="141" operator="equal">
      <formula>"NO"</formula>
    </cfRule>
  </conditionalFormatting>
  <conditionalFormatting sqref="J48">
    <cfRule type="cellIs" dxfId="1092" priority="132" operator="equal">
      <formula>"N/A"</formula>
    </cfRule>
    <cfRule type="cellIs" dxfId="1091" priority="135" operator="equal">
      <formula>"SI"</formula>
    </cfRule>
    <cfRule type="cellIs" dxfId="1090" priority="136" operator="equal">
      <formula>"NO"</formula>
    </cfRule>
    <cfRule type="cellIs" dxfId="1089" priority="137" operator="equal">
      <formula>"SI"</formula>
    </cfRule>
    <cfRule type="cellIs" dxfId="1088" priority="138" operator="equal">
      <formula>"SI"</formula>
    </cfRule>
    <cfRule type="cellIs" dxfId="1087" priority="139" operator="equal">
      <formula>"NO"</formula>
    </cfRule>
  </conditionalFormatting>
  <conditionalFormatting sqref="K48">
    <cfRule type="cellIs" dxfId="1086" priority="133" operator="equal">
      <formula>"VALIDAR CONTRATO"</formula>
    </cfRule>
    <cfRule type="cellIs" dxfId="1085" priority="134" operator="equal">
      <formula>"N/A"</formula>
    </cfRule>
  </conditionalFormatting>
  <conditionalFormatting sqref="L48">
    <cfRule type="cellIs" dxfId="1084" priority="129" operator="equal">
      <formula>"N/A"</formula>
    </cfRule>
    <cfRule type="cellIs" dxfId="1083" priority="130" operator="equal">
      <formula>"SI"</formula>
    </cfRule>
    <cfRule type="cellIs" dxfId="1082" priority="131" operator="equal">
      <formula>"NO"</formula>
    </cfRule>
  </conditionalFormatting>
  <conditionalFormatting sqref="H46">
    <cfRule type="cellIs" dxfId="1081" priority="124" operator="equal">
      <formula>"SI"</formula>
    </cfRule>
    <cfRule type="cellIs" dxfId="1080" priority="125" operator="equal">
      <formula>"NO"</formula>
    </cfRule>
    <cfRule type="cellIs" dxfId="1079" priority="126" operator="equal">
      <formula>"NO"</formula>
    </cfRule>
    <cfRule type="cellIs" dxfId="1078" priority="127" operator="equal">
      <formula>"SI"</formula>
    </cfRule>
    <cfRule type="cellIs" dxfId="1077" priority="128" operator="equal">
      <formula>"NO"</formula>
    </cfRule>
  </conditionalFormatting>
  <conditionalFormatting sqref="I46">
    <cfRule type="cellIs" dxfId="1076" priority="122" operator="equal">
      <formula>"VALIDAR MATRICULA"</formula>
    </cfRule>
    <cfRule type="cellIs" dxfId="1075" priority="123" operator="equal">
      <formula>"N/A"</formula>
    </cfRule>
  </conditionalFormatting>
  <conditionalFormatting sqref="J46">
    <cfRule type="cellIs" dxfId="1074" priority="119" operator="equal">
      <formula>"N/A"</formula>
    </cfRule>
    <cfRule type="cellIs" dxfId="1073" priority="120" operator="equal">
      <formula>"SI"</formula>
    </cfRule>
    <cfRule type="cellIs" dxfId="1072" priority="121" operator="equal">
      <formula>"NO"</formula>
    </cfRule>
  </conditionalFormatting>
  <conditionalFormatting sqref="L46">
    <cfRule type="cellIs" dxfId="1071" priority="116" operator="equal">
      <formula>"N/A"</formula>
    </cfRule>
    <cfRule type="cellIs" dxfId="1070" priority="117" operator="equal">
      <formula>"SI"</formula>
    </cfRule>
    <cfRule type="cellIs" dxfId="1069" priority="118" operator="equal">
      <formula>"NO"</formula>
    </cfRule>
  </conditionalFormatting>
  <conditionalFormatting sqref="M46">
    <cfRule type="cellIs" dxfId="1068" priority="113" operator="equal">
      <formula>"N/A"</formula>
    </cfRule>
    <cfRule type="cellIs" dxfId="1067" priority="114" operator="equal">
      <formula>"SI"</formula>
    </cfRule>
    <cfRule type="cellIs" dxfId="1066" priority="115" operator="equal">
      <formula>"NO"</formula>
    </cfRule>
  </conditionalFormatting>
  <conditionalFormatting sqref="N46">
    <cfRule type="cellIs" dxfId="1065" priority="110" operator="equal">
      <formula>"N/A"</formula>
    </cfRule>
    <cfRule type="cellIs" dxfId="1064" priority="111" operator="equal">
      <formula>"SI"</formula>
    </cfRule>
    <cfRule type="cellIs" dxfId="1063" priority="112" operator="equal">
      <formula>"NO"</formula>
    </cfRule>
  </conditionalFormatting>
  <conditionalFormatting sqref="O48">
    <cfRule type="cellIs" dxfId="1062" priority="105" operator="equal">
      <formula>"SI"</formula>
    </cfRule>
    <cfRule type="cellIs" dxfId="1061" priority="106" operator="equal">
      <formula>"NO"</formula>
    </cfRule>
    <cfRule type="cellIs" dxfId="1060" priority="107" operator="equal">
      <formula>"SI"</formula>
    </cfRule>
    <cfRule type="cellIs" dxfId="1059" priority="108" operator="equal">
      <formula>"SI"</formula>
    </cfRule>
    <cfRule type="cellIs" dxfId="1058" priority="109" operator="equal">
      <formula>"NO"</formula>
    </cfRule>
  </conditionalFormatting>
  <conditionalFormatting sqref="D49:D67">
    <cfRule type="cellIs" dxfId="1057" priority="103" operator="equal">
      <formula>"SI"</formula>
    </cfRule>
    <cfRule type="cellIs" dxfId="1056" priority="104" operator="equal">
      <formula>"NO"</formula>
    </cfRule>
  </conditionalFormatting>
  <conditionalFormatting sqref="F49:F67">
    <cfRule type="cellIs" dxfId="1055" priority="101" operator="equal">
      <formula>"SI"</formula>
    </cfRule>
    <cfRule type="cellIs" dxfId="1054" priority="102" operator="equal">
      <formula>"NO"</formula>
    </cfRule>
  </conditionalFormatting>
  <conditionalFormatting sqref="J49:J67">
    <cfRule type="cellIs" dxfId="1053" priority="93" operator="equal">
      <formula>"N/A"</formula>
    </cfRule>
    <cfRule type="cellIs" dxfId="1052" priority="96" operator="equal">
      <formula>"SI"</formula>
    </cfRule>
    <cfRule type="cellIs" dxfId="1051" priority="97" operator="equal">
      <formula>"NO"</formula>
    </cfRule>
    <cfRule type="cellIs" dxfId="1050" priority="98" operator="equal">
      <formula>"SI"</formula>
    </cfRule>
    <cfRule type="cellIs" dxfId="1049" priority="99" operator="equal">
      <formula>"SI"</formula>
    </cfRule>
    <cfRule type="cellIs" dxfId="1048" priority="100" operator="equal">
      <formula>"NO"</formula>
    </cfRule>
  </conditionalFormatting>
  <conditionalFormatting sqref="K49:K67">
    <cfRule type="cellIs" dxfId="1047" priority="94" operator="equal">
      <formula>"VALIDAR CONTRATO"</formula>
    </cfRule>
    <cfRule type="cellIs" dxfId="1046" priority="95" operator="equal">
      <formula>"N/A"</formula>
    </cfRule>
  </conditionalFormatting>
  <conditionalFormatting sqref="L49:L67">
    <cfRule type="cellIs" dxfId="1045" priority="90" operator="equal">
      <formula>"N/A"</formula>
    </cfRule>
    <cfRule type="cellIs" dxfId="1044" priority="91" operator="equal">
      <formula>"SI"</formula>
    </cfRule>
    <cfRule type="cellIs" dxfId="1043" priority="92" operator="equal">
      <formula>"NO"</formula>
    </cfRule>
  </conditionalFormatting>
  <conditionalFormatting sqref="O49:O67">
    <cfRule type="cellIs" dxfId="1042" priority="85" operator="equal">
      <formula>"SI"</formula>
    </cfRule>
    <cfRule type="cellIs" dxfId="1041" priority="86" operator="equal">
      <formula>"NO"</formula>
    </cfRule>
    <cfRule type="cellIs" dxfId="1040" priority="87" operator="equal">
      <formula>"SI"</formula>
    </cfRule>
    <cfRule type="cellIs" dxfId="1039" priority="88" operator="equal">
      <formula>"SI"</formula>
    </cfRule>
    <cfRule type="cellIs" dxfId="1038" priority="89" operator="equal">
      <formula>"NO"</formula>
    </cfRule>
  </conditionalFormatting>
  <conditionalFormatting sqref="O46">
    <cfRule type="cellIs" dxfId="1037" priority="83" operator="equal">
      <formula>"SI"</formula>
    </cfRule>
    <cfRule type="cellIs" dxfId="1036" priority="84" operator="equal">
      <formula>"NO"</formula>
    </cfRule>
  </conditionalFormatting>
  <conditionalFormatting sqref="P46">
    <cfRule type="cellIs" dxfId="1035" priority="66" operator="equal">
      <formula>"SI"</formula>
    </cfRule>
    <cfRule type="cellIs" dxfId="1034" priority="77" operator="equal">
      <formula>"si"</formula>
    </cfRule>
    <cfRule type="cellIs" dxfId="1033" priority="78" operator="equal">
      <formula>"no"</formula>
    </cfRule>
    <cfRule type="cellIs" dxfId="1032" priority="81" operator="equal">
      <formula>"SI"</formula>
    </cfRule>
    <cfRule type="cellIs" dxfId="1031" priority="82" operator="equal">
      <formula>"NO"</formula>
    </cfRule>
  </conditionalFormatting>
  <conditionalFormatting sqref="T46">
    <cfRule type="cellIs" dxfId="1030" priority="67" operator="equal">
      <formula>"SI"</formula>
    </cfRule>
    <cfRule type="cellIs" dxfId="1029" priority="68" operator="equal">
      <formula>"NO"</formula>
    </cfRule>
  </conditionalFormatting>
  <conditionalFormatting sqref="Q46">
    <cfRule type="cellIs" dxfId="1028" priority="61" operator="equal">
      <formula>"SI"</formula>
    </cfRule>
    <cfRule type="cellIs" dxfId="1027" priority="62" operator="equal">
      <formula>"si"</formula>
    </cfRule>
    <cfRule type="cellIs" dxfId="1026" priority="63" operator="equal">
      <formula>"no"</formula>
    </cfRule>
    <cfRule type="cellIs" dxfId="1025" priority="64" operator="equal">
      <formula>"SI"</formula>
    </cfRule>
    <cfRule type="cellIs" dxfId="1024" priority="65" operator="equal">
      <formula>"NO"</formula>
    </cfRule>
  </conditionalFormatting>
  <conditionalFormatting sqref="R46">
    <cfRule type="cellIs" dxfId="1023" priority="56" operator="equal">
      <formula>"SI"</formula>
    </cfRule>
    <cfRule type="cellIs" dxfId="1022" priority="57" operator="equal">
      <formula>"si"</formula>
    </cfRule>
    <cfRule type="cellIs" dxfId="1021" priority="58" operator="equal">
      <formula>"no"</formula>
    </cfRule>
    <cfRule type="cellIs" dxfId="1020" priority="59" operator="equal">
      <formula>"SI"</formula>
    </cfRule>
    <cfRule type="cellIs" dxfId="1019" priority="60" operator="equal">
      <formula>"NO"</formula>
    </cfRule>
  </conditionalFormatting>
  <conditionalFormatting sqref="D71">
    <cfRule type="cellIs" dxfId="1018" priority="52" operator="equal">
      <formula>"RECHAZADO"</formula>
    </cfRule>
    <cfRule type="cellIs" dxfId="1017" priority="53" operator="equal">
      <formula>"CUMPLE"</formula>
    </cfRule>
  </conditionalFormatting>
  <conditionalFormatting sqref="D72">
    <cfRule type="cellIs" dxfId="1016" priority="50" operator="equal">
      <formula>"RECHAZADO"</formula>
    </cfRule>
    <cfRule type="cellIs" dxfId="1015" priority="51" operator="equal">
      <formula>"CUMPLE"</formula>
    </cfRule>
  </conditionalFormatting>
  <conditionalFormatting sqref="D73">
    <cfRule type="cellIs" dxfId="1014" priority="48" operator="equal">
      <formula>"RECHAZADO"</formula>
    </cfRule>
    <cfRule type="cellIs" dxfId="1013" priority="49" operator="equal">
      <formula>"CUMPLE"</formula>
    </cfRule>
  </conditionalFormatting>
  <conditionalFormatting sqref="D74">
    <cfRule type="cellIs" dxfId="1012" priority="46" operator="equal">
      <formula>"RECHAZADO"</formula>
    </cfRule>
    <cfRule type="cellIs" dxfId="1011" priority="47" operator="equal">
      <formula>"CUMPLE"</formula>
    </cfRule>
  </conditionalFormatting>
  <conditionalFormatting sqref="D75">
    <cfRule type="cellIs" dxfId="1010" priority="44" operator="equal">
      <formula>"RECHAZADO"</formula>
    </cfRule>
    <cfRule type="cellIs" dxfId="1009" priority="45" operator="equal">
      <formula>"CUMPLE"</formula>
    </cfRule>
  </conditionalFormatting>
  <conditionalFormatting sqref="D76:D77">
    <cfRule type="cellIs" dxfId="1008" priority="42" operator="equal">
      <formula>"RECHAZADO"</formula>
    </cfRule>
    <cfRule type="cellIs" dxfId="1007" priority="43" operator="equal">
      <formula>"CUMPLE"</formula>
    </cfRule>
  </conditionalFormatting>
  <conditionalFormatting sqref="D79">
    <cfRule type="cellIs" dxfId="1006" priority="40" operator="equal">
      <formula>"SI"</formula>
    </cfRule>
    <cfRule type="cellIs" dxfId="1005" priority="41" operator="equal">
      <formula>"NO"</formula>
    </cfRule>
  </conditionalFormatting>
  <conditionalFormatting sqref="D80">
    <cfRule type="cellIs" dxfId="1004" priority="38" operator="equal">
      <formula>"SI"</formula>
    </cfRule>
    <cfRule type="cellIs" dxfId="1003" priority="39" operator="equal">
      <formula>"NO"</formula>
    </cfRule>
  </conditionalFormatting>
  <conditionalFormatting sqref="D81">
    <cfRule type="cellIs" dxfId="1002" priority="36" operator="equal">
      <formula>"SI"</formula>
    </cfRule>
    <cfRule type="cellIs" dxfId="1001" priority="37" operator="equal">
      <formula>"NO"</formula>
    </cfRule>
  </conditionalFormatting>
  <conditionalFormatting sqref="D82">
    <cfRule type="cellIs" dxfId="1000" priority="34" operator="equal">
      <formula>"SI"</formula>
    </cfRule>
    <cfRule type="cellIs" dxfId="999" priority="35" operator="equal">
      <formula>"NO"</formula>
    </cfRule>
  </conditionalFormatting>
  <conditionalFormatting sqref="D83">
    <cfRule type="cellIs" dxfId="998" priority="32" operator="equal">
      <formula>"SI"</formula>
    </cfRule>
    <cfRule type="cellIs" dxfId="997" priority="33" operator="equal">
      <formula>"NO"</formula>
    </cfRule>
  </conditionalFormatting>
  <conditionalFormatting sqref="D89">
    <cfRule type="cellIs" dxfId="996" priority="30" operator="equal">
      <formula>"SI"</formula>
    </cfRule>
    <cfRule type="cellIs" dxfId="995" priority="31" operator="equal">
      <formula>"NO"</formula>
    </cfRule>
  </conditionalFormatting>
  <conditionalFormatting sqref="AW13">
    <cfRule type="cellIs" dxfId="994" priority="29" operator="equal">
      <formula>"PRIVADO"</formula>
    </cfRule>
  </conditionalFormatting>
  <conditionalFormatting sqref="AW14">
    <cfRule type="cellIs" dxfId="993" priority="28" operator="equal">
      <formula>"PRIVADO"</formula>
    </cfRule>
  </conditionalFormatting>
  <conditionalFormatting sqref="AW15">
    <cfRule type="cellIs" dxfId="992" priority="27" operator="equal">
      <formula>"PRIVADO"</formula>
    </cfRule>
  </conditionalFormatting>
  <conditionalFormatting sqref="AX14">
    <cfRule type="cellIs" dxfId="991" priority="23" operator="equal">
      <formula>"N/A"</formula>
    </cfRule>
    <cfRule type="cellIs" dxfId="990" priority="24" operator="equal">
      <formula>"VALIDE CONTRATO"</formula>
    </cfRule>
  </conditionalFormatting>
  <conditionalFormatting sqref="AX14">
    <cfRule type="cellIs" dxfId="989" priority="21" operator="equal">
      <formula>"VALIDE CONTRATO:"</formula>
    </cfRule>
    <cfRule type="cellIs" dxfId="988" priority="22" operator="equal">
      <formula>"VALIDE CONTRATO"</formula>
    </cfRule>
  </conditionalFormatting>
  <conditionalFormatting sqref="AX15">
    <cfRule type="cellIs" dxfId="987" priority="19" operator="equal">
      <formula>"N/A"</formula>
    </cfRule>
    <cfRule type="cellIs" dxfId="986" priority="20" operator="equal">
      <formula>"VALIDE CONTRATO"</formula>
    </cfRule>
  </conditionalFormatting>
  <conditionalFormatting sqref="AX15">
    <cfRule type="cellIs" dxfId="985" priority="17" operator="equal">
      <formula>"VALIDE CONTRATO:"</formula>
    </cfRule>
    <cfRule type="cellIs" dxfId="984" priority="18" operator="equal">
      <formula>"VALIDE CONTRATO"</formula>
    </cfRule>
  </conditionalFormatting>
  <conditionalFormatting sqref="AX16">
    <cfRule type="cellIs" dxfId="983" priority="15" operator="equal">
      <formula>"N/A"</formula>
    </cfRule>
    <cfRule type="cellIs" dxfId="982" priority="16" operator="equal">
      <formula>"VALIDE CONTRATO"</formula>
    </cfRule>
  </conditionalFormatting>
  <conditionalFormatting sqref="AX16">
    <cfRule type="cellIs" dxfId="981" priority="13" operator="equal">
      <formula>"VALIDE CONTRATO:"</formula>
    </cfRule>
    <cfRule type="cellIs" dxfId="980" priority="14" operator="equal">
      <formula>"VALIDE CONTRATO"</formula>
    </cfRule>
  </conditionalFormatting>
  <conditionalFormatting sqref="AX17">
    <cfRule type="cellIs" dxfId="979" priority="11" operator="equal">
      <formula>"N/A"</formula>
    </cfRule>
    <cfRule type="cellIs" dxfId="978" priority="12" operator="equal">
      <formula>"VALIDE CONTRATO"</formula>
    </cfRule>
  </conditionalFormatting>
  <conditionalFormatting sqref="AX17">
    <cfRule type="cellIs" dxfId="977" priority="9" operator="equal">
      <formula>"VALIDE CONTRATO:"</formula>
    </cfRule>
    <cfRule type="cellIs" dxfId="976" priority="10" operator="equal">
      <formula>"VALIDE CONTRATO"</formula>
    </cfRule>
  </conditionalFormatting>
  <conditionalFormatting sqref="AZ16">
    <cfRule type="cellIs" dxfId="975" priority="7" operator="equal">
      <formula>"N/A"</formula>
    </cfRule>
    <cfRule type="cellIs" dxfId="974" priority="8" operator="equal">
      <formula>"SI"</formula>
    </cfRule>
  </conditionalFormatting>
  <conditionalFormatting sqref="AW17">
    <cfRule type="cellIs" dxfId="973" priority="6" operator="equal">
      <formula>"PRIVADO"</formula>
    </cfRule>
  </conditionalFormatting>
  <conditionalFormatting sqref="AW16">
    <cfRule type="cellIs" dxfId="972" priority="5" operator="equal">
      <formula>"PRIVADO"</formula>
    </cfRule>
  </conditionalFormatting>
  <conditionalFormatting sqref="D90">
    <cfRule type="cellIs" dxfId="971" priority="3" operator="equal">
      <formula>"SI"</formula>
    </cfRule>
    <cfRule type="cellIs" dxfId="970" priority="4" operator="equal">
      <formula>"NO"</formula>
    </cfRule>
  </conditionalFormatting>
  <pageMargins left="0.7" right="0.7" top="0.75" bottom="0.75" header="0.3" footer="0.3"/>
  <pageSetup orientation="portrait" r:id="rId1"/>
  <ignoredErrors>
    <ignoredError sqref="AK16" numberStoredAsText="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DATOS!$A$1:$A$2</xm:f>
          </x14:formula1>
          <xm:sqref>C3:C6 M13:Y17 C13:C17 E13:E17 AH13:AH17 AJ13:AJ17 AL13:AL17 AN13:AN17 AS13:AS17 AU13:AV17 AQ13:AQ17 BF13:BF17 D23:D42 F23:F42 C21:H21 O23:O42 D48:D67 F48:F67 C46:H46 O48:O67 D79:D83 D89:D90</xm:sqref>
        </x14:dataValidation>
        <x14:dataValidation type="list" allowBlank="1" showInputMessage="1" showErrorMessage="1">
          <x14:formula1>
            <xm:f>DATOS!$A$4:$A$5</xm:f>
          </x14:formula1>
          <xm:sqref>J48:J67 J23:J42 AZ13:AZ17</xm:sqref>
        </x14:dataValidation>
        <x14:dataValidation type="list" allowBlank="1" showInputMessage="1" showErrorMessage="1">
          <x14:formula1>
            <xm:f>DATOS!$A$7:$A$8</xm:f>
          </x14:formula1>
          <xm:sqref>AW13:AW17</xm:sqref>
        </x14:dataValidation>
        <x14:dataValidation type="list" allowBlank="1" showInputMessage="1" showErrorMessage="1">
          <x14:formula1>
            <xm:f>DATOS!$A$10:$A$12</xm:f>
          </x14:formula1>
          <xm:sqref>AY13:AY17 BC13:BC17 BE13:BE17 L23:L42 J21 L21:N21 L48:L67 J46 L46:N46</xm:sqref>
        </x14:dataValidation>
        <x14:dataValidation type="list" allowBlank="1" showInputMessage="1" showErrorMessage="1">
          <x14:formula1>
            <xm:f>DATOS!$A$14:$A$15</xm:f>
          </x14:formula1>
          <xm:sqref>D71:D77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V91"/>
  <sheetViews>
    <sheetView zoomScale="70" zoomScaleNormal="70" workbookViewId="0"/>
  </sheetViews>
  <sheetFormatPr baseColWidth="10" defaultRowHeight="15" x14ac:dyDescent="0.25"/>
  <cols>
    <col min="1" max="1" width="18.42578125" style="1" bestFit="1" customWidth="1"/>
    <col min="2" max="2" width="33.28515625" style="1" bestFit="1" customWidth="1"/>
    <col min="3" max="3" width="35" style="1" customWidth="1"/>
    <col min="4" max="4" width="22.140625" style="1" hidden="1" customWidth="1"/>
    <col min="5" max="5" width="40.42578125" style="1" bestFit="1" customWidth="1"/>
    <col min="6" max="6" width="17.42578125" style="1" hidden="1" customWidth="1"/>
    <col min="7" max="9" width="23.85546875" style="1" customWidth="1"/>
    <col min="10" max="10" width="15.5703125" style="1" customWidth="1"/>
    <col min="11" max="11" width="19.140625" style="1" bestFit="1" customWidth="1"/>
    <col min="12" max="12" width="50.570312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hidden="1" customWidth="1"/>
    <col min="32" max="32" width="23" style="1" customWidth="1"/>
    <col min="33" max="33" width="30.42578125" style="1" customWidth="1"/>
    <col min="34" max="34" width="11.42578125" style="1"/>
    <col min="35" max="35" width="28.28515625" style="1" hidden="1" customWidth="1"/>
    <col min="36" max="36" width="0" style="1" hidden="1" customWidth="1"/>
    <col min="37" max="37" width="17.85546875" style="1" hidden="1" customWidth="1"/>
    <col min="38" max="38" width="0" style="1" hidden="1" customWidth="1"/>
    <col min="39" max="39" width="19.5703125" style="1" hidden="1" customWidth="1"/>
    <col min="40" max="40" width="0" style="1" hidden="1" customWidth="1"/>
    <col min="41" max="41" width="35.42578125" style="1" hidden="1" customWidth="1"/>
    <col min="42" max="42" width="0" style="1" hidden="1" customWidth="1"/>
    <col min="43" max="43" width="22" style="1" hidden="1" customWidth="1"/>
    <col min="44" max="44" width="21.85546875" style="1" hidden="1" customWidth="1"/>
    <col min="45" max="45" width="16.28515625" style="1" hidden="1" customWidth="1"/>
    <col min="46" max="46" width="29.42578125" style="1" hidden="1" customWidth="1"/>
    <col min="47" max="47" width="17" style="1" hidden="1" customWidth="1"/>
    <col min="48" max="48" width="20.28515625" style="1" hidden="1" customWidth="1"/>
    <col min="49" max="49" width="12.28515625" style="1" hidden="1" customWidth="1"/>
    <col min="50" max="50" width="20.28515625" style="1" hidden="1" customWidth="1"/>
    <col min="51" max="51" width="31.7109375" style="1" hidden="1" customWidth="1"/>
    <col min="52" max="52" width="27.28515625" style="1" hidden="1" customWidth="1"/>
    <col min="53" max="53" width="18.5703125" style="1" hidden="1" customWidth="1"/>
    <col min="54" max="54" width="26.85546875" style="1" hidden="1" customWidth="1"/>
    <col min="55" max="55" width="13" style="1" hidden="1" customWidth="1"/>
    <col min="56" max="56" width="27.85546875" style="1" hidden="1" customWidth="1"/>
    <col min="57" max="57" width="13.28515625" style="1" hidden="1" customWidth="1"/>
    <col min="58" max="58" width="22.7109375" style="1" hidden="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61.28515625" style="1" customWidth="1"/>
    <col min="75" max="16384" width="11.42578125" style="1"/>
  </cols>
  <sheetData>
    <row r="2" spans="1:74" ht="38.25" hidden="1" customHeight="1" x14ac:dyDescent="0.25">
      <c r="C2" s="46" t="s">
        <v>34</v>
      </c>
      <c r="D2" s="187" t="s">
        <v>3</v>
      </c>
      <c r="E2" s="187"/>
      <c r="F2" s="187"/>
    </row>
    <row r="3" spans="1:74" hidden="1" x14ac:dyDescent="0.25">
      <c r="A3" s="3" t="s">
        <v>0</v>
      </c>
      <c r="B3" s="3" t="s">
        <v>30</v>
      </c>
      <c r="C3" s="2" t="s">
        <v>1</v>
      </c>
      <c r="D3" s="179" t="s">
        <v>186</v>
      </c>
      <c r="E3" s="180"/>
      <c r="F3" s="181"/>
    </row>
    <row r="4" spans="1:74" hidden="1" x14ac:dyDescent="0.25">
      <c r="A4" s="3" t="s">
        <v>0</v>
      </c>
      <c r="B4" s="3" t="s">
        <v>31</v>
      </c>
      <c r="C4" s="2" t="s">
        <v>1</v>
      </c>
      <c r="D4" s="179" t="s">
        <v>24</v>
      </c>
      <c r="E4" s="180"/>
      <c r="F4" s="181"/>
    </row>
    <row r="5" spans="1:74" ht="30.75" hidden="1" customHeight="1" x14ac:dyDescent="0.25">
      <c r="A5" s="3" t="s">
        <v>0</v>
      </c>
      <c r="B5" s="3" t="s">
        <v>32</v>
      </c>
      <c r="C5" s="2" t="s">
        <v>1</v>
      </c>
      <c r="D5" s="179" t="s">
        <v>225</v>
      </c>
      <c r="E5" s="180"/>
      <c r="F5" s="181"/>
      <c r="J5" s="58"/>
    </row>
    <row r="6" spans="1:74" ht="15" hidden="1" customHeight="1" x14ac:dyDescent="0.25">
      <c r="A6" s="3" t="s">
        <v>0</v>
      </c>
      <c r="B6" s="3" t="s">
        <v>33</v>
      </c>
      <c r="C6" s="2" t="s">
        <v>1</v>
      </c>
      <c r="D6" s="179" t="s">
        <v>24</v>
      </c>
      <c r="E6" s="180"/>
      <c r="F6" s="181"/>
    </row>
    <row r="7" spans="1:74" x14ac:dyDescent="0.25">
      <c r="A7" s="3" t="s">
        <v>4</v>
      </c>
      <c r="B7" s="3" t="s">
        <v>5</v>
      </c>
      <c r="C7" s="30"/>
      <c r="D7" s="30"/>
      <c r="E7" s="30"/>
      <c r="F7" s="30"/>
    </row>
    <row r="8" spans="1:74" x14ac:dyDescent="0.25">
      <c r="A8" s="207" t="s">
        <v>6</v>
      </c>
      <c r="B8" s="187" t="s">
        <v>7</v>
      </c>
      <c r="C8" s="30"/>
      <c r="D8" s="30"/>
      <c r="E8" s="30"/>
      <c r="F8" s="30"/>
      <c r="H8" s="1" t="s">
        <v>226</v>
      </c>
      <c r="K8" s="66"/>
      <c r="M8" s="58"/>
    </row>
    <row r="9" spans="1:74" x14ac:dyDescent="0.25">
      <c r="A9" s="207"/>
      <c r="B9" s="187"/>
      <c r="C9" s="26"/>
      <c r="D9" s="26"/>
    </row>
    <row r="10" spans="1:74" x14ac:dyDescent="0.25">
      <c r="A10" s="207"/>
      <c r="B10" s="187"/>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row>
    <row r="11" spans="1:74" x14ac:dyDescent="0.25">
      <c r="A11" s="207"/>
      <c r="B11" s="187"/>
      <c r="C11" s="28"/>
      <c r="D11" s="26"/>
      <c r="E11" s="28"/>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28"/>
      <c r="AG11" s="36"/>
      <c r="AH11" s="28"/>
      <c r="AI11" s="36"/>
      <c r="AJ11" s="28"/>
      <c r="AK11" s="36"/>
      <c r="AL11" s="28"/>
      <c r="AM11" s="36"/>
      <c r="AN11" s="28"/>
      <c r="AO11" s="36"/>
      <c r="AP11" s="28"/>
      <c r="AQ11" s="28"/>
      <c r="AR11" s="28"/>
      <c r="AS11" s="28"/>
      <c r="AT11" s="28"/>
      <c r="AU11" s="28"/>
      <c r="AV11" s="28"/>
      <c r="AW11" s="36"/>
      <c r="AX11" s="36"/>
      <c r="AY11" s="28"/>
      <c r="AZ11" s="36"/>
      <c r="BA11" s="36"/>
      <c r="BB11" s="36"/>
      <c r="BC11" s="28"/>
      <c r="BD11" s="36"/>
      <c r="BE11" s="28"/>
      <c r="BF11" s="28"/>
      <c r="BG11" s="28"/>
      <c r="BH11" s="28"/>
      <c r="BI11" s="28"/>
      <c r="BJ11" s="28"/>
      <c r="BK11" s="28"/>
      <c r="BL11" s="28"/>
      <c r="BM11" s="28"/>
      <c r="BN11" s="28"/>
      <c r="BO11" s="28"/>
      <c r="BP11" s="28"/>
      <c r="BQ11" s="28"/>
      <c r="BR11" s="28"/>
      <c r="BS11" s="28"/>
      <c r="BT11" s="28"/>
      <c r="BU11" s="28"/>
    </row>
    <row r="12" spans="1:74" ht="126" customHeight="1" x14ac:dyDescent="0.25">
      <c r="A12" s="207"/>
      <c r="B12" s="18" t="s">
        <v>8</v>
      </c>
      <c r="C12" s="157" t="s">
        <v>35</v>
      </c>
      <c r="D12" s="158" t="s">
        <v>10</v>
      </c>
      <c r="E12" s="157" t="s">
        <v>36</v>
      </c>
      <c r="F12" s="158" t="s">
        <v>15</v>
      </c>
      <c r="G12" s="158" t="s">
        <v>16</v>
      </c>
      <c r="H12" s="157" t="s">
        <v>37</v>
      </c>
      <c r="I12" s="187" t="s">
        <v>17</v>
      </c>
      <c r="J12" s="187"/>
      <c r="K12" s="159" t="s">
        <v>61</v>
      </c>
      <c r="L12" s="158" t="s">
        <v>148</v>
      </c>
      <c r="M12" s="162" t="s">
        <v>38</v>
      </c>
      <c r="N12" s="162" t="s">
        <v>39</v>
      </c>
      <c r="O12" s="162" t="s">
        <v>40</v>
      </c>
      <c r="P12" s="162" t="s">
        <v>41</v>
      </c>
      <c r="Q12" s="162" t="s">
        <v>42</v>
      </c>
      <c r="R12" s="162" t="s">
        <v>43</v>
      </c>
      <c r="S12" s="162" t="s">
        <v>44</v>
      </c>
      <c r="T12" s="162" t="s">
        <v>45</v>
      </c>
      <c r="U12" s="162" t="s">
        <v>46</v>
      </c>
      <c r="V12" s="162" t="s">
        <v>47</v>
      </c>
      <c r="W12" s="162" t="s">
        <v>49</v>
      </c>
      <c r="X12" s="162" t="s">
        <v>48</v>
      </c>
      <c r="Y12" s="162" t="s">
        <v>50</v>
      </c>
      <c r="Z12" s="202" t="s">
        <v>20</v>
      </c>
      <c r="AA12" s="202"/>
      <c r="AB12" s="163" t="s">
        <v>21</v>
      </c>
      <c r="AC12" s="200" t="s">
        <v>60</v>
      </c>
      <c r="AD12" s="200"/>
      <c r="AE12" s="164" t="s">
        <v>59</v>
      </c>
      <c r="AF12" s="165" t="s">
        <v>59</v>
      </c>
      <c r="AG12" s="192" t="s">
        <v>51</v>
      </c>
      <c r="AH12" s="192"/>
      <c r="AI12" s="192" t="s">
        <v>52</v>
      </c>
      <c r="AJ12" s="192"/>
      <c r="AK12" s="192" t="s">
        <v>53</v>
      </c>
      <c r="AL12" s="192"/>
      <c r="AM12" s="192" t="s">
        <v>54</v>
      </c>
      <c r="AN12" s="192"/>
      <c r="AO12" s="192" t="s">
        <v>22</v>
      </c>
      <c r="AP12" s="192"/>
      <c r="AQ12" s="157" t="s">
        <v>55</v>
      </c>
      <c r="AR12" s="192" t="s">
        <v>62</v>
      </c>
      <c r="AS12" s="192"/>
      <c r="AT12" s="192" t="s">
        <v>29</v>
      </c>
      <c r="AU12" s="192"/>
      <c r="AV12" s="157" t="s">
        <v>56</v>
      </c>
      <c r="AW12" s="192" t="s">
        <v>26</v>
      </c>
      <c r="AX12" s="192"/>
      <c r="AY12" s="157" t="s">
        <v>154</v>
      </c>
      <c r="AZ12" s="192" t="s">
        <v>23</v>
      </c>
      <c r="BA12" s="192"/>
      <c r="BB12" s="192" t="s">
        <v>145</v>
      </c>
      <c r="BC12" s="192"/>
      <c r="BD12" s="192" t="s">
        <v>146</v>
      </c>
      <c r="BE12" s="192"/>
      <c r="BF12" s="157" t="s">
        <v>57</v>
      </c>
      <c r="BG12" s="135"/>
      <c r="BH12" s="135"/>
      <c r="BI12" s="135"/>
      <c r="BJ12" s="135"/>
      <c r="BK12" s="135"/>
      <c r="BL12" s="135"/>
      <c r="BM12" s="135"/>
      <c r="BN12" s="135"/>
      <c r="BO12" s="135"/>
      <c r="BP12" s="135"/>
      <c r="BQ12" s="135"/>
      <c r="BR12" s="135"/>
      <c r="BS12" s="135"/>
      <c r="BT12" s="25"/>
      <c r="BU12" s="25" t="s">
        <v>58</v>
      </c>
      <c r="BV12" s="157" t="s">
        <v>25</v>
      </c>
    </row>
    <row r="13" spans="1:74" ht="105" x14ac:dyDescent="0.25">
      <c r="A13" s="207"/>
      <c r="B13" s="18" t="s">
        <v>9</v>
      </c>
      <c r="C13" s="2" t="s">
        <v>1</v>
      </c>
      <c r="D13" s="51">
        <v>40939</v>
      </c>
      <c r="E13" s="2" t="s">
        <v>1</v>
      </c>
      <c r="F13" s="51">
        <v>40543</v>
      </c>
      <c r="G13" s="53">
        <v>23629161272</v>
      </c>
      <c r="H13" s="5">
        <f>YEAR(F13)</f>
        <v>2010</v>
      </c>
      <c r="I13" s="54">
        <f>+SMLMV!B28</f>
        <v>515000</v>
      </c>
      <c r="J13" s="19">
        <f>(G13/I13)*AP13</f>
        <v>11470.466636893203</v>
      </c>
      <c r="K13" s="13">
        <v>47985354769</v>
      </c>
      <c r="L13" s="64" t="s">
        <v>350</v>
      </c>
      <c r="M13" s="162" t="s">
        <v>2</v>
      </c>
      <c r="N13" s="162" t="s">
        <v>2</v>
      </c>
      <c r="O13" s="162" t="s">
        <v>2</v>
      </c>
      <c r="P13" s="162" t="s">
        <v>2</v>
      </c>
      <c r="Q13" s="162" t="s">
        <v>2</v>
      </c>
      <c r="R13" s="162" t="s">
        <v>2</v>
      </c>
      <c r="S13" s="162" t="s">
        <v>1</v>
      </c>
      <c r="T13" s="162" t="s">
        <v>1</v>
      </c>
      <c r="U13" s="162" t="s">
        <v>1</v>
      </c>
      <c r="V13" s="162" t="s">
        <v>2</v>
      </c>
      <c r="W13" s="162" t="s">
        <v>1</v>
      </c>
      <c r="X13" s="162" t="s">
        <v>1</v>
      </c>
      <c r="Y13" s="162" t="s">
        <v>2</v>
      </c>
      <c r="Z13" s="162">
        <f>COUNTIF(X13:Y13,"SI")</f>
        <v>1</v>
      </c>
      <c r="AA13" s="162" t="str">
        <f>+IF(Z13&gt;0,"SI","NO")</f>
        <v>SI</v>
      </c>
      <c r="AB13" s="163" t="str">
        <f>+IF(AA18&gt;0,"SI","NO")</f>
        <v>SI</v>
      </c>
      <c r="AC13" s="166">
        <f>+Z13*J13</f>
        <v>11470.466636893203</v>
      </c>
      <c r="AD13" s="167">
        <v>47985354769</v>
      </c>
      <c r="AE13" s="161">
        <f>COUNTIF(M13:Y13,"SI")</f>
        <v>5</v>
      </c>
      <c r="AF13" s="17" t="str">
        <f>+IF(AE13&gt;0,"SI","NO")</f>
        <v>SI</v>
      </c>
      <c r="AG13" s="49" t="s">
        <v>328</v>
      </c>
      <c r="AH13" s="2" t="s">
        <v>1</v>
      </c>
      <c r="AI13" s="49" t="s">
        <v>187</v>
      </c>
      <c r="AJ13" s="2" t="s">
        <v>1</v>
      </c>
      <c r="AK13" s="49" t="s">
        <v>188</v>
      </c>
      <c r="AL13" s="2" t="s">
        <v>1</v>
      </c>
      <c r="AM13" s="49" t="s">
        <v>190</v>
      </c>
      <c r="AN13" s="2" t="s">
        <v>1</v>
      </c>
      <c r="AO13" s="49" t="s">
        <v>192</v>
      </c>
      <c r="AP13" s="50">
        <v>0.25</v>
      </c>
      <c r="AQ13" s="2" t="s">
        <v>1</v>
      </c>
      <c r="AR13" s="51">
        <v>41103</v>
      </c>
      <c r="AS13" s="2" t="s">
        <v>1</v>
      </c>
      <c r="AT13" s="52" t="s">
        <v>189</v>
      </c>
      <c r="AU13" s="2" t="s">
        <v>1</v>
      </c>
      <c r="AV13" s="2" t="s">
        <v>1</v>
      </c>
      <c r="AW13" s="47" t="s">
        <v>27</v>
      </c>
      <c r="AX13" s="20" t="str">
        <f>+IF(AW13="PRIVADO", "VALIDE CONTRATO:", "N/A")</f>
        <v>N/A</v>
      </c>
      <c r="AY13" s="20" t="s">
        <v>24</v>
      </c>
      <c r="AZ13" s="2" t="s">
        <v>24</v>
      </c>
      <c r="BA13" s="17" t="str">
        <f>+IF(AZ13="SI","INGRESE DATOS:","N/A")</f>
        <v>N/A</v>
      </c>
      <c r="BB13" s="51" t="s">
        <v>24</v>
      </c>
      <c r="BC13" s="21" t="s">
        <v>24</v>
      </c>
      <c r="BD13" s="51" t="s">
        <v>24</v>
      </c>
      <c r="BE13" s="21" t="s">
        <v>24</v>
      </c>
      <c r="BF13" s="2" t="s">
        <v>1</v>
      </c>
      <c r="BG13" s="29" t="str">
        <f>+C13</f>
        <v>SI</v>
      </c>
      <c r="BH13" s="29" t="str">
        <f>+E13</f>
        <v>SI</v>
      </c>
      <c r="BI13" s="29" t="str">
        <f>+AF13</f>
        <v>SI</v>
      </c>
      <c r="BJ13" s="29" t="str">
        <f>+AH13</f>
        <v>SI</v>
      </c>
      <c r="BK13" s="29" t="str">
        <f>+AJ13</f>
        <v>SI</v>
      </c>
      <c r="BL13" s="29" t="str">
        <f>+AL13</f>
        <v>SI</v>
      </c>
      <c r="BM13" s="29" t="str">
        <f>+AN13</f>
        <v>SI</v>
      </c>
      <c r="BN13" s="29" t="str">
        <f>+AQ13</f>
        <v>SI</v>
      </c>
      <c r="BO13" s="29" t="str">
        <f>+AS13</f>
        <v>SI</v>
      </c>
      <c r="BP13" s="29" t="str">
        <f>+AU13</f>
        <v>SI</v>
      </c>
      <c r="BQ13" s="29" t="str">
        <f>+AV13</f>
        <v>SI</v>
      </c>
      <c r="BR13" s="29"/>
      <c r="BS13" s="29" t="str">
        <f>+BF13</f>
        <v>SI</v>
      </c>
      <c r="BT13" s="17">
        <f>COUNTIF(BG13:BS13,"SI")</f>
        <v>12</v>
      </c>
      <c r="BU13" s="47" t="str">
        <f>+IF(BT13&lt;12,"NO","SI")</f>
        <v>SI</v>
      </c>
      <c r="BV13" s="49" t="s">
        <v>227</v>
      </c>
    </row>
    <row r="14" spans="1:74" ht="90" x14ac:dyDescent="0.25">
      <c r="A14" s="207"/>
      <c r="B14" s="18" t="s">
        <v>11</v>
      </c>
      <c r="C14" s="2" t="s">
        <v>1</v>
      </c>
      <c r="D14" s="51">
        <v>41465</v>
      </c>
      <c r="E14" s="2" t="s">
        <v>1</v>
      </c>
      <c r="F14" s="51">
        <v>40894</v>
      </c>
      <c r="G14" s="53">
        <f>36220363857+16893262056+578010531.25</f>
        <v>53691636444.25</v>
      </c>
      <c r="H14" s="5">
        <f t="shared" ref="H14:H17" si="0">YEAR(F14)</f>
        <v>2011</v>
      </c>
      <c r="I14" s="54">
        <f>+SMLMV!B29</f>
        <v>535600</v>
      </c>
      <c r="J14" s="19">
        <f>(G14/I14)*AP14</f>
        <v>22555.299103727128</v>
      </c>
      <c r="K14" s="14" t="s">
        <v>17</v>
      </c>
      <c r="L14" s="64" t="s">
        <v>351</v>
      </c>
      <c r="M14" s="162" t="s">
        <v>2</v>
      </c>
      <c r="N14" s="162" t="s">
        <v>2</v>
      </c>
      <c r="O14" s="162" t="s">
        <v>2</v>
      </c>
      <c r="P14" s="162" t="s">
        <v>2</v>
      </c>
      <c r="Q14" s="162" t="s">
        <v>2</v>
      </c>
      <c r="R14" s="162" t="s">
        <v>2</v>
      </c>
      <c r="S14" s="162" t="s">
        <v>1</v>
      </c>
      <c r="T14" s="162" t="s">
        <v>1</v>
      </c>
      <c r="U14" s="162" t="s">
        <v>1</v>
      </c>
      <c r="V14" s="162" t="s">
        <v>2</v>
      </c>
      <c r="W14" s="162" t="s">
        <v>1</v>
      </c>
      <c r="X14" s="162" t="s">
        <v>1</v>
      </c>
      <c r="Y14" s="162" t="s">
        <v>2</v>
      </c>
      <c r="Z14" s="162">
        <f t="shared" ref="Z14:Z17" si="1">COUNTIF(X14:Y14,"SI")</f>
        <v>1</v>
      </c>
      <c r="AA14" s="162" t="str">
        <f>+IF(Z14&gt;0,"SI","NO")</f>
        <v>SI</v>
      </c>
      <c r="AB14" s="163"/>
      <c r="AC14" s="166">
        <f>+Z14*J14</f>
        <v>22555.299103727128</v>
      </c>
      <c r="AD14" s="167" t="s">
        <v>17</v>
      </c>
      <c r="AE14" s="161">
        <f>COUNTIF(M14:Y14,"SI")</f>
        <v>5</v>
      </c>
      <c r="AF14" s="17" t="str">
        <f t="shared" ref="AF14:AF17" si="2">+IF(AE14&gt;0,"SI","NO")</f>
        <v>SI</v>
      </c>
      <c r="AG14" s="49" t="s">
        <v>321</v>
      </c>
      <c r="AH14" s="2" t="s">
        <v>1</v>
      </c>
      <c r="AI14" s="49" t="s">
        <v>187</v>
      </c>
      <c r="AJ14" s="2" t="s">
        <v>1</v>
      </c>
      <c r="AK14" s="49" t="s">
        <v>188</v>
      </c>
      <c r="AL14" s="2" t="s">
        <v>1</v>
      </c>
      <c r="AM14" s="49" t="s">
        <v>191</v>
      </c>
      <c r="AN14" s="2" t="s">
        <v>1</v>
      </c>
      <c r="AO14" s="49" t="s">
        <v>193</v>
      </c>
      <c r="AP14" s="63">
        <v>0.22500000000000001</v>
      </c>
      <c r="AQ14" s="2" t="s">
        <v>1</v>
      </c>
      <c r="AR14" s="51">
        <v>41470</v>
      </c>
      <c r="AS14" s="2" t="s">
        <v>1</v>
      </c>
      <c r="AT14" s="52" t="s">
        <v>194</v>
      </c>
      <c r="AU14" s="2" t="s">
        <v>1</v>
      </c>
      <c r="AV14" s="2" t="s">
        <v>1</v>
      </c>
      <c r="AW14" s="47" t="s">
        <v>27</v>
      </c>
      <c r="AX14" s="20" t="str">
        <f>+IF(AW14="PRIVADO", "VALIDE CONTRATO:", "N/A")</f>
        <v>N/A</v>
      </c>
      <c r="AY14" s="20" t="s">
        <v>24</v>
      </c>
      <c r="AZ14" s="2" t="s">
        <v>24</v>
      </c>
      <c r="BA14" s="17" t="str">
        <f>+IF(AZ14="SI","INGRESE DATOS:","N/A")</f>
        <v>N/A</v>
      </c>
      <c r="BB14" s="51" t="s">
        <v>24</v>
      </c>
      <c r="BC14" s="21" t="s">
        <v>24</v>
      </c>
      <c r="BD14" s="51" t="s">
        <v>24</v>
      </c>
      <c r="BE14" s="21" t="s">
        <v>24</v>
      </c>
      <c r="BF14" s="2" t="s">
        <v>1</v>
      </c>
      <c r="BG14" s="29" t="str">
        <f t="shared" ref="BG14:BG17" si="3">+C14</f>
        <v>SI</v>
      </c>
      <c r="BH14" s="29" t="str">
        <f t="shared" ref="BH14:BH17" si="4">+E14</f>
        <v>SI</v>
      </c>
      <c r="BI14" s="29" t="str">
        <f t="shared" ref="BI14:BI17" si="5">+AF14</f>
        <v>SI</v>
      </c>
      <c r="BJ14" s="29" t="str">
        <f t="shared" ref="BJ14:BJ17" si="6">+AH14</f>
        <v>SI</v>
      </c>
      <c r="BK14" s="29" t="str">
        <f t="shared" ref="BK14:BK17" si="7">+AJ14</f>
        <v>SI</v>
      </c>
      <c r="BL14" s="29" t="str">
        <f t="shared" ref="BL14:BL17" si="8">+AL14</f>
        <v>SI</v>
      </c>
      <c r="BM14" s="29" t="str">
        <f t="shared" ref="BM14:BM17" si="9">+AN14</f>
        <v>SI</v>
      </c>
      <c r="BN14" s="29" t="str">
        <f t="shared" ref="BN14:BN17" si="10">+AQ14</f>
        <v>SI</v>
      </c>
      <c r="BO14" s="29" t="str">
        <f t="shared" ref="BO14:BO17" si="11">+AS14</f>
        <v>SI</v>
      </c>
      <c r="BP14" s="29" t="str">
        <f t="shared" ref="BP14:BQ17" si="12">+AU14</f>
        <v>SI</v>
      </c>
      <c r="BQ14" s="29" t="str">
        <f t="shared" si="12"/>
        <v>SI</v>
      </c>
      <c r="BR14" s="29"/>
      <c r="BS14" s="29" t="str">
        <f t="shared" ref="BS14:BS17" si="13">+BF14</f>
        <v>SI</v>
      </c>
      <c r="BT14" s="17">
        <f t="shared" ref="BT14:BT17" si="14">COUNTIF(BG14:BS14,"SI")</f>
        <v>12</v>
      </c>
      <c r="BU14" s="47" t="str">
        <f t="shared" ref="BU14:BU17" si="15">+IF(BT14&lt;12,"NO","SI")</f>
        <v>SI</v>
      </c>
      <c r="BV14" s="49" t="s">
        <v>228</v>
      </c>
    </row>
    <row r="15" spans="1:74" ht="204" x14ac:dyDescent="0.25">
      <c r="A15" s="207"/>
      <c r="B15" s="18" t="s">
        <v>12</v>
      </c>
      <c r="C15" s="2" t="s">
        <v>1</v>
      </c>
      <c r="D15" s="51">
        <v>42003</v>
      </c>
      <c r="E15" s="2" t="s">
        <v>1</v>
      </c>
      <c r="F15" s="51">
        <v>41267</v>
      </c>
      <c r="G15" s="53">
        <f>40181612406+19687755218.61</f>
        <v>59869367624.610001</v>
      </c>
      <c r="H15" s="5">
        <f t="shared" si="0"/>
        <v>2012</v>
      </c>
      <c r="I15" s="54">
        <f>+SMLMV!B30</f>
        <v>566700</v>
      </c>
      <c r="J15" s="19">
        <f>(G15/I15)*AP15</f>
        <v>25090.832558399285</v>
      </c>
      <c r="K15" s="12">
        <f>(+K13/SMLMV!B33)*50%</f>
        <v>37235.473553969117</v>
      </c>
      <c r="L15" s="64" t="s">
        <v>352</v>
      </c>
      <c r="M15" s="162" t="s">
        <v>2</v>
      </c>
      <c r="N15" s="162" t="s">
        <v>2</v>
      </c>
      <c r="O15" s="162" t="s">
        <v>2</v>
      </c>
      <c r="P15" s="162" t="s">
        <v>2</v>
      </c>
      <c r="Q15" s="162" t="s">
        <v>2</v>
      </c>
      <c r="R15" s="162" t="s">
        <v>2</v>
      </c>
      <c r="S15" s="162" t="s">
        <v>1</v>
      </c>
      <c r="T15" s="162" t="s">
        <v>1</v>
      </c>
      <c r="U15" s="162" t="s">
        <v>1</v>
      </c>
      <c r="V15" s="162" t="s">
        <v>2</v>
      </c>
      <c r="W15" s="162" t="s">
        <v>1</v>
      </c>
      <c r="X15" s="162" t="s">
        <v>1</v>
      </c>
      <c r="Y15" s="162" t="s">
        <v>2</v>
      </c>
      <c r="Z15" s="162">
        <f t="shared" si="1"/>
        <v>1</v>
      </c>
      <c r="AA15" s="162" t="str">
        <f>+IF(Z15&gt;0,"SI","NO")</f>
        <v>SI</v>
      </c>
      <c r="AB15" s="163"/>
      <c r="AC15" s="166">
        <f>+Z15*J15</f>
        <v>25090.832558399285</v>
      </c>
      <c r="AD15" s="167">
        <f>(+AD13/SMLMV!B33)*5%</f>
        <v>3723.5473553969118</v>
      </c>
      <c r="AE15" s="161">
        <f>COUNTIF(M15:Y15,"SI")</f>
        <v>5</v>
      </c>
      <c r="AF15" s="17" t="str">
        <f t="shared" si="2"/>
        <v>SI</v>
      </c>
      <c r="AG15" s="49" t="s">
        <v>321</v>
      </c>
      <c r="AH15" s="2" t="s">
        <v>1</v>
      </c>
      <c r="AI15" s="49" t="s">
        <v>187</v>
      </c>
      <c r="AJ15" s="2" t="s">
        <v>1</v>
      </c>
      <c r="AK15" s="49" t="s">
        <v>188</v>
      </c>
      <c r="AL15" s="2" t="s">
        <v>1</v>
      </c>
      <c r="AM15" s="49" t="s">
        <v>197</v>
      </c>
      <c r="AN15" s="2" t="s">
        <v>1</v>
      </c>
      <c r="AO15" s="64" t="s">
        <v>195</v>
      </c>
      <c r="AP15" s="65">
        <v>0.23749999999999999</v>
      </c>
      <c r="AQ15" s="2" t="s">
        <v>1</v>
      </c>
      <c r="AR15" s="155" t="s">
        <v>318</v>
      </c>
      <c r="AS15" s="2" t="s">
        <v>1</v>
      </c>
      <c r="AT15" s="52" t="s">
        <v>329</v>
      </c>
      <c r="AU15" s="2" t="s">
        <v>1</v>
      </c>
      <c r="AV15" s="2" t="s">
        <v>1</v>
      </c>
      <c r="AW15" s="47" t="s">
        <v>27</v>
      </c>
      <c r="AX15" s="20" t="str">
        <f>+IF(AW15="PRIVADO", "VALIDE CONTRATO:", "N/A")</f>
        <v>N/A</v>
      </c>
      <c r="AY15" s="20" t="s">
        <v>24</v>
      </c>
      <c r="AZ15" s="2" t="s">
        <v>24</v>
      </c>
      <c r="BA15" s="17" t="str">
        <f>+IF(AZ15="SI","INGRESE DATOS:","N/A")</f>
        <v>N/A</v>
      </c>
      <c r="BB15" s="51" t="s">
        <v>24</v>
      </c>
      <c r="BC15" s="21" t="s">
        <v>24</v>
      </c>
      <c r="BD15" s="51" t="s">
        <v>24</v>
      </c>
      <c r="BE15" s="21" t="s">
        <v>24</v>
      </c>
      <c r="BF15" s="2" t="s">
        <v>1</v>
      </c>
      <c r="BG15" s="29" t="str">
        <f t="shared" si="3"/>
        <v>SI</v>
      </c>
      <c r="BH15" s="29" t="str">
        <f t="shared" si="4"/>
        <v>SI</v>
      </c>
      <c r="BI15" s="29" t="str">
        <f t="shared" si="5"/>
        <v>SI</v>
      </c>
      <c r="BJ15" s="29" t="str">
        <f t="shared" si="6"/>
        <v>SI</v>
      </c>
      <c r="BK15" s="29" t="str">
        <f t="shared" si="7"/>
        <v>SI</v>
      </c>
      <c r="BL15" s="29" t="str">
        <f t="shared" si="8"/>
        <v>SI</v>
      </c>
      <c r="BM15" s="29" t="str">
        <f t="shared" si="9"/>
        <v>SI</v>
      </c>
      <c r="BN15" s="29" t="str">
        <f t="shared" si="10"/>
        <v>SI</v>
      </c>
      <c r="BO15" s="29" t="str">
        <f t="shared" si="11"/>
        <v>SI</v>
      </c>
      <c r="BP15" s="29" t="str">
        <f t="shared" si="12"/>
        <v>SI</v>
      </c>
      <c r="BQ15" s="29" t="str">
        <f t="shared" si="12"/>
        <v>SI</v>
      </c>
      <c r="BR15" s="29"/>
      <c r="BS15" s="29" t="str">
        <f t="shared" si="13"/>
        <v>SI</v>
      </c>
      <c r="BT15" s="17">
        <f t="shared" si="14"/>
        <v>12</v>
      </c>
      <c r="BU15" s="47" t="str">
        <f t="shared" si="15"/>
        <v>SI</v>
      </c>
      <c r="BV15" s="150" t="s">
        <v>310</v>
      </c>
    </row>
    <row r="16" spans="1:74" ht="105" x14ac:dyDescent="0.25">
      <c r="A16" s="207"/>
      <c r="B16" s="18" t="s">
        <v>13</v>
      </c>
      <c r="C16" s="2" t="s">
        <v>1</v>
      </c>
      <c r="D16" s="51">
        <v>42034</v>
      </c>
      <c r="E16" s="2" t="s">
        <v>1</v>
      </c>
      <c r="F16" s="51">
        <v>41638</v>
      </c>
      <c r="G16" s="53">
        <f>28838174974+7884392754.15+50112000+813659199.01</f>
        <v>37586338927.160004</v>
      </c>
      <c r="H16" s="5">
        <f t="shared" si="0"/>
        <v>2013</v>
      </c>
      <c r="I16" s="54">
        <f>+SMLMV!B31</f>
        <v>589500</v>
      </c>
      <c r="J16" s="19">
        <f>(G16/I16)*AP16</f>
        <v>19127.907850972013</v>
      </c>
      <c r="K16" s="208" t="str">
        <f>+IF(J18&gt;=K15,"SI","NO")</f>
        <v>SI</v>
      </c>
      <c r="L16" s="64" t="s">
        <v>353</v>
      </c>
      <c r="M16" s="162" t="s">
        <v>2</v>
      </c>
      <c r="N16" s="162" t="s">
        <v>2</v>
      </c>
      <c r="O16" s="162" t="s">
        <v>2</v>
      </c>
      <c r="P16" s="162" t="s">
        <v>2</v>
      </c>
      <c r="Q16" s="162" t="s">
        <v>2</v>
      </c>
      <c r="R16" s="162" t="s">
        <v>2</v>
      </c>
      <c r="S16" s="162" t="s">
        <v>1</v>
      </c>
      <c r="T16" s="162" t="s">
        <v>1</v>
      </c>
      <c r="U16" s="162" t="s">
        <v>1</v>
      </c>
      <c r="V16" s="162" t="s">
        <v>2</v>
      </c>
      <c r="W16" s="162" t="s">
        <v>1</v>
      </c>
      <c r="X16" s="162" t="s">
        <v>1</v>
      </c>
      <c r="Y16" s="162" t="s">
        <v>2</v>
      </c>
      <c r="Z16" s="162">
        <f t="shared" si="1"/>
        <v>1</v>
      </c>
      <c r="AA16" s="162" t="str">
        <f>+IF(Z16&gt;0,"SI","NO")</f>
        <v>SI</v>
      </c>
      <c r="AB16" s="163"/>
      <c r="AC16" s="166">
        <f>+Z16*J16</f>
        <v>19127.907850972013</v>
      </c>
      <c r="AD16" s="167" t="str">
        <f>+IF(AC18&gt;AD15,"SI","NO")</f>
        <v>SI</v>
      </c>
      <c r="AE16" s="161">
        <f>COUNTIF(M16:Y16,"SI")</f>
        <v>5</v>
      </c>
      <c r="AF16" s="17" t="str">
        <f t="shared" si="2"/>
        <v>SI</v>
      </c>
      <c r="AG16" s="49" t="s">
        <v>321</v>
      </c>
      <c r="AH16" s="2" t="s">
        <v>1</v>
      </c>
      <c r="AI16" s="49" t="s">
        <v>187</v>
      </c>
      <c r="AJ16" s="2" t="s">
        <v>1</v>
      </c>
      <c r="AK16" s="49" t="s">
        <v>188</v>
      </c>
      <c r="AL16" s="2" t="s">
        <v>1</v>
      </c>
      <c r="AM16" s="49" t="s">
        <v>198</v>
      </c>
      <c r="AN16" s="2" t="s">
        <v>1</v>
      </c>
      <c r="AO16" s="64" t="s">
        <v>199</v>
      </c>
      <c r="AP16" s="50">
        <v>0.3</v>
      </c>
      <c r="AQ16" s="2" t="s">
        <v>1</v>
      </c>
      <c r="AR16" s="51">
        <v>42164</v>
      </c>
      <c r="AS16" s="2" t="s">
        <v>1</v>
      </c>
      <c r="AT16" s="52" t="s">
        <v>196</v>
      </c>
      <c r="AU16" s="2" t="s">
        <v>1</v>
      </c>
      <c r="AV16" s="2" t="s">
        <v>1</v>
      </c>
      <c r="AW16" s="47" t="s">
        <v>27</v>
      </c>
      <c r="AX16" s="20" t="str">
        <f>+IF(AW16="PRIVADO", "VALIDE CONTRATO:", "N/A")</f>
        <v>N/A</v>
      </c>
      <c r="AY16" s="20" t="s">
        <v>24</v>
      </c>
      <c r="AZ16" s="2" t="s">
        <v>24</v>
      </c>
      <c r="BA16" s="17" t="str">
        <f>+IF(AZ16="SI","INGRESE DATOS:","N/A")</f>
        <v>N/A</v>
      </c>
      <c r="BB16" s="51" t="s">
        <v>24</v>
      </c>
      <c r="BC16" s="21" t="s">
        <v>24</v>
      </c>
      <c r="BD16" s="51" t="s">
        <v>24</v>
      </c>
      <c r="BE16" s="21" t="s">
        <v>24</v>
      </c>
      <c r="BF16" s="2" t="s">
        <v>1</v>
      </c>
      <c r="BG16" s="29" t="str">
        <f t="shared" si="3"/>
        <v>SI</v>
      </c>
      <c r="BH16" s="29" t="str">
        <f t="shared" si="4"/>
        <v>SI</v>
      </c>
      <c r="BI16" s="29" t="str">
        <f t="shared" si="5"/>
        <v>SI</v>
      </c>
      <c r="BJ16" s="29" t="str">
        <f t="shared" si="6"/>
        <v>SI</v>
      </c>
      <c r="BK16" s="29" t="str">
        <f t="shared" si="7"/>
        <v>SI</v>
      </c>
      <c r="BL16" s="29" t="str">
        <f t="shared" si="8"/>
        <v>SI</v>
      </c>
      <c r="BM16" s="29" t="str">
        <f t="shared" si="9"/>
        <v>SI</v>
      </c>
      <c r="BN16" s="29" t="str">
        <f t="shared" si="10"/>
        <v>SI</v>
      </c>
      <c r="BO16" s="29" t="str">
        <f t="shared" si="11"/>
        <v>SI</v>
      </c>
      <c r="BP16" s="29" t="str">
        <f t="shared" si="12"/>
        <v>SI</v>
      </c>
      <c r="BQ16" s="29" t="str">
        <f t="shared" si="12"/>
        <v>SI</v>
      </c>
      <c r="BR16" s="29"/>
      <c r="BS16" s="29" t="str">
        <f t="shared" si="13"/>
        <v>SI</v>
      </c>
      <c r="BT16" s="17">
        <f t="shared" si="14"/>
        <v>12</v>
      </c>
      <c r="BU16" s="47" t="str">
        <f t="shared" si="15"/>
        <v>SI</v>
      </c>
      <c r="BV16" s="49" t="s">
        <v>228</v>
      </c>
    </row>
    <row r="17" spans="1:74" ht="105" x14ac:dyDescent="0.25">
      <c r="A17" s="207"/>
      <c r="B17" s="18" t="s">
        <v>14</v>
      </c>
      <c r="C17" s="2" t="s">
        <v>1</v>
      </c>
      <c r="D17" s="51">
        <v>41255</v>
      </c>
      <c r="E17" s="2" t="s">
        <v>1</v>
      </c>
      <c r="F17" s="51">
        <v>40889</v>
      </c>
      <c r="G17" s="53">
        <v>11252522217</v>
      </c>
      <c r="H17" s="5">
        <f t="shared" si="0"/>
        <v>2011</v>
      </c>
      <c r="I17" s="54">
        <f>+SMLMV!B29</f>
        <v>535600</v>
      </c>
      <c r="J17" s="19">
        <f>(G17/I17)*AP17</f>
        <v>15735.88338411688</v>
      </c>
      <c r="K17" s="208"/>
      <c r="L17" s="64" t="s">
        <v>354</v>
      </c>
      <c r="M17" s="162" t="s">
        <v>2</v>
      </c>
      <c r="N17" s="162" t="s">
        <v>2</v>
      </c>
      <c r="O17" s="162" t="s">
        <v>2</v>
      </c>
      <c r="P17" s="162" t="s">
        <v>2</v>
      </c>
      <c r="Q17" s="162" t="s">
        <v>2</v>
      </c>
      <c r="R17" s="162" t="s">
        <v>2</v>
      </c>
      <c r="S17" s="162" t="s">
        <v>1</v>
      </c>
      <c r="T17" s="162" t="s">
        <v>1</v>
      </c>
      <c r="U17" s="162" t="s">
        <v>1</v>
      </c>
      <c r="V17" s="162" t="s">
        <v>2</v>
      </c>
      <c r="W17" s="162" t="s">
        <v>2</v>
      </c>
      <c r="X17" s="162" t="s">
        <v>2</v>
      </c>
      <c r="Y17" s="162" t="s">
        <v>2</v>
      </c>
      <c r="Z17" s="162">
        <f t="shared" si="1"/>
        <v>0</v>
      </c>
      <c r="AA17" s="162" t="str">
        <f>+IF(Z17&gt;0,"SI","NO")</f>
        <v>NO</v>
      </c>
      <c r="AB17" s="163"/>
      <c r="AC17" s="166">
        <f>+Z17*J17</f>
        <v>0</v>
      </c>
      <c r="AD17" s="167"/>
      <c r="AE17" s="161">
        <f>COUNTIF(M17:Y17,"SI")</f>
        <v>3</v>
      </c>
      <c r="AF17" s="17" t="str">
        <f t="shared" si="2"/>
        <v>SI</v>
      </c>
      <c r="AG17" s="49" t="s">
        <v>322</v>
      </c>
      <c r="AH17" s="2" t="s">
        <v>1</v>
      </c>
      <c r="AI17" s="49" t="s">
        <v>200</v>
      </c>
      <c r="AJ17" s="2" t="s">
        <v>1</v>
      </c>
      <c r="AK17" s="49" t="s">
        <v>201</v>
      </c>
      <c r="AL17" s="2" t="s">
        <v>1</v>
      </c>
      <c r="AM17" s="49" t="s">
        <v>202</v>
      </c>
      <c r="AN17" s="2" t="s">
        <v>1</v>
      </c>
      <c r="AO17" s="64" t="s">
        <v>203</v>
      </c>
      <c r="AP17" s="63">
        <v>0.749</v>
      </c>
      <c r="AQ17" s="2" t="s">
        <v>1</v>
      </c>
      <c r="AR17" s="51">
        <v>41433</v>
      </c>
      <c r="AS17" s="2" t="s">
        <v>1</v>
      </c>
      <c r="AT17" s="52" t="s">
        <v>323</v>
      </c>
      <c r="AU17" s="2" t="s">
        <v>1</v>
      </c>
      <c r="AV17" s="2" t="s">
        <v>1</v>
      </c>
      <c r="AW17" s="47" t="s">
        <v>27</v>
      </c>
      <c r="AX17" s="20" t="str">
        <f>+IF(AW17="PRIVADO", "VALIDE CONTRATO:", "N/A")</f>
        <v>N/A</v>
      </c>
      <c r="AY17" s="20" t="s">
        <v>24</v>
      </c>
      <c r="AZ17" s="2" t="s">
        <v>24</v>
      </c>
      <c r="BA17" s="17" t="str">
        <f>+IF(AZ17="SI","INGRESE DATOS:","N/A")</f>
        <v>N/A</v>
      </c>
      <c r="BB17" s="51" t="s">
        <v>24</v>
      </c>
      <c r="BC17" s="21" t="s">
        <v>24</v>
      </c>
      <c r="BD17" s="51" t="s">
        <v>24</v>
      </c>
      <c r="BE17" s="21" t="s">
        <v>24</v>
      </c>
      <c r="BF17" s="2" t="s">
        <v>1</v>
      </c>
      <c r="BG17" s="29" t="str">
        <f t="shared" si="3"/>
        <v>SI</v>
      </c>
      <c r="BH17" s="29" t="str">
        <f t="shared" si="4"/>
        <v>SI</v>
      </c>
      <c r="BI17" s="29" t="str">
        <f t="shared" si="5"/>
        <v>SI</v>
      </c>
      <c r="BJ17" s="29" t="str">
        <f t="shared" si="6"/>
        <v>SI</v>
      </c>
      <c r="BK17" s="29" t="str">
        <f t="shared" si="7"/>
        <v>SI</v>
      </c>
      <c r="BL17" s="29" t="str">
        <f t="shared" si="8"/>
        <v>SI</v>
      </c>
      <c r="BM17" s="29" t="str">
        <f t="shared" si="9"/>
        <v>SI</v>
      </c>
      <c r="BN17" s="29" t="str">
        <f t="shared" si="10"/>
        <v>SI</v>
      </c>
      <c r="BO17" s="29" t="str">
        <f t="shared" si="11"/>
        <v>SI</v>
      </c>
      <c r="BP17" s="29" t="str">
        <f t="shared" si="12"/>
        <v>SI</v>
      </c>
      <c r="BQ17" s="29" t="str">
        <f t="shared" si="12"/>
        <v>SI</v>
      </c>
      <c r="BR17" s="29"/>
      <c r="BS17" s="29" t="str">
        <f t="shared" si="13"/>
        <v>SI</v>
      </c>
      <c r="BT17" s="17">
        <f t="shared" si="14"/>
        <v>12</v>
      </c>
      <c r="BU17" s="47" t="str">
        <f t="shared" si="15"/>
        <v>SI</v>
      </c>
      <c r="BV17" s="49" t="s">
        <v>24</v>
      </c>
    </row>
    <row r="18" spans="1:74" ht="21" x14ac:dyDescent="0.25">
      <c r="A18" s="207"/>
      <c r="B18" s="24"/>
      <c r="C18" s="24"/>
      <c r="D18" s="24"/>
      <c r="E18" s="24"/>
      <c r="F18" s="24"/>
      <c r="G18" s="24"/>
      <c r="H18" s="24"/>
      <c r="I18" s="22"/>
      <c r="J18" s="15">
        <f>SUM(J13:J17)</f>
        <v>93980.389534108501</v>
      </c>
      <c r="K18" s="208"/>
      <c r="L18" s="27"/>
      <c r="M18" s="168"/>
      <c r="N18" s="168"/>
      <c r="O18" s="168"/>
      <c r="P18" s="168"/>
      <c r="Q18" s="168"/>
      <c r="R18" s="168"/>
      <c r="S18" s="168"/>
      <c r="T18" s="168"/>
      <c r="U18" s="168"/>
      <c r="V18" s="168"/>
      <c r="W18" s="168"/>
      <c r="X18" s="168"/>
      <c r="Y18" s="168"/>
      <c r="Z18" s="168"/>
      <c r="AA18" s="169">
        <f>COUNTIF(AA13:AA17,"SI")</f>
        <v>4</v>
      </c>
      <c r="AB18" s="163"/>
      <c r="AC18" s="170">
        <f>SUM(AC13:AC17)</f>
        <v>78244.506149991619</v>
      </c>
      <c r="AD18" s="169"/>
      <c r="AE18" s="161"/>
      <c r="AF18" s="17"/>
      <c r="AG18" s="23"/>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2"/>
      <c r="BG18" s="22"/>
      <c r="BH18" s="22"/>
      <c r="BI18" s="22"/>
      <c r="BJ18" s="22"/>
      <c r="BK18" s="22"/>
      <c r="BL18" s="22"/>
      <c r="BM18" s="22"/>
      <c r="BN18" s="22"/>
      <c r="BO18" s="22"/>
      <c r="BP18" s="22"/>
      <c r="BQ18" s="22"/>
      <c r="BR18" s="22"/>
      <c r="BS18" s="22"/>
      <c r="BT18" s="27"/>
      <c r="BU18" s="22"/>
      <c r="BV18" s="22"/>
    </row>
    <row r="19" spans="1:74" x14ac:dyDescent="0.25">
      <c r="A19" s="35"/>
      <c r="B19" s="36"/>
      <c r="C19" s="36"/>
      <c r="D19" s="36"/>
      <c r="E19" s="36"/>
      <c r="F19" s="36"/>
      <c r="G19" s="36"/>
      <c r="H19" s="36"/>
      <c r="I19" s="36"/>
      <c r="J19" s="37"/>
      <c r="K19" s="34"/>
      <c r="L19" s="36"/>
      <c r="M19" s="36"/>
      <c r="N19" s="36"/>
      <c r="O19" s="36"/>
      <c r="P19" s="36"/>
      <c r="Q19" s="36"/>
      <c r="R19" s="36"/>
      <c r="S19" s="36"/>
      <c r="T19" s="36"/>
      <c r="U19" s="36"/>
      <c r="V19" s="36"/>
      <c r="W19" s="36"/>
      <c r="X19" s="36"/>
      <c r="Y19" s="36"/>
      <c r="Z19" s="36"/>
      <c r="AA19" s="34"/>
      <c r="AB19" s="34"/>
      <c r="AC19" s="38"/>
      <c r="AD19" s="34"/>
      <c r="AE19" s="34"/>
      <c r="AF19" s="34"/>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row>
    <row r="20" spans="1:74" ht="63" x14ac:dyDescent="0.25">
      <c r="A20" s="43" t="s">
        <v>63</v>
      </c>
      <c r="B20" s="183" t="s">
        <v>64</v>
      </c>
      <c r="C20" s="162" t="s">
        <v>65</v>
      </c>
      <c r="D20" s="162" t="s">
        <v>72</v>
      </c>
      <c r="E20" s="162" t="s">
        <v>66</v>
      </c>
      <c r="F20" s="162" t="s">
        <v>72</v>
      </c>
      <c r="G20" s="162" t="s">
        <v>67</v>
      </c>
      <c r="H20" s="202" t="s">
        <v>77</v>
      </c>
      <c r="I20" s="202"/>
      <c r="J20" s="202"/>
      <c r="K20" s="162" t="s">
        <v>74</v>
      </c>
      <c r="L20" s="162" t="s">
        <v>75</v>
      </c>
      <c r="M20" s="162" t="s">
        <v>76</v>
      </c>
      <c r="N20" s="162" t="s">
        <v>133</v>
      </c>
      <c r="O20" s="163" t="s">
        <v>95</v>
      </c>
      <c r="P20" s="163" t="s">
        <v>97</v>
      </c>
      <c r="Q20" s="163" t="s">
        <v>98</v>
      </c>
      <c r="R20" s="196" t="s">
        <v>3</v>
      </c>
      <c r="S20" s="196"/>
      <c r="T20" s="196"/>
      <c r="U20" s="196"/>
      <c r="V20" s="196"/>
    </row>
    <row r="21" spans="1:74" ht="50.25" hidden="1" customHeight="1" x14ac:dyDescent="0.25">
      <c r="B21" s="183"/>
      <c r="C21" s="176" t="s">
        <v>1</v>
      </c>
      <c r="D21" s="39" t="s">
        <v>1</v>
      </c>
      <c r="E21" s="39" t="s">
        <v>1</v>
      </c>
      <c r="F21" s="39" t="s">
        <v>1</v>
      </c>
      <c r="G21" s="39" t="s">
        <v>1</v>
      </c>
      <c r="H21" s="39" t="s">
        <v>2</v>
      </c>
      <c r="I21" s="173" t="str">
        <f>+IF(H21="SI","VALIDAR MATRICULA","N/A")</f>
        <v>N/A</v>
      </c>
      <c r="J21" s="39" t="s">
        <v>24</v>
      </c>
      <c r="K21" s="175">
        <v>26872</v>
      </c>
      <c r="L21" s="39" t="s">
        <v>1</v>
      </c>
      <c r="M21" s="39" t="s">
        <v>1</v>
      </c>
      <c r="N21" s="39" t="s">
        <v>1</v>
      </c>
      <c r="O21" s="173" t="str">
        <f>+IF(R43&gt;10,"SI","NO")</f>
        <v>SI</v>
      </c>
      <c r="P21" s="173" t="str">
        <f>+IF(U43&gt;4,"SI","NO")</f>
        <v>SI</v>
      </c>
      <c r="Q21" s="173" t="str">
        <f>+IF(X43&gt;4,"SI","NO")</f>
        <v>SI</v>
      </c>
      <c r="R21" s="212" t="s">
        <v>204</v>
      </c>
      <c r="S21" s="213"/>
      <c r="T21" s="213"/>
      <c r="U21" s="213"/>
      <c r="V21" s="214"/>
    </row>
    <row r="22" spans="1:74" ht="61.5" customHeight="1" x14ac:dyDescent="0.25">
      <c r="B22" s="3" t="s">
        <v>68</v>
      </c>
      <c r="C22" s="203" t="s">
        <v>69</v>
      </c>
      <c r="D22" s="204"/>
      <c r="E22" s="203" t="s">
        <v>70</v>
      </c>
      <c r="F22" s="204"/>
      <c r="G22" s="192" t="s">
        <v>181</v>
      </c>
      <c r="H22" s="192"/>
      <c r="I22" s="192"/>
      <c r="J22" s="203" t="s">
        <v>73</v>
      </c>
      <c r="K22" s="205"/>
      <c r="L22" s="204"/>
      <c r="M22" s="46" t="s">
        <v>15</v>
      </c>
      <c r="N22" s="46" t="s">
        <v>71</v>
      </c>
      <c r="O22" s="46" t="s">
        <v>78</v>
      </c>
      <c r="P22" s="192" t="s">
        <v>79</v>
      </c>
      <c r="Q22" s="192"/>
      <c r="R22" s="192"/>
      <c r="S22" s="192" t="s">
        <v>96</v>
      </c>
      <c r="T22" s="192"/>
      <c r="U22" s="192"/>
      <c r="V22" s="192" t="s">
        <v>101</v>
      </c>
      <c r="W22" s="192"/>
      <c r="X22" s="192"/>
      <c r="Y22" s="187" t="s">
        <v>3</v>
      </c>
      <c r="Z22" s="187"/>
      <c r="AA22" s="187"/>
    </row>
    <row r="23" spans="1:74" x14ac:dyDescent="0.25">
      <c r="B23" s="3" t="s">
        <v>9</v>
      </c>
      <c r="C23" s="53" t="s">
        <v>324</v>
      </c>
      <c r="D23" s="2" t="s">
        <v>1</v>
      </c>
      <c r="E23" s="53" t="s">
        <v>325</v>
      </c>
      <c r="F23" s="2" t="s">
        <v>1</v>
      </c>
      <c r="G23" s="193" t="s">
        <v>205</v>
      </c>
      <c r="H23" s="194"/>
      <c r="I23" s="195"/>
      <c r="J23" s="2" t="s">
        <v>24</v>
      </c>
      <c r="K23" s="47" t="str">
        <f>+IF(J23="SI","VALIDAR CONTRATO","N/A")</f>
        <v>N/A</v>
      </c>
      <c r="L23" s="2" t="s">
        <v>24</v>
      </c>
      <c r="M23" s="51">
        <v>26842</v>
      </c>
      <c r="N23" s="51">
        <v>29417</v>
      </c>
      <c r="O23" s="2" t="s">
        <v>2</v>
      </c>
      <c r="P23" s="51">
        <v>26842</v>
      </c>
      <c r="Q23" s="51">
        <v>29417</v>
      </c>
      <c r="R23" s="13">
        <f>+Q23-P23</f>
        <v>2575</v>
      </c>
      <c r="S23" s="51"/>
      <c r="T23" s="51"/>
      <c r="U23" s="13">
        <f>+T23-S23</f>
        <v>0</v>
      </c>
      <c r="V23" s="51"/>
      <c r="W23" s="51"/>
      <c r="X23" s="13">
        <f>+W23-V23</f>
        <v>0</v>
      </c>
      <c r="Y23" s="179" t="s">
        <v>24</v>
      </c>
      <c r="Z23" s="180"/>
      <c r="AA23" s="181"/>
    </row>
    <row r="24" spans="1:74" ht="139.5" customHeight="1" x14ac:dyDescent="0.25">
      <c r="B24" s="3" t="s">
        <v>11</v>
      </c>
      <c r="C24" s="53" t="s">
        <v>324</v>
      </c>
      <c r="D24" s="2" t="s">
        <v>1</v>
      </c>
      <c r="E24" s="53" t="s">
        <v>325</v>
      </c>
      <c r="F24" s="2" t="s">
        <v>1</v>
      </c>
      <c r="G24" s="193" t="s">
        <v>371</v>
      </c>
      <c r="H24" s="194"/>
      <c r="I24" s="195"/>
      <c r="J24" s="2" t="s">
        <v>24</v>
      </c>
      <c r="K24" s="47" t="str">
        <f t="shared" ref="K24:K42" si="16">+IF(J24="SI","VALIDAR CONTRATO","N/A")</f>
        <v>N/A</v>
      </c>
      <c r="L24" s="2" t="s">
        <v>24</v>
      </c>
      <c r="M24" s="51">
        <v>29418</v>
      </c>
      <c r="N24" s="51">
        <v>29895</v>
      </c>
      <c r="O24" s="2" t="s">
        <v>2</v>
      </c>
      <c r="P24" s="51">
        <v>29418</v>
      </c>
      <c r="Q24" s="51">
        <v>29895</v>
      </c>
      <c r="R24" s="13">
        <f t="shared" ref="R24:R42" si="17">+Q24-P24</f>
        <v>477</v>
      </c>
      <c r="S24" s="51"/>
      <c r="T24" s="51"/>
      <c r="U24" s="13">
        <f t="shared" ref="U24:U42" si="18">+T24-S24</f>
        <v>0</v>
      </c>
      <c r="V24" s="51">
        <v>29418</v>
      </c>
      <c r="W24" s="51">
        <v>29895</v>
      </c>
      <c r="X24" s="13">
        <f t="shared" ref="X24:X42" si="19">+W24-V24</f>
        <v>477</v>
      </c>
      <c r="Y24" s="179" t="s">
        <v>24</v>
      </c>
      <c r="Z24" s="180"/>
      <c r="AA24" s="181"/>
    </row>
    <row r="25" spans="1:74" x14ac:dyDescent="0.25">
      <c r="B25" s="3" t="s">
        <v>12</v>
      </c>
      <c r="C25" s="53" t="s">
        <v>324</v>
      </c>
      <c r="D25" s="2" t="s">
        <v>1</v>
      </c>
      <c r="E25" s="53" t="s">
        <v>325</v>
      </c>
      <c r="F25" s="2" t="s">
        <v>1</v>
      </c>
      <c r="G25" s="193" t="s">
        <v>326</v>
      </c>
      <c r="H25" s="194"/>
      <c r="I25" s="195"/>
      <c r="J25" s="2" t="s">
        <v>24</v>
      </c>
      <c r="K25" s="47" t="str">
        <f t="shared" si="16"/>
        <v>N/A</v>
      </c>
      <c r="L25" s="2" t="s">
        <v>24</v>
      </c>
      <c r="M25" s="51">
        <v>29977</v>
      </c>
      <c r="N25" s="51">
        <v>30851</v>
      </c>
      <c r="O25" s="2" t="s">
        <v>2</v>
      </c>
      <c r="P25" s="51"/>
      <c r="Q25" s="51"/>
      <c r="R25" s="13">
        <f t="shared" si="17"/>
        <v>0</v>
      </c>
      <c r="S25" s="51"/>
      <c r="T25" s="51"/>
      <c r="U25" s="13">
        <f t="shared" si="18"/>
        <v>0</v>
      </c>
      <c r="V25" s="51"/>
      <c r="W25" s="51"/>
      <c r="X25" s="13">
        <f t="shared" si="19"/>
        <v>0</v>
      </c>
      <c r="Y25" s="179" t="s">
        <v>24</v>
      </c>
      <c r="Z25" s="180"/>
      <c r="AA25" s="181"/>
    </row>
    <row r="26" spans="1:74" x14ac:dyDescent="0.25">
      <c r="B26" s="3" t="s">
        <v>13</v>
      </c>
      <c r="C26" s="53" t="s">
        <v>324</v>
      </c>
      <c r="D26" s="2" t="s">
        <v>1</v>
      </c>
      <c r="E26" s="53" t="s">
        <v>325</v>
      </c>
      <c r="F26" s="2" t="s">
        <v>1</v>
      </c>
      <c r="G26" s="193" t="s">
        <v>370</v>
      </c>
      <c r="H26" s="194"/>
      <c r="I26" s="195"/>
      <c r="J26" s="2" t="s">
        <v>24</v>
      </c>
      <c r="K26" s="47" t="str">
        <f t="shared" si="16"/>
        <v>N/A</v>
      </c>
      <c r="L26" s="2" t="s">
        <v>24</v>
      </c>
      <c r="M26" s="51">
        <v>30852</v>
      </c>
      <c r="N26" s="51">
        <v>31326</v>
      </c>
      <c r="O26" s="2" t="s">
        <v>2</v>
      </c>
      <c r="P26" s="51">
        <v>30852</v>
      </c>
      <c r="Q26" s="51">
        <v>31326</v>
      </c>
      <c r="R26" s="13">
        <f t="shared" si="17"/>
        <v>474</v>
      </c>
      <c r="S26" s="51"/>
      <c r="T26" s="51"/>
      <c r="U26" s="13">
        <f t="shared" si="18"/>
        <v>0</v>
      </c>
      <c r="V26" s="51"/>
      <c r="W26" s="51"/>
      <c r="X26" s="13">
        <f t="shared" si="19"/>
        <v>0</v>
      </c>
      <c r="Y26" s="179" t="s">
        <v>24</v>
      </c>
      <c r="Z26" s="180"/>
      <c r="AA26" s="181"/>
    </row>
    <row r="27" spans="1:74" ht="146.25" customHeight="1" x14ac:dyDescent="0.25">
      <c r="B27" s="3" t="s">
        <v>14</v>
      </c>
      <c r="C27" s="53" t="s">
        <v>324</v>
      </c>
      <c r="D27" s="2" t="s">
        <v>1</v>
      </c>
      <c r="E27" s="53" t="s">
        <v>325</v>
      </c>
      <c r="F27" s="2" t="s">
        <v>1</v>
      </c>
      <c r="G27" s="193" t="s">
        <v>372</v>
      </c>
      <c r="H27" s="194"/>
      <c r="I27" s="195"/>
      <c r="J27" s="2" t="s">
        <v>24</v>
      </c>
      <c r="K27" s="47" t="str">
        <f t="shared" si="16"/>
        <v>N/A</v>
      </c>
      <c r="L27" s="2" t="s">
        <v>24</v>
      </c>
      <c r="M27" s="51">
        <v>32241</v>
      </c>
      <c r="N27" s="51">
        <v>33448</v>
      </c>
      <c r="O27" s="2" t="s">
        <v>2</v>
      </c>
      <c r="P27" s="51">
        <v>32241</v>
      </c>
      <c r="Q27" s="51">
        <v>33448</v>
      </c>
      <c r="R27" s="13">
        <f t="shared" si="17"/>
        <v>1207</v>
      </c>
      <c r="S27" s="51"/>
      <c r="T27" s="51"/>
      <c r="U27" s="13">
        <f t="shared" si="18"/>
        <v>0</v>
      </c>
      <c r="V27" s="51">
        <v>32241</v>
      </c>
      <c r="W27" s="51">
        <v>33448</v>
      </c>
      <c r="X27" s="13">
        <f t="shared" si="19"/>
        <v>1207</v>
      </c>
      <c r="Y27" s="179" t="s">
        <v>24</v>
      </c>
      <c r="Z27" s="180"/>
      <c r="AA27" s="181"/>
    </row>
    <row r="28" spans="1:74" ht="50.1" customHeight="1" x14ac:dyDescent="0.25">
      <c r="B28" s="3" t="s">
        <v>80</v>
      </c>
      <c r="C28" s="53" t="s">
        <v>206</v>
      </c>
      <c r="D28" s="2" t="s">
        <v>1</v>
      </c>
      <c r="E28" s="53" t="s">
        <v>325</v>
      </c>
      <c r="F28" s="2" t="s">
        <v>1</v>
      </c>
      <c r="G28" s="193" t="s">
        <v>207</v>
      </c>
      <c r="H28" s="194"/>
      <c r="I28" s="195"/>
      <c r="J28" s="2" t="s">
        <v>24</v>
      </c>
      <c r="K28" s="47" t="str">
        <f t="shared" si="16"/>
        <v>N/A</v>
      </c>
      <c r="L28" s="2" t="s">
        <v>24</v>
      </c>
      <c r="M28" s="51">
        <v>33848</v>
      </c>
      <c r="N28" s="51">
        <v>35338</v>
      </c>
      <c r="O28" s="2" t="s">
        <v>2</v>
      </c>
      <c r="P28" s="51">
        <v>33848</v>
      </c>
      <c r="Q28" s="51">
        <v>35338</v>
      </c>
      <c r="R28" s="13">
        <f t="shared" si="17"/>
        <v>1490</v>
      </c>
      <c r="S28" s="51"/>
      <c r="T28" s="51"/>
      <c r="U28" s="13">
        <f t="shared" si="18"/>
        <v>0</v>
      </c>
      <c r="V28" s="51"/>
      <c r="W28" s="51"/>
      <c r="X28" s="13">
        <f t="shared" si="19"/>
        <v>0</v>
      </c>
      <c r="Y28" s="179" t="s">
        <v>208</v>
      </c>
      <c r="Z28" s="180"/>
      <c r="AA28" s="181"/>
    </row>
    <row r="29" spans="1:74" ht="50.1" customHeight="1" x14ac:dyDescent="0.25">
      <c r="B29" s="3" t="s">
        <v>81</v>
      </c>
      <c r="C29" s="53" t="s">
        <v>212</v>
      </c>
      <c r="D29" s="2" t="s">
        <v>1</v>
      </c>
      <c r="E29" s="53" t="s">
        <v>325</v>
      </c>
      <c r="F29" s="2" t="s">
        <v>1</v>
      </c>
      <c r="G29" s="193" t="s">
        <v>373</v>
      </c>
      <c r="H29" s="194"/>
      <c r="I29" s="195"/>
      <c r="J29" s="2" t="s">
        <v>24</v>
      </c>
      <c r="K29" s="47" t="str">
        <f t="shared" si="16"/>
        <v>N/A</v>
      </c>
      <c r="L29" s="2" t="s">
        <v>24</v>
      </c>
      <c r="M29" s="51">
        <v>35339</v>
      </c>
      <c r="N29" s="51">
        <v>36012</v>
      </c>
      <c r="O29" s="2" t="s">
        <v>1</v>
      </c>
      <c r="P29" s="51">
        <v>35339</v>
      </c>
      <c r="Q29" s="51">
        <v>36012</v>
      </c>
      <c r="R29" s="13">
        <f t="shared" si="17"/>
        <v>673</v>
      </c>
      <c r="S29" s="51">
        <v>35339</v>
      </c>
      <c r="T29" s="51">
        <v>36012</v>
      </c>
      <c r="U29" s="13">
        <f t="shared" si="18"/>
        <v>673</v>
      </c>
      <c r="V29" s="51">
        <v>35339</v>
      </c>
      <c r="W29" s="51">
        <v>36012</v>
      </c>
      <c r="X29" s="13">
        <f t="shared" si="19"/>
        <v>673</v>
      </c>
      <c r="Y29" s="179" t="s">
        <v>24</v>
      </c>
      <c r="Z29" s="180"/>
      <c r="AA29" s="181"/>
    </row>
    <row r="30" spans="1:74" ht="72" customHeight="1" x14ac:dyDescent="0.25">
      <c r="B30" s="3" t="s">
        <v>82</v>
      </c>
      <c r="C30" s="53" t="s">
        <v>214</v>
      </c>
      <c r="D30" s="2" t="s">
        <v>1</v>
      </c>
      <c r="E30" s="53" t="s">
        <v>325</v>
      </c>
      <c r="F30" s="2" t="s">
        <v>1</v>
      </c>
      <c r="G30" s="193" t="s">
        <v>374</v>
      </c>
      <c r="H30" s="194"/>
      <c r="I30" s="195"/>
      <c r="J30" s="2" t="s">
        <v>24</v>
      </c>
      <c r="K30" s="61" t="str">
        <f t="shared" si="16"/>
        <v>N/A</v>
      </c>
      <c r="L30" s="2" t="s">
        <v>24</v>
      </c>
      <c r="M30" s="51">
        <v>35954</v>
      </c>
      <c r="N30" s="51">
        <v>37827</v>
      </c>
      <c r="O30" s="2" t="s">
        <v>1</v>
      </c>
      <c r="P30" s="51">
        <v>36013</v>
      </c>
      <c r="Q30" s="51">
        <v>37827</v>
      </c>
      <c r="R30" s="13">
        <f t="shared" si="17"/>
        <v>1814</v>
      </c>
      <c r="S30" s="51">
        <v>36013</v>
      </c>
      <c r="T30" s="51">
        <v>37827</v>
      </c>
      <c r="U30" s="13">
        <f t="shared" si="18"/>
        <v>1814</v>
      </c>
      <c r="V30" s="51">
        <v>36013</v>
      </c>
      <c r="W30" s="51">
        <v>37827</v>
      </c>
      <c r="X30" s="13">
        <f t="shared" si="19"/>
        <v>1814</v>
      </c>
      <c r="Y30" s="179" t="s">
        <v>229</v>
      </c>
      <c r="Z30" s="180"/>
      <c r="AA30" s="181"/>
    </row>
    <row r="31" spans="1:74" ht="50.1" customHeight="1" x14ac:dyDescent="0.25">
      <c r="B31" s="3" t="s">
        <v>83</v>
      </c>
      <c r="C31" s="53" t="s">
        <v>206</v>
      </c>
      <c r="D31" s="2" t="s">
        <v>1</v>
      </c>
      <c r="E31" s="53" t="s">
        <v>325</v>
      </c>
      <c r="F31" s="2" t="s">
        <v>1</v>
      </c>
      <c r="G31" s="193" t="s">
        <v>327</v>
      </c>
      <c r="H31" s="194"/>
      <c r="I31" s="195"/>
      <c r="J31" s="2" t="s">
        <v>24</v>
      </c>
      <c r="K31" s="47" t="str">
        <f t="shared" si="16"/>
        <v>N/A</v>
      </c>
      <c r="L31" s="2" t="s">
        <v>24</v>
      </c>
      <c r="M31" s="51">
        <v>37587</v>
      </c>
      <c r="N31" s="51">
        <v>38061</v>
      </c>
      <c r="O31" s="2" t="s">
        <v>1</v>
      </c>
      <c r="P31" s="51"/>
      <c r="Q31" s="51"/>
      <c r="R31" s="13">
        <f t="shared" si="17"/>
        <v>0</v>
      </c>
      <c r="S31" s="51"/>
      <c r="T31" s="51"/>
      <c r="U31" s="13">
        <f t="shared" si="18"/>
        <v>0</v>
      </c>
      <c r="V31" s="51"/>
      <c r="W31" s="51"/>
      <c r="X31" s="13">
        <f t="shared" si="19"/>
        <v>0</v>
      </c>
      <c r="Y31" s="179" t="s">
        <v>210</v>
      </c>
      <c r="Z31" s="180"/>
      <c r="AA31" s="181"/>
    </row>
    <row r="32" spans="1:74" ht="50.1" customHeight="1" x14ac:dyDescent="0.25">
      <c r="B32" s="3" t="s">
        <v>84</v>
      </c>
      <c r="C32" s="53" t="s">
        <v>213</v>
      </c>
      <c r="D32" s="2" t="s">
        <v>1</v>
      </c>
      <c r="E32" s="53" t="s">
        <v>325</v>
      </c>
      <c r="F32" s="2" t="s">
        <v>1</v>
      </c>
      <c r="G32" s="193" t="s">
        <v>375</v>
      </c>
      <c r="H32" s="194"/>
      <c r="I32" s="195"/>
      <c r="J32" s="2" t="s">
        <v>24</v>
      </c>
      <c r="K32" s="47" t="str">
        <f t="shared" si="16"/>
        <v>N/A</v>
      </c>
      <c r="L32" s="2" t="s">
        <v>24</v>
      </c>
      <c r="M32" s="51">
        <v>38248</v>
      </c>
      <c r="N32" s="51">
        <v>38815</v>
      </c>
      <c r="O32" s="2" t="s">
        <v>2</v>
      </c>
      <c r="P32" s="51">
        <v>38248</v>
      </c>
      <c r="Q32" s="51">
        <v>38815</v>
      </c>
      <c r="R32" s="13">
        <f t="shared" si="17"/>
        <v>567</v>
      </c>
      <c r="S32" s="51">
        <v>38248</v>
      </c>
      <c r="T32" s="51">
        <v>38815</v>
      </c>
      <c r="U32" s="13">
        <f t="shared" si="18"/>
        <v>567</v>
      </c>
      <c r="V32" s="51"/>
      <c r="W32" s="51"/>
      <c r="X32" s="13">
        <f t="shared" si="19"/>
        <v>0</v>
      </c>
      <c r="Y32" s="179" t="s">
        <v>24</v>
      </c>
      <c r="Z32" s="180"/>
      <c r="AA32" s="181"/>
    </row>
    <row r="33" spans="1:30" ht="54.75" customHeight="1" x14ac:dyDescent="0.25">
      <c r="B33" s="3" t="s">
        <v>85</v>
      </c>
      <c r="C33" s="53" t="s">
        <v>206</v>
      </c>
      <c r="D33" s="2" t="s">
        <v>1</v>
      </c>
      <c r="E33" s="53" t="s">
        <v>325</v>
      </c>
      <c r="F33" s="2" t="s">
        <v>1</v>
      </c>
      <c r="G33" s="193" t="s">
        <v>209</v>
      </c>
      <c r="H33" s="210"/>
      <c r="I33" s="211"/>
      <c r="J33" s="2" t="s">
        <v>24</v>
      </c>
      <c r="K33" s="47" t="str">
        <f t="shared" si="16"/>
        <v>N/A</v>
      </c>
      <c r="L33" s="2" t="s">
        <v>24</v>
      </c>
      <c r="M33" s="51">
        <v>38821</v>
      </c>
      <c r="N33" s="51">
        <v>42003</v>
      </c>
      <c r="O33" s="2" t="s">
        <v>2</v>
      </c>
      <c r="P33" s="51"/>
      <c r="Q33" s="51"/>
      <c r="R33" s="13">
        <f t="shared" si="17"/>
        <v>0</v>
      </c>
      <c r="S33" s="51"/>
      <c r="T33" s="51"/>
      <c r="U33" s="13">
        <f t="shared" si="18"/>
        <v>0</v>
      </c>
      <c r="V33" s="51"/>
      <c r="W33" s="51"/>
      <c r="X33" s="13">
        <f t="shared" si="19"/>
        <v>0</v>
      </c>
      <c r="Y33" s="179" t="s">
        <v>211</v>
      </c>
      <c r="Z33" s="180"/>
      <c r="AA33" s="181"/>
    </row>
    <row r="34" spans="1:30" hidden="1" x14ac:dyDescent="0.25">
      <c r="B34" s="3" t="s">
        <v>86</v>
      </c>
      <c r="C34" s="53"/>
      <c r="D34" s="61"/>
      <c r="E34" s="53"/>
      <c r="F34" s="61"/>
      <c r="G34" s="201"/>
      <c r="H34" s="201"/>
      <c r="I34" s="201"/>
      <c r="J34" s="61"/>
      <c r="K34" s="61" t="str">
        <f t="shared" si="16"/>
        <v>N/A</v>
      </c>
      <c r="L34" s="61"/>
      <c r="M34" s="51"/>
      <c r="N34" s="51"/>
      <c r="O34" s="61"/>
      <c r="P34" s="51"/>
      <c r="Q34" s="51"/>
      <c r="R34" s="13">
        <f t="shared" si="17"/>
        <v>0</v>
      </c>
      <c r="S34" s="51"/>
      <c r="T34" s="51"/>
      <c r="U34" s="13">
        <f t="shared" si="18"/>
        <v>0</v>
      </c>
      <c r="V34" s="51"/>
      <c r="W34" s="51"/>
      <c r="X34" s="13">
        <f t="shared" si="19"/>
        <v>0</v>
      </c>
      <c r="Y34" s="184"/>
      <c r="Z34" s="185"/>
      <c r="AA34" s="186"/>
    </row>
    <row r="35" spans="1:30" hidden="1" x14ac:dyDescent="0.25">
      <c r="B35" s="3" t="s">
        <v>87</v>
      </c>
      <c r="C35" s="53"/>
      <c r="D35" s="61"/>
      <c r="E35" s="53"/>
      <c r="F35" s="61"/>
      <c r="G35" s="201"/>
      <c r="H35" s="201"/>
      <c r="I35" s="201"/>
      <c r="J35" s="61"/>
      <c r="K35" s="61" t="str">
        <f t="shared" si="16"/>
        <v>N/A</v>
      </c>
      <c r="L35" s="61"/>
      <c r="M35" s="51"/>
      <c r="N35" s="51"/>
      <c r="O35" s="61"/>
      <c r="P35" s="51"/>
      <c r="Q35" s="51"/>
      <c r="R35" s="13">
        <f t="shared" si="17"/>
        <v>0</v>
      </c>
      <c r="S35" s="51"/>
      <c r="T35" s="51"/>
      <c r="U35" s="13">
        <f t="shared" si="18"/>
        <v>0</v>
      </c>
      <c r="V35" s="51"/>
      <c r="W35" s="51"/>
      <c r="X35" s="13">
        <f t="shared" si="19"/>
        <v>0</v>
      </c>
      <c r="Y35" s="184"/>
      <c r="Z35" s="185"/>
      <c r="AA35" s="186"/>
    </row>
    <row r="36" spans="1:30" hidden="1" x14ac:dyDescent="0.25">
      <c r="B36" s="3" t="s">
        <v>88</v>
      </c>
      <c r="C36" s="53"/>
      <c r="D36" s="61"/>
      <c r="E36" s="53"/>
      <c r="F36" s="61"/>
      <c r="G36" s="201"/>
      <c r="H36" s="201"/>
      <c r="I36" s="201"/>
      <c r="J36" s="61"/>
      <c r="K36" s="61" t="str">
        <f t="shared" si="16"/>
        <v>N/A</v>
      </c>
      <c r="L36" s="61"/>
      <c r="M36" s="51"/>
      <c r="N36" s="51"/>
      <c r="O36" s="61"/>
      <c r="P36" s="51"/>
      <c r="Q36" s="51"/>
      <c r="R36" s="13">
        <f t="shared" si="17"/>
        <v>0</v>
      </c>
      <c r="S36" s="51"/>
      <c r="T36" s="51"/>
      <c r="U36" s="13">
        <f t="shared" si="18"/>
        <v>0</v>
      </c>
      <c r="V36" s="51"/>
      <c r="W36" s="51"/>
      <c r="X36" s="13">
        <f t="shared" si="19"/>
        <v>0</v>
      </c>
      <c r="Y36" s="184"/>
      <c r="Z36" s="185"/>
      <c r="AA36" s="186"/>
    </row>
    <row r="37" spans="1:30" hidden="1" x14ac:dyDescent="0.25">
      <c r="B37" s="3" t="s">
        <v>89</v>
      </c>
      <c r="C37" s="53"/>
      <c r="D37" s="61"/>
      <c r="E37" s="53"/>
      <c r="F37" s="61"/>
      <c r="G37" s="201"/>
      <c r="H37" s="201"/>
      <c r="I37" s="201"/>
      <c r="J37" s="61"/>
      <c r="K37" s="61" t="str">
        <f t="shared" si="16"/>
        <v>N/A</v>
      </c>
      <c r="L37" s="61"/>
      <c r="M37" s="51"/>
      <c r="N37" s="51"/>
      <c r="O37" s="61"/>
      <c r="P37" s="51"/>
      <c r="Q37" s="51"/>
      <c r="R37" s="13">
        <f t="shared" si="17"/>
        <v>0</v>
      </c>
      <c r="S37" s="51"/>
      <c r="T37" s="51"/>
      <c r="U37" s="13">
        <f t="shared" si="18"/>
        <v>0</v>
      </c>
      <c r="V37" s="51"/>
      <c r="W37" s="51"/>
      <c r="X37" s="13">
        <f t="shared" si="19"/>
        <v>0</v>
      </c>
      <c r="Y37" s="184"/>
      <c r="Z37" s="185"/>
      <c r="AA37" s="186"/>
    </row>
    <row r="38" spans="1:30" hidden="1" x14ac:dyDescent="0.25">
      <c r="B38" s="3" t="s">
        <v>90</v>
      </c>
      <c r="C38" s="53"/>
      <c r="D38" s="61"/>
      <c r="E38" s="53"/>
      <c r="F38" s="61"/>
      <c r="G38" s="201"/>
      <c r="H38" s="201"/>
      <c r="I38" s="201"/>
      <c r="J38" s="61"/>
      <c r="K38" s="61" t="str">
        <f t="shared" si="16"/>
        <v>N/A</v>
      </c>
      <c r="L38" s="61"/>
      <c r="M38" s="51"/>
      <c r="N38" s="51"/>
      <c r="O38" s="61"/>
      <c r="P38" s="51"/>
      <c r="Q38" s="51"/>
      <c r="R38" s="13">
        <f t="shared" si="17"/>
        <v>0</v>
      </c>
      <c r="S38" s="51"/>
      <c r="T38" s="51"/>
      <c r="U38" s="13">
        <f t="shared" si="18"/>
        <v>0</v>
      </c>
      <c r="V38" s="51"/>
      <c r="W38" s="51"/>
      <c r="X38" s="13">
        <f t="shared" si="19"/>
        <v>0</v>
      </c>
      <c r="Y38" s="184"/>
      <c r="Z38" s="185"/>
      <c r="AA38" s="186"/>
    </row>
    <row r="39" spans="1:30" hidden="1" x14ac:dyDescent="0.25">
      <c r="B39" s="3" t="s">
        <v>91</v>
      </c>
      <c r="C39" s="53"/>
      <c r="D39" s="61"/>
      <c r="E39" s="53"/>
      <c r="F39" s="61"/>
      <c r="G39" s="201"/>
      <c r="H39" s="201"/>
      <c r="I39" s="201"/>
      <c r="J39" s="61"/>
      <c r="K39" s="61" t="str">
        <f t="shared" si="16"/>
        <v>N/A</v>
      </c>
      <c r="L39" s="61"/>
      <c r="M39" s="51"/>
      <c r="N39" s="51"/>
      <c r="O39" s="61"/>
      <c r="P39" s="51"/>
      <c r="Q39" s="51"/>
      <c r="R39" s="13">
        <f t="shared" si="17"/>
        <v>0</v>
      </c>
      <c r="S39" s="51"/>
      <c r="T39" s="51"/>
      <c r="U39" s="13">
        <f t="shared" si="18"/>
        <v>0</v>
      </c>
      <c r="V39" s="51"/>
      <c r="W39" s="51"/>
      <c r="X39" s="13">
        <f t="shared" si="19"/>
        <v>0</v>
      </c>
      <c r="Y39" s="184"/>
      <c r="Z39" s="185"/>
      <c r="AA39" s="186"/>
    </row>
    <row r="40" spans="1:30" hidden="1" x14ac:dyDescent="0.25">
      <c r="B40" s="3" t="s">
        <v>92</v>
      </c>
      <c r="C40" s="53"/>
      <c r="D40" s="61"/>
      <c r="E40" s="53"/>
      <c r="F40" s="61"/>
      <c r="G40" s="201"/>
      <c r="H40" s="201"/>
      <c r="I40" s="201"/>
      <c r="J40" s="61"/>
      <c r="K40" s="61" t="str">
        <f t="shared" si="16"/>
        <v>N/A</v>
      </c>
      <c r="L40" s="61"/>
      <c r="M40" s="51"/>
      <c r="N40" s="51"/>
      <c r="O40" s="61"/>
      <c r="P40" s="51"/>
      <c r="Q40" s="51"/>
      <c r="R40" s="13">
        <f t="shared" si="17"/>
        <v>0</v>
      </c>
      <c r="S40" s="51"/>
      <c r="T40" s="51"/>
      <c r="U40" s="13">
        <f t="shared" si="18"/>
        <v>0</v>
      </c>
      <c r="V40" s="51"/>
      <c r="W40" s="51"/>
      <c r="X40" s="13">
        <f t="shared" si="19"/>
        <v>0</v>
      </c>
      <c r="Y40" s="184"/>
      <c r="Z40" s="185"/>
      <c r="AA40" s="186"/>
    </row>
    <row r="41" spans="1:30" hidden="1" x14ac:dyDescent="0.25">
      <c r="B41" s="3" t="s">
        <v>93</v>
      </c>
      <c r="C41" s="53"/>
      <c r="D41" s="61"/>
      <c r="E41" s="53"/>
      <c r="F41" s="61"/>
      <c r="G41" s="201"/>
      <c r="H41" s="201"/>
      <c r="I41" s="201"/>
      <c r="J41" s="61"/>
      <c r="K41" s="61" t="str">
        <f t="shared" si="16"/>
        <v>N/A</v>
      </c>
      <c r="L41" s="61"/>
      <c r="M41" s="51"/>
      <c r="N41" s="51"/>
      <c r="O41" s="61"/>
      <c r="P41" s="51"/>
      <c r="Q41" s="51"/>
      <c r="R41" s="13">
        <f t="shared" si="17"/>
        <v>0</v>
      </c>
      <c r="S41" s="51"/>
      <c r="T41" s="51"/>
      <c r="U41" s="13">
        <f t="shared" si="18"/>
        <v>0</v>
      </c>
      <c r="V41" s="51"/>
      <c r="W41" s="51"/>
      <c r="X41" s="13">
        <f t="shared" si="19"/>
        <v>0</v>
      </c>
      <c r="Y41" s="184"/>
      <c r="Z41" s="185"/>
      <c r="AA41" s="186"/>
    </row>
    <row r="42" spans="1:30" hidden="1" x14ac:dyDescent="0.25">
      <c r="B42" s="3" t="s">
        <v>94</v>
      </c>
      <c r="C42" s="53"/>
      <c r="D42" s="61"/>
      <c r="E42" s="53"/>
      <c r="F42" s="61"/>
      <c r="G42" s="201"/>
      <c r="H42" s="201"/>
      <c r="I42" s="201"/>
      <c r="J42" s="61"/>
      <c r="K42" s="61" t="str">
        <f t="shared" si="16"/>
        <v>N/A</v>
      </c>
      <c r="L42" s="61"/>
      <c r="M42" s="51"/>
      <c r="N42" s="51"/>
      <c r="O42" s="61"/>
      <c r="P42" s="51"/>
      <c r="Q42" s="51"/>
      <c r="R42" s="13">
        <f t="shared" si="17"/>
        <v>0</v>
      </c>
      <c r="S42" s="51"/>
      <c r="T42" s="51"/>
      <c r="U42" s="13">
        <f t="shared" si="18"/>
        <v>0</v>
      </c>
      <c r="V42" s="51"/>
      <c r="W42" s="51"/>
      <c r="X42" s="13">
        <f t="shared" si="19"/>
        <v>0</v>
      </c>
      <c r="Y42" s="184"/>
      <c r="Z42" s="185"/>
      <c r="AA42" s="186"/>
    </row>
    <row r="43" spans="1:30" x14ac:dyDescent="0.25">
      <c r="R43" s="40">
        <f>SUM(R23:R42)/365</f>
        <v>25.416438356164385</v>
      </c>
      <c r="U43" s="40">
        <f>SUM(U23:U42)/365</f>
        <v>8.367123287671232</v>
      </c>
      <c r="X43" s="40">
        <f>SUM(X23:X42)/365</f>
        <v>11.427397260273972</v>
      </c>
    </row>
    <row r="45" spans="1:30" ht="63" x14ac:dyDescent="0.25">
      <c r="A45" s="43" t="s">
        <v>63</v>
      </c>
      <c r="B45" s="183" t="s">
        <v>99</v>
      </c>
      <c r="C45" s="162" t="s">
        <v>65</v>
      </c>
      <c r="D45" s="162" t="s">
        <v>72</v>
      </c>
      <c r="E45" s="162" t="s">
        <v>66</v>
      </c>
      <c r="F45" s="162" t="s">
        <v>72</v>
      </c>
      <c r="G45" s="162" t="s">
        <v>67</v>
      </c>
      <c r="H45" s="202" t="s">
        <v>77</v>
      </c>
      <c r="I45" s="202"/>
      <c r="J45" s="202"/>
      <c r="K45" s="162" t="s">
        <v>74</v>
      </c>
      <c r="L45" s="162" t="s">
        <v>75</v>
      </c>
      <c r="M45" s="162" t="s">
        <v>76</v>
      </c>
      <c r="N45" s="162" t="s">
        <v>133</v>
      </c>
      <c r="O45" s="163" t="s">
        <v>95</v>
      </c>
      <c r="P45" s="162" t="s">
        <v>97</v>
      </c>
      <c r="Q45" s="162" t="s">
        <v>98</v>
      </c>
      <c r="R45" s="162" t="s">
        <v>104</v>
      </c>
      <c r="S45" s="200" t="s">
        <v>105</v>
      </c>
      <c r="T45" s="200"/>
      <c r="U45" s="196" t="s">
        <v>3</v>
      </c>
      <c r="V45" s="196"/>
      <c r="W45" s="196"/>
      <c r="X45" s="196"/>
      <c r="Y45" s="196"/>
      <c r="Z45" s="168"/>
    </row>
    <row r="46" spans="1:30" ht="67.5" hidden="1" customHeight="1" x14ac:dyDescent="0.25">
      <c r="B46" s="183"/>
      <c r="C46" s="176" t="s">
        <v>1</v>
      </c>
      <c r="D46" s="39" t="s">
        <v>1</v>
      </c>
      <c r="E46" s="39" t="s">
        <v>1</v>
      </c>
      <c r="F46" s="39" t="s">
        <v>1</v>
      </c>
      <c r="G46" s="39" t="s">
        <v>1</v>
      </c>
      <c r="H46" s="39" t="s">
        <v>2</v>
      </c>
      <c r="I46" s="173" t="str">
        <f>+IF(H46="SI","VALIDAR MATRICULA","N/A")</f>
        <v>N/A</v>
      </c>
      <c r="J46" s="39" t="s">
        <v>24</v>
      </c>
      <c r="K46" s="175">
        <v>30288</v>
      </c>
      <c r="L46" s="39" t="s">
        <v>1</v>
      </c>
      <c r="M46" s="39" t="s">
        <v>1</v>
      </c>
      <c r="N46" s="39" t="s">
        <v>1</v>
      </c>
      <c r="O46" s="173" t="str">
        <f>+IF(R68&gt;8,"SI","NO")</f>
        <v>SI</v>
      </c>
      <c r="P46" s="173" t="str">
        <f>+IF(U68&gt;3,"SI","NO")</f>
        <v>SI</v>
      </c>
      <c r="Q46" s="173" t="str">
        <f>+IF(X68&gt;3,"SI","NO")</f>
        <v>SI</v>
      </c>
      <c r="R46" s="173" t="str">
        <f>+IF(AA68&gt;3,"SI","NO")</f>
        <v>SI</v>
      </c>
      <c r="S46" s="41">
        <f>COUNTIF(P46:R46,"SI")</f>
        <v>3</v>
      </c>
      <c r="T46" s="173" t="str">
        <f>+IF(S46&gt;0,"SI","NO")</f>
        <v>SI</v>
      </c>
      <c r="U46" s="197" t="s">
        <v>215</v>
      </c>
      <c r="V46" s="198"/>
      <c r="W46" s="198"/>
      <c r="X46" s="198"/>
      <c r="Y46" s="199"/>
    </row>
    <row r="47" spans="1:30" ht="75.75" customHeight="1" x14ac:dyDescent="0.25">
      <c r="B47" s="3" t="s">
        <v>68</v>
      </c>
      <c r="C47" s="203" t="s">
        <v>69</v>
      </c>
      <c r="D47" s="204"/>
      <c r="E47" s="203" t="s">
        <v>70</v>
      </c>
      <c r="F47" s="204"/>
      <c r="G47" s="192" t="s">
        <v>181</v>
      </c>
      <c r="H47" s="192"/>
      <c r="I47" s="192"/>
      <c r="J47" s="203" t="s">
        <v>73</v>
      </c>
      <c r="K47" s="205"/>
      <c r="L47" s="204"/>
      <c r="M47" s="46" t="s">
        <v>15</v>
      </c>
      <c r="N47" s="46" t="s">
        <v>71</v>
      </c>
      <c r="O47" s="46" t="s">
        <v>78</v>
      </c>
      <c r="P47" s="192" t="s">
        <v>79</v>
      </c>
      <c r="Q47" s="192"/>
      <c r="R47" s="192"/>
      <c r="S47" s="192" t="s">
        <v>100</v>
      </c>
      <c r="T47" s="192"/>
      <c r="U47" s="192"/>
      <c r="V47" s="192" t="s">
        <v>102</v>
      </c>
      <c r="W47" s="192"/>
      <c r="X47" s="192"/>
      <c r="Y47" s="192" t="s">
        <v>103</v>
      </c>
      <c r="Z47" s="192"/>
      <c r="AA47" s="192"/>
      <c r="AB47" s="187" t="s">
        <v>3</v>
      </c>
      <c r="AC47" s="187"/>
      <c r="AD47" s="187"/>
    </row>
    <row r="48" spans="1:30" ht="42.75" customHeight="1" x14ac:dyDescent="0.25">
      <c r="B48" s="3" t="s">
        <v>9</v>
      </c>
      <c r="C48" s="53" t="s">
        <v>172</v>
      </c>
      <c r="D48" s="2" t="s">
        <v>1</v>
      </c>
      <c r="E48" s="53" t="s">
        <v>216</v>
      </c>
      <c r="F48" s="2" t="s">
        <v>1</v>
      </c>
      <c r="G48" s="193" t="s">
        <v>376</v>
      </c>
      <c r="H48" s="194"/>
      <c r="I48" s="195"/>
      <c r="J48" s="2" t="s">
        <v>24</v>
      </c>
      <c r="K48" s="47" t="str">
        <f>+IF(J48="SI","VALIDAR CONTRATO","N/A")</f>
        <v>N/A</v>
      </c>
      <c r="L48" s="2" t="s">
        <v>24</v>
      </c>
      <c r="M48" s="51">
        <v>30403</v>
      </c>
      <c r="N48" s="51">
        <v>31434</v>
      </c>
      <c r="O48" s="2" t="s">
        <v>2</v>
      </c>
      <c r="P48" s="51">
        <v>30403</v>
      </c>
      <c r="Q48" s="51">
        <v>31434</v>
      </c>
      <c r="R48" s="13">
        <f>+Q48-P48</f>
        <v>1031</v>
      </c>
      <c r="S48" s="51">
        <v>30403</v>
      </c>
      <c r="T48" s="51">
        <v>31434</v>
      </c>
      <c r="U48" s="13">
        <f>+T48-S48</f>
        <v>1031</v>
      </c>
      <c r="V48" s="51">
        <v>30403</v>
      </c>
      <c r="W48" s="51">
        <v>31434</v>
      </c>
      <c r="X48" s="13">
        <f>+W48-V48</f>
        <v>1031</v>
      </c>
      <c r="Y48" s="51">
        <v>30403</v>
      </c>
      <c r="Z48" s="51">
        <v>31434</v>
      </c>
      <c r="AA48" s="13">
        <f>+Z48-Y48</f>
        <v>1031</v>
      </c>
      <c r="AB48" s="179" t="s">
        <v>24</v>
      </c>
      <c r="AC48" s="180"/>
      <c r="AD48" s="181"/>
    </row>
    <row r="49" spans="2:30" ht="34.5" customHeight="1" x14ac:dyDescent="0.25">
      <c r="B49" s="3" t="s">
        <v>11</v>
      </c>
      <c r="C49" s="53" t="s">
        <v>172</v>
      </c>
      <c r="D49" s="2" t="s">
        <v>1</v>
      </c>
      <c r="E49" s="53" t="s">
        <v>216</v>
      </c>
      <c r="F49" s="2" t="s">
        <v>1</v>
      </c>
      <c r="G49" s="193" t="s">
        <v>377</v>
      </c>
      <c r="H49" s="194"/>
      <c r="I49" s="195"/>
      <c r="J49" s="2" t="s">
        <v>24</v>
      </c>
      <c r="K49" s="47" t="str">
        <f t="shared" ref="K49:K67" si="20">+IF(J49="SI","VALIDAR CONTRATO","N/A")</f>
        <v>N/A</v>
      </c>
      <c r="L49" s="2" t="s">
        <v>24</v>
      </c>
      <c r="M49" s="51">
        <v>31435</v>
      </c>
      <c r="N49" s="51">
        <v>32064</v>
      </c>
      <c r="O49" s="2" t="s">
        <v>2</v>
      </c>
      <c r="P49" s="51">
        <v>31435</v>
      </c>
      <c r="Q49" s="51">
        <v>32064</v>
      </c>
      <c r="R49" s="13">
        <f t="shared" ref="R49:R67" si="21">+Q49-P49</f>
        <v>629</v>
      </c>
      <c r="S49" s="51"/>
      <c r="T49" s="51"/>
      <c r="U49" s="13">
        <f t="shared" ref="U49:U67" si="22">+T49-S49</f>
        <v>0</v>
      </c>
      <c r="V49" s="51">
        <v>31435</v>
      </c>
      <c r="W49" s="51">
        <v>32064</v>
      </c>
      <c r="X49" s="13">
        <f t="shared" ref="X49:X67" si="23">+W49-V49</f>
        <v>629</v>
      </c>
      <c r="Y49" s="51"/>
      <c r="Z49" s="51"/>
      <c r="AA49" s="13">
        <f t="shared" ref="AA49:AA67" si="24">+Z49-Y49</f>
        <v>0</v>
      </c>
      <c r="AB49" s="179" t="s">
        <v>24</v>
      </c>
      <c r="AC49" s="180"/>
      <c r="AD49" s="181"/>
    </row>
    <row r="50" spans="2:30" ht="42.75" customHeight="1" x14ac:dyDescent="0.25">
      <c r="B50" s="3" t="s">
        <v>12</v>
      </c>
      <c r="C50" s="53" t="s">
        <v>172</v>
      </c>
      <c r="D50" s="2" t="s">
        <v>1</v>
      </c>
      <c r="E50" s="53" t="s">
        <v>216</v>
      </c>
      <c r="F50" s="2" t="s">
        <v>1</v>
      </c>
      <c r="G50" s="193" t="s">
        <v>378</v>
      </c>
      <c r="H50" s="194"/>
      <c r="I50" s="195"/>
      <c r="J50" s="2" t="s">
        <v>24</v>
      </c>
      <c r="K50" s="47" t="str">
        <f t="shared" si="20"/>
        <v>N/A</v>
      </c>
      <c r="L50" s="2" t="s">
        <v>24</v>
      </c>
      <c r="M50" s="51">
        <v>32065</v>
      </c>
      <c r="N50" s="51">
        <v>33472</v>
      </c>
      <c r="O50" s="2" t="s">
        <v>2</v>
      </c>
      <c r="P50" s="51">
        <v>32065</v>
      </c>
      <c r="Q50" s="51">
        <v>33472</v>
      </c>
      <c r="R50" s="13">
        <f t="shared" si="21"/>
        <v>1407</v>
      </c>
      <c r="S50" s="51"/>
      <c r="T50" s="51"/>
      <c r="U50" s="13">
        <f t="shared" si="22"/>
        <v>0</v>
      </c>
      <c r="V50" s="51">
        <v>32065</v>
      </c>
      <c r="W50" s="51">
        <v>33472</v>
      </c>
      <c r="X50" s="13">
        <f t="shared" si="23"/>
        <v>1407</v>
      </c>
      <c r="Y50" s="51"/>
      <c r="Z50" s="51"/>
      <c r="AA50" s="13">
        <f t="shared" si="24"/>
        <v>0</v>
      </c>
      <c r="AB50" s="179" t="s">
        <v>24</v>
      </c>
      <c r="AC50" s="180"/>
      <c r="AD50" s="181"/>
    </row>
    <row r="51" spans="2:30" ht="32.25" customHeight="1" x14ac:dyDescent="0.25">
      <c r="B51" s="3" t="s">
        <v>13</v>
      </c>
      <c r="C51" s="53" t="s">
        <v>172</v>
      </c>
      <c r="D51" s="2" t="s">
        <v>1</v>
      </c>
      <c r="E51" s="53" t="s">
        <v>216</v>
      </c>
      <c r="F51" s="2" t="s">
        <v>1</v>
      </c>
      <c r="G51" s="193" t="s">
        <v>377</v>
      </c>
      <c r="H51" s="194"/>
      <c r="I51" s="195"/>
      <c r="J51" s="2" t="s">
        <v>24</v>
      </c>
      <c r="K51" s="47" t="str">
        <f t="shared" si="20"/>
        <v>N/A</v>
      </c>
      <c r="L51" s="2" t="s">
        <v>24</v>
      </c>
      <c r="M51" s="51">
        <v>33473</v>
      </c>
      <c r="N51" s="51">
        <v>34331</v>
      </c>
      <c r="O51" s="2" t="s">
        <v>2</v>
      </c>
      <c r="P51" s="51">
        <v>33473</v>
      </c>
      <c r="Q51" s="51">
        <v>34331</v>
      </c>
      <c r="R51" s="13">
        <f t="shared" si="21"/>
        <v>858</v>
      </c>
      <c r="S51" s="51"/>
      <c r="T51" s="51"/>
      <c r="U51" s="13">
        <f t="shared" si="22"/>
        <v>0</v>
      </c>
      <c r="V51" s="51">
        <v>33473</v>
      </c>
      <c r="W51" s="51">
        <v>34331</v>
      </c>
      <c r="X51" s="13">
        <f t="shared" si="23"/>
        <v>858</v>
      </c>
      <c r="Y51" s="51"/>
      <c r="Z51" s="51"/>
      <c r="AA51" s="13">
        <f t="shared" si="24"/>
        <v>0</v>
      </c>
      <c r="AB51" s="179" t="s">
        <v>24</v>
      </c>
      <c r="AC51" s="180"/>
      <c r="AD51" s="181"/>
    </row>
    <row r="52" spans="2:30" ht="34.5" customHeight="1" x14ac:dyDescent="0.25">
      <c r="B52" s="3" t="s">
        <v>14</v>
      </c>
      <c r="C52" s="53" t="s">
        <v>172</v>
      </c>
      <c r="D52" s="2" t="s">
        <v>1</v>
      </c>
      <c r="E52" s="53" t="s">
        <v>216</v>
      </c>
      <c r="F52" s="2" t="s">
        <v>1</v>
      </c>
      <c r="G52" s="193" t="s">
        <v>217</v>
      </c>
      <c r="H52" s="194"/>
      <c r="I52" s="195"/>
      <c r="J52" s="2" t="s">
        <v>24</v>
      </c>
      <c r="K52" s="47" t="str">
        <f t="shared" si="20"/>
        <v>N/A</v>
      </c>
      <c r="L52" s="2" t="s">
        <v>24</v>
      </c>
      <c r="M52" s="51">
        <v>34332</v>
      </c>
      <c r="N52" s="51">
        <v>34910</v>
      </c>
      <c r="O52" s="2" t="s">
        <v>2</v>
      </c>
      <c r="P52" s="51">
        <v>34332</v>
      </c>
      <c r="Q52" s="51">
        <v>34910</v>
      </c>
      <c r="R52" s="13">
        <f t="shared" si="21"/>
        <v>578</v>
      </c>
      <c r="S52" s="51"/>
      <c r="T52" s="51"/>
      <c r="U52" s="13">
        <f t="shared" si="22"/>
        <v>0</v>
      </c>
      <c r="V52" s="51"/>
      <c r="W52" s="51"/>
      <c r="X52" s="13">
        <f t="shared" si="23"/>
        <v>0</v>
      </c>
      <c r="Y52" s="51"/>
      <c r="Z52" s="51"/>
      <c r="AA52" s="13">
        <f t="shared" si="24"/>
        <v>0</v>
      </c>
      <c r="AB52" s="179" t="s">
        <v>24</v>
      </c>
      <c r="AC52" s="180"/>
      <c r="AD52" s="181"/>
    </row>
    <row r="53" spans="2:30" ht="33.75" customHeight="1" x14ac:dyDescent="0.25">
      <c r="B53" s="3" t="s">
        <v>80</v>
      </c>
      <c r="C53" s="53" t="s">
        <v>172</v>
      </c>
      <c r="D53" s="2" t="s">
        <v>1</v>
      </c>
      <c r="E53" s="53" t="s">
        <v>216</v>
      </c>
      <c r="F53" s="2" t="s">
        <v>1</v>
      </c>
      <c r="G53" s="193" t="s">
        <v>379</v>
      </c>
      <c r="H53" s="194"/>
      <c r="I53" s="195"/>
      <c r="J53" s="2" t="s">
        <v>24</v>
      </c>
      <c r="K53" s="47" t="str">
        <f t="shared" si="20"/>
        <v>N/A</v>
      </c>
      <c r="L53" s="2" t="s">
        <v>24</v>
      </c>
      <c r="M53" s="51">
        <v>34911</v>
      </c>
      <c r="N53" s="51">
        <v>36160</v>
      </c>
      <c r="O53" s="2" t="s">
        <v>2</v>
      </c>
      <c r="P53" s="51">
        <v>34911</v>
      </c>
      <c r="Q53" s="51">
        <v>36160</v>
      </c>
      <c r="R53" s="13">
        <f t="shared" si="21"/>
        <v>1249</v>
      </c>
      <c r="S53" s="51"/>
      <c r="T53" s="51"/>
      <c r="U53" s="13">
        <f t="shared" si="22"/>
        <v>0</v>
      </c>
      <c r="V53" s="51">
        <v>34911</v>
      </c>
      <c r="W53" s="51">
        <v>36160</v>
      </c>
      <c r="X53" s="13">
        <f t="shared" si="23"/>
        <v>1249</v>
      </c>
      <c r="Y53" s="51"/>
      <c r="Z53" s="51"/>
      <c r="AA53" s="13">
        <f t="shared" si="24"/>
        <v>0</v>
      </c>
      <c r="AB53" s="179" t="s">
        <v>24</v>
      </c>
      <c r="AC53" s="180"/>
      <c r="AD53" s="181"/>
    </row>
    <row r="54" spans="2:30" ht="28.5" customHeight="1" x14ac:dyDescent="0.25">
      <c r="B54" s="3" t="s">
        <v>81</v>
      </c>
      <c r="C54" s="53" t="s">
        <v>218</v>
      </c>
      <c r="D54" s="2" t="s">
        <v>1</v>
      </c>
      <c r="E54" s="53" t="s">
        <v>216</v>
      </c>
      <c r="F54" s="2" t="s">
        <v>1</v>
      </c>
      <c r="G54" s="193" t="s">
        <v>219</v>
      </c>
      <c r="H54" s="194"/>
      <c r="I54" s="195"/>
      <c r="J54" s="2" t="s">
        <v>24</v>
      </c>
      <c r="K54" s="47" t="str">
        <f t="shared" si="20"/>
        <v>N/A</v>
      </c>
      <c r="L54" s="2" t="s">
        <v>24</v>
      </c>
      <c r="M54" s="51">
        <v>36192</v>
      </c>
      <c r="N54" s="51">
        <v>36707</v>
      </c>
      <c r="O54" s="2" t="s">
        <v>2</v>
      </c>
      <c r="P54" s="51"/>
      <c r="Q54" s="51"/>
      <c r="R54" s="13">
        <f t="shared" si="21"/>
        <v>0</v>
      </c>
      <c r="S54" s="51"/>
      <c r="T54" s="51"/>
      <c r="U54" s="13">
        <f t="shared" si="22"/>
        <v>0</v>
      </c>
      <c r="V54" s="51"/>
      <c r="W54" s="51"/>
      <c r="X54" s="13">
        <f t="shared" si="23"/>
        <v>0</v>
      </c>
      <c r="Y54" s="51"/>
      <c r="Z54" s="51"/>
      <c r="AA54" s="13">
        <f t="shared" si="24"/>
        <v>0</v>
      </c>
      <c r="AB54" s="179" t="s">
        <v>230</v>
      </c>
      <c r="AC54" s="180"/>
      <c r="AD54" s="181"/>
    </row>
    <row r="55" spans="2:30" ht="29.25" customHeight="1" x14ac:dyDescent="0.25">
      <c r="B55" s="3" t="s">
        <v>82</v>
      </c>
      <c r="C55" s="53" t="s">
        <v>173</v>
      </c>
      <c r="D55" s="2" t="s">
        <v>1</v>
      </c>
      <c r="E55" s="53" t="s">
        <v>216</v>
      </c>
      <c r="F55" s="2" t="s">
        <v>1</v>
      </c>
      <c r="G55" s="193" t="s">
        <v>220</v>
      </c>
      <c r="H55" s="194"/>
      <c r="I55" s="195"/>
      <c r="J55" s="2" t="s">
        <v>24</v>
      </c>
      <c r="K55" s="47" t="str">
        <f t="shared" si="20"/>
        <v>N/A</v>
      </c>
      <c r="L55" s="2" t="s">
        <v>24</v>
      </c>
      <c r="M55" s="51">
        <v>38504</v>
      </c>
      <c r="N55" s="51">
        <v>39003</v>
      </c>
      <c r="O55" s="2" t="s">
        <v>2</v>
      </c>
      <c r="P55" s="51">
        <v>38504</v>
      </c>
      <c r="Q55" s="51">
        <v>39003</v>
      </c>
      <c r="R55" s="13">
        <f t="shared" si="21"/>
        <v>499</v>
      </c>
      <c r="S55" s="51"/>
      <c r="T55" s="51"/>
      <c r="U55" s="13">
        <f t="shared" si="22"/>
        <v>0</v>
      </c>
      <c r="V55" s="51"/>
      <c r="W55" s="51"/>
      <c r="X55" s="13">
        <f t="shared" si="23"/>
        <v>0</v>
      </c>
      <c r="Y55" s="51"/>
      <c r="Z55" s="51"/>
      <c r="AA55" s="13">
        <f t="shared" si="24"/>
        <v>0</v>
      </c>
      <c r="AB55" s="179" t="s">
        <v>24</v>
      </c>
      <c r="AC55" s="180"/>
      <c r="AD55" s="181"/>
    </row>
    <row r="56" spans="2:30" ht="31.5" customHeight="1" x14ac:dyDescent="0.25">
      <c r="B56" s="3" t="s">
        <v>83</v>
      </c>
      <c r="C56" s="53" t="s">
        <v>221</v>
      </c>
      <c r="D56" s="2" t="s">
        <v>1</v>
      </c>
      <c r="E56" s="53" t="s">
        <v>216</v>
      </c>
      <c r="F56" s="2" t="s">
        <v>1</v>
      </c>
      <c r="G56" s="193" t="s">
        <v>222</v>
      </c>
      <c r="H56" s="194"/>
      <c r="I56" s="195"/>
      <c r="J56" s="2" t="s">
        <v>24</v>
      </c>
      <c r="K56" s="47" t="str">
        <f t="shared" si="20"/>
        <v>N/A</v>
      </c>
      <c r="L56" s="2" t="s">
        <v>24</v>
      </c>
      <c r="M56" s="51">
        <v>39085</v>
      </c>
      <c r="N56" s="51">
        <v>39729</v>
      </c>
      <c r="O56" s="2" t="s">
        <v>2</v>
      </c>
      <c r="P56" s="51"/>
      <c r="Q56" s="51"/>
      <c r="R56" s="13">
        <f t="shared" si="21"/>
        <v>0</v>
      </c>
      <c r="S56" s="51"/>
      <c r="T56" s="51"/>
      <c r="U56" s="13">
        <f t="shared" si="22"/>
        <v>0</v>
      </c>
      <c r="V56" s="51"/>
      <c r="W56" s="51"/>
      <c r="X56" s="13">
        <f t="shared" si="23"/>
        <v>0</v>
      </c>
      <c r="Y56" s="51"/>
      <c r="Z56" s="51"/>
      <c r="AA56" s="13">
        <f t="shared" si="24"/>
        <v>0</v>
      </c>
      <c r="AB56" s="179" t="s">
        <v>24</v>
      </c>
      <c r="AC56" s="180"/>
      <c r="AD56" s="181"/>
    </row>
    <row r="57" spans="2:30" ht="100.5" customHeight="1" x14ac:dyDescent="0.25">
      <c r="B57" s="3" t="s">
        <v>84</v>
      </c>
      <c r="C57" s="53" t="s">
        <v>174</v>
      </c>
      <c r="D57" s="2" t="s">
        <v>1</v>
      </c>
      <c r="E57" s="53" t="s">
        <v>216</v>
      </c>
      <c r="F57" s="2" t="s">
        <v>1</v>
      </c>
      <c r="G57" s="193" t="s">
        <v>380</v>
      </c>
      <c r="H57" s="194"/>
      <c r="I57" s="195"/>
      <c r="J57" s="2" t="s">
        <v>24</v>
      </c>
      <c r="K57" s="47" t="str">
        <f t="shared" si="20"/>
        <v>N/A</v>
      </c>
      <c r="L57" s="2" t="s">
        <v>24</v>
      </c>
      <c r="M57" s="51">
        <v>40864</v>
      </c>
      <c r="N57" s="51">
        <v>41119</v>
      </c>
      <c r="O57" s="2" t="s">
        <v>2</v>
      </c>
      <c r="P57" s="51">
        <v>40864</v>
      </c>
      <c r="Q57" s="51">
        <v>41119</v>
      </c>
      <c r="R57" s="13">
        <f t="shared" si="21"/>
        <v>255</v>
      </c>
      <c r="S57" s="51">
        <v>40864</v>
      </c>
      <c r="T57" s="51">
        <v>41119</v>
      </c>
      <c r="U57" s="13">
        <f t="shared" si="22"/>
        <v>255</v>
      </c>
      <c r="V57" s="51">
        <v>40864</v>
      </c>
      <c r="W57" s="51">
        <v>41119</v>
      </c>
      <c r="X57" s="13">
        <f t="shared" si="23"/>
        <v>255</v>
      </c>
      <c r="Y57" s="51">
        <v>40864</v>
      </c>
      <c r="Z57" s="51">
        <v>41119</v>
      </c>
      <c r="AA57" s="13">
        <f t="shared" si="24"/>
        <v>255</v>
      </c>
      <c r="AB57" s="179" t="s">
        <v>24</v>
      </c>
      <c r="AC57" s="180"/>
      <c r="AD57" s="181"/>
    </row>
    <row r="58" spans="2:30" x14ac:dyDescent="0.25">
      <c r="B58" s="3" t="s">
        <v>85</v>
      </c>
      <c r="C58" s="53" t="s">
        <v>223</v>
      </c>
      <c r="D58" s="2" t="s">
        <v>1</v>
      </c>
      <c r="E58" s="53" t="s">
        <v>216</v>
      </c>
      <c r="F58" s="2" t="s">
        <v>1</v>
      </c>
      <c r="G58" s="193" t="s">
        <v>224</v>
      </c>
      <c r="H58" s="194"/>
      <c r="I58" s="195"/>
      <c r="J58" s="2" t="s">
        <v>24</v>
      </c>
      <c r="K58" s="47" t="str">
        <f t="shared" si="20"/>
        <v>N/A</v>
      </c>
      <c r="L58" s="2" t="s">
        <v>24</v>
      </c>
      <c r="M58" s="51">
        <v>41487</v>
      </c>
      <c r="N58" s="51">
        <v>41759</v>
      </c>
      <c r="O58" s="2" t="s">
        <v>2</v>
      </c>
      <c r="P58" s="51"/>
      <c r="Q58" s="51"/>
      <c r="R58" s="13">
        <f t="shared" si="21"/>
        <v>0</v>
      </c>
      <c r="S58" s="51"/>
      <c r="T58" s="51"/>
      <c r="U58" s="13">
        <f t="shared" si="22"/>
        <v>0</v>
      </c>
      <c r="V58" s="51"/>
      <c r="W58" s="51"/>
      <c r="X58" s="13">
        <f t="shared" si="23"/>
        <v>0</v>
      </c>
      <c r="Y58" s="51"/>
      <c r="Z58" s="51"/>
      <c r="AA58" s="13">
        <f t="shared" si="24"/>
        <v>0</v>
      </c>
      <c r="AB58" s="179" t="s">
        <v>24</v>
      </c>
      <c r="AC58" s="180"/>
      <c r="AD58" s="181"/>
    </row>
    <row r="59" spans="2:30" hidden="1" x14ac:dyDescent="0.25">
      <c r="B59" s="3" t="s">
        <v>86</v>
      </c>
      <c r="C59" s="53"/>
      <c r="D59" s="61"/>
      <c r="E59" s="53"/>
      <c r="F59" s="61"/>
      <c r="G59" s="201"/>
      <c r="H59" s="201"/>
      <c r="I59" s="201"/>
      <c r="J59" s="61"/>
      <c r="K59" s="61" t="str">
        <f t="shared" si="20"/>
        <v>N/A</v>
      </c>
      <c r="L59" s="61"/>
      <c r="M59" s="51"/>
      <c r="N59" s="51"/>
      <c r="O59" s="61"/>
      <c r="P59" s="51"/>
      <c r="Q59" s="51"/>
      <c r="R59" s="13">
        <f t="shared" si="21"/>
        <v>0</v>
      </c>
      <c r="S59" s="51"/>
      <c r="T59" s="51"/>
      <c r="U59" s="13">
        <f t="shared" si="22"/>
        <v>0</v>
      </c>
      <c r="V59" s="51"/>
      <c r="W59" s="51"/>
      <c r="X59" s="13">
        <f t="shared" si="23"/>
        <v>0</v>
      </c>
      <c r="Y59" s="51"/>
      <c r="Z59" s="51"/>
      <c r="AA59" s="13">
        <f t="shared" si="24"/>
        <v>0</v>
      </c>
      <c r="AB59" s="184"/>
      <c r="AC59" s="185"/>
      <c r="AD59" s="186"/>
    </row>
    <row r="60" spans="2:30" hidden="1" x14ac:dyDescent="0.25">
      <c r="B60" s="3" t="s">
        <v>87</v>
      </c>
      <c r="C60" s="53"/>
      <c r="D60" s="61"/>
      <c r="E60" s="53"/>
      <c r="F60" s="61"/>
      <c r="G60" s="201"/>
      <c r="H60" s="201"/>
      <c r="I60" s="201"/>
      <c r="J60" s="61"/>
      <c r="K60" s="61" t="str">
        <f t="shared" si="20"/>
        <v>N/A</v>
      </c>
      <c r="L60" s="61"/>
      <c r="M60" s="51"/>
      <c r="N60" s="51"/>
      <c r="O60" s="61"/>
      <c r="P60" s="51"/>
      <c r="Q60" s="51"/>
      <c r="R60" s="13">
        <f t="shared" si="21"/>
        <v>0</v>
      </c>
      <c r="S60" s="51"/>
      <c r="T60" s="51"/>
      <c r="U60" s="13">
        <f t="shared" si="22"/>
        <v>0</v>
      </c>
      <c r="V60" s="51"/>
      <c r="W60" s="51"/>
      <c r="X60" s="13">
        <f t="shared" si="23"/>
        <v>0</v>
      </c>
      <c r="Y60" s="51"/>
      <c r="Z60" s="51"/>
      <c r="AA60" s="13">
        <f t="shared" si="24"/>
        <v>0</v>
      </c>
      <c r="AB60" s="184"/>
      <c r="AC60" s="185"/>
      <c r="AD60" s="186"/>
    </row>
    <row r="61" spans="2:30" hidden="1" x14ac:dyDescent="0.25">
      <c r="B61" s="3" t="s">
        <v>88</v>
      </c>
      <c r="C61" s="53"/>
      <c r="D61" s="61"/>
      <c r="E61" s="53"/>
      <c r="F61" s="61"/>
      <c r="G61" s="201"/>
      <c r="H61" s="201"/>
      <c r="I61" s="201"/>
      <c r="J61" s="61"/>
      <c r="K61" s="61" t="str">
        <f t="shared" si="20"/>
        <v>N/A</v>
      </c>
      <c r="L61" s="61"/>
      <c r="M61" s="51"/>
      <c r="N61" s="51"/>
      <c r="O61" s="61"/>
      <c r="P61" s="51"/>
      <c r="Q61" s="51"/>
      <c r="R61" s="13">
        <f t="shared" si="21"/>
        <v>0</v>
      </c>
      <c r="S61" s="51"/>
      <c r="T61" s="51"/>
      <c r="U61" s="13">
        <f t="shared" si="22"/>
        <v>0</v>
      </c>
      <c r="V61" s="51"/>
      <c r="W61" s="51"/>
      <c r="X61" s="13">
        <f t="shared" si="23"/>
        <v>0</v>
      </c>
      <c r="Y61" s="51"/>
      <c r="Z61" s="51"/>
      <c r="AA61" s="13">
        <f t="shared" si="24"/>
        <v>0</v>
      </c>
      <c r="AB61" s="184"/>
      <c r="AC61" s="185"/>
      <c r="AD61" s="186"/>
    </row>
    <row r="62" spans="2:30" hidden="1" x14ac:dyDescent="0.25">
      <c r="B62" s="3" t="s">
        <v>89</v>
      </c>
      <c r="C62" s="53"/>
      <c r="D62" s="61"/>
      <c r="E62" s="53"/>
      <c r="F62" s="61"/>
      <c r="G62" s="201"/>
      <c r="H62" s="201"/>
      <c r="I62" s="201"/>
      <c r="J62" s="61"/>
      <c r="K62" s="61" t="str">
        <f t="shared" si="20"/>
        <v>N/A</v>
      </c>
      <c r="L62" s="61"/>
      <c r="M62" s="51"/>
      <c r="N62" s="51"/>
      <c r="O62" s="61"/>
      <c r="P62" s="51"/>
      <c r="Q62" s="51"/>
      <c r="R62" s="13">
        <f t="shared" si="21"/>
        <v>0</v>
      </c>
      <c r="S62" s="51"/>
      <c r="T62" s="51"/>
      <c r="U62" s="13">
        <f t="shared" si="22"/>
        <v>0</v>
      </c>
      <c r="V62" s="51"/>
      <c r="W62" s="51"/>
      <c r="X62" s="13">
        <f t="shared" si="23"/>
        <v>0</v>
      </c>
      <c r="Y62" s="51"/>
      <c r="Z62" s="51"/>
      <c r="AA62" s="13">
        <f t="shared" si="24"/>
        <v>0</v>
      </c>
      <c r="AB62" s="184"/>
      <c r="AC62" s="185"/>
      <c r="AD62" s="186"/>
    </row>
    <row r="63" spans="2:30" hidden="1" x14ac:dyDescent="0.25">
      <c r="B63" s="3" t="s">
        <v>90</v>
      </c>
      <c r="C63" s="53"/>
      <c r="D63" s="61"/>
      <c r="E63" s="53"/>
      <c r="F63" s="61"/>
      <c r="G63" s="201"/>
      <c r="H63" s="201"/>
      <c r="I63" s="201"/>
      <c r="J63" s="61"/>
      <c r="K63" s="61" t="str">
        <f t="shared" si="20"/>
        <v>N/A</v>
      </c>
      <c r="L63" s="61"/>
      <c r="M63" s="51"/>
      <c r="N63" s="51"/>
      <c r="O63" s="61"/>
      <c r="P63" s="51"/>
      <c r="Q63" s="51"/>
      <c r="R63" s="13">
        <f t="shared" si="21"/>
        <v>0</v>
      </c>
      <c r="S63" s="51"/>
      <c r="T63" s="51"/>
      <c r="U63" s="13">
        <f t="shared" si="22"/>
        <v>0</v>
      </c>
      <c r="V63" s="51"/>
      <c r="W63" s="51"/>
      <c r="X63" s="13">
        <f t="shared" si="23"/>
        <v>0</v>
      </c>
      <c r="Y63" s="51"/>
      <c r="Z63" s="51"/>
      <c r="AA63" s="13">
        <f t="shared" si="24"/>
        <v>0</v>
      </c>
      <c r="AB63" s="184"/>
      <c r="AC63" s="185"/>
      <c r="AD63" s="186"/>
    </row>
    <row r="64" spans="2:30" hidden="1" x14ac:dyDescent="0.25">
      <c r="B64" s="3" t="s">
        <v>91</v>
      </c>
      <c r="C64" s="53"/>
      <c r="D64" s="61"/>
      <c r="E64" s="53"/>
      <c r="F64" s="61"/>
      <c r="G64" s="201"/>
      <c r="H64" s="201"/>
      <c r="I64" s="201"/>
      <c r="J64" s="61"/>
      <c r="K64" s="61" t="str">
        <f t="shared" si="20"/>
        <v>N/A</v>
      </c>
      <c r="L64" s="61"/>
      <c r="M64" s="51"/>
      <c r="N64" s="51"/>
      <c r="O64" s="61"/>
      <c r="P64" s="51"/>
      <c r="Q64" s="51"/>
      <c r="R64" s="13">
        <f t="shared" si="21"/>
        <v>0</v>
      </c>
      <c r="S64" s="51"/>
      <c r="T64" s="51"/>
      <c r="U64" s="13">
        <f t="shared" si="22"/>
        <v>0</v>
      </c>
      <c r="V64" s="51"/>
      <c r="W64" s="51"/>
      <c r="X64" s="13">
        <f t="shared" si="23"/>
        <v>0</v>
      </c>
      <c r="Y64" s="51"/>
      <c r="Z64" s="51"/>
      <c r="AA64" s="13">
        <f t="shared" si="24"/>
        <v>0</v>
      </c>
      <c r="AB64" s="184"/>
      <c r="AC64" s="185"/>
      <c r="AD64" s="186"/>
    </row>
    <row r="65" spans="1:30" hidden="1" x14ac:dyDescent="0.25">
      <c r="B65" s="3" t="s">
        <v>92</v>
      </c>
      <c r="C65" s="53"/>
      <c r="D65" s="61"/>
      <c r="E65" s="53"/>
      <c r="F65" s="61"/>
      <c r="G65" s="201"/>
      <c r="H65" s="201"/>
      <c r="I65" s="201"/>
      <c r="J65" s="61"/>
      <c r="K65" s="61" t="str">
        <f t="shared" si="20"/>
        <v>N/A</v>
      </c>
      <c r="L65" s="61"/>
      <c r="M65" s="51"/>
      <c r="N65" s="51"/>
      <c r="O65" s="61"/>
      <c r="P65" s="51"/>
      <c r="Q65" s="51"/>
      <c r="R65" s="13">
        <f t="shared" si="21"/>
        <v>0</v>
      </c>
      <c r="S65" s="51"/>
      <c r="T65" s="51"/>
      <c r="U65" s="13">
        <f t="shared" si="22"/>
        <v>0</v>
      </c>
      <c r="V65" s="51"/>
      <c r="W65" s="51"/>
      <c r="X65" s="13">
        <f t="shared" si="23"/>
        <v>0</v>
      </c>
      <c r="Y65" s="51"/>
      <c r="Z65" s="51"/>
      <c r="AA65" s="13">
        <f t="shared" si="24"/>
        <v>0</v>
      </c>
      <c r="AB65" s="184"/>
      <c r="AC65" s="185"/>
      <c r="AD65" s="186"/>
    </row>
    <row r="66" spans="1:30" hidden="1" x14ac:dyDescent="0.25">
      <c r="B66" s="3" t="s">
        <v>93</v>
      </c>
      <c r="C66" s="53"/>
      <c r="D66" s="61"/>
      <c r="E66" s="53"/>
      <c r="F66" s="61"/>
      <c r="G66" s="201"/>
      <c r="H66" s="201"/>
      <c r="I66" s="201"/>
      <c r="J66" s="61"/>
      <c r="K66" s="61" t="str">
        <f t="shared" si="20"/>
        <v>N/A</v>
      </c>
      <c r="L66" s="61"/>
      <c r="M66" s="51"/>
      <c r="N66" s="51"/>
      <c r="O66" s="61"/>
      <c r="P66" s="51"/>
      <c r="Q66" s="51"/>
      <c r="R66" s="13">
        <f t="shared" si="21"/>
        <v>0</v>
      </c>
      <c r="S66" s="51"/>
      <c r="T66" s="51"/>
      <c r="U66" s="13">
        <f t="shared" si="22"/>
        <v>0</v>
      </c>
      <c r="V66" s="51"/>
      <c r="W66" s="51"/>
      <c r="X66" s="13">
        <f t="shared" si="23"/>
        <v>0</v>
      </c>
      <c r="Y66" s="51"/>
      <c r="Z66" s="51"/>
      <c r="AA66" s="13">
        <f t="shared" si="24"/>
        <v>0</v>
      </c>
      <c r="AB66" s="184"/>
      <c r="AC66" s="185"/>
      <c r="AD66" s="186"/>
    </row>
    <row r="67" spans="1:30" hidden="1" x14ac:dyDescent="0.25">
      <c r="B67" s="3" t="s">
        <v>94</v>
      </c>
      <c r="C67" s="53"/>
      <c r="D67" s="61"/>
      <c r="E67" s="53"/>
      <c r="F67" s="61"/>
      <c r="G67" s="201"/>
      <c r="H67" s="201"/>
      <c r="I67" s="201"/>
      <c r="J67" s="61"/>
      <c r="K67" s="61" t="str">
        <f t="shared" si="20"/>
        <v>N/A</v>
      </c>
      <c r="L67" s="61"/>
      <c r="M67" s="51"/>
      <c r="N67" s="51"/>
      <c r="O67" s="61"/>
      <c r="P67" s="51"/>
      <c r="Q67" s="51"/>
      <c r="R67" s="13">
        <f t="shared" si="21"/>
        <v>0</v>
      </c>
      <c r="S67" s="51"/>
      <c r="T67" s="51"/>
      <c r="U67" s="13">
        <f t="shared" si="22"/>
        <v>0</v>
      </c>
      <c r="V67" s="51"/>
      <c r="W67" s="51"/>
      <c r="X67" s="13">
        <f t="shared" si="23"/>
        <v>0</v>
      </c>
      <c r="Y67" s="51"/>
      <c r="Z67" s="51"/>
      <c r="AA67" s="13">
        <f t="shared" si="24"/>
        <v>0</v>
      </c>
      <c r="AB67" s="184"/>
      <c r="AC67" s="185"/>
      <c r="AD67" s="186"/>
    </row>
    <row r="68" spans="1:30" x14ac:dyDescent="0.25">
      <c r="R68" s="40">
        <f>SUM(R48:R67)/365</f>
        <v>17.824657534246576</v>
      </c>
      <c r="U68" s="40">
        <f>SUM(U48:U67)/365</f>
        <v>3.5232876712328767</v>
      </c>
      <c r="X68" s="40">
        <f>SUM(X48:X67)/365</f>
        <v>14.873972602739727</v>
      </c>
      <c r="AA68" s="40">
        <f>SUM(AA48:AA67)/365</f>
        <v>3.5232876712328767</v>
      </c>
    </row>
    <row r="70" spans="1:30" hidden="1" x14ac:dyDescent="0.25">
      <c r="A70" s="3" t="s">
        <v>106</v>
      </c>
      <c r="B70" s="189" t="s">
        <v>107</v>
      </c>
      <c r="C70" s="190"/>
      <c r="D70" s="191"/>
    </row>
    <row r="71" spans="1:30" ht="69.75" hidden="1" customHeight="1" x14ac:dyDescent="0.25">
      <c r="A71" s="131" t="s">
        <v>108</v>
      </c>
      <c r="B71" s="188" t="s">
        <v>134</v>
      </c>
      <c r="C71" s="188"/>
      <c r="D71" s="2" t="s">
        <v>109</v>
      </c>
    </row>
    <row r="72" spans="1:30" ht="77.25" hidden="1" customHeight="1" x14ac:dyDescent="0.25">
      <c r="A72" s="48" t="s">
        <v>111</v>
      </c>
      <c r="B72" s="188" t="s">
        <v>112</v>
      </c>
      <c r="C72" s="188"/>
      <c r="D72" s="2" t="s">
        <v>109</v>
      </c>
    </row>
    <row r="73" spans="1:30" ht="82.5" hidden="1" customHeight="1" x14ac:dyDescent="0.25">
      <c r="A73" s="48" t="s">
        <v>113</v>
      </c>
      <c r="B73" s="188" t="s">
        <v>114</v>
      </c>
      <c r="C73" s="188"/>
      <c r="D73" s="2" t="s">
        <v>109</v>
      </c>
    </row>
    <row r="74" spans="1:30" ht="81" hidden="1" customHeight="1" x14ac:dyDescent="0.25">
      <c r="A74" s="48" t="s">
        <v>115</v>
      </c>
      <c r="B74" s="188" t="s">
        <v>116</v>
      </c>
      <c r="C74" s="188"/>
      <c r="D74" s="2" t="s">
        <v>109</v>
      </c>
    </row>
    <row r="75" spans="1:30" ht="48.75" hidden="1" customHeight="1" x14ac:dyDescent="0.25">
      <c r="A75" s="48" t="s">
        <v>117</v>
      </c>
      <c r="B75" s="188" t="s">
        <v>118</v>
      </c>
      <c r="C75" s="188"/>
      <c r="D75" s="2" t="s">
        <v>109</v>
      </c>
    </row>
    <row r="76" spans="1:30" ht="34.5" hidden="1" customHeight="1" x14ac:dyDescent="0.25">
      <c r="A76" s="48" t="s">
        <v>119</v>
      </c>
      <c r="B76" s="188" t="s">
        <v>120</v>
      </c>
      <c r="C76" s="188"/>
      <c r="D76" s="2" t="s">
        <v>109</v>
      </c>
    </row>
    <row r="77" spans="1:30" ht="34.5" hidden="1" customHeight="1" x14ac:dyDescent="0.25">
      <c r="A77" s="44"/>
      <c r="B77" s="45"/>
      <c r="C77" s="45"/>
      <c r="D77" s="34"/>
    </row>
    <row r="78" spans="1:30" hidden="1" x14ac:dyDescent="0.25">
      <c r="D78" s="151" t="s">
        <v>313</v>
      </c>
      <c r="E78" s="187" t="s">
        <v>3</v>
      </c>
      <c r="F78" s="187"/>
      <c r="G78" s="187"/>
    </row>
    <row r="79" spans="1:30" ht="45" hidden="1" customHeight="1" x14ac:dyDescent="0.25">
      <c r="A79" s="3" t="s">
        <v>121</v>
      </c>
      <c r="B79" s="178" t="s">
        <v>122</v>
      </c>
      <c r="C79" s="178"/>
      <c r="D79" s="2" t="s">
        <v>1</v>
      </c>
      <c r="E79" s="179" t="s">
        <v>24</v>
      </c>
      <c r="F79" s="180"/>
      <c r="G79" s="181"/>
    </row>
    <row r="80" spans="1:30" ht="45" hidden="1" customHeight="1" x14ac:dyDescent="0.25">
      <c r="A80" s="3" t="s">
        <v>124</v>
      </c>
      <c r="B80" s="178" t="s">
        <v>123</v>
      </c>
      <c r="C80" s="178"/>
      <c r="D80" s="2" t="s">
        <v>1</v>
      </c>
      <c r="E80" s="179" t="s">
        <v>24</v>
      </c>
      <c r="F80" s="180"/>
      <c r="G80" s="181"/>
    </row>
    <row r="81" spans="1:7" ht="45" hidden="1" customHeight="1" x14ac:dyDescent="0.25">
      <c r="A81" s="3" t="s">
        <v>125</v>
      </c>
      <c r="B81" s="178" t="s">
        <v>126</v>
      </c>
      <c r="C81" s="178"/>
      <c r="D81" s="2" t="s">
        <v>1</v>
      </c>
      <c r="E81" s="179" t="s">
        <v>24</v>
      </c>
      <c r="F81" s="180"/>
      <c r="G81" s="181"/>
    </row>
    <row r="82" spans="1:7" ht="45" hidden="1" customHeight="1" x14ac:dyDescent="0.25">
      <c r="A82" s="3" t="s">
        <v>127</v>
      </c>
      <c r="B82" s="178" t="s">
        <v>128</v>
      </c>
      <c r="C82" s="178"/>
      <c r="D82" s="2" t="s">
        <v>1</v>
      </c>
      <c r="E82" s="179" t="s">
        <v>24</v>
      </c>
      <c r="F82" s="180"/>
      <c r="G82" s="181"/>
    </row>
    <row r="83" spans="1:7" ht="33.75" hidden="1" customHeight="1" x14ac:dyDescent="0.25">
      <c r="A83" s="183" t="s">
        <v>129</v>
      </c>
      <c r="B83" s="178" t="s">
        <v>130</v>
      </c>
      <c r="C83" s="178"/>
      <c r="D83" s="2" t="s">
        <v>1</v>
      </c>
      <c r="E83" s="179" t="s">
        <v>24</v>
      </c>
      <c r="F83" s="180"/>
      <c r="G83" s="181"/>
    </row>
    <row r="84" spans="1:7" ht="165" hidden="1" customHeight="1" x14ac:dyDescent="0.25">
      <c r="A84" s="183"/>
      <c r="B84" s="178" t="s">
        <v>135</v>
      </c>
      <c r="C84" s="178"/>
      <c r="D84" s="59">
        <v>20</v>
      </c>
      <c r="E84" s="179" t="s">
        <v>24</v>
      </c>
      <c r="F84" s="180"/>
      <c r="G84" s="181"/>
    </row>
    <row r="85" spans="1:7" ht="152.25" hidden="1" customHeight="1" x14ac:dyDescent="0.25">
      <c r="A85" s="183"/>
      <c r="B85" s="178" t="s">
        <v>136</v>
      </c>
      <c r="C85" s="178"/>
      <c r="D85" s="59">
        <v>100</v>
      </c>
      <c r="E85" s="179" t="s">
        <v>24</v>
      </c>
      <c r="F85" s="180"/>
      <c r="G85" s="181"/>
    </row>
    <row r="86" spans="1:7" ht="141" hidden="1" customHeight="1" x14ac:dyDescent="0.25">
      <c r="A86" s="183"/>
      <c r="B86" s="178" t="s">
        <v>137</v>
      </c>
      <c r="C86" s="178"/>
      <c r="D86" s="59">
        <v>7</v>
      </c>
      <c r="E86" s="179" t="s">
        <v>24</v>
      </c>
      <c r="F86" s="180"/>
      <c r="G86" s="181"/>
    </row>
    <row r="87" spans="1:7" ht="147" hidden="1" customHeight="1" x14ac:dyDescent="0.25">
      <c r="A87" s="183"/>
      <c r="B87" s="178" t="s">
        <v>138</v>
      </c>
      <c r="C87" s="178"/>
      <c r="D87" s="59">
        <v>32</v>
      </c>
      <c r="E87" s="179" t="s">
        <v>24</v>
      </c>
      <c r="F87" s="180"/>
      <c r="G87" s="181"/>
    </row>
    <row r="88" spans="1:7" ht="101.25" hidden="1" customHeight="1" x14ac:dyDescent="0.25">
      <c r="A88" s="183"/>
      <c r="B88" s="178" t="s">
        <v>139</v>
      </c>
      <c r="C88" s="178"/>
      <c r="D88" s="59">
        <v>141</v>
      </c>
      <c r="E88" s="179" t="s">
        <v>24</v>
      </c>
      <c r="F88" s="180"/>
      <c r="G88" s="181"/>
    </row>
    <row r="89" spans="1:7" ht="48" hidden="1" customHeight="1" x14ac:dyDescent="0.25">
      <c r="A89" s="3" t="s">
        <v>131</v>
      </c>
      <c r="B89" s="178" t="s">
        <v>132</v>
      </c>
      <c r="C89" s="178"/>
      <c r="D89" s="2" t="s">
        <v>1</v>
      </c>
      <c r="E89" s="179" t="s">
        <v>24</v>
      </c>
      <c r="F89" s="180"/>
      <c r="G89" s="181"/>
    </row>
    <row r="90" spans="1:7" ht="38.25" hidden="1" customHeight="1" x14ac:dyDescent="0.25">
      <c r="A90" s="3" t="s">
        <v>311</v>
      </c>
      <c r="B90" s="178" t="s">
        <v>312</v>
      </c>
      <c r="C90" s="178"/>
      <c r="D90" s="2" t="s">
        <v>1</v>
      </c>
      <c r="E90" s="179" t="s">
        <v>24</v>
      </c>
      <c r="F90" s="180"/>
      <c r="G90" s="181"/>
    </row>
    <row r="91" spans="1:7" ht="48" hidden="1" customHeight="1" x14ac:dyDescent="0.25">
      <c r="A91" s="3" t="s">
        <v>311</v>
      </c>
      <c r="B91" s="182" t="s">
        <v>315</v>
      </c>
      <c r="C91" s="182"/>
      <c r="D91" s="59">
        <v>100</v>
      </c>
      <c r="E91" s="179" t="s">
        <v>24</v>
      </c>
      <c r="F91" s="180"/>
      <c r="G91" s="181"/>
    </row>
  </sheetData>
  <sheetProtection algorithmName="SHA-512" hashValue="wQzAkK8gUL9nyslV/2OEjNr89UQg6iBpeFEqmMYc509cFXmuNyehQ8xkDW8jebxMWFIamqkmnYdQpn43LJbUGA==" saltValue="gXAKV8uSI/iO9+8MWE/hsw==" spinCount="100000" sheet="1" objects="1" scenarios="1" selectLockedCells="1" selectUnlockedCells="1"/>
  <dataConsolidate/>
  <mergeCells count="163">
    <mergeCell ref="A8:A18"/>
    <mergeCell ref="B8:B11"/>
    <mergeCell ref="G30:I30"/>
    <mergeCell ref="Y30:AA30"/>
    <mergeCell ref="I12:J12"/>
    <mergeCell ref="Z12:AA12"/>
    <mergeCell ref="AC12:AD12"/>
    <mergeCell ref="AG12:AH12"/>
    <mergeCell ref="K16:K18"/>
    <mergeCell ref="V22:X22"/>
    <mergeCell ref="Y22:AA22"/>
    <mergeCell ref="G23:I23"/>
    <mergeCell ref="Y23:AA23"/>
    <mergeCell ref="G24:I24"/>
    <mergeCell ref="Y24:AA24"/>
    <mergeCell ref="B20:B21"/>
    <mergeCell ref="H20:J20"/>
    <mergeCell ref="R20:V20"/>
    <mergeCell ref="R21:V21"/>
    <mergeCell ref="C22:D22"/>
    <mergeCell ref="E22:F22"/>
    <mergeCell ref="G22:I22"/>
    <mergeCell ref="J22:L22"/>
    <mergeCell ref="P22:R22"/>
    <mergeCell ref="AI12:AJ12"/>
    <mergeCell ref="D2:F2"/>
    <mergeCell ref="D3:F3"/>
    <mergeCell ref="D4:F4"/>
    <mergeCell ref="D5:F5"/>
    <mergeCell ref="D6:F6"/>
    <mergeCell ref="AZ12:BA12"/>
    <mergeCell ref="BB12:BC12"/>
    <mergeCell ref="BD12:BE12"/>
    <mergeCell ref="AK12:AL12"/>
    <mergeCell ref="AM12:AN12"/>
    <mergeCell ref="AO12:AP12"/>
    <mergeCell ref="AR12:AS12"/>
    <mergeCell ref="AT12:AU12"/>
    <mergeCell ref="AW12:AX12"/>
    <mergeCell ref="S22:U22"/>
    <mergeCell ref="G28:I28"/>
    <mergeCell ref="Y28:AA28"/>
    <mergeCell ref="G31:I31"/>
    <mergeCell ref="Y31:AA31"/>
    <mergeCell ref="G29:I29"/>
    <mergeCell ref="Y29:AA29"/>
    <mergeCell ref="G25:I25"/>
    <mergeCell ref="Y25:AA25"/>
    <mergeCell ref="G26:I26"/>
    <mergeCell ref="Y26:AA26"/>
    <mergeCell ref="G27:I27"/>
    <mergeCell ref="Y27:AA27"/>
    <mergeCell ref="G37:I37"/>
    <mergeCell ref="Y37:AA37"/>
    <mergeCell ref="G38:I38"/>
    <mergeCell ref="Y38:AA38"/>
    <mergeCell ref="G39:I39"/>
    <mergeCell ref="Y39:AA39"/>
    <mergeCell ref="G34:I34"/>
    <mergeCell ref="Y34:AA34"/>
    <mergeCell ref="G35:I35"/>
    <mergeCell ref="Y35:AA35"/>
    <mergeCell ref="G36:I36"/>
    <mergeCell ref="Y36:AA36"/>
    <mergeCell ref="G40:I40"/>
    <mergeCell ref="Y40:AA40"/>
    <mergeCell ref="G41:I41"/>
    <mergeCell ref="Y41:AA41"/>
    <mergeCell ref="G42:I42"/>
    <mergeCell ref="Y42:AA42"/>
    <mergeCell ref="B45:B46"/>
    <mergeCell ref="H45:J45"/>
    <mergeCell ref="S45:T45"/>
    <mergeCell ref="U45:Y45"/>
    <mergeCell ref="U46:Y46"/>
    <mergeCell ref="C47:D47"/>
    <mergeCell ref="E47:F47"/>
    <mergeCell ref="G47:I47"/>
    <mergeCell ref="J47:L47"/>
    <mergeCell ref="P47:R47"/>
    <mergeCell ref="G49:I49"/>
    <mergeCell ref="AB49:AD49"/>
    <mergeCell ref="G50:I50"/>
    <mergeCell ref="AB50:AD50"/>
    <mergeCell ref="G51:I51"/>
    <mergeCell ref="AB51:AD51"/>
    <mergeCell ref="S47:U47"/>
    <mergeCell ref="V47:X47"/>
    <mergeCell ref="Y47:AA47"/>
    <mergeCell ref="AB47:AD47"/>
    <mergeCell ref="G48:I48"/>
    <mergeCell ref="AB48:AD48"/>
    <mergeCell ref="AB55:AD55"/>
    <mergeCell ref="AB56:AD56"/>
    <mergeCell ref="G57:I57"/>
    <mergeCell ref="AB57:AD57"/>
    <mergeCell ref="G52:I52"/>
    <mergeCell ref="AB52:AD52"/>
    <mergeCell ref="G53:I53"/>
    <mergeCell ref="AB53:AD53"/>
    <mergeCell ref="G54:I54"/>
    <mergeCell ref="AB54:AD54"/>
    <mergeCell ref="AB61:AD61"/>
    <mergeCell ref="G62:I62"/>
    <mergeCell ref="AB62:AD62"/>
    <mergeCell ref="G63:I63"/>
    <mergeCell ref="AB63:AD63"/>
    <mergeCell ref="G58:I58"/>
    <mergeCell ref="AB58:AD58"/>
    <mergeCell ref="G59:I59"/>
    <mergeCell ref="AB59:AD59"/>
    <mergeCell ref="G60:I60"/>
    <mergeCell ref="AB60:AD60"/>
    <mergeCell ref="AB67:AD67"/>
    <mergeCell ref="B70:D70"/>
    <mergeCell ref="B71:C71"/>
    <mergeCell ref="B72:C72"/>
    <mergeCell ref="B73:C73"/>
    <mergeCell ref="G64:I64"/>
    <mergeCell ref="AB64:AD64"/>
    <mergeCell ref="G65:I65"/>
    <mergeCell ref="AB65:AD65"/>
    <mergeCell ref="G66:I66"/>
    <mergeCell ref="AB66:AD66"/>
    <mergeCell ref="E79:G79"/>
    <mergeCell ref="G67:I67"/>
    <mergeCell ref="G61:I61"/>
    <mergeCell ref="G55:I55"/>
    <mergeCell ref="A83:A88"/>
    <mergeCell ref="B83:C83"/>
    <mergeCell ref="E83:G83"/>
    <mergeCell ref="B84:C84"/>
    <mergeCell ref="E84:G84"/>
    <mergeCell ref="B85:C85"/>
    <mergeCell ref="E85:G85"/>
    <mergeCell ref="B86:C86"/>
    <mergeCell ref="E86:G86"/>
    <mergeCell ref="B87:C87"/>
    <mergeCell ref="G56:I56"/>
    <mergeCell ref="B90:C90"/>
    <mergeCell ref="E90:G90"/>
    <mergeCell ref="B91:C91"/>
    <mergeCell ref="E91:G91"/>
    <mergeCell ref="G32:I32"/>
    <mergeCell ref="Y32:AA32"/>
    <mergeCell ref="E87:G87"/>
    <mergeCell ref="B88:C88"/>
    <mergeCell ref="E88:G88"/>
    <mergeCell ref="B89:C89"/>
    <mergeCell ref="E89:G89"/>
    <mergeCell ref="Y33:AA33"/>
    <mergeCell ref="G33:I33"/>
    <mergeCell ref="B80:C80"/>
    <mergeCell ref="E80:G80"/>
    <mergeCell ref="B81:C81"/>
    <mergeCell ref="E81:G81"/>
    <mergeCell ref="B82:C82"/>
    <mergeCell ref="E82:G82"/>
    <mergeCell ref="B74:C74"/>
    <mergeCell ref="B75:C75"/>
    <mergeCell ref="B76:C76"/>
    <mergeCell ref="E78:G78"/>
    <mergeCell ref="B79:C79"/>
  </mergeCells>
  <conditionalFormatting sqref="C3">
    <cfRule type="cellIs" dxfId="969" priority="451" operator="equal">
      <formula>"SI"</formula>
    </cfRule>
    <cfRule type="cellIs" dxfId="968" priority="452" operator="equal">
      <formula>"NO"</formula>
    </cfRule>
  </conditionalFormatting>
  <conditionalFormatting sqref="C4">
    <cfRule type="cellIs" dxfId="967" priority="449" operator="equal">
      <formula>"SI"</formula>
    </cfRule>
    <cfRule type="cellIs" dxfId="966" priority="450" operator="equal">
      <formula>"NO"</formula>
    </cfRule>
  </conditionalFormatting>
  <conditionalFormatting sqref="C5">
    <cfRule type="cellIs" dxfId="965" priority="447" operator="equal">
      <formula>"SI"</formula>
    </cfRule>
    <cfRule type="cellIs" dxfId="964" priority="448" operator="equal">
      <formula>"NO"</formula>
    </cfRule>
  </conditionalFormatting>
  <conditionalFormatting sqref="C6">
    <cfRule type="cellIs" dxfId="963" priority="445" operator="equal">
      <formula>"SI"</formula>
    </cfRule>
    <cfRule type="cellIs" dxfId="962" priority="446" operator="equal">
      <formula>"NO"</formula>
    </cfRule>
  </conditionalFormatting>
  <conditionalFormatting sqref="C13">
    <cfRule type="cellIs" dxfId="961" priority="443" operator="equal">
      <formula>"SI"</formula>
    </cfRule>
    <cfRule type="cellIs" dxfId="960" priority="444" operator="equal">
      <formula>"NO"</formula>
    </cfRule>
  </conditionalFormatting>
  <conditionalFormatting sqref="E13">
    <cfRule type="cellIs" dxfId="959" priority="441" operator="equal">
      <formula>"SI"</formula>
    </cfRule>
    <cfRule type="cellIs" dxfId="958" priority="442" operator="equal">
      <formula>"NO"</formula>
    </cfRule>
  </conditionalFormatting>
  <conditionalFormatting sqref="AJ13">
    <cfRule type="cellIs" dxfId="957" priority="427" operator="equal">
      <formula>"SI"</formula>
    </cfRule>
    <cfRule type="cellIs" dxfId="956" priority="428" operator="equal">
      <formula>"NO"</formula>
    </cfRule>
  </conditionalFormatting>
  <conditionalFormatting sqref="AB19 AD18:AF19 AE13:AF17 AC13">
    <cfRule type="cellIs" dxfId="955" priority="431" operator="equal">
      <formula>"SI"</formula>
    </cfRule>
    <cfRule type="cellIs" dxfId="954" priority="432" operator="equal">
      <formula>"NO"</formula>
    </cfRule>
  </conditionalFormatting>
  <conditionalFormatting sqref="AL13">
    <cfRule type="cellIs" dxfId="953" priority="425" operator="equal">
      <formula>"SI"</formula>
    </cfRule>
    <cfRule type="cellIs" dxfId="952" priority="426" operator="equal">
      <formula>"NO"</formula>
    </cfRule>
  </conditionalFormatting>
  <conditionalFormatting sqref="AH13">
    <cfRule type="cellIs" dxfId="951" priority="429" operator="equal">
      <formula>"SI"</formula>
    </cfRule>
    <cfRule type="cellIs" dxfId="950" priority="430" operator="equal">
      <formula>"NO"</formula>
    </cfRule>
  </conditionalFormatting>
  <conditionalFormatting sqref="K16">
    <cfRule type="cellIs" dxfId="949" priority="439" operator="equal">
      <formula>"SI"</formula>
    </cfRule>
    <cfRule type="cellIs" dxfId="948" priority="440" operator="equal">
      <formula>"NO"</formula>
    </cfRule>
  </conditionalFormatting>
  <conditionalFormatting sqref="AN13">
    <cfRule type="cellIs" dxfId="947" priority="423" operator="equal">
      <formula>"SI"</formula>
    </cfRule>
    <cfRule type="cellIs" dxfId="946" priority="424" operator="equal">
      <formula>"NO"</formula>
    </cfRule>
  </conditionalFormatting>
  <conditionalFormatting sqref="BF13:BF17">
    <cfRule type="cellIs" dxfId="945" priority="410" operator="equal">
      <formula>"SI"</formula>
    </cfRule>
    <cfRule type="cellIs" dxfId="944" priority="411" operator="equal">
      <formula>"NO"</formula>
    </cfRule>
  </conditionalFormatting>
  <conditionalFormatting sqref="AQ13:AQ17">
    <cfRule type="cellIs" dxfId="943" priority="421" operator="equal">
      <formula>"SI"</formula>
    </cfRule>
    <cfRule type="cellIs" dxfId="942" priority="422" operator="equal">
      <formula>"NO"</formula>
    </cfRule>
  </conditionalFormatting>
  <conditionalFormatting sqref="AZ13">
    <cfRule type="cellIs" dxfId="941" priority="419" operator="equal">
      <formula>"N/A"</formula>
    </cfRule>
    <cfRule type="cellIs" dxfId="940" priority="420" operator="equal">
      <formula>"SI"</formula>
    </cfRule>
  </conditionalFormatting>
  <conditionalFormatting sqref="AZ14">
    <cfRule type="cellIs" dxfId="939" priority="417" operator="equal">
      <formula>"N/A"</formula>
    </cfRule>
    <cfRule type="cellIs" dxfId="938" priority="418" operator="equal">
      <formula>"SI"</formula>
    </cfRule>
  </conditionalFormatting>
  <conditionalFormatting sqref="AZ15">
    <cfRule type="cellIs" dxfId="937" priority="415" operator="equal">
      <formula>"N/A"</formula>
    </cfRule>
    <cfRule type="cellIs" dxfId="936" priority="416" operator="equal">
      <formula>"SI"</formula>
    </cfRule>
  </conditionalFormatting>
  <conditionalFormatting sqref="AZ17">
    <cfRule type="cellIs" dxfId="935" priority="413" operator="equal">
      <formula>"N/A"</formula>
    </cfRule>
    <cfRule type="cellIs" dxfId="934" priority="414" operator="equal">
      <formula>"SI"</formula>
    </cfRule>
  </conditionalFormatting>
  <conditionalFormatting sqref="BA13">
    <cfRule type="cellIs" dxfId="933" priority="314" operator="equal">
      <formula>"INGRESE DATOS:"</formula>
    </cfRule>
    <cfRule type="cellIs" dxfId="932" priority="412" operator="equal">
      <formula>"INGRESE DATOS:"</formula>
    </cfRule>
  </conditionalFormatting>
  <conditionalFormatting sqref="AX13:AY13">
    <cfRule type="cellIs" dxfId="931" priority="408" operator="equal">
      <formula>"N/A"</formula>
    </cfRule>
    <cfRule type="cellIs" dxfId="930" priority="409" operator="equal">
      <formula>"VALIDE CONTRATO"</formula>
    </cfRule>
  </conditionalFormatting>
  <conditionalFormatting sqref="AY13">
    <cfRule type="cellIs" dxfId="929" priority="405" operator="equal">
      <formula>"N/A"</formula>
    </cfRule>
    <cfRule type="cellIs" dxfId="928" priority="406" operator="equal">
      <formula>"NO"</formula>
    </cfRule>
    <cfRule type="cellIs" dxfId="927" priority="407" operator="equal">
      <formula>"SI"</formula>
    </cfRule>
  </conditionalFormatting>
  <conditionalFormatting sqref="AY14:AY17">
    <cfRule type="cellIs" dxfId="926" priority="403" operator="equal">
      <formula>"N/A"</formula>
    </cfRule>
    <cfRule type="cellIs" dxfId="925" priority="404" operator="equal">
      <formula>"VALIDE CONTRATO"</formula>
    </cfRule>
  </conditionalFormatting>
  <conditionalFormatting sqref="AY14:AY17">
    <cfRule type="cellIs" dxfId="924" priority="400" operator="equal">
      <formula>"N/A"</formula>
    </cfRule>
    <cfRule type="cellIs" dxfId="923" priority="401" operator="equal">
      <formula>"NO"</formula>
    </cfRule>
    <cfRule type="cellIs" dxfId="922" priority="402" operator="equal">
      <formula>"SI"</formula>
    </cfRule>
  </conditionalFormatting>
  <conditionalFormatting sqref="AV13">
    <cfRule type="cellIs" dxfId="921" priority="398" operator="equal">
      <formula>"SI"</formula>
    </cfRule>
    <cfRule type="cellIs" dxfId="920" priority="399" operator="equal">
      <formula>"NO"</formula>
    </cfRule>
  </conditionalFormatting>
  <conditionalFormatting sqref="AX13">
    <cfRule type="cellIs" dxfId="919" priority="229" operator="equal">
      <formula>"VALIDE CONTRATO:"</formula>
    </cfRule>
    <cfRule type="cellIs" dxfId="918" priority="315" operator="equal">
      <formula>"VALIDE CONTRATO"</formula>
    </cfRule>
  </conditionalFormatting>
  <conditionalFormatting sqref="BA14:BA17">
    <cfRule type="cellIs" dxfId="917" priority="312" operator="equal">
      <formula>"INGRESE DATOS:"</formula>
    </cfRule>
    <cfRule type="cellIs" dxfId="916" priority="313" operator="equal">
      <formula>"INGRESE DATOS:"</formula>
    </cfRule>
  </conditionalFormatting>
  <conditionalFormatting sqref="BC13:BC17">
    <cfRule type="cellIs" dxfId="915" priority="309" operator="equal">
      <formula>"N/A"</formula>
    </cfRule>
    <cfRule type="cellIs" dxfId="914" priority="310" operator="equal">
      <formula>"SI"</formula>
    </cfRule>
    <cfRule type="cellIs" dxfId="913" priority="311" operator="equal">
      <formula>"NO"</formula>
    </cfRule>
  </conditionalFormatting>
  <conditionalFormatting sqref="BE13:BE17">
    <cfRule type="cellIs" dxfId="912" priority="306" operator="equal">
      <formula>"N/A"</formula>
    </cfRule>
    <cfRule type="cellIs" dxfId="911" priority="307" operator="equal">
      <formula>"SI"</formula>
    </cfRule>
    <cfRule type="cellIs" dxfId="910" priority="308" operator="equal">
      <formula>"NO"</formula>
    </cfRule>
  </conditionalFormatting>
  <conditionalFormatting sqref="C14">
    <cfRule type="cellIs" dxfId="909" priority="304" operator="equal">
      <formula>"SI"</formula>
    </cfRule>
    <cfRule type="cellIs" dxfId="908" priority="305" operator="equal">
      <formula>"NO"</formula>
    </cfRule>
  </conditionalFormatting>
  <conditionalFormatting sqref="C15">
    <cfRule type="cellIs" dxfId="907" priority="302" operator="equal">
      <formula>"SI"</formula>
    </cfRule>
    <cfRule type="cellIs" dxfId="906" priority="303" operator="equal">
      <formula>"NO"</formula>
    </cfRule>
  </conditionalFormatting>
  <conditionalFormatting sqref="C16">
    <cfRule type="cellIs" dxfId="905" priority="300" operator="equal">
      <formula>"SI"</formula>
    </cfRule>
    <cfRule type="cellIs" dxfId="904" priority="301" operator="equal">
      <formula>"NO"</formula>
    </cfRule>
  </conditionalFormatting>
  <conditionalFormatting sqref="C17">
    <cfRule type="cellIs" dxfId="903" priority="298" operator="equal">
      <formula>"SI"</formula>
    </cfRule>
    <cfRule type="cellIs" dxfId="902" priority="299" operator="equal">
      <formula>"NO"</formula>
    </cfRule>
  </conditionalFormatting>
  <conditionalFormatting sqref="E14">
    <cfRule type="cellIs" dxfId="901" priority="296" operator="equal">
      <formula>"SI"</formula>
    </cfRule>
    <cfRule type="cellIs" dxfId="900" priority="297" operator="equal">
      <formula>"NO"</formula>
    </cfRule>
  </conditionalFormatting>
  <conditionalFormatting sqref="E15">
    <cfRule type="cellIs" dxfId="899" priority="294" operator="equal">
      <formula>"SI"</formula>
    </cfRule>
    <cfRule type="cellIs" dxfId="898" priority="295" operator="equal">
      <formula>"NO"</formula>
    </cfRule>
  </conditionalFormatting>
  <conditionalFormatting sqref="E16">
    <cfRule type="cellIs" dxfId="897" priority="292" operator="equal">
      <formula>"SI"</formula>
    </cfRule>
    <cfRule type="cellIs" dxfId="896" priority="293" operator="equal">
      <formula>"NO"</formula>
    </cfRule>
  </conditionalFormatting>
  <conditionalFormatting sqref="E17">
    <cfRule type="cellIs" dxfId="895" priority="290" operator="equal">
      <formula>"SI"</formula>
    </cfRule>
    <cfRule type="cellIs" dxfId="894" priority="291" operator="equal">
      <formula>"NO"</formula>
    </cfRule>
  </conditionalFormatting>
  <conditionalFormatting sqref="AH14">
    <cfRule type="cellIs" dxfId="893" priority="288" operator="equal">
      <formula>"SI"</formula>
    </cfRule>
    <cfRule type="cellIs" dxfId="892" priority="289" operator="equal">
      <formula>"NO"</formula>
    </cfRule>
  </conditionalFormatting>
  <conditionalFormatting sqref="AH15">
    <cfRule type="cellIs" dxfId="891" priority="286" operator="equal">
      <formula>"SI"</formula>
    </cfRule>
    <cfRule type="cellIs" dxfId="890" priority="287" operator="equal">
      <formula>"NO"</formula>
    </cfRule>
  </conditionalFormatting>
  <conditionalFormatting sqref="AH16">
    <cfRule type="cellIs" dxfId="889" priority="284" operator="equal">
      <formula>"SI"</formula>
    </cfRule>
    <cfRule type="cellIs" dxfId="888" priority="285" operator="equal">
      <formula>"NO"</formula>
    </cfRule>
  </conditionalFormatting>
  <conditionalFormatting sqref="AH17">
    <cfRule type="cellIs" dxfId="887" priority="282" operator="equal">
      <formula>"SI"</formula>
    </cfRule>
    <cfRule type="cellIs" dxfId="886" priority="283" operator="equal">
      <formula>"NO"</formula>
    </cfRule>
  </conditionalFormatting>
  <conditionalFormatting sqref="AJ14">
    <cfRule type="cellIs" dxfId="885" priority="280" operator="equal">
      <formula>"SI"</formula>
    </cfRule>
    <cfRule type="cellIs" dxfId="884" priority="281" operator="equal">
      <formula>"NO"</formula>
    </cfRule>
  </conditionalFormatting>
  <conditionalFormatting sqref="AJ15">
    <cfRule type="cellIs" dxfId="883" priority="278" operator="equal">
      <formula>"SI"</formula>
    </cfRule>
    <cfRule type="cellIs" dxfId="882" priority="279" operator="equal">
      <formula>"NO"</formula>
    </cfRule>
  </conditionalFormatting>
  <conditionalFormatting sqref="AJ17">
    <cfRule type="cellIs" dxfId="881" priority="274" operator="equal">
      <formula>"SI"</formula>
    </cfRule>
    <cfRule type="cellIs" dxfId="880" priority="275" operator="equal">
      <formula>"NO"</formula>
    </cfRule>
  </conditionalFormatting>
  <conditionalFormatting sqref="AL14">
    <cfRule type="cellIs" dxfId="879" priority="272" operator="equal">
      <formula>"SI"</formula>
    </cfRule>
    <cfRule type="cellIs" dxfId="878" priority="273" operator="equal">
      <formula>"NO"</formula>
    </cfRule>
  </conditionalFormatting>
  <conditionalFormatting sqref="AL15">
    <cfRule type="cellIs" dxfId="877" priority="270" operator="equal">
      <formula>"SI"</formula>
    </cfRule>
    <cfRule type="cellIs" dxfId="876" priority="271" operator="equal">
      <formula>"NO"</formula>
    </cfRule>
  </conditionalFormatting>
  <conditionalFormatting sqref="AL16">
    <cfRule type="cellIs" dxfId="875" priority="268" operator="equal">
      <formula>"SI"</formula>
    </cfRule>
    <cfRule type="cellIs" dxfId="874" priority="269" operator="equal">
      <formula>"NO"</formula>
    </cfRule>
  </conditionalFormatting>
  <conditionalFormatting sqref="AL17">
    <cfRule type="cellIs" dxfId="873" priority="266" operator="equal">
      <formula>"SI"</formula>
    </cfRule>
    <cfRule type="cellIs" dxfId="872" priority="267" operator="equal">
      <formula>"NO"</formula>
    </cfRule>
  </conditionalFormatting>
  <conditionalFormatting sqref="AN14">
    <cfRule type="cellIs" dxfId="871" priority="264" operator="equal">
      <formula>"SI"</formula>
    </cfRule>
    <cfRule type="cellIs" dxfId="870" priority="265" operator="equal">
      <formula>"NO"</formula>
    </cfRule>
  </conditionalFormatting>
  <conditionalFormatting sqref="AN15">
    <cfRule type="cellIs" dxfId="869" priority="262" operator="equal">
      <formula>"SI"</formula>
    </cfRule>
    <cfRule type="cellIs" dxfId="868" priority="263" operator="equal">
      <formula>"NO"</formula>
    </cfRule>
  </conditionalFormatting>
  <conditionalFormatting sqref="AN16">
    <cfRule type="cellIs" dxfId="867" priority="260" operator="equal">
      <formula>"SI"</formula>
    </cfRule>
    <cfRule type="cellIs" dxfId="866" priority="261" operator="equal">
      <formula>"NO"</formula>
    </cfRule>
  </conditionalFormatting>
  <conditionalFormatting sqref="AN17">
    <cfRule type="cellIs" dxfId="865" priority="258" operator="equal">
      <formula>"SI"</formula>
    </cfRule>
    <cfRule type="cellIs" dxfId="864" priority="259" operator="equal">
      <formula>"NO"</formula>
    </cfRule>
  </conditionalFormatting>
  <conditionalFormatting sqref="AS13">
    <cfRule type="cellIs" dxfId="863" priority="256" operator="equal">
      <formula>"SI"</formula>
    </cfRule>
    <cfRule type="cellIs" dxfId="862" priority="257" operator="equal">
      <formula>"NO"</formula>
    </cfRule>
  </conditionalFormatting>
  <conditionalFormatting sqref="AS14">
    <cfRule type="cellIs" dxfId="861" priority="254" operator="equal">
      <formula>"SI"</formula>
    </cfRule>
    <cfRule type="cellIs" dxfId="860" priority="255" operator="equal">
      <formula>"NO"</formula>
    </cfRule>
  </conditionalFormatting>
  <conditionalFormatting sqref="AS15">
    <cfRule type="cellIs" dxfId="859" priority="252" operator="equal">
      <formula>"SI"</formula>
    </cfRule>
    <cfRule type="cellIs" dxfId="858" priority="253" operator="equal">
      <formula>"NO"</formula>
    </cfRule>
  </conditionalFormatting>
  <conditionalFormatting sqref="AS16">
    <cfRule type="cellIs" dxfId="857" priority="250" operator="equal">
      <formula>"SI"</formula>
    </cfRule>
    <cfRule type="cellIs" dxfId="856" priority="251" operator="equal">
      <formula>"NO"</formula>
    </cfRule>
  </conditionalFormatting>
  <conditionalFormatting sqref="AS17">
    <cfRule type="cellIs" dxfId="855" priority="248" operator="equal">
      <formula>"SI"</formula>
    </cfRule>
    <cfRule type="cellIs" dxfId="854" priority="249" operator="equal">
      <formula>"NO"</formula>
    </cfRule>
  </conditionalFormatting>
  <conditionalFormatting sqref="AU13">
    <cfRule type="cellIs" dxfId="853" priority="246" operator="equal">
      <formula>"SI"</formula>
    </cfRule>
    <cfRule type="cellIs" dxfId="852" priority="247" operator="equal">
      <formula>"NO"</formula>
    </cfRule>
  </conditionalFormatting>
  <conditionalFormatting sqref="AU14">
    <cfRule type="cellIs" dxfId="851" priority="244" operator="equal">
      <formula>"SI"</formula>
    </cfRule>
    <cfRule type="cellIs" dxfId="850" priority="245" operator="equal">
      <formula>"NO"</formula>
    </cfRule>
  </conditionalFormatting>
  <conditionalFormatting sqref="AU15">
    <cfRule type="cellIs" dxfId="849" priority="242" operator="equal">
      <formula>"SI"</formula>
    </cfRule>
    <cfRule type="cellIs" dxfId="848" priority="243" operator="equal">
      <formula>"NO"</formula>
    </cfRule>
  </conditionalFormatting>
  <conditionalFormatting sqref="AU16">
    <cfRule type="cellIs" dxfId="847" priority="240" operator="equal">
      <formula>"SI"</formula>
    </cfRule>
    <cfRule type="cellIs" dxfId="846" priority="241" operator="equal">
      <formula>"NO"</formula>
    </cfRule>
  </conditionalFormatting>
  <conditionalFormatting sqref="AU17">
    <cfRule type="cellIs" dxfId="845" priority="238" operator="equal">
      <formula>"SI"</formula>
    </cfRule>
    <cfRule type="cellIs" dxfId="844" priority="239" operator="equal">
      <formula>"NO"</formula>
    </cfRule>
  </conditionalFormatting>
  <conditionalFormatting sqref="AV14">
    <cfRule type="cellIs" dxfId="843" priority="236" operator="equal">
      <formula>"SI"</formula>
    </cfRule>
    <cfRule type="cellIs" dxfId="842" priority="237" operator="equal">
      <formula>"NO"</formula>
    </cfRule>
  </conditionalFormatting>
  <conditionalFormatting sqref="AV15">
    <cfRule type="cellIs" dxfId="841" priority="234" operator="equal">
      <formula>"SI"</formula>
    </cfRule>
    <cfRule type="cellIs" dxfId="840" priority="235" operator="equal">
      <formula>"NO"</formula>
    </cfRule>
  </conditionalFormatting>
  <conditionalFormatting sqref="AV16">
    <cfRule type="cellIs" dxfId="839" priority="232" operator="equal">
      <formula>"SI"</formula>
    </cfRule>
    <cfRule type="cellIs" dxfId="838" priority="233" operator="equal">
      <formula>"NO"</formula>
    </cfRule>
  </conditionalFormatting>
  <conditionalFormatting sqref="AV17">
    <cfRule type="cellIs" dxfId="837" priority="230" operator="equal">
      <formula>"SI"</formula>
    </cfRule>
    <cfRule type="cellIs" dxfId="836" priority="231" operator="equal">
      <formula>"NO"</formula>
    </cfRule>
  </conditionalFormatting>
  <conditionalFormatting sqref="BU13:BU17">
    <cfRule type="cellIs" dxfId="835" priority="227" operator="equal">
      <formula>"SI"</formula>
    </cfRule>
    <cfRule type="cellIs" dxfId="834" priority="228" operator="equal">
      <formula>"NO"</formula>
    </cfRule>
  </conditionalFormatting>
  <conditionalFormatting sqref="C21">
    <cfRule type="cellIs" dxfId="833" priority="225" operator="equal">
      <formula>"SI"</formula>
    </cfRule>
    <cfRule type="cellIs" dxfId="832" priority="226" operator="equal">
      <formula>"NO"</formula>
    </cfRule>
  </conditionalFormatting>
  <conditionalFormatting sqref="E21">
    <cfRule type="cellIs" dxfId="831" priority="223" operator="equal">
      <formula>"SI"</formula>
    </cfRule>
    <cfRule type="cellIs" dxfId="830" priority="224" operator="equal">
      <formula>"NO"</formula>
    </cfRule>
  </conditionalFormatting>
  <conditionalFormatting sqref="G21">
    <cfRule type="cellIs" dxfId="829" priority="221" operator="equal">
      <formula>"SI"</formula>
    </cfRule>
    <cfRule type="cellIs" dxfId="828" priority="222" operator="equal">
      <formula>"NO"</formula>
    </cfRule>
  </conditionalFormatting>
  <conditionalFormatting sqref="D23">
    <cfRule type="cellIs" dxfId="827" priority="219" operator="equal">
      <formula>"SI"</formula>
    </cfRule>
    <cfRule type="cellIs" dxfId="826" priority="220" operator="equal">
      <formula>"NO"</formula>
    </cfRule>
  </conditionalFormatting>
  <conditionalFormatting sqref="F23">
    <cfRule type="cellIs" dxfId="825" priority="217" operator="equal">
      <formula>"SI"</formula>
    </cfRule>
    <cfRule type="cellIs" dxfId="824" priority="218" operator="equal">
      <formula>"NO"</formula>
    </cfRule>
  </conditionalFormatting>
  <conditionalFormatting sqref="D21">
    <cfRule type="cellIs" dxfId="823" priority="215" operator="equal">
      <formula>"SI"</formula>
    </cfRule>
    <cfRule type="cellIs" dxfId="822" priority="216" operator="equal">
      <formula>"NO"</formula>
    </cfRule>
  </conditionalFormatting>
  <conditionalFormatting sqref="F21">
    <cfRule type="cellIs" dxfId="821" priority="213" operator="equal">
      <formula>"SI"</formula>
    </cfRule>
    <cfRule type="cellIs" dxfId="820" priority="214" operator="equal">
      <formula>"NO"</formula>
    </cfRule>
  </conditionalFormatting>
  <conditionalFormatting sqref="J23">
    <cfRule type="cellIs" dxfId="819" priority="205" operator="equal">
      <formula>"N/A"</formula>
    </cfRule>
    <cfRule type="cellIs" dxfId="818" priority="208" operator="equal">
      <formula>"SI"</formula>
    </cfRule>
    <cfRule type="cellIs" dxfId="817" priority="209" operator="equal">
      <formula>"NO"</formula>
    </cfRule>
    <cfRule type="cellIs" dxfId="816" priority="210" operator="equal">
      <formula>"SI"</formula>
    </cfRule>
    <cfRule type="cellIs" dxfId="815" priority="211" operator="equal">
      <formula>"SI"</formula>
    </cfRule>
    <cfRule type="cellIs" dxfId="814" priority="212" operator="equal">
      <formula>"NO"</formula>
    </cfRule>
  </conditionalFormatting>
  <conditionalFormatting sqref="K23">
    <cfRule type="cellIs" dxfId="813" priority="206" operator="equal">
      <formula>"VALIDAR CONTRATO"</formula>
    </cfRule>
    <cfRule type="cellIs" dxfId="812" priority="207" operator="equal">
      <formula>"N/A"</formula>
    </cfRule>
  </conditionalFormatting>
  <conditionalFormatting sqref="L23">
    <cfRule type="cellIs" dxfId="811" priority="202" operator="equal">
      <formula>"N/A"</formula>
    </cfRule>
    <cfRule type="cellIs" dxfId="810" priority="203" operator="equal">
      <formula>"SI"</formula>
    </cfRule>
    <cfRule type="cellIs" dxfId="809" priority="204" operator="equal">
      <formula>"NO"</formula>
    </cfRule>
  </conditionalFormatting>
  <conditionalFormatting sqref="H21">
    <cfRule type="cellIs" dxfId="808" priority="197" operator="equal">
      <formula>"SI"</formula>
    </cfRule>
    <cfRule type="cellIs" dxfId="807" priority="198" operator="equal">
      <formula>"NO"</formula>
    </cfRule>
    <cfRule type="cellIs" dxfId="806" priority="199" operator="equal">
      <formula>"NO"</formula>
    </cfRule>
    <cfRule type="cellIs" dxfId="805" priority="200" operator="equal">
      <formula>"SI"</formula>
    </cfRule>
    <cfRule type="cellIs" dxfId="804" priority="201" operator="equal">
      <formula>"NO"</formula>
    </cfRule>
  </conditionalFormatting>
  <conditionalFormatting sqref="I21">
    <cfRule type="cellIs" dxfId="803" priority="195" operator="equal">
      <formula>"VALIDAR MATRICULA"</formula>
    </cfRule>
    <cfRule type="cellIs" dxfId="802" priority="196" operator="equal">
      <formula>"N/A"</formula>
    </cfRule>
  </conditionalFormatting>
  <conditionalFormatting sqref="J21">
    <cfRule type="cellIs" dxfId="801" priority="192" operator="equal">
      <formula>"N/A"</formula>
    </cfRule>
    <cfRule type="cellIs" dxfId="800" priority="193" operator="equal">
      <formula>"SI"</formula>
    </cfRule>
    <cfRule type="cellIs" dxfId="799" priority="194" operator="equal">
      <formula>"NO"</formula>
    </cfRule>
  </conditionalFormatting>
  <conditionalFormatting sqref="L21">
    <cfRule type="cellIs" dxfId="798" priority="189" operator="equal">
      <formula>"N/A"</formula>
    </cfRule>
    <cfRule type="cellIs" dxfId="797" priority="190" operator="equal">
      <formula>"SI"</formula>
    </cfRule>
    <cfRule type="cellIs" dxfId="796" priority="191" operator="equal">
      <formula>"NO"</formula>
    </cfRule>
  </conditionalFormatting>
  <conditionalFormatting sqref="M21">
    <cfRule type="cellIs" dxfId="795" priority="186" operator="equal">
      <formula>"N/A"</formula>
    </cfRule>
    <cfRule type="cellIs" dxfId="794" priority="187" operator="equal">
      <formula>"SI"</formula>
    </cfRule>
    <cfRule type="cellIs" dxfId="793" priority="188" operator="equal">
      <formula>"NO"</formula>
    </cfRule>
  </conditionalFormatting>
  <conditionalFormatting sqref="N21">
    <cfRule type="cellIs" dxfId="792" priority="183" operator="equal">
      <formula>"N/A"</formula>
    </cfRule>
    <cfRule type="cellIs" dxfId="791" priority="184" operator="equal">
      <formula>"SI"</formula>
    </cfRule>
    <cfRule type="cellIs" dxfId="790" priority="185" operator="equal">
      <formula>"NO"</formula>
    </cfRule>
  </conditionalFormatting>
  <conditionalFormatting sqref="O23">
    <cfRule type="cellIs" dxfId="789" priority="178" operator="equal">
      <formula>"SI"</formula>
    </cfRule>
    <cfRule type="cellIs" dxfId="788" priority="179" operator="equal">
      <formula>"NO"</formula>
    </cfRule>
    <cfRule type="cellIs" dxfId="787" priority="180" operator="equal">
      <formula>"SI"</formula>
    </cfRule>
    <cfRule type="cellIs" dxfId="786" priority="181" operator="equal">
      <formula>"SI"</formula>
    </cfRule>
    <cfRule type="cellIs" dxfId="785" priority="182" operator="equal">
      <formula>"NO"</formula>
    </cfRule>
  </conditionalFormatting>
  <conditionalFormatting sqref="D24:D42">
    <cfRule type="cellIs" dxfId="784" priority="176" operator="equal">
      <formula>"SI"</formula>
    </cfRule>
    <cfRule type="cellIs" dxfId="783" priority="177" operator="equal">
      <formula>"NO"</formula>
    </cfRule>
  </conditionalFormatting>
  <conditionalFormatting sqref="F24:F42">
    <cfRule type="cellIs" dxfId="782" priority="174" operator="equal">
      <formula>"SI"</formula>
    </cfRule>
    <cfRule type="cellIs" dxfId="781" priority="175" operator="equal">
      <formula>"NO"</formula>
    </cfRule>
  </conditionalFormatting>
  <conditionalFormatting sqref="J24:J42">
    <cfRule type="cellIs" dxfId="780" priority="166" operator="equal">
      <formula>"N/A"</formula>
    </cfRule>
    <cfRule type="cellIs" dxfId="779" priority="169" operator="equal">
      <formula>"SI"</formula>
    </cfRule>
    <cfRule type="cellIs" dxfId="778" priority="170" operator="equal">
      <formula>"NO"</formula>
    </cfRule>
    <cfRule type="cellIs" dxfId="777" priority="171" operator="equal">
      <formula>"SI"</formula>
    </cfRule>
    <cfRule type="cellIs" dxfId="776" priority="172" operator="equal">
      <formula>"SI"</formula>
    </cfRule>
    <cfRule type="cellIs" dxfId="775" priority="173" operator="equal">
      <formula>"NO"</formula>
    </cfRule>
  </conditionalFormatting>
  <conditionalFormatting sqref="K24:K42">
    <cfRule type="cellIs" dxfId="774" priority="167" operator="equal">
      <formula>"VALIDAR CONTRATO"</formula>
    </cfRule>
    <cfRule type="cellIs" dxfId="773" priority="168" operator="equal">
      <formula>"N/A"</formula>
    </cfRule>
  </conditionalFormatting>
  <conditionalFormatting sqref="L24:L42">
    <cfRule type="cellIs" dxfId="772" priority="163" operator="equal">
      <formula>"N/A"</formula>
    </cfRule>
    <cfRule type="cellIs" dxfId="771" priority="164" operator="equal">
      <formula>"SI"</formula>
    </cfRule>
    <cfRule type="cellIs" dxfId="770" priority="165" operator="equal">
      <formula>"NO"</formula>
    </cfRule>
  </conditionalFormatting>
  <conditionalFormatting sqref="O24:O42">
    <cfRule type="cellIs" dxfId="769" priority="158" operator="equal">
      <formula>"SI"</formula>
    </cfRule>
    <cfRule type="cellIs" dxfId="768" priority="159" operator="equal">
      <formula>"NO"</formula>
    </cfRule>
    <cfRule type="cellIs" dxfId="767" priority="160" operator="equal">
      <formula>"SI"</formula>
    </cfRule>
    <cfRule type="cellIs" dxfId="766" priority="161" operator="equal">
      <formula>"SI"</formula>
    </cfRule>
    <cfRule type="cellIs" dxfId="765" priority="162" operator="equal">
      <formula>"NO"</formula>
    </cfRule>
  </conditionalFormatting>
  <conditionalFormatting sqref="O21">
    <cfRule type="cellIs" dxfId="764" priority="156" operator="equal">
      <formula>"SI"</formula>
    </cfRule>
    <cfRule type="cellIs" dxfId="763" priority="157" operator="equal">
      <formula>"NO"</formula>
    </cfRule>
  </conditionalFormatting>
  <conditionalFormatting sqref="Q21">
    <cfRule type="cellIs" dxfId="762" priority="152" operator="equal">
      <formula>"SI"</formula>
    </cfRule>
    <cfRule type="cellIs" dxfId="761" priority="153" operator="equal">
      <formula>"NO"</formula>
    </cfRule>
  </conditionalFormatting>
  <conditionalFormatting sqref="P21">
    <cfRule type="cellIs" dxfId="760" priority="154" operator="equal">
      <formula>"SI"</formula>
    </cfRule>
    <cfRule type="cellIs" dxfId="759" priority="155" operator="equal">
      <formula>"NO"</formula>
    </cfRule>
  </conditionalFormatting>
  <conditionalFormatting sqref="C46">
    <cfRule type="cellIs" dxfId="758" priority="150" operator="equal">
      <formula>"SI"</formula>
    </cfRule>
    <cfRule type="cellIs" dxfId="757" priority="151" operator="equal">
      <formula>"NO"</formula>
    </cfRule>
  </conditionalFormatting>
  <conditionalFormatting sqref="E46">
    <cfRule type="cellIs" dxfId="756" priority="148" operator="equal">
      <formula>"SI"</formula>
    </cfRule>
    <cfRule type="cellIs" dxfId="755" priority="149" operator="equal">
      <formula>"NO"</formula>
    </cfRule>
  </conditionalFormatting>
  <conditionalFormatting sqref="G46">
    <cfRule type="cellIs" dxfId="754" priority="146" operator="equal">
      <formula>"SI"</formula>
    </cfRule>
    <cfRule type="cellIs" dxfId="753" priority="147" operator="equal">
      <formula>"NO"</formula>
    </cfRule>
  </conditionalFormatting>
  <conditionalFormatting sqref="D48">
    <cfRule type="cellIs" dxfId="752" priority="144" operator="equal">
      <formula>"SI"</formula>
    </cfRule>
    <cfRule type="cellIs" dxfId="751" priority="145" operator="equal">
      <formula>"NO"</formula>
    </cfRule>
  </conditionalFormatting>
  <conditionalFormatting sqref="F48">
    <cfRule type="cellIs" dxfId="750" priority="142" operator="equal">
      <formula>"SI"</formula>
    </cfRule>
    <cfRule type="cellIs" dxfId="749" priority="143" operator="equal">
      <formula>"NO"</formula>
    </cfRule>
  </conditionalFormatting>
  <conditionalFormatting sqref="D46">
    <cfRule type="cellIs" dxfId="748" priority="140" operator="equal">
      <formula>"SI"</formula>
    </cfRule>
    <cfRule type="cellIs" dxfId="747" priority="141" operator="equal">
      <formula>"NO"</formula>
    </cfRule>
  </conditionalFormatting>
  <conditionalFormatting sqref="F46">
    <cfRule type="cellIs" dxfId="746" priority="138" operator="equal">
      <formula>"SI"</formula>
    </cfRule>
    <cfRule type="cellIs" dxfId="745" priority="139" operator="equal">
      <formula>"NO"</formula>
    </cfRule>
  </conditionalFormatting>
  <conditionalFormatting sqref="J48">
    <cfRule type="cellIs" dxfId="744" priority="130" operator="equal">
      <formula>"N/A"</formula>
    </cfRule>
    <cfRule type="cellIs" dxfId="743" priority="133" operator="equal">
      <formula>"SI"</formula>
    </cfRule>
    <cfRule type="cellIs" dxfId="742" priority="134" operator="equal">
      <formula>"NO"</formula>
    </cfRule>
    <cfRule type="cellIs" dxfId="741" priority="135" operator="equal">
      <formula>"SI"</formula>
    </cfRule>
    <cfRule type="cellIs" dxfId="740" priority="136" operator="equal">
      <formula>"SI"</formula>
    </cfRule>
    <cfRule type="cellIs" dxfId="739" priority="137" operator="equal">
      <formula>"NO"</formula>
    </cfRule>
  </conditionalFormatting>
  <conditionalFormatting sqref="K48">
    <cfRule type="cellIs" dxfId="738" priority="131" operator="equal">
      <formula>"VALIDAR CONTRATO"</formula>
    </cfRule>
    <cfRule type="cellIs" dxfId="737" priority="132" operator="equal">
      <formula>"N/A"</formula>
    </cfRule>
  </conditionalFormatting>
  <conditionalFormatting sqref="L48">
    <cfRule type="cellIs" dxfId="736" priority="127" operator="equal">
      <formula>"N/A"</formula>
    </cfRule>
    <cfRule type="cellIs" dxfId="735" priority="128" operator="equal">
      <formula>"SI"</formula>
    </cfRule>
    <cfRule type="cellIs" dxfId="734" priority="129" operator="equal">
      <formula>"NO"</formula>
    </cfRule>
  </conditionalFormatting>
  <conditionalFormatting sqref="H46">
    <cfRule type="cellIs" dxfId="733" priority="122" operator="equal">
      <formula>"SI"</formula>
    </cfRule>
    <cfRule type="cellIs" dxfId="732" priority="123" operator="equal">
      <formula>"NO"</formula>
    </cfRule>
    <cfRule type="cellIs" dxfId="731" priority="124" operator="equal">
      <formula>"NO"</formula>
    </cfRule>
    <cfRule type="cellIs" dxfId="730" priority="125" operator="equal">
      <formula>"SI"</formula>
    </cfRule>
    <cfRule type="cellIs" dxfId="729" priority="126" operator="equal">
      <formula>"NO"</formula>
    </cfRule>
  </conditionalFormatting>
  <conditionalFormatting sqref="I46">
    <cfRule type="cellIs" dxfId="728" priority="120" operator="equal">
      <formula>"VALIDAR MATRICULA"</formula>
    </cfRule>
    <cfRule type="cellIs" dxfId="727" priority="121" operator="equal">
      <formula>"N/A"</formula>
    </cfRule>
  </conditionalFormatting>
  <conditionalFormatting sqref="J46">
    <cfRule type="cellIs" dxfId="726" priority="117" operator="equal">
      <formula>"N/A"</formula>
    </cfRule>
    <cfRule type="cellIs" dxfId="725" priority="118" operator="equal">
      <formula>"SI"</formula>
    </cfRule>
    <cfRule type="cellIs" dxfId="724" priority="119" operator="equal">
      <formula>"NO"</formula>
    </cfRule>
  </conditionalFormatting>
  <conditionalFormatting sqref="L46">
    <cfRule type="cellIs" dxfId="723" priority="114" operator="equal">
      <formula>"N/A"</formula>
    </cfRule>
    <cfRule type="cellIs" dxfId="722" priority="115" operator="equal">
      <formula>"SI"</formula>
    </cfRule>
    <cfRule type="cellIs" dxfId="721" priority="116" operator="equal">
      <formula>"NO"</formula>
    </cfRule>
  </conditionalFormatting>
  <conditionalFormatting sqref="M46">
    <cfRule type="cellIs" dxfId="720" priority="111" operator="equal">
      <formula>"N/A"</formula>
    </cfRule>
    <cfRule type="cellIs" dxfId="719" priority="112" operator="equal">
      <formula>"SI"</formula>
    </cfRule>
    <cfRule type="cellIs" dxfId="718" priority="113" operator="equal">
      <formula>"NO"</formula>
    </cfRule>
  </conditionalFormatting>
  <conditionalFormatting sqref="N46">
    <cfRule type="cellIs" dxfId="717" priority="108" operator="equal">
      <formula>"N/A"</formula>
    </cfRule>
    <cfRule type="cellIs" dxfId="716" priority="109" operator="equal">
      <formula>"SI"</formula>
    </cfRule>
    <cfRule type="cellIs" dxfId="715" priority="110" operator="equal">
      <formula>"NO"</formula>
    </cfRule>
  </conditionalFormatting>
  <conditionalFormatting sqref="O48">
    <cfRule type="cellIs" dxfId="714" priority="103" operator="equal">
      <formula>"SI"</formula>
    </cfRule>
    <cfRule type="cellIs" dxfId="713" priority="104" operator="equal">
      <formula>"NO"</formula>
    </cfRule>
    <cfRule type="cellIs" dxfId="712" priority="105" operator="equal">
      <formula>"SI"</formula>
    </cfRule>
    <cfRule type="cellIs" dxfId="711" priority="106" operator="equal">
      <formula>"SI"</formula>
    </cfRule>
    <cfRule type="cellIs" dxfId="710" priority="107" operator="equal">
      <formula>"NO"</formula>
    </cfRule>
  </conditionalFormatting>
  <conditionalFormatting sqref="D49:D67">
    <cfRule type="cellIs" dxfId="709" priority="101" operator="equal">
      <formula>"SI"</formula>
    </cfRule>
    <cfRule type="cellIs" dxfId="708" priority="102" operator="equal">
      <formula>"NO"</formula>
    </cfRule>
  </conditionalFormatting>
  <conditionalFormatting sqref="F49:F67">
    <cfRule type="cellIs" dxfId="707" priority="99" operator="equal">
      <formula>"SI"</formula>
    </cfRule>
    <cfRule type="cellIs" dxfId="706" priority="100" operator="equal">
      <formula>"NO"</formula>
    </cfRule>
  </conditionalFormatting>
  <conditionalFormatting sqref="J49:J67">
    <cfRule type="cellIs" dxfId="705" priority="91" operator="equal">
      <formula>"N/A"</formula>
    </cfRule>
    <cfRule type="cellIs" dxfId="704" priority="94" operator="equal">
      <formula>"SI"</formula>
    </cfRule>
    <cfRule type="cellIs" dxfId="703" priority="95" operator="equal">
      <formula>"NO"</formula>
    </cfRule>
    <cfRule type="cellIs" dxfId="702" priority="96" operator="equal">
      <formula>"SI"</formula>
    </cfRule>
    <cfRule type="cellIs" dxfId="701" priority="97" operator="equal">
      <formula>"SI"</formula>
    </cfRule>
    <cfRule type="cellIs" dxfId="700" priority="98" operator="equal">
      <formula>"NO"</formula>
    </cfRule>
  </conditionalFormatting>
  <conditionalFormatting sqref="K49:K67">
    <cfRule type="cellIs" dxfId="699" priority="92" operator="equal">
      <formula>"VALIDAR CONTRATO"</formula>
    </cfRule>
    <cfRule type="cellIs" dxfId="698" priority="93" operator="equal">
      <formula>"N/A"</formula>
    </cfRule>
  </conditionalFormatting>
  <conditionalFormatting sqref="L49:L67">
    <cfRule type="cellIs" dxfId="697" priority="88" operator="equal">
      <formula>"N/A"</formula>
    </cfRule>
    <cfRule type="cellIs" dxfId="696" priority="89" operator="equal">
      <formula>"SI"</formula>
    </cfRule>
    <cfRule type="cellIs" dxfId="695" priority="90" operator="equal">
      <formula>"NO"</formula>
    </cfRule>
  </conditionalFormatting>
  <conditionalFormatting sqref="O49:O67">
    <cfRule type="cellIs" dxfId="694" priority="83" operator="equal">
      <formula>"SI"</formula>
    </cfRule>
    <cfRule type="cellIs" dxfId="693" priority="84" operator="equal">
      <formula>"NO"</formula>
    </cfRule>
    <cfRule type="cellIs" dxfId="692" priority="85" operator="equal">
      <formula>"SI"</formula>
    </cfRule>
    <cfRule type="cellIs" dxfId="691" priority="86" operator="equal">
      <formula>"SI"</formula>
    </cfRule>
    <cfRule type="cellIs" dxfId="690" priority="87" operator="equal">
      <formula>"NO"</formula>
    </cfRule>
  </conditionalFormatting>
  <conditionalFormatting sqref="O46">
    <cfRule type="cellIs" dxfId="689" priority="81" operator="equal">
      <formula>"SI"</formula>
    </cfRule>
    <cfRule type="cellIs" dxfId="688" priority="82" operator="equal">
      <formula>"NO"</formula>
    </cfRule>
  </conditionalFormatting>
  <conditionalFormatting sqref="P46">
    <cfRule type="cellIs" dxfId="687" priority="74" operator="equal">
      <formula>"SI"</formula>
    </cfRule>
    <cfRule type="cellIs" dxfId="686" priority="77" operator="equal">
      <formula>"si"</formula>
    </cfRule>
    <cfRule type="cellIs" dxfId="685" priority="78" operator="equal">
      <formula>"no"</formula>
    </cfRule>
    <cfRule type="cellIs" dxfId="684" priority="79" operator="equal">
      <formula>"SI"</formula>
    </cfRule>
    <cfRule type="cellIs" dxfId="683" priority="80" operator="equal">
      <formula>"NO"</formula>
    </cfRule>
  </conditionalFormatting>
  <conditionalFormatting sqref="T46">
    <cfRule type="cellIs" dxfId="682" priority="75" operator="equal">
      <formula>"SI"</formula>
    </cfRule>
    <cfRule type="cellIs" dxfId="681" priority="76" operator="equal">
      <formula>"NO"</formula>
    </cfRule>
  </conditionalFormatting>
  <conditionalFormatting sqref="Q46">
    <cfRule type="cellIs" dxfId="680" priority="69" operator="equal">
      <formula>"SI"</formula>
    </cfRule>
    <cfRule type="cellIs" dxfId="679" priority="70" operator="equal">
      <formula>"si"</formula>
    </cfRule>
    <cfRule type="cellIs" dxfId="678" priority="71" operator="equal">
      <formula>"no"</formula>
    </cfRule>
    <cfRule type="cellIs" dxfId="677" priority="72" operator="equal">
      <formula>"SI"</formula>
    </cfRule>
    <cfRule type="cellIs" dxfId="676" priority="73" operator="equal">
      <formula>"NO"</formula>
    </cfRule>
  </conditionalFormatting>
  <conditionalFormatting sqref="R46">
    <cfRule type="cellIs" dxfId="675" priority="64" operator="equal">
      <formula>"SI"</formula>
    </cfRule>
    <cfRule type="cellIs" dxfId="674" priority="65" operator="equal">
      <formula>"si"</formula>
    </cfRule>
    <cfRule type="cellIs" dxfId="673" priority="66" operator="equal">
      <formula>"no"</formula>
    </cfRule>
    <cfRule type="cellIs" dxfId="672" priority="67" operator="equal">
      <formula>"SI"</formula>
    </cfRule>
    <cfRule type="cellIs" dxfId="671" priority="68" operator="equal">
      <formula>"NO"</formula>
    </cfRule>
  </conditionalFormatting>
  <conditionalFormatting sqref="D71">
    <cfRule type="cellIs" dxfId="670" priority="62" operator="equal">
      <formula>"RECHAZADO"</formula>
    </cfRule>
    <cfRule type="cellIs" dxfId="669" priority="63" operator="equal">
      <formula>"CUMPLE"</formula>
    </cfRule>
  </conditionalFormatting>
  <conditionalFormatting sqref="D72">
    <cfRule type="cellIs" dxfId="668" priority="60" operator="equal">
      <formula>"RECHAZADO"</formula>
    </cfRule>
    <cfRule type="cellIs" dxfId="667" priority="61" operator="equal">
      <formula>"CUMPLE"</formula>
    </cfRule>
  </conditionalFormatting>
  <conditionalFormatting sqref="D73">
    <cfRule type="cellIs" dxfId="666" priority="58" operator="equal">
      <formula>"RECHAZADO"</formula>
    </cfRule>
    <cfRule type="cellIs" dxfId="665" priority="59" operator="equal">
      <formula>"CUMPLE"</formula>
    </cfRule>
  </conditionalFormatting>
  <conditionalFormatting sqref="D74">
    <cfRule type="cellIs" dxfId="664" priority="56" operator="equal">
      <formula>"RECHAZADO"</formula>
    </cfRule>
    <cfRule type="cellIs" dxfId="663" priority="57" operator="equal">
      <formula>"CUMPLE"</formula>
    </cfRule>
  </conditionalFormatting>
  <conditionalFormatting sqref="D75">
    <cfRule type="cellIs" dxfId="662" priority="54" operator="equal">
      <formula>"RECHAZADO"</formula>
    </cfRule>
    <cfRule type="cellIs" dxfId="661" priority="55" operator="equal">
      <formula>"CUMPLE"</formula>
    </cfRule>
  </conditionalFormatting>
  <conditionalFormatting sqref="D76:D77">
    <cfRule type="cellIs" dxfId="660" priority="52" operator="equal">
      <formula>"RECHAZADO"</formula>
    </cfRule>
    <cfRule type="cellIs" dxfId="659" priority="53" operator="equal">
      <formula>"CUMPLE"</formula>
    </cfRule>
  </conditionalFormatting>
  <conditionalFormatting sqref="D79">
    <cfRule type="cellIs" dxfId="658" priority="50" operator="equal">
      <formula>"SI"</formula>
    </cfRule>
    <cfRule type="cellIs" dxfId="657" priority="51" operator="equal">
      <formula>"NO"</formula>
    </cfRule>
  </conditionalFormatting>
  <conditionalFormatting sqref="D80">
    <cfRule type="cellIs" dxfId="656" priority="48" operator="equal">
      <formula>"SI"</formula>
    </cfRule>
    <cfRule type="cellIs" dxfId="655" priority="49" operator="equal">
      <formula>"NO"</formula>
    </cfRule>
  </conditionalFormatting>
  <conditionalFormatting sqref="D81">
    <cfRule type="cellIs" dxfId="654" priority="46" operator="equal">
      <formula>"SI"</formula>
    </cfRule>
    <cfRule type="cellIs" dxfId="653" priority="47" operator="equal">
      <formula>"NO"</formula>
    </cfRule>
  </conditionalFormatting>
  <conditionalFormatting sqref="D82">
    <cfRule type="cellIs" dxfId="652" priority="44" operator="equal">
      <formula>"SI"</formula>
    </cfRule>
    <cfRule type="cellIs" dxfId="651" priority="45" operator="equal">
      <formula>"NO"</formula>
    </cfRule>
  </conditionalFormatting>
  <conditionalFormatting sqref="D83">
    <cfRule type="cellIs" dxfId="650" priority="42" operator="equal">
      <formula>"SI"</formula>
    </cfRule>
    <cfRule type="cellIs" dxfId="649" priority="43" operator="equal">
      <formula>"NO"</formula>
    </cfRule>
  </conditionalFormatting>
  <conditionalFormatting sqref="D89">
    <cfRule type="cellIs" dxfId="648" priority="40" operator="equal">
      <formula>"SI"</formula>
    </cfRule>
    <cfRule type="cellIs" dxfId="647" priority="41" operator="equal">
      <formula>"NO"</formula>
    </cfRule>
  </conditionalFormatting>
  <conditionalFormatting sqref="AX14">
    <cfRule type="cellIs" dxfId="646" priority="34" operator="equal">
      <formula>"N/A"</formula>
    </cfRule>
    <cfRule type="cellIs" dxfId="645" priority="35" operator="equal">
      <formula>"VALIDE CONTRATO"</formula>
    </cfRule>
  </conditionalFormatting>
  <conditionalFormatting sqref="AX14">
    <cfRule type="cellIs" dxfId="644" priority="32" operator="equal">
      <formula>"VALIDE CONTRATO:"</formula>
    </cfRule>
    <cfRule type="cellIs" dxfId="643" priority="33" operator="equal">
      <formula>"VALIDE CONTRATO"</formula>
    </cfRule>
  </conditionalFormatting>
  <conditionalFormatting sqref="AX15">
    <cfRule type="cellIs" dxfId="642" priority="30" operator="equal">
      <formula>"N/A"</formula>
    </cfRule>
    <cfRule type="cellIs" dxfId="641" priority="31" operator="equal">
      <formula>"VALIDE CONTRATO"</formula>
    </cfRule>
  </conditionalFormatting>
  <conditionalFormatting sqref="AX15">
    <cfRule type="cellIs" dxfId="640" priority="28" operator="equal">
      <formula>"VALIDE CONTRATO:"</formula>
    </cfRule>
    <cfRule type="cellIs" dxfId="639" priority="29" operator="equal">
      <formula>"VALIDE CONTRATO"</formula>
    </cfRule>
  </conditionalFormatting>
  <conditionalFormatting sqref="AX16">
    <cfRule type="cellIs" dxfId="638" priority="26" operator="equal">
      <formula>"N/A"</formula>
    </cfRule>
    <cfRule type="cellIs" dxfId="637" priority="27" operator="equal">
      <formula>"VALIDE CONTRATO"</formula>
    </cfRule>
  </conditionalFormatting>
  <conditionalFormatting sqref="AX16">
    <cfRule type="cellIs" dxfId="636" priority="24" operator="equal">
      <formula>"VALIDE CONTRATO:"</formula>
    </cfRule>
    <cfRule type="cellIs" dxfId="635" priority="25" operator="equal">
      <formula>"VALIDE CONTRATO"</formula>
    </cfRule>
  </conditionalFormatting>
  <conditionalFormatting sqref="AX17">
    <cfRule type="cellIs" dxfId="634" priority="22" operator="equal">
      <formula>"N/A"</formula>
    </cfRule>
    <cfRule type="cellIs" dxfId="633" priority="23" operator="equal">
      <formula>"VALIDE CONTRATO"</formula>
    </cfRule>
  </conditionalFormatting>
  <conditionalFormatting sqref="AX17">
    <cfRule type="cellIs" dxfId="632" priority="20" operator="equal">
      <formula>"VALIDE CONTRATO:"</formula>
    </cfRule>
    <cfRule type="cellIs" dxfId="631" priority="21" operator="equal">
      <formula>"VALIDE CONTRATO"</formula>
    </cfRule>
  </conditionalFormatting>
  <conditionalFormatting sqref="AZ16">
    <cfRule type="cellIs" dxfId="630" priority="18" operator="equal">
      <formula>"N/A"</formula>
    </cfRule>
    <cfRule type="cellIs" dxfId="629" priority="19" operator="equal">
      <formula>"SI"</formula>
    </cfRule>
  </conditionalFormatting>
  <conditionalFormatting sqref="AW13">
    <cfRule type="cellIs" dxfId="628" priority="16" operator="equal">
      <formula>"PRIVADO"</formula>
    </cfRule>
  </conditionalFormatting>
  <conditionalFormatting sqref="AW14:AW17">
    <cfRule type="cellIs" dxfId="627" priority="15" operator="equal">
      <formula>"PRIVADO"</formula>
    </cfRule>
  </conditionalFormatting>
  <conditionalFormatting sqref="AJ16">
    <cfRule type="cellIs" dxfId="626" priority="13" operator="equal">
      <formula>"SI"</formula>
    </cfRule>
    <cfRule type="cellIs" dxfId="625" priority="14" operator="equal">
      <formula>"NO"</formula>
    </cfRule>
  </conditionalFormatting>
  <conditionalFormatting sqref="D90">
    <cfRule type="cellIs" dxfId="624" priority="11" operator="equal">
      <formula>"SI"</formula>
    </cfRule>
    <cfRule type="cellIs" dxfId="623" priority="12" operator="equal">
      <formula>"NO"</formula>
    </cfRule>
  </conditionalFormatting>
  <conditionalFormatting sqref="AC14">
    <cfRule type="cellIs" dxfId="622" priority="9" operator="equal">
      <formula>"SI"</formula>
    </cfRule>
    <cfRule type="cellIs" dxfId="621" priority="10" operator="equal">
      <formula>"NO"</formula>
    </cfRule>
  </conditionalFormatting>
  <conditionalFormatting sqref="AC15">
    <cfRule type="cellIs" dxfId="620" priority="7" operator="equal">
      <formula>"SI"</formula>
    </cfRule>
    <cfRule type="cellIs" dxfId="619" priority="8" operator="equal">
      <formula>"NO"</formula>
    </cfRule>
  </conditionalFormatting>
  <conditionalFormatting sqref="AC16">
    <cfRule type="cellIs" dxfId="618" priority="3" operator="equal">
      <formula>"SI"</formula>
    </cfRule>
    <cfRule type="cellIs" dxfId="617" priority="4" operator="equal">
      <formula>"NO"</formula>
    </cfRule>
  </conditionalFormatting>
  <conditionalFormatting sqref="AC17">
    <cfRule type="cellIs" dxfId="616" priority="1" operator="equal">
      <formula>"SI"</formula>
    </cfRule>
    <cfRule type="cellIs" dxfId="615" priority="2" operator="equal">
      <formula>"NO"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DATOS!$A$14:$A$15</xm:f>
          </x14:formula1>
          <xm:sqref>D71:D77</xm:sqref>
        </x14:dataValidation>
        <x14:dataValidation type="list" allowBlank="1" showInputMessage="1" showErrorMessage="1">
          <x14:formula1>
            <xm:f>DATOS!$A$10:$A$12</xm:f>
          </x14:formula1>
          <xm:sqref>AY13:AY17 BC13:BC17 BE13:BE17 L23:L42 J21 L21:N21 L48:L67 J46 L46:N46</xm:sqref>
        </x14:dataValidation>
        <x14:dataValidation type="list" allowBlank="1" showInputMessage="1" showErrorMessage="1">
          <x14:formula1>
            <xm:f>DATOS!$A$7:$A$8</xm:f>
          </x14:formula1>
          <xm:sqref>AW13:AW17</xm:sqref>
        </x14:dataValidation>
        <x14:dataValidation type="list" allowBlank="1" showInputMessage="1" showErrorMessage="1">
          <x14:formula1>
            <xm:f>DATOS!$A$4:$A$5</xm:f>
          </x14:formula1>
          <xm:sqref>J48:J67 J23:J42 AZ13:AZ17</xm:sqref>
        </x14:dataValidation>
        <x14:dataValidation type="list" allowBlank="1" showInputMessage="1" showErrorMessage="1">
          <x14:formula1>
            <xm:f>DATOS!$A$1:$A$2</xm:f>
          </x14:formula1>
          <xm:sqref>C3:C6 M13:Y17 C13:C17 E13:E17 AH13:AH17 AJ13:AJ17 AL13:AL17 AN13:AN17 AS13:AS17 AU13:AV17 AQ13:AQ17 BF13:BF17 D89:D90 D23:D42 C21:H21 O23:O42 D48:D67 F23:F42 C46:H46 O48:O67 D79:D83 F48:F67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93"/>
  <sheetViews>
    <sheetView zoomScale="70" zoomScaleNormal="70" workbookViewId="0"/>
  </sheetViews>
  <sheetFormatPr baseColWidth="10" defaultRowHeight="15" x14ac:dyDescent="0.25"/>
  <cols>
    <col min="1" max="1" width="18.42578125" style="1" bestFit="1" customWidth="1"/>
    <col min="2" max="2" width="33.28515625" style="1" bestFit="1" customWidth="1"/>
    <col min="3" max="3" width="35" style="1" customWidth="1"/>
    <col min="4" max="4" width="22.140625" style="1" hidden="1" customWidth="1"/>
    <col min="5" max="5" width="40.42578125" style="1" bestFit="1" customWidth="1"/>
    <col min="6" max="6" width="17.42578125" style="1" hidden="1" customWidth="1"/>
    <col min="7" max="9" width="23.85546875" style="1" customWidth="1"/>
    <col min="10" max="10" width="15.5703125" style="1" customWidth="1"/>
    <col min="11" max="11" width="19.140625" style="1" bestFit="1" customWidth="1"/>
    <col min="12" max="12" width="63.85546875" style="1" customWidth="1"/>
    <col min="13" max="13" width="20.140625" style="1" customWidth="1"/>
    <col min="14" max="25" width="18.7109375" style="1" customWidth="1"/>
    <col min="26" max="26" width="20.140625" style="1" customWidth="1"/>
    <col min="27" max="27" width="28.42578125" style="1" customWidth="1"/>
    <col min="28" max="28" width="44.85546875" style="1" customWidth="1"/>
    <col min="29" max="29" width="23" style="1" customWidth="1"/>
    <col min="30" max="30" width="27.140625" style="1" customWidth="1"/>
    <col min="31" max="31" width="5.5703125" style="1" customWidth="1"/>
    <col min="32" max="32" width="23" style="1" customWidth="1"/>
    <col min="33" max="33" width="30.42578125" style="1" customWidth="1"/>
    <col min="34" max="34" width="11.42578125" style="1"/>
    <col min="35" max="35" width="28.28515625" style="1" hidden="1" customWidth="1"/>
    <col min="36" max="36" width="0" style="1" hidden="1" customWidth="1"/>
    <col min="37" max="37" width="17.85546875" style="1" hidden="1" customWidth="1"/>
    <col min="38" max="38" width="0" style="1" hidden="1" customWidth="1"/>
    <col min="39" max="39" width="19.5703125" style="1" hidden="1" customWidth="1"/>
    <col min="40" max="40" width="0" style="1" hidden="1" customWidth="1"/>
    <col min="41" max="41" width="22.85546875" style="1" hidden="1" customWidth="1"/>
    <col min="42" max="42" width="0" style="1" hidden="1" customWidth="1"/>
    <col min="43" max="43" width="22" style="1" hidden="1" customWidth="1"/>
    <col min="44" max="44" width="21.85546875" style="1" hidden="1" customWidth="1"/>
    <col min="45" max="45" width="16.28515625" style="1" hidden="1" customWidth="1"/>
    <col min="46" max="46" width="29.42578125" style="1" hidden="1" customWidth="1"/>
    <col min="47" max="47" width="17" style="1" hidden="1" customWidth="1"/>
    <col min="48" max="48" width="20.28515625" style="1" hidden="1" customWidth="1"/>
    <col min="49" max="49" width="12.28515625" style="1" hidden="1" customWidth="1"/>
    <col min="50" max="50" width="20.28515625" style="1" hidden="1" customWidth="1"/>
    <col min="51" max="51" width="31.7109375" style="1" hidden="1" customWidth="1"/>
    <col min="52" max="52" width="27.28515625" style="1" hidden="1" customWidth="1"/>
    <col min="53" max="53" width="18.5703125" style="1" hidden="1" customWidth="1"/>
    <col min="54" max="54" width="26.85546875" style="1" hidden="1" customWidth="1"/>
    <col min="55" max="55" width="13" style="1" hidden="1" customWidth="1"/>
    <col min="56" max="56" width="27.85546875" style="1" hidden="1" customWidth="1"/>
    <col min="57" max="57" width="13.28515625" style="1" hidden="1" customWidth="1"/>
    <col min="58" max="58" width="22.7109375" style="1" hidden="1" customWidth="1"/>
    <col min="59" max="59" width="4" style="1" hidden="1" customWidth="1"/>
    <col min="60" max="60" width="6.42578125" style="1" hidden="1" customWidth="1"/>
    <col min="61" max="71" width="7.5703125" style="1" hidden="1" customWidth="1"/>
    <col min="72" max="72" width="22.7109375" style="1" hidden="1" customWidth="1"/>
    <col min="73" max="73" width="22.7109375" style="1" customWidth="1"/>
    <col min="74" max="74" width="130.140625" style="1" customWidth="1"/>
    <col min="75" max="75" width="17.85546875" style="1" customWidth="1"/>
    <col min="76" max="16384" width="11.42578125" style="1"/>
  </cols>
  <sheetData>
    <row r="2" spans="1:75" ht="38.25" hidden="1" customHeight="1" x14ac:dyDescent="0.25">
      <c r="C2" s="60" t="s">
        <v>34</v>
      </c>
      <c r="D2" s="187" t="s">
        <v>3</v>
      </c>
      <c r="E2" s="187"/>
      <c r="F2" s="187"/>
    </row>
    <row r="3" spans="1:75" hidden="1" x14ac:dyDescent="0.25">
      <c r="A3" s="3" t="s">
        <v>0</v>
      </c>
      <c r="B3" s="3" t="s">
        <v>30</v>
      </c>
      <c r="C3" s="2" t="s">
        <v>1</v>
      </c>
      <c r="D3" s="179" t="s">
        <v>24</v>
      </c>
      <c r="E3" s="180"/>
      <c r="F3" s="181"/>
    </row>
    <row r="4" spans="1:75" ht="15" hidden="1" customHeight="1" x14ac:dyDescent="0.25">
      <c r="A4" s="3" t="s">
        <v>0</v>
      </c>
      <c r="B4" s="3" t="s">
        <v>31</v>
      </c>
      <c r="C4" s="2" t="s">
        <v>1</v>
      </c>
      <c r="D4" s="179" t="s">
        <v>24</v>
      </c>
      <c r="E4" s="180"/>
      <c r="F4" s="181"/>
    </row>
    <row r="5" spans="1:75" ht="30.75" hidden="1" customHeight="1" x14ac:dyDescent="0.25">
      <c r="A5" s="3" t="s">
        <v>0</v>
      </c>
      <c r="B5" s="3" t="s">
        <v>32</v>
      </c>
      <c r="C5" s="2" t="s">
        <v>1</v>
      </c>
      <c r="D5" s="179" t="s">
        <v>24</v>
      </c>
      <c r="E5" s="180"/>
      <c r="F5" s="181"/>
      <c r="J5" s="58"/>
    </row>
    <row r="6" spans="1:75" ht="15" hidden="1" customHeight="1" x14ac:dyDescent="0.25">
      <c r="A6" s="3" t="s">
        <v>0</v>
      </c>
      <c r="B6" s="3" t="s">
        <v>33</v>
      </c>
      <c r="C6" s="2" t="s">
        <v>1</v>
      </c>
      <c r="D6" s="179" t="s">
        <v>24</v>
      </c>
      <c r="E6" s="180"/>
      <c r="F6" s="181"/>
    </row>
    <row r="7" spans="1:75" x14ac:dyDescent="0.25">
      <c r="A7" s="3" t="s">
        <v>4</v>
      </c>
      <c r="B7" s="3" t="s">
        <v>5</v>
      </c>
      <c r="C7" s="30"/>
      <c r="D7" s="30"/>
      <c r="E7" s="30"/>
      <c r="F7" s="30"/>
    </row>
    <row r="8" spans="1:75" x14ac:dyDescent="0.25">
      <c r="A8" s="207" t="s">
        <v>6</v>
      </c>
      <c r="B8" s="187" t="s">
        <v>7</v>
      </c>
      <c r="C8" s="30"/>
      <c r="D8" s="30"/>
      <c r="E8" s="30"/>
      <c r="F8" s="30"/>
    </row>
    <row r="9" spans="1:75" x14ac:dyDescent="0.25">
      <c r="A9" s="207"/>
      <c r="B9" s="187"/>
      <c r="C9" s="26"/>
      <c r="D9" s="26"/>
    </row>
    <row r="10" spans="1:75" x14ac:dyDescent="0.25">
      <c r="A10" s="207"/>
      <c r="B10" s="187"/>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row>
    <row r="11" spans="1:75" x14ac:dyDescent="0.25">
      <c r="A11" s="207"/>
      <c r="B11" s="187"/>
      <c r="C11" s="28"/>
      <c r="D11" s="26"/>
      <c r="E11" s="28"/>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28"/>
      <c r="AG11" s="36"/>
      <c r="AH11" s="28"/>
      <c r="AI11" s="36"/>
      <c r="AJ11" s="28"/>
      <c r="AK11" s="36"/>
      <c r="AL11" s="28"/>
      <c r="AM11" s="36"/>
      <c r="AN11" s="28"/>
      <c r="AO11" s="36"/>
      <c r="AP11" s="28"/>
      <c r="AQ11" s="28"/>
      <c r="AR11" s="28"/>
      <c r="AS11" s="28"/>
      <c r="AT11" s="28"/>
      <c r="AU11" s="28"/>
      <c r="AV11" s="28"/>
      <c r="AW11" s="36"/>
      <c r="AX11" s="36"/>
      <c r="AY11" s="28"/>
      <c r="AZ11" s="36"/>
      <c r="BA11" s="36"/>
      <c r="BB11" s="36"/>
      <c r="BC11" s="28"/>
      <c r="BD11" s="36"/>
      <c r="BE11" s="28"/>
      <c r="BF11" s="28"/>
      <c r="BG11" s="28"/>
      <c r="BH11" s="28"/>
      <c r="BI11" s="28"/>
      <c r="BJ11" s="28"/>
      <c r="BK11" s="28"/>
      <c r="BL11" s="28"/>
      <c r="BM11" s="28"/>
      <c r="BN11" s="28"/>
      <c r="BO11" s="28"/>
      <c r="BP11" s="28"/>
      <c r="BQ11" s="28"/>
      <c r="BR11" s="28"/>
      <c r="BS11" s="28"/>
      <c r="BT11" s="28"/>
      <c r="BU11" s="28"/>
    </row>
    <row r="12" spans="1:75" ht="126" customHeight="1" x14ac:dyDescent="0.25">
      <c r="A12" s="207"/>
      <c r="B12" s="18" t="s">
        <v>8</v>
      </c>
      <c r="C12" s="157" t="s">
        <v>35</v>
      </c>
      <c r="D12" s="158" t="s">
        <v>10</v>
      </c>
      <c r="E12" s="157" t="s">
        <v>36</v>
      </c>
      <c r="F12" s="158" t="s">
        <v>15</v>
      </c>
      <c r="G12" s="158" t="s">
        <v>16</v>
      </c>
      <c r="H12" s="157" t="s">
        <v>37</v>
      </c>
      <c r="I12" s="187" t="s">
        <v>17</v>
      </c>
      <c r="J12" s="187"/>
      <c r="K12" s="159" t="s">
        <v>61</v>
      </c>
      <c r="L12" s="158" t="s">
        <v>148</v>
      </c>
      <c r="M12" s="162" t="s">
        <v>38</v>
      </c>
      <c r="N12" s="162" t="s">
        <v>39</v>
      </c>
      <c r="O12" s="162" t="s">
        <v>40</v>
      </c>
      <c r="P12" s="162" t="s">
        <v>41</v>
      </c>
      <c r="Q12" s="162" t="s">
        <v>42</v>
      </c>
      <c r="R12" s="162" t="s">
        <v>43</v>
      </c>
      <c r="S12" s="162" t="s">
        <v>44</v>
      </c>
      <c r="T12" s="162" t="s">
        <v>45</v>
      </c>
      <c r="U12" s="162" t="s">
        <v>46</v>
      </c>
      <c r="V12" s="162" t="s">
        <v>47</v>
      </c>
      <c r="W12" s="162" t="s">
        <v>49</v>
      </c>
      <c r="X12" s="162" t="s">
        <v>274</v>
      </c>
      <c r="Y12" s="162" t="s">
        <v>50</v>
      </c>
      <c r="Z12" s="202" t="s">
        <v>20</v>
      </c>
      <c r="AA12" s="202"/>
      <c r="AB12" s="163" t="s">
        <v>21</v>
      </c>
      <c r="AC12" s="200" t="s">
        <v>60</v>
      </c>
      <c r="AD12" s="200"/>
      <c r="AE12" s="202" t="s">
        <v>59</v>
      </c>
      <c r="AF12" s="202"/>
      <c r="AG12" s="202" t="s">
        <v>51</v>
      </c>
      <c r="AH12" s="202"/>
      <c r="AI12" s="204" t="s">
        <v>52</v>
      </c>
      <c r="AJ12" s="192"/>
      <c r="AK12" s="192" t="s">
        <v>53</v>
      </c>
      <c r="AL12" s="192"/>
      <c r="AM12" s="192" t="s">
        <v>54</v>
      </c>
      <c r="AN12" s="192"/>
      <c r="AO12" s="192" t="s">
        <v>22</v>
      </c>
      <c r="AP12" s="192"/>
      <c r="AQ12" s="157" t="s">
        <v>55</v>
      </c>
      <c r="AR12" s="192" t="s">
        <v>62</v>
      </c>
      <c r="AS12" s="192"/>
      <c r="AT12" s="192" t="s">
        <v>29</v>
      </c>
      <c r="AU12" s="192"/>
      <c r="AV12" s="157" t="s">
        <v>56</v>
      </c>
      <c r="AW12" s="192" t="s">
        <v>26</v>
      </c>
      <c r="AX12" s="192"/>
      <c r="AY12" s="157" t="s">
        <v>154</v>
      </c>
      <c r="AZ12" s="192" t="s">
        <v>23</v>
      </c>
      <c r="BA12" s="192"/>
      <c r="BB12" s="192" t="s">
        <v>145</v>
      </c>
      <c r="BC12" s="192"/>
      <c r="BD12" s="192" t="s">
        <v>146</v>
      </c>
      <c r="BE12" s="192"/>
      <c r="BF12" s="157" t="s">
        <v>57</v>
      </c>
      <c r="BG12" s="135"/>
      <c r="BH12" s="135"/>
      <c r="BI12" s="135"/>
      <c r="BJ12" s="135"/>
      <c r="BK12" s="135"/>
      <c r="BL12" s="135"/>
      <c r="BM12" s="135"/>
      <c r="BN12" s="135"/>
      <c r="BO12" s="135"/>
      <c r="BP12" s="135"/>
      <c r="BQ12" s="135"/>
      <c r="BR12" s="135"/>
      <c r="BS12" s="135"/>
      <c r="BT12" s="25"/>
      <c r="BU12" s="25" t="s">
        <v>58</v>
      </c>
      <c r="BV12" s="157" t="s">
        <v>25</v>
      </c>
    </row>
    <row r="13" spans="1:75" ht="181.5" customHeight="1" x14ac:dyDescent="0.25">
      <c r="A13" s="207"/>
      <c r="B13" s="18" t="s">
        <v>9</v>
      </c>
      <c r="C13" s="2" t="s">
        <v>1</v>
      </c>
      <c r="D13" s="51">
        <v>38866</v>
      </c>
      <c r="E13" s="2" t="s">
        <v>1</v>
      </c>
      <c r="F13" s="51">
        <v>38785</v>
      </c>
      <c r="G13" s="53">
        <v>500000000</v>
      </c>
      <c r="H13" s="5">
        <f>YEAR(F13)</f>
        <v>2006</v>
      </c>
      <c r="I13" s="54">
        <f>+SMLMV!B24</f>
        <v>408000</v>
      </c>
      <c r="J13" s="19">
        <f>(G13/I13)*AP13</f>
        <v>1225.4901960784314</v>
      </c>
      <c r="K13" s="13">
        <v>47985354769</v>
      </c>
      <c r="L13" s="64" t="s">
        <v>355</v>
      </c>
      <c r="M13" s="169" t="s">
        <v>2</v>
      </c>
      <c r="N13" s="169" t="s">
        <v>2</v>
      </c>
      <c r="O13" s="169" t="s">
        <v>2</v>
      </c>
      <c r="P13" s="169" t="s">
        <v>2</v>
      </c>
      <c r="Q13" s="169" t="s">
        <v>2</v>
      </c>
      <c r="R13" s="169" t="s">
        <v>2</v>
      </c>
      <c r="S13" s="169" t="s">
        <v>2</v>
      </c>
      <c r="T13" s="169" t="s">
        <v>2</v>
      </c>
      <c r="U13" s="169" t="s">
        <v>2</v>
      </c>
      <c r="V13" s="169" t="s">
        <v>2</v>
      </c>
      <c r="W13" s="169" t="s">
        <v>2</v>
      </c>
      <c r="X13" s="169" t="s">
        <v>1</v>
      </c>
      <c r="Y13" s="169" t="s">
        <v>2</v>
      </c>
      <c r="Z13" s="169">
        <f>COUNTIF(X13:Y13,"SI")</f>
        <v>1</v>
      </c>
      <c r="AA13" s="169" t="str">
        <f>+IF(Z13&gt;0,"SI","NO")</f>
        <v>SI</v>
      </c>
      <c r="AB13" s="215" t="str">
        <f>+IF(AA18&gt;0,"SI","NO")</f>
        <v>SI</v>
      </c>
      <c r="AC13" s="166">
        <f>+Z13*J13</f>
        <v>1225.4901960784314</v>
      </c>
      <c r="AD13" s="167">
        <v>47985354769</v>
      </c>
      <c r="AE13" s="169">
        <f>COUNTIF(M13:Y13,"SI")</f>
        <v>1</v>
      </c>
      <c r="AF13" s="169" t="str">
        <f>+IF(AE13&gt;0,"SI","NO")</f>
        <v>SI</v>
      </c>
      <c r="AG13" s="171" t="s">
        <v>271</v>
      </c>
      <c r="AH13" s="169" t="s">
        <v>1</v>
      </c>
      <c r="AI13" s="56" t="s">
        <v>273</v>
      </c>
      <c r="AJ13" s="2" t="s">
        <v>1</v>
      </c>
      <c r="AK13" s="49">
        <v>5935399</v>
      </c>
      <c r="AL13" s="2" t="s">
        <v>1</v>
      </c>
      <c r="AM13" s="49" t="s">
        <v>272</v>
      </c>
      <c r="AN13" s="2" t="s">
        <v>1</v>
      </c>
      <c r="AO13" s="49" t="s">
        <v>24</v>
      </c>
      <c r="AP13" s="50">
        <v>1</v>
      </c>
      <c r="AQ13" s="2" t="s">
        <v>1</v>
      </c>
      <c r="AR13" s="51">
        <v>38903</v>
      </c>
      <c r="AS13" s="2" t="s">
        <v>1</v>
      </c>
      <c r="AT13" s="52" t="s">
        <v>330</v>
      </c>
      <c r="AU13" s="2" t="s">
        <v>1</v>
      </c>
      <c r="AV13" s="2" t="s">
        <v>1</v>
      </c>
      <c r="AW13" s="2" t="s">
        <v>28</v>
      </c>
      <c r="AX13" s="20" t="str">
        <f>+IF(AW13="PRIVADO", "VALIDE CONTRATO:", "N/A")</f>
        <v>VALIDE CONTRATO:</v>
      </c>
      <c r="AY13" s="20" t="s">
        <v>1</v>
      </c>
      <c r="AZ13" s="2" t="s">
        <v>24</v>
      </c>
      <c r="BA13" s="17" t="str">
        <f>+IF(AZ13="SI","INGRESE DATOS:","N/A")</f>
        <v>N/A</v>
      </c>
      <c r="BB13" s="51" t="s">
        <v>24</v>
      </c>
      <c r="BC13" s="21" t="s">
        <v>24</v>
      </c>
      <c r="BD13" s="51" t="s">
        <v>24</v>
      </c>
      <c r="BE13" s="21" t="s">
        <v>24</v>
      </c>
      <c r="BF13" s="2" t="s">
        <v>1</v>
      </c>
      <c r="BG13" s="29" t="str">
        <f>+C13</f>
        <v>SI</v>
      </c>
      <c r="BH13" s="29" t="str">
        <f>+E13</f>
        <v>SI</v>
      </c>
      <c r="BI13" s="29" t="str">
        <f>+AF13</f>
        <v>SI</v>
      </c>
      <c r="BJ13" s="29" t="str">
        <f>+AH13</f>
        <v>SI</v>
      </c>
      <c r="BK13" s="29" t="str">
        <f>+AJ13</f>
        <v>SI</v>
      </c>
      <c r="BL13" s="29" t="str">
        <f>+AL13</f>
        <v>SI</v>
      </c>
      <c r="BM13" s="29" t="str">
        <f>+AN13</f>
        <v>SI</v>
      </c>
      <c r="BN13" s="29" t="str">
        <f>+AQ13</f>
        <v>SI</v>
      </c>
      <c r="BO13" s="29" t="str">
        <f>+AS13</f>
        <v>SI</v>
      </c>
      <c r="BP13" s="29" t="str">
        <f>+AU13</f>
        <v>SI</v>
      </c>
      <c r="BQ13" s="29" t="str">
        <f>+AV13</f>
        <v>SI</v>
      </c>
      <c r="BR13" s="29" t="str">
        <f>+BF13</f>
        <v>SI</v>
      </c>
      <c r="BS13" s="69" t="str">
        <f>+AY13</f>
        <v>SI</v>
      </c>
      <c r="BT13" s="17">
        <f>COUNTIF(BG13:BS13,"NO")</f>
        <v>0</v>
      </c>
      <c r="BU13" s="61" t="str">
        <f>+IF(BT13=0,"SI","NO")</f>
        <v>SI</v>
      </c>
      <c r="BV13" s="150" t="s">
        <v>24</v>
      </c>
      <c r="BW13" s="70"/>
    </row>
    <row r="14" spans="1:75" ht="112.5" customHeight="1" x14ac:dyDescent="0.25">
      <c r="A14" s="207"/>
      <c r="B14" s="18" t="s">
        <v>11</v>
      </c>
      <c r="C14" s="2" t="s">
        <v>1</v>
      </c>
      <c r="D14" s="51">
        <v>40724</v>
      </c>
      <c r="E14" s="2" t="s">
        <v>1</v>
      </c>
      <c r="F14" s="51">
        <v>39356</v>
      </c>
      <c r="G14" s="53">
        <v>22381294814</v>
      </c>
      <c r="H14" s="5">
        <f t="shared" ref="H14:H17" si="0">YEAR(F14)</f>
        <v>2007</v>
      </c>
      <c r="I14" s="54">
        <f>+SMLMV!B25</f>
        <v>433700</v>
      </c>
      <c r="J14" s="19">
        <f>(G14/I14)*AP14</f>
        <v>51605.475706709709</v>
      </c>
      <c r="K14" s="14" t="s">
        <v>17</v>
      </c>
      <c r="L14" s="64" t="s">
        <v>356</v>
      </c>
      <c r="M14" s="169" t="s">
        <v>2</v>
      </c>
      <c r="N14" s="169" t="s">
        <v>2</v>
      </c>
      <c r="O14" s="169" t="s">
        <v>2</v>
      </c>
      <c r="P14" s="169" t="s">
        <v>2</v>
      </c>
      <c r="Q14" s="169" t="s">
        <v>2</v>
      </c>
      <c r="R14" s="169" t="s">
        <v>2</v>
      </c>
      <c r="S14" s="169" t="s">
        <v>2</v>
      </c>
      <c r="T14" s="169" t="s">
        <v>2</v>
      </c>
      <c r="U14" s="169" t="s">
        <v>2</v>
      </c>
      <c r="V14" s="169" t="s">
        <v>2</v>
      </c>
      <c r="W14" s="169" t="s">
        <v>2</v>
      </c>
      <c r="X14" s="169" t="s">
        <v>1</v>
      </c>
      <c r="Y14" s="169" t="s">
        <v>2</v>
      </c>
      <c r="Z14" s="169">
        <f t="shared" ref="Z14:Z17" si="1">COUNTIF(X14:Y14,"SI")</f>
        <v>1</v>
      </c>
      <c r="AA14" s="169" t="str">
        <f>+IF(Z14&gt;0,"SI","NO")</f>
        <v>SI</v>
      </c>
      <c r="AB14" s="215"/>
      <c r="AC14" s="166">
        <f>+Z14*J14</f>
        <v>51605.475706709709</v>
      </c>
      <c r="AD14" s="169" t="s">
        <v>17</v>
      </c>
      <c r="AE14" s="169">
        <f>COUNTIF(M14:Y14,"SI")</f>
        <v>1</v>
      </c>
      <c r="AF14" s="169" t="str">
        <f t="shared" ref="AF14:AF17" si="2">+IF(AE14&gt;0,"SI","NO")</f>
        <v>SI</v>
      </c>
      <c r="AG14" s="171" t="s">
        <v>270</v>
      </c>
      <c r="AH14" s="169" t="s">
        <v>1</v>
      </c>
      <c r="AI14" s="56" t="s">
        <v>273</v>
      </c>
      <c r="AJ14" s="2" t="s">
        <v>1</v>
      </c>
      <c r="AK14" s="49" t="s">
        <v>276</v>
      </c>
      <c r="AL14" s="2" t="s">
        <v>1</v>
      </c>
      <c r="AM14" s="49" t="s">
        <v>272</v>
      </c>
      <c r="AN14" s="2" t="s">
        <v>1</v>
      </c>
      <c r="AO14" s="49" t="s">
        <v>24</v>
      </c>
      <c r="AP14" s="50">
        <v>1</v>
      </c>
      <c r="AQ14" s="2" t="s">
        <v>1</v>
      </c>
      <c r="AR14" s="51">
        <v>40967</v>
      </c>
      <c r="AS14" s="2" t="s">
        <v>1</v>
      </c>
      <c r="AT14" s="52" t="s">
        <v>275</v>
      </c>
      <c r="AU14" s="2" t="s">
        <v>1</v>
      </c>
      <c r="AV14" s="2" t="s">
        <v>1</v>
      </c>
      <c r="AW14" s="2" t="s">
        <v>28</v>
      </c>
      <c r="AX14" s="20" t="str">
        <f>+IF(AW14="PRIVADO", "VALIDE CONTRATO:", "N/A")</f>
        <v>VALIDE CONTRATO:</v>
      </c>
      <c r="AY14" s="20" t="s">
        <v>1</v>
      </c>
      <c r="AZ14" s="2" t="s">
        <v>24</v>
      </c>
      <c r="BA14" s="17" t="str">
        <f>+IF(AZ14="SI","INGRESE DATOS:","N/A")</f>
        <v>N/A</v>
      </c>
      <c r="BB14" s="51" t="s">
        <v>24</v>
      </c>
      <c r="BC14" s="21" t="s">
        <v>24</v>
      </c>
      <c r="BD14" s="51" t="s">
        <v>24</v>
      </c>
      <c r="BE14" s="21" t="s">
        <v>24</v>
      </c>
      <c r="BF14" s="2" t="s">
        <v>1</v>
      </c>
      <c r="BG14" s="29" t="str">
        <f t="shared" ref="BG14:BG17" si="3">+C14</f>
        <v>SI</v>
      </c>
      <c r="BH14" s="29" t="str">
        <f t="shared" ref="BH14:BH17" si="4">+E14</f>
        <v>SI</v>
      </c>
      <c r="BI14" s="29" t="str">
        <f t="shared" ref="BI14:BI17" si="5">+AF14</f>
        <v>SI</v>
      </c>
      <c r="BJ14" s="29" t="str">
        <f t="shared" ref="BJ14:BJ17" si="6">+AH14</f>
        <v>SI</v>
      </c>
      <c r="BK14" s="29" t="str">
        <f t="shared" ref="BK14:BK17" si="7">+AJ14</f>
        <v>SI</v>
      </c>
      <c r="BL14" s="29" t="str">
        <f t="shared" ref="BL14:BL17" si="8">+AL14</f>
        <v>SI</v>
      </c>
      <c r="BM14" s="29" t="str">
        <f t="shared" ref="BM14:BM17" si="9">+AN14</f>
        <v>SI</v>
      </c>
      <c r="BN14" s="29" t="str">
        <f t="shared" ref="BN14:BN17" si="10">+AQ14</f>
        <v>SI</v>
      </c>
      <c r="BO14" s="29" t="str">
        <f t="shared" ref="BO14:BO17" si="11">+AS14</f>
        <v>SI</v>
      </c>
      <c r="BP14" s="29" t="str">
        <f t="shared" ref="BP14:BQ17" si="12">+AU14</f>
        <v>SI</v>
      </c>
      <c r="BQ14" s="29" t="str">
        <f t="shared" si="12"/>
        <v>SI</v>
      </c>
      <c r="BR14" s="29" t="str">
        <f t="shared" ref="BR14:BR17" si="13">+BF14</f>
        <v>SI</v>
      </c>
      <c r="BS14" s="69" t="str">
        <f>+AY14</f>
        <v>SI</v>
      </c>
      <c r="BT14" s="17">
        <f>COUNTIF(BG14:BS14,"NO")</f>
        <v>0</v>
      </c>
      <c r="BU14" s="61" t="str">
        <f>+IF(BT14=0,"SI","NO")</f>
        <v>SI</v>
      </c>
      <c r="BV14" s="150" t="s">
        <v>24</v>
      </c>
      <c r="BW14" s="70"/>
    </row>
    <row r="15" spans="1:75" ht="330" customHeight="1" x14ac:dyDescent="0.25">
      <c r="A15" s="207"/>
      <c r="B15" s="18" t="s">
        <v>12</v>
      </c>
      <c r="C15" s="2" t="s">
        <v>2</v>
      </c>
      <c r="D15" s="21"/>
      <c r="E15" s="2" t="s">
        <v>2</v>
      </c>
      <c r="F15" s="51">
        <v>39569</v>
      </c>
      <c r="G15" s="53">
        <v>1217650547</v>
      </c>
      <c r="H15" s="5">
        <f t="shared" si="0"/>
        <v>2008</v>
      </c>
      <c r="I15" s="54">
        <f>+SMLMV!B26</f>
        <v>461500</v>
      </c>
      <c r="J15" s="67"/>
      <c r="K15" s="12">
        <f>(+K13/SMLMV!B33)*50%</f>
        <v>37235.473553969117</v>
      </c>
      <c r="L15" s="64" t="s">
        <v>357</v>
      </c>
      <c r="M15" s="169" t="s">
        <v>2</v>
      </c>
      <c r="N15" s="169" t="s">
        <v>2</v>
      </c>
      <c r="O15" s="169" t="s">
        <v>2</v>
      </c>
      <c r="P15" s="169" t="s">
        <v>2</v>
      </c>
      <c r="Q15" s="169" t="s">
        <v>2</v>
      </c>
      <c r="R15" s="169" t="s">
        <v>2</v>
      </c>
      <c r="S15" s="169" t="s">
        <v>2</v>
      </c>
      <c r="T15" s="169" t="s">
        <v>2</v>
      </c>
      <c r="U15" s="169" t="s">
        <v>2</v>
      </c>
      <c r="V15" s="169" t="s">
        <v>2</v>
      </c>
      <c r="W15" s="169" t="s">
        <v>2</v>
      </c>
      <c r="X15" s="169" t="s">
        <v>1</v>
      </c>
      <c r="Y15" s="169" t="s">
        <v>2</v>
      </c>
      <c r="Z15" s="169">
        <f t="shared" si="1"/>
        <v>1</v>
      </c>
      <c r="AA15" s="169" t="str">
        <f>+IF(Z15&gt;0,"SI","NO")</f>
        <v>SI</v>
      </c>
      <c r="AB15" s="215"/>
      <c r="AC15" s="166">
        <f>+Z15*J15</f>
        <v>0</v>
      </c>
      <c r="AD15" s="172">
        <f>(+AD13/SMLMV!B33)*5%</f>
        <v>3723.5473553969118</v>
      </c>
      <c r="AE15" s="169">
        <f>COUNTIF(M15:Y15,"SI")</f>
        <v>1</v>
      </c>
      <c r="AF15" s="169" t="str">
        <f t="shared" si="2"/>
        <v>SI</v>
      </c>
      <c r="AG15" s="171" t="s">
        <v>331</v>
      </c>
      <c r="AH15" s="169" t="s">
        <v>1</v>
      </c>
      <c r="AI15" s="56" t="s">
        <v>278</v>
      </c>
      <c r="AJ15" s="2" t="s">
        <v>1</v>
      </c>
      <c r="AK15" s="55" t="s">
        <v>279</v>
      </c>
      <c r="AL15" s="2" t="s">
        <v>1</v>
      </c>
      <c r="AM15" s="49" t="s">
        <v>272</v>
      </c>
      <c r="AN15" s="2" t="s">
        <v>1</v>
      </c>
      <c r="AO15" s="49" t="s">
        <v>24</v>
      </c>
      <c r="AP15" s="50">
        <v>1</v>
      </c>
      <c r="AQ15" s="2" t="s">
        <v>2</v>
      </c>
      <c r="AR15" s="21"/>
      <c r="AS15" s="2" t="s">
        <v>2</v>
      </c>
      <c r="AT15" s="52" t="s">
        <v>277</v>
      </c>
      <c r="AU15" s="2" t="s">
        <v>1</v>
      </c>
      <c r="AV15" s="2" t="s">
        <v>1</v>
      </c>
      <c r="AW15" s="2" t="s">
        <v>28</v>
      </c>
      <c r="AX15" s="20" t="str">
        <f>+IF(AW15="PRIVADO", "VALIDE CONTRATO:", "N/A")</f>
        <v>VALIDE CONTRATO:</v>
      </c>
      <c r="AY15" s="20" t="s">
        <v>2</v>
      </c>
      <c r="AZ15" s="2" t="s">
        <v>24</v>
      </c>
      <c r="BA15" s="17" t="str">
        <f>+IF(AZ15="SI","INGRESE DATOS:","N/A")</f>
        <v>N/A</v>
      </c>
      <c r="BB15" s="51" t="s">
        <v>24</v>
      </c>
      <c r="BC15" s="21" t="s">
        <v>24</v>
      </c>
      <c r="BD15" s="51" t="s">
        <v>24</v>
      </c>
      <c r="BE15" s="21" t="s">
        <v>24</v>
      </c>
      <c r="BF15" s="2" t="s">
        <v>1</v>
      </c>
      <c r="BG15" s="29" t="str">
        <f t="shared" si="3"/>
        <v>NO</v>
      </c>
      <c r="BH15" s="29" t="str">
        <f t="shared" si="4"/>
        <v>NO</v>
      </c>
      <c r="BI15" s="29" t="str">
        <f t="shared" si="5"/>
        <v>SI</v>
      </c>
      <c r="BJ15" s="29" t="str">
        <f t="shared" si="6"/>
        <v>SI</v>
      </c>
      <c r="BK15" s="29" t="str">
        <f t="shared" si="7"/>
        <v>SI</v>
      </c>
      <c r="BL15" s="29" t="str">
        <f t="shared" si="8"/>
        <v>SI</v>
      </c>
      <c r="BM15" s="29" t="str">
        <f t="shared" si="9"/>
        <v>SI</v>
      </c>
      <c r="BN15" s="29" t="str">
        <f t="shared" si="10"/>
        <v>NO</v>
      </c>
      <c r="BO15" s="29" t="str">
        <f t="shared" si="11"/>
        <v>NO</v>
      </c>
      <c r="BP15" s="29" t="str">
        <f t="shared" si="12"/>
        <v>SI</v>
      </c>
      <c r="BQ15" s="29" t="str">
        <f t="shared" si="12"/>
        <v>SI</v>
      </c>
      <c r="BR15" s="29" t="str">
        <f t="shared" si="13"/>
        <v>SI</v>
      </c>
      <c r="BS15" s="69" t="str">
        <f>+AY15</f>
        <v>NO</v>
      </c>
      <c r="BT15" s="17">
        <f>COUNTIF(BG15:BS15,"NO")</f>
        <v>5</v>
      </c>
      <c r="BU15" s="61" t="str">
        <f>+IF(BT15=0,"SI","NO")</f>
        <v>NO</v>
      </c>
      <c r="BV15" s="150" t="s">
        <v>343</v>
      </c>
      <c r="BW15" s="70"/>
    </row>
    <row r="16" spans="1:75" ht="109.5" customHeight="1" x14ac:dyDescent="0.25">
      <c r="A16" s="207"/>
      <c r="B16" s="18" t="s">
        <v>13</v>
      </c>
      <c r="C16" s="2" t="s">
        <v>2</v>
      </c>
      <c r="D16" s="51">
        <v>40079</v>
      </c>
      <c r="E16" s="2" t="s">
        <v>1</v>
      </c>
      <c r="F16" s="51">
        <v>39569</v>
      </c>
      <c r="G16" s="53">
        <v>756120000</v>
      </c>
      <c r="H16" s="5">
        <f t="shared" si="0"/>
        <v>2008</v>
      </c>
      <c r="I16" s="54">
        <f>+SMLMV!B26</f>
        <v>461500</v>
      </c>
      <c r="J16" s="67"/>
      <c r="K16" s="208" t="str">
        <f>+IF(J18&gt;=K15,"SI","NO")</f>
        <v>SI</v>
      </c>
      <c r="L16" s="64" t="s">
        <v>332</v>
      </c>
      <c r="M16" s="169" t="s">
        <v>2</v>
      </c>
      <c r="N16" s="169" t="s">
        <v>2</v>
      </c>
      <c r="O16" s="169" t="s">
        <v>2</v>
      </c>
      <c r="P16" s="169" t="s">
        <v>2</v>
      </c>
      <c r="Q16" s="169" t="s">
        <v>2</v>
      </c>
      <c r="R16" s="169" t="s">
        <v>2</v>
      </c>
      <c r="S16" s="169" t="s">
        <v>2</v>
      </c>
      <c r="T16" s="169" t="s">
        <v>2</v>
      </c>
      <c r="U16" s="169" t="s">
        <v>2</v>
      </c>
      <c r="V16" s="169" t="s">
        <v>2</v>
      </c>
      <c r="W16" s="169" t="s">
        <v>2</v>
      </c>
      <c r="X16" s="169" t="s">
        <v>2</v>
      </c>
      <c r="Y16" s="169" t="s">
        <v>2</v>
      </c>
      <c r="Z16" s="169">
        <f t="shared" si="1"/>
        <v>0</v>
      </c>
      <c r="AA16" s="169" t="str">
        <f>+IF(Z16&gt;0,"SI","NO")</f>
        <v>NO</v>
      </c>
      <c r="AB16" s="215"/>
      <c r="AC16" s="166">
        <f>+Z16*J16</f>
        <v>0</v>
      </c>
      <c r="AD16" s="216" t="str">
        <f>+IF(AC18&gt;AD15,"SI","NO")</f>
        <v>SI</v>
      </c>
      <c r="AE16" s="169">
        <f>COUNTIF(M16:Y16,"SI")</f>
        <v>0</v>
      </c>
      <c r="AF16" s="169" t="str">
        <f t="shared" si="2"/>
        <v>NO</v>
      </c>
      <c r="AG16" s="171" t="s">
        <v>333</v>
      </c>
      <c r="AH16" s="169" t="s">
        <v>1</v>
      </c>
      <c r="AI16" s="56" t="s">
        <v>280</v>
      </c>
      <c r="AJ16" s="2" t="s">
        <v>1</v>
      </c>
      <c r="AK16" s="57" t="s">
        <v>281</v>
      </c>
      <c r="AL16" s="2" t="s">
        <v>1</v>
      </c>
      <c r="AM16" s="49" t="s">
        <v>272</v>
      </c>
      <c r="AN16" s="2" t="s">
        <v>1</v>
      </c>
      <c r="AO16" s="49" t="s">
        <v>24</v>
      </c>
      <c r="AP16" s="50">
        <v>1</v>
      </c>
      <c r="AQ16" s="2" t="s">
        <v>1</v>
      </c>
      <c r="AR16" s="21"/>
      <c r="AS16" s="2" t="s">
        <v>2</v>
      </c>
      <c r="AT16" s="52" t="s">
        <v>334</v>
      </c>
      <c r="AU16" s="2" t="s">
        <v>1</v>
      </c>
      <c r="AV16" s="2" t="s">
        <v>1</v>
      </c>
      <c r="AW16" s="2" t="s">
        <v>28</v>
      </c>
      <c r="AX16" s="20" t="str">
        <f>+IF(AW16="PRIVADO", "VALIDE CONTRATO:", "N/A")</f>
        <v>VALIDE CONTRATO:</v>
      </c>
      <c r="AY16" s="20" t="s">
        <v>2</v>
      </c>
      <c r="AZ16" s="2" t="s">
        <v>24</v>
      </c>
      <c r="BA16" s="17" t="str">
        <f>+IF(AZ16="SI","INGRESE DATOS:","N/A")</f>
        <v>N/A</v>
      </c>
      <c r="BB16" s="51" t="s">
        <v>24</v>
      </c>
      <c r="BC16" s="21" t="s">
        <v>24</v>
      </c>
      <c r="BD16" s="51" t="s">
        <v>24</v>
      </c>
      <c r="BE16" s="21" t="s">
        <v>24</v>
      </c>
      <c r="BF16" s="2" t="s">
        <v>1</v>
      </c>
      <c r="BG16" s="29" t="str">
        <f t="shared" si="3"/>
        <v>NO</v>
      </c>
      <c r="BH16" s="29" t="str">
        <f t="shared" si="4"/>
        <v>SI</v>
      </c>
      <c r="BI16" s="29" t="str">
        <f t="shared" si="5"/>
        <v>NO</v>
      </c>
      <c r="BJ16" s="29" t="str">
        <f t="shared" si="6"/>
        <v>SI</v>
      </c>
      <c r="BK16" s="29" t="str">
        <f t="shared" si="7"/>
        <v>SI</v>
      </c>
      <c r="BL16" s="29" t="str">
        <f t="shared" si="8"/>
        <v>SI</v>
      </c>
      <c r="BM16" s="29" t="str">
        <f t="shared" si="9"/>
        <v>SI</v>
      </c>
      <c r="BN16" s="29" t="str">
        <f t="shared" si="10"/>
        <v>SI</v>
      </c>
      <c r="BO16" s="29" t="str">
        <f t="shared" si="11"/>
        <v>NO</v>
      </c>
      <c r="BP16" s="29" t="str">
        <f t="shared" si="12"/>
        <v>SI</v>
      </c>
      <c r="BQ16" s="29" t="str">
        <f t="shared" si="12"/>
        <v>SI</v>
      </c>
      <c r="BR16" s="29" t="str">
        <f t="shared" si="13"/>
        <v>SI</v>
      </c>
      <c r="BS16" s="69" t="str">
        <f>+AY16</f>
        <v>NO</v>
      </c>
      <c r="BT16" s="17">
        <f>COUNTIF(BG16:BS16,"NO")</f>
        <v>4</v>
      </c>
      <c r="BU16" s="61" t="str">
        <f>+IF(BT16=0,"SI","NO")</f>
        <v>NO</v>
      </c>
      <c r="BV16" s="150" t="s">
        <v>341</v>
      </c>
      <c r="BW16" s="70"/>
    </row>
    <row r="17" spans="1:74" ht="81.75" customHeight="1" x14ac:dyDescent="0.25">
      <c r="A17" s="207"/>
      <c r="B17" s="18" t="s">
        <v>14</v>
      </c>
      <c r="C17" s="2" t="s">
        <v>1</v>
      </c>
      <c r="D17" s="51">
        <v>41072</v>
      </c>
      <c r="E17" s="2" t="s">
        <v>1</v>
      </c>
      <c r="F17" s="51">
        <v>40893</v>
      </c>
      <c r="G17" s="53">
        <v>2135474339</v>
      </c>
      <c r="H17" s="5">
        <f t="shared" si="0"/>
        <v>2011</v>
      </c>
      <c r="I17" s="54">
        <f>+SMLMV!B29</f>
        <v>535600</v>
      </c>
      <c r="J17" s="19">
        <f>(G17/I17)*AP17</f>
        <v>2790.9485386482447</v>
      </c>
      <c r="K17" s="208"/>
      <c r="L17" s="64" t="s">
        <v>358</v>
      </c>
      <c r="M17" s="169" t="s">
        <v>2</v>
      </c>
      <c r="N17" s="169" t="s">
        <v>2</v>
      </c>
      <c r="O17" s="169" t="s">
        <v>2</v>
      </c>
      <c r="P17" s="169" t="s">
        <v>2</v>
      </c>
      <c r="Q17" s="169" t="s">
        <v>2</v>
      </c>
      <c r="R17" s="169" t="s">
        <v>2</v>
      </c>
      <c r="S17" s="169" t="s">
        <v>1</v>
      </c>
      <c r="T17" s="169" t="s">
        <v>2</v>
      </c>
      <c r="U17" s="169" t="s">
        <v>2</v>
      </c>
      <c r="V17" s="169" t="s">
        <v>2</v>
      </c>
      <c r="W17" s="169" t="s">
        <v>2</v>
      </c>
      <c r="X17" s="169" t="s">
        <v>2</v>
      </c>
      <c r="Y17" s="169" t="s">
        <v>2</v>
      </c>
      <c r="Z17" s="169">
        <f t="shared" si="1"/>
        <v>0</v>
      </c>
      <c r="AA17" s="169" t="str">
        <f>+IF(Z17&gt;0,"SI","NO")</f>
        <v>NO</v>
      </c>
      <c r="AB17" s="215"/>
      <c r="AC17" s="166">
        <f>+Z17*J17</f>
        <v>0</v>
      </c>
      <c r="AD17" s="216"/>
      <c r="AE17" s="169">
        <f>COUNTIF(M17:Y17,"SI")</f>
        <v>1</v>
      </c>
      <c r="AF17" s="169" t="str">
        <f t="shared" si="2"/>
        <v>SI</v>
      </c>
      <c r="AG17" s="171" t="s">
        <v>335</v>
      </c>
      <c r="AH17" s="169" t="s">
        <v>1</v>
      </c>
      <c r="AI17" s="56" t="s">
        <v>284</v>
      </c>
      <c r="AJ17" s="2" t="s">
        <v>1</v>
      </c>
      <c r="AK17" s="49">
        <v>2963561</v>
      </c>
      <c r="AL17" s="2" t="s">
        <v>1</v>
      </c>
      <c r="AM17" s="68" t="s">
        <v>282</v>
      </c>
      <c r="AN17" s="2" t="s">
        <v>1</v>
      </c>
      <c r="AO17" s="64" t="s">
        <v>283</v>
      </c>
      <c r="AP17" s="50">
        <v>0.7</v>
      </c>
      <c r="AQ17" s="2" t="s">
        <v>1</v>
      </c>
      <c r="AR17" s="51">
        <v>41954</v>
      </c>
      <c r="AS17" s="2" t="s">
        <v>1</v>
      </c>
      <c r="AT17" s="52" t="s">
        <v>340</v>
      </c>
      <c r="AU17" s="2" t="s">
        <v>1</v>
      </c>
      <c r="AV17" s="2" t="s">
        <v>1</v>
      </c>
      <c r="AW17" s="128" t="s">
        <v>27</v>
      </c>
      <c r="AX17" s="20" t="str">
        <f>+IF(AW17="PRIVADO", "VALIDE CONTRATO:", "N/A")</f>
        <v>N/A</v>
      </c>
      <c r="AY17" s="20" t="s">
        <v>24</v>
      </c>
      <c r="AZ17" s="2" t="s">
        <v>24</v>
      </c>
      <c r="BA17" s="17" t="str">
        <f>+IF(AZ17="SI","INGRESE DATOS:","N/A")</f>
        <v>N/A</v>
      </c>
      <c r="BB17" s="51" t="s">
        <v>24</v>
      </c>
      <c r="BC17" s="21" t="s">
        <v>24</v>
      </c>
      <c r="BD17" s="51" t="s">
        <v>24</v>
      </c>
      <c r="BE17" s="21" t="s">
        <v>24</v>
      </c>
      <c r="BF17" s="2" t="s">
        <v>1</v>
      </c>
      <c r="BG17" s="29" t="str">
        <f t="shared" si="3"/>
        <v>SI</v>
      </c>
      <c r="BH17" s="29" t="str">
        <f t="shared" si="4"/>
        <v>SI</v>
      </c>
      <c r="BI17" s="29" t="str">
        <f t="shared" si="5"/>
        <v>SI</v>
      </c>
      <c r="BJ17" s="29" t="str">
        <f t="shared" si="6"/>
        <v>SI</v>
      </c>
      <c r="BK17" s="29" t="str">
        <f t="shared" si="7"/>
        <v>SI</v>
      </c>
      <c r="BL17" s="29" t="str">
        <f t="shared" si="8"/>
        <v>SI</v>
      </c>
      <c r="BM17" s="29" t="str">
        <f t="shared" si="9"/>
        <v>SI</v>
      </c>
      <c r="BN17" s="29" t="str">
        <f t="shared" si="10"/>
        <v>SI</v>
      </c>
      <c r="BO17" s="29" t="str">
        <f t="shared" si="11"/>
        <v>SI</v>
      </c>
      <c r="BP17" s="29" t="str">
        <f t="shared" si="12"/>
        <v>SI</v>
      </c>
      <c r="BQ17" s="29" t="str">
        <f t="shared" si="12"/>
        <v>SI</v>
      </c>
      <c r="BR17" s="29" t="str">
        <f t="shared" si="13"/>
        <v>SI</v>
      </c>
      <c r="BS17" s="69" t="str">
        <f>+AY17</f>
        <v>N/A</v>
      </c>
      <c r="BT17" s="17">
        <f>COUNTIF(BG17:BS17,"NO")</f>
        <v>0</v>
      </c>
      <c r="BU17" s="61" t="str">
        <f>+IF(BT17=0,"SI","NO")</f>
        <v>SI</v>
      </c>
      <c r="BV17" s="49" t="s">
        <v>342</v>
      </c>
    </row>
    <row r="18" spans="1:74" x14ac:dyDescent="0.25">
      <c r="A18" s="207"/>
      <c r="B18" s="24"/>
      <c r="C18" s="24"/>
      <c r="D18" s="24"/>
      <c r="E18" s="24"/>
      <c r="F18" s="24"/>
      <c r="G18" s="24"/>
      <c r="H18" s="24"/>
      <c r="I18" s="22"/>
      <c r="J18" s="15">
        <f>SUM(J13:J17)</f>
        <v>55621.914441436384</v>
      </c>
      <c r="K18" s="208"/>
      <c r="L18" s="177"/>
      <c r="M18" s="168"/>
      <c r="N18" s="168"/>
      <c r="O18" s="168"/>
      <c r="P18" s="168"/>
      <c r="Q18" s="168"/>
      <c r="R18" s="168"/>
      <c r="S18" s="168"/>
      <c r="T18" s="168"/>
      <c r="U18" s="168"/>
      <c r="V18" s="168"/>
      <c r="W18" s="168"/>
      <c r="X18" s="168"/>
      <c r="Y18" s="168"/>
      <c r="Z18" s="168"/>
      <c r="AA18" s="169">
        <f>COUNTIF(AA13:AA17,"SI")</f>
        <v>3</v>
      </c>
      <c r="AB18" s="215"/>
      <c r="AC18" s="170">
        <f>SUM(AC13:AC17)</f>
        <v>52830.965902788143</v>
      </c>
      <c r="AD18" s="169"/>
      <c r="AE18" s="169"/>
      <c r="AF18" s="169"/>
      <c r="AG18" s="168"/>
      <c r="AH18" s="168"/>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2"/>
      <c r="BG18" s="22"/>
      <c r="BH18" s="22"/>
      <c r="BI18" s="22"/>
      <c r="BJ18" s="22"/>
      <c r="BK18" s="22"/>
      <c r="BL18" s="22"/>
      <c r="BM18" s="22"/>
      <c r="BN18" s="22"/>
      <c r="BO18" s="22"/>
      <c r="BP18" s="22"/>
      <c r="BQ18" s="22"/>
      <c r="BR18" s="22"/>
      <c r="BS18" s="22"/>
      <c r="BT18" s="27"/>
      <c r="BU18" s="27"/>
      <c r="BV18" s="22"/>
    </row>
    <row r="19" spans="1:74" x14ac:dyDescent="0.25">
      <c r="A19" s="35"/>
      <c r="B19" s="36"/>
      <c r="C19" s="36"/>
      <c r="D19" s="36"/>
      <c r="E19" s="36"/>
      <c r="F19" s="36"/>
      <c r="G19" s="36"/>
      <c r="H19" s="36"/>
      <c r="I19" s="36"/>
      <c r="J19" s="37"/>
      <c r="K19" s="34"/>
      <c r="L19" s="36"/>
      <c r="M19" s="36"/>
      <c r="N19" s="36"/>
      <c r="O19" s="36"/>
      <c r="P19" s="36"/>
      <c r="Q19" s="36"/>
      <c r="R19" s="36"/>
      <c r="S19" s="36"/>
      <c r="T19" s="36"/>
      <c r="U19" s="36"/>
      <c r="V19" s="36"/>
      <c r="W19" s="36"/>
      <c r="X19" s="36"/>
      <c r="Y19" s="36"/>
      <c r="Z19" s="36"/>
      <c r="AA19" s="34"/>
      <c r="AB19" s="34"/>
      <c r="AC19" s="38"/>
      <c r="AD19" s="34"/>
      <c r="AE19" s="34"/>
      <c r="AF19" s="34"/>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row>
    <row r="20" spans="1:74" ht="63" x14ac:dyDescent="0.25">
      <c r="A20" s="43" t="s">
        <v>63</v>
      </c>
      <c r="B20" s="183" t="s">
        <v>64</v>
      </c>
      <c r="C20" s="162" t="s">
        <v>65</v>
      </c>
      <c r="D20" s="162" t="s">
        <v>72</v>
      </c>
      <c r="E20" s="162" t="s">
        <v>66</v>
      </c>
      <c r="F20" s="162" t="s">
        <v>72</v>
      </c>
      <c r="G20" s="162" t="s">
        <v>67</v>
      </c>
      <c r="H20" s="202" t="s">
        <v>77</v>
      </c>
      <c r="I20" s="202"/>
      <c r="J20" s="202"/>
      <c r="K20" s="162" t="s">
        <v>74</v>
      </c>
      <c r="L20" s="162" t="s">
        <v>75</v>
      </c>
      <c r="M20" s="162" t="s">
        <v>76</v>
      </c>
      <c r="N20" s="162" t="s">
        <v>133</v>
      </c>
      <c r="O20" s="163" t="s">
        <v>95</v>
      </c>
      <c r="P20" s="163" t="s">
        <v>97</v>
      </c>
      <c r="Q20" s="163" t="s">
        <v>98</v>
      </c>
      <c r="R20" s="196" t="s">
        <v>3</v>
      </c>
      <c r="S20" s="196"/>
      <c r="T20" s="196"/>
      <c r="U20" s="196"/>
      <c r="V20" s="196"/>
      <c r="W20" s="168"/>
      <c r="X20" s="168"/>
    </row>
    <row r="21" spans="1:74" ht="48.75" hidden="1" customHeight="1" x14ac:dyDescent="0.25">
      <c r="B21" s="183"/>
      <c r="C21" s="176" t="s">
        <v>1</v>
      </c>
      <c r="D21" s="39" t="s">
        <v>1</v>
      </c>
      <c r="E21" s="39" t="s">
        <v>1</v>
      </c>
      <c r="F21" s="39" t="s">
        <v>1</v>
      </c>
      <c r="G21" s="39" t="s">
        <v>1</v>
      </c>
      <c r="H21" s="39" t="s">
        <v>2</v>
      </c>
      <c r="I21" s="173" t="str">
        <f>+IF(H21="SI","VALIDAR MATRICULA","N/A")</f>
        <v>N/A</v>
      </c>
      <c r="J21" s="39" t="s">
        <v>24</v>
      </c>
      <c r="K21" s="175">
        <v>26872</v>
      </c>
      <c r="L21" s="39" t="s">
        <v>1</v>
      </c>
      <c r="M21" s="39" t="s">
        <v>1</v>
      </c>
      <c r="N21" s="39" t="s">
        <v>1</v>
      </c>
      <c r="O21" s="173" t="str">
        <f>+IF(R45&gt;10,"SI","NO")</f>
        <v>SI</v>
      </c>
      <c r="P21" s="173" t="str">
        <f>+IF(U45&gt;4,"SI","NO")</f>
        <v>SI</v>
      </c>
      <c r="Q21" s="173" t="str">
        <f>+IF(X45&gt;4,"SI","NO")</f>
        <v>SI</v>
      </c>
      <c r="R21" s="212" t="s">
        <v>204</v>
      </c>
      <c r="S21" s="213"/>
      <c r="T21" s="213"/>
      <c r="U21" s="213"/>
      <c r="V21" s="214"/>
    </row>
    <row r="22" spans="1:74" ht="61.5" customHeight="1" x14ac:dyDescent="0.25">
      <c r="B22" s="3" t="s">
        <v>68</v>
      </c>
      <c r="C22" s="203" t="s">
        <v>69</v>
      </c>
      <c r="D22" s="204"/>
      <c r="E22" s="203" t="s">
        <v>70</v>
      </c>
      <c r="F22" s="204"/>
      <c r="G22" s="192" t="s">
        <v>181</v>
      </c>
      <c r="H22" s="192"/>
      <c r="I22" s="192"/>
      <c r="J22" s="203" t="s">
        <v>73</v>
      </c>
      <c r="K22" s="205"/>
      <c r="L22" s="204"/>
      <c r="M22" s="60" t="s">
        <v>15</v>
      </c>
      <c r="N22" s="60" t="s">
        <v>71</v>
      </c>
      <c r="O22" s="60" t="s">
        <v>78</v>
      </c>
      <c r="P22" s="192" t="s">
        <v>79</v>
      </c>
      <c r="Q22" s="192"/>
      <c r="R22" s="192"/>
      <c r="S22" s="192" t="s">
        <v>96</v>
      </c>
      <c r="T22" s="192"/>
      <c r="U22" s="192"/>
      <c r="V22" s="192" t="s">
        <v>101</v>
      </c>
      <c r="W22" s="192"/>
      <c r="X22" s="192"/>
      <c r="Y22" s="187" t="s">
        <v>3</v>
      </c>
      <c r="Z22" s="187"/>
      <c r="AA22" s="187"/>
    </row>
    <row r="23" spans="1:74" ht="27" customHeight="1" x14ac:dyDescent="0.25">
      <c r="B23" s="3" t="s">
        <v>9</v>
      </c>
      <c r="C23" s="53" t="s">
        <v>324</v>
      </c>
      <c r="D23" s="2" t="s">
        <v>1</v>
      </c>
      <c r="E23" s="53" t="s">
        <v>325</v>
      </c>
      <c r="F23" s="2" t="s">
        <v>1</v>
      </c>
      <c r="G23" s="193" t="s">
        <v>205</v>
      </c>
      <c r="H23" s="194"/>
      <c r="I23" s="195"/>
      <c r="J23" s="2" t="s">
        <v>24</v>
      </c>
      <c r="K23" s="128" t="str">
        <f>+IF(J23="SI","VALIDAR CONTRATO","N/A")</f>
        <v>N/A</v>
      </c>
      <c r="L23" s="2" t="s">
        <v>24</v>
      </c>
      <c r="M23" s="51">
        <v>26842</v>
      </c>
      <c r="N23" s="51">
        <v>29417</v>
      </c>
      <c r="O23" s="2" t="s">
        <v>2</v>
      </c>
      <c r="P23" s="51">
        <v>26842</v>
      </c>
      <c r="Q23" s="51">
        <v>29417</v>
      </c>
      <c r="R23" s="13">
        <f>+Q23-P23</f>
        <v>2575</v>
      </c>
      <c r="S23" s="51"/>
      <c r="T23" s="51"/>
      <c r="U23" s="13">
        <f>+T23-S23</f>
        <v>0</v>
      </c>
      <c r="V23" s="51"/>
      <c r="W23" s="51"/>
      <c r="X23" s="13">
        <f>+W23-V23</f>
        <v>0</v>
      </c>
      <c r="Y23" s="179" t="s">
        <v>24</v>
      </c>
      <c r="Z23" s="180"/>
      <c r="AA23" s="181"/>
    </row>
    <row r="24" spans="1:74" ht="139.5" customHeight="1" x14ac:dyDescent="0.25">
      <c r="B24" s="3" t="s">
        <v>11</v>
      </c>
      <c r="C24" s="53" t="s">
        <v>324</v>
      </c>
      <c r="D24" s="2" t="s">
        <v>1</v>
      </c>
      <c r="E24" s="53" t="s">
        <v>325</v>
      </c>
      <c r="F24" s="2" t="s">
        <v>1</v>
      </c>
      <c r="G24" s="193" t="s">
        <v>371</v>
      </c>
      <c r="H24" s="194"/>
      <c r="I24" s="195"/>
      <c r="J24" s="2" t="s">
        <v>24</v>
      </c>
      <c r="K24" s="128" t="str">
        <f t="shared" ref="K24:K27" si="14">+IF(J24="SI","VALIDAR CONTRATO","N/A")</f>
        <v>N/A</v>
      </c>
      <c r="L24" s="2" t="s">
        <v>24</v>
      </c>
      <c r="M24" s="51">
        <v>29418</v>
      </c>
      <c r="N24" s="51">
        <v>29895</v>
      </c>
      <c r="O24" s="2" t="s">
        <v>2</v>
      </c>
      <c r="P24" s="51">
        <v>29418</v>
      </c>
      <c r="Q24" s="51">
        <v>29895</v>
      </c>
      <c r="R24" s="13">
        <f t="shared" ref="R24:R44" si="15">+Q24-P24</f>
        <v>477</v>
      </c>
      <c r="S24" s="51"/>
      <c r="T24" s="51"/>
      <c r="U24" s="13">
        <f t="shared" ref="U24:U44" si="16">+T24-S24</f>
        <v>0</v>
      </c>
      <c r="V24" s="51">
        <v>29418</v>
      </c>
      <c r="W24" s="51">
        <v>29895</v>
      </c>
      <c r="X24" s="13">
        <f t="shared" ref="X24:X44" si="17">+W24-V24</f>
        <v>477</v>
      </c>
      <c r="Y24" s="179" t="s">
        <v>24</v>
      </c>
      <c r="Z24" s="180"/>
      <c r="AA24" s="181"/>
    </row>
    <row r="25" spans="1:74" x14ac:dyDescent="0.25">
      <c r="B25" s="3" t="s">
        <v>12</v>
      </c>
      <c r="C25" s="53" t="s">
        <v>324</v>
      </c>
      <c r="D25" s="2" t="s">
        <v>1</v>
      </c>
      <c r="E25" s="53" t="s">
        <v>325</v>
      </c>
      <c r="F25" s="2" t="s">
        <v>1</v>
      </c>
      <c r="G25" s="193" t="s">
        <v>326</v>
      </c>
      <c r="H25" s="194"/>
      <c r="I25" s="195"/>
      <c r="J25" s="2" t="s">
        <v>24</v>
      </c>
      <c r="K25" s="128" t="str">
        <f t="shared" si="14"/>
        <v>N/A</v>
      </c>
      <c r="L25" s="2" t="s">
        <v>24</v>
      </c>
      <c r="M25" s="51">
        <v>29977</v>
      </c>
      <c r="N25" s="51">
        <v>30851</v>
      </c>
      <c r="O25" s="2" t="s">
        <v>2</v>
      </c>
      <c r="P25" s="51"/>
      <c r="Q25" s="51"/>
      <c r="R25" s="13">
        <f t="shared" si="15"/>
        <v>0</v>
      </c>
      <c r="S25" s="51"/>
      <c r="T25" s="51"/>
      <c r="U25" s="13">
        <f t="shared" si="16"/>
        <v>0</v>
      </c>
      <c r="V25" s="51"/>
      <c r="W25" s="51"/>
      <c r="X25" s="13">
        <f t="shared" si="17"/>
        <v>0</v>
      </c>
      <c r="Y25" s="179" t="s">
        <v>24</v>
      </c>
      <c r="Z25" s="180"/>
      <c r="AA25" s="181"/>
    </row>
    <row r="26" spans="1:74" ht="33" customHeight="1" x14ac:dyDescent="0.25">
      <c r="B26" s="3" t="s">
        <v>13</v>
      </c>
      <c r="C26" s="53" t="s">
        <v>324</v>
      </c>
      <c r="D26" s="2" t="s">
        <v>1</v>
      </c>
      <c r="E26" s="53" t="s">
        <v>325</v>
      </c>
      <c r="F26" s="2" t="s">
        <v>1</v>
      </c>
      <c r="G26" s="193" t="s">
        <v>370</v>
      </c>
      <c r="H26" s="194"/>
      <c r="I26" s="195"/>
      <c r="J26" s="2" t="s">
        <v>24</v>
      </c>
      <c r="K26" s="128" t="str">
        <f t="shared" si="14"/>
        <v>N/A</v>
      </c>
      <c r="L26" s="2" t="s">
        <v>24</v>
      </c>
      <c r="M26" s="51">
        <v>30852</v>
      </c>
      <c r="N26" s="51">
        <v>31326</v>
      </c>
      <c r="O26" s="2" t="s">
        <v>2</v>
      </c>
      <c r="P26" s="51">
        <v>30852</v>
      </c>
      <c r="Q26" s="51">
        <v>31326</v>
      </c>
      <c r="R26" s="13">
        <f t="shared" si="15"/>
        <v>474</v>
      </c>
      <c r="S26" s="51"/>
      <c r="T26" s="51"/>
      <c r="U26" s="13">
        <f t="shared" si="16"/>
        <v>0</v>
      </c>
      <c r="V26" s="51"/>
      <c r="W26" s="51"/>
      <c r="X26" s="13">
        <f t="shared" si="17"/>
        <v>0</v>
      </c>
      <c r="Y26" s="179" t="s">
        <v>24</v>
      </c>
      <c r="Z26" s="180"/>
      <c r="AA26" s="181"/>
    </row>
    <row r="27" spans="1:74" ht="150" customHeight="1" x14ac:dyDescent="0.25">
      <c r="B27" s="3" t="s">
        <v>14</v>
      </c>
      <c r="C27" s="53" t="s">
        <v>324</v>
      </c>
      <c r="D27" s="2" t="s">
        <v>1</v>
      </c>
      <c r="E27" s="53" t="s">
        <v>325</v>
      </c>
      <c r="F27" s="2" t="s">
        <v>1</v>
      </c>
      <c r="G27" s="193" t="s">
        <v>372</v>
      </c>
      <c r="H27" s="194"/>
      <c r="I27" s="195"/>
      <c r="J27" s="2" t="s">
        <v>24</v>
      </c>
      <c r="K27" s="128" t="str">
        <f t="shared" si="14"/>
        <v>N/A</v>
      </c>
      <c r="L27" s="2" t="s">
        <v>24</v>
      </c>
      <c r="M27" s="51">
        <v>32241</v>
      </c>
      <c r="N27" s="51">
        <v>33448</v>
      </c>
      <c r="O27" s="2" t="s">
        <v>2</v>
      </c>
      <c r="P27" s="51">
        <v>32241</v>
      </c>
      <c r="Q27" s="51">
        <v>33448</v>
      </c>
      <c r="R27" s="13">
        <f t="shared" si="15"/>
        <v>1207</v>
      </c>
      <c r="S27" s="51"/>
      <c r="T27" s="51"/>
      <c r="U27" s="13">
        <f t="shared" si="16"/>
        <v>0</v>
      </c>
      <c r="V27" s="51">
        <v>32241</v>
      </c>
      <c r="W27" s="51">
        <v>33448</v>
      </c>
      <c r="X27" s="13">
        <f t="shared" si="17"/>
        <v>1207</v>
      </c>
      <c r="Y27" s="179" t="s">
        <v>24</v>
      </c>
      <c r="Z27" s="180"/>
      <c r="AA27" s="181"/>
    </row>
    <row r="28" spans="1:74" ht="61.5" customHeight="1" x14ac:dyDescent="0.25">
      <c r="B28" s="209" t="s">
        <v>80</v>
      </c>
      <c r="C28" s="219" t="s">
        <v>206</v>
      </c>
      <c r="D28" s="2" t="s">
        <v>1</v>
      </c>
      <c r="E28" s="53" t="s">
        <v>325</v>
      </c>
      <c r="F28" s="2" t="s">
        <v>1</v>
      </c>
      <c r="G28" s="193" t="s">
        <v>381</v>
      </c>
      <c r="H28" s="194"/>
      <c r="I28" s="195"/>
      <c r="J28" s="2" t="s">
        <v>24</v>
      </c>
      <c r="K28" s="128" t="str">
        <f t="shared" ref="K28:K44" si="18">+IF(J28="SI","VALIDAR CONTRATO","N/A")</f>
        <v>N/A</v>
      </c>
      <c r="L28" s="2" t="s">
        <v>24</v>
      </c>
      <c r="M28" s="51">
        <v>33848</v>
      </c>
      <c r="N28" s="51">
        <v>35338</v>
      </c>
      <c r="O28" s="2" t="s">
        <v>2</v>
      </c>
      <c r="P28" s="51">
        <v>33848</v>
      </c>
      <c r="Q28" s="51">
        <v>35338</v>
      </c>
      <c r="R28" s="13">
        <f t="shared" si="15"/>
        <v>1490</v>
      </c>
      <c r="S28" s="51">
        <v>33908</v>
      </c>
      <c r="T28" s="51">
        <v>34060</v>
      </c>
      <c r="U28" s="13">
        <f t="shared" si="16"/>
        <v>152</v>
      </c>
      <c r="V28" s="51">
        <v>33908</v>
      </c>
      <c r="W28" s="51">
        <v>34060</v>
      </c>
      <c r="X28" s="13">
        <f t="shared" si="17"/>
        <v>152</v>
      </c>
      <c r="Y28" s="179" t="s">
        <v>229</v>
      </c>
      <c r="Z28" s="180"/>
      <c r="AA28" s="181"/>
    </row>
    <row r="29" spans="1:74" ht="61.5" customHeight="1" x14ac:dyDescent="0.25">
      <c r="B29" s="217"/>
      <c r="C29" s="220"/>
      <c r="D29" s="2" t="s">
        <v>1</v>
      </c>
      <c r="E29" s="53" t="s">
        <v>325</v>
      </c>
      <c r="F29" s="2" t="s">
        <v>1</v>
      </c>
      <c r="G29" s="193" t="s">
        <v>382</v>
      </c>
      <c r="H29" s="194"/>
      <c r="I29" s="195"/>
      <c r="J29" s="2" t="s">
        <v>24</v>
      </c>
      <c r="K29" s="128" t="str">
        <f t="shared" si="18"/>
        <v>N/A</v>
      </c>
      <c r="L29" s="2" t="s">
        <v>24</v>
      </c>
      <c r="M29" s="51">
        <v>34485</v>
      </c>
      <c r="N29" s="51">
        <v>34639</v>
      </c>
      <c r="O29" s="2" t="s">
        <v>1</v>
      </c>
      <c r="P29" s="51"/>
      <c r="Q29" s="51"/>
      <c r="R29" s="13">
        <f t="shared" si="15"/>
        <v>0</v>
      </c>
      <c r="S29" s="51"/>
      <c r="T29" s="51"/>
      <c r="U29" s="13">
        <f t="shared" si="16"/>
        <v>0</v>
      </c>
      <c r="V29" s="51">
        <v>34485</v>
      </c>
      <c r="W29" s="51">
        <v>34639</v>
      </c>
      <c r="X29" s="13">
        <f t="shared" si="17"/>
        <v>154</v>
      </c>
      <c r="Y29" s="179" t="s">
        <v>229</v>
      </c>
      <c r="Z29" s="180"/>
      <c r="AA29" s="181"/>
    </row>
    <row r="30" spans="1:74" ht="61.5" customHeight="1" x14ac:dyDescent="0.25">
      <c r="B30" s="218"/>
      <c r="C30" s="221"/>
      <c r="D30" s="2" t="s">
        <v>1</v>
      </c>
      <c r="E30" s="53" t="s">
        <v>325</v>
      </c>
      <c r="F30" s="2" t="s">
        <v>1</v>
      </c>
      <c r="G30" s="193" t="s">
        <v>383</v>
      </c>
      <c r="H30" s="194"/>
      <c r="I30" s="195"/>
      <c r="J30" s="2" t="s">
        <v>24</v>
      </c>
      <c r="K30" s="128" t="str">
        <f t="shared" si="18"/>
        <v>N/A</v>
      </c>
      <c r="L30" s="2" t="s">
        <v>24</v>
      </c>
      <c r="M30" s="51">
        <v>35064</v>
      </c>
      <c r="N30" s="51">
        <v>35186</v>
      </c>
      <c r="O30" s="2" t="s">
        <v>1</v>
      </c>
      <c r="P30" s="51"/>
      <c r="Q30" s="51"/>
      <c r="R30" s="13">
        <f t="shared" si="15"/>
        <v>0</v>
      </c>
      <c r="S30" s="51"/>
      <c r="T30" s="51"/>
      <c r="U30" s="13">
        <f t="shared" si="16"/>
        <v>0</v>
      </c>
      <c r="V30" s="51">
        <v>35064</v>
      </c>
      <c r="W30" s="51">
        <v>35186</v>
      </c>
      <c r="X30" s="13">
        <f t="shared" si="17"/>
        <v>122</v>
      </c>
      <c r="Y30" s="179" t="s">
        <v>229</v>
      </c>
      <c r="Z30" s="180"/>
      <c r="AA30" s="181"/>
    </row>
    <row r="31" spans="1:74" ht="63.75" customHeight="1" x14ac:dyDescent="0.25">
      <c r="B31" s="3" t="s">
        <v>81</v>
      </c>
      <c r="C31" s="53" t="s">
        <v>212</v>
      </c>
      <c r="D31" s="2" t="s">
        <v>1</v>
      </c>
      <c r="E31" s="53" t="s">
        <v>325</v>
      </c>
      <c r="F31" s="2" t="s">
        <v>1</v>
      </c>
      <c r="G31" s="193" t="s">
        <v>373</v>
      </c>
      <c r="H31" s="194"/>
      <c r="I31" s="195"/>
      <c r="J31" s="2" t="s">
        <v>24</v>
      </c>
      <c r="K31" s="128" t="str">
        <f t="shared" si="18"/>
        <v>N/A</v>
      </c>
      <c r="L31" s="2" t="s">
        <v>24</v>
      </c>
      <c r="M31" s="51">
        <v>35339</v>
      </c>
      <c r="N31" s="51">
        <v>36012</v>
      </c>
      <c r="O31" s="2" t="s">
        <v>1</v>
      </c>
      <c r="P31" s="51">
        <v>35339</v>
      </c>
      <c r="Q31" s="51">
        <v>36012</v>
      </c>
      <c r="R31" s="13">
        <f t="shared" si="15"/>
        <v>673</v>
      </c>
      <c r="S31" s="51">
        <v>35339</v>
      </c>
      <c r="T31" s="51">
        <v>36012</v>
      </c>
      <c r="U31" s="13">
        <f t="shared" si="16"/>
        <v>673</v>
      </c>
      <c r="V31" s="51">
        <v>35339</v>
      </c>
      <c r="W31" s="51">
        <v>36012</v>
      </c>
      <c r="X31" s="13">
        <f t="shared" si="17"/>
        <v>673</v>
      </c>
      <c r="Y31" s="179" t="s">
        <v>24</v>
      </c>
      <c r="Z31" s="180"/>
      <c r="AA31" s="181"/>
    </row>
    <row r="32" spans="1:74" ht="59.25" customHeight="1" x14ac:dyDescent="0.25">
      <c r="B32" s="3" t="s">
        <v>82</v>
      </c>
      <c r="C32" s="53" t="s">
        <v>214</v>
      </c>
      <c r="D32" s="2" t="s">
        <v>1</v>
      </c>
      <c r="E32" s="53" t="s">
        <v>325</v>
      </c>
      <c r="F32" s="2" t="s">
        <v>1</v>
      </c>
      <c r="G32" s="193" t="s">
        <v>374</v>
      </c>
      <c r="H32" s="194"/>
      <c r="I32" s="195"/>
      <c r="J32" s="2" t="s">
        <v>24</v>
      </c>
      <c r="K32" s="128" t="str">
        <f t="shared" si="18"/>
        <v>N/A</v>
      </c>
      <c r="L32" s="2" t="s">
        <v>24</v>
      </c>
      <c r="M32" s="51">
        <v>35954</v>
      </c>
      <c r="N32" s="51">
        <v>37827</v>
      </c>
      <c r="O32" s="2" t="s">
        <v>1</v>
      </c>
      <c r="P32" s="51">
        <v>36013</v>
      </c>
      <c r="Q32" s="51">
        <v>37827</v>
      </c>
      <c r="R32" s="13">
        <f t="shared" si="15"/>
        <v>1814</v>
      </c>
      <c r="S32" s="51">
        <v>36013</v>
      </c>
      <c r="T32" s="51">
        <v>37827</v>
      </c>
      <c r="U32" s="13">
        <f t="shared" si="16"/>
        <v>1814</v>
      </c>
      <c r="V32" s="51">
        <v>36013</v>
      </c>
      <c r="W32" s="51">
        <v>37827</v>
      </c>
      <c r="X32" s="13">
        <f t="shared" si="17"/>
        <v>1814</v>
      </c>
      <c r="Y32" s="179" t="s">
        <v>229</v>
      </c>
      <c r="Z32" s="180"/>
      <c r="AA32" s="181"/>
    </row>
    <row r="33" spans="1:27" ht="95.25" customHeight="1" x14ac:dyDescent="0.25">
      <c r="B33" s="3" t="s">
        <v>83</v>
      </c>
      <c r="C33" s="53" t="s">
        <v>285</v>
      </c>
      <c r="D33" s="2" t="s">
        <v>1</v>
      </c>
      <c r="E33" s="53" t="s">
        <v>325</v>
      </c>
      <c r="F33" s="2" t="s">
        <v>1</v>
      </c>
      <c r="G33" s="193" t="s">
        <v>384</v>
      </c>
      <c r="H33" s="194"/>
      <c r="I33" s="195"/>
      <c r="J33" s="2" t="s">
        <v>24</v>
      </c>
      <c r="K33" s="128" t="str">
        <f t="shared" si="18"/>
        <v>N/A</v>
      </c>
      <c r="L33" s="2" t="s">
        <v>24</v>
      </c>
      <c r="M33" s="51">
        <v>37287</v>
      </c>
      <c r="N33" s="51">
        <v>38200</v>
      </c>
      <c r="O33" s="2" t="s">
        <v>1</v>
      </c>
      <c r="P33" s="51">
        <v>37828</v>
      </c>
      <c r="Q33" s="51">
        <v>38200</v>
      </c>
      <c r="R33" s="13">
        <f t="shared" si="15"/>
        <v>372</v>
      </c>
      <c r="S33" s="51">
        <v>37828</v>
      </c>
      <c r="T33" s="51">
        <v>38200</v>
      </c>
      <c r="U33" s="13">
        <f t="shared" si="16"/>
        <v>372</v>
      </c>
      <c r="V33" s="51">
        <v>37828</v>
      </c>
      <c r="W33" s="51">
        <v>38200</v>
      </c>
      <c r="X33" s="13">
        <f t="shared" si="17"/>
        <v>372</v>
      </c>
      <c r="Y33" s="179" t="s">
        <v>229</v>
      </c>
      <c r="Z33" s="180"/>
      <c r="AA33" s="181"/>
    </row>
    <row r="34" spans="1:27" ht="95.25" customHeight="1" x14ac:dyDescent="0.25">
      <c r="B34" s="3" t="s">
        <v>84</v>
      </c>
      <c r="C34" s="53" t="s">
        <v>285</v>
      </c>
      <c r="D34" s="2" t="s">
        <v>1</v>
      </c>
      <c r="E34" s="53" t="s">
        <v>325</v>
      </c>
      <c r="F34" s="2" t="s">
        <v>1</v>
      </c>
      <c r="G34" s="193" t="s">
        <v>336</v>
      </c>
      <c r="H34" s="194"/>
      <c r="I34" s="195"/>
      <c r="J34" s="2" t="s">
        <v>24</v>
      </c>
      <c r="K34" s="128" t="str">
        <f t="shared" si="18"/>
        <v>N/A</v>
      </c>
      <c r="L34" s="2" t="s">
        <v>24</v>
      </c>
      <c r="M34" s="51">
        <v>37711</v>
      </c>
      <c r="N34" s="51">
        <v>38018</v>
      </c>
      <c r="O34" s="2" t="s">
        <v>1</v>
      </c>
      <c r="P34" s="51"/>
      <c r="Q34" s="51"/>
      <c r="R34" s="13">
        <f t="shared" si="15"/>
        <v>0</v>
      </c>
      <c r="S34" s="51"/>
      <c r="T34" s="51"/>
      <c r="U34" s="13">
        <f t="shared" si="16"/>
        <v>0</v>
      </c>
      <c r="V34" s="51"/>
      <c r="W34" s="51"/>
      <c r="X34" s="13">
        <f t="shared" si="17"/>
        <v>0</v>
      </c>
      <c r="Y34" s="179" t="s">
        <v>287</v>
      </c>
      <c r="Z34" s="180"/>
      <c r="AA34" s="181"/>
    </row>
    <row r="35" spans="1:27" ht="45.75" customHeight="1" x14ac:dyDescent="0.25">
      <c r="B35" s="3" t="s">
        <v>85</v>
      </c>
      <c r="C35" s="53" t="s">
        <v>206</v>
      </c>
      <c r="D35" s="2" t="s">
        <v>1</v>
      </c>
      <c r="E35" s="53" t="s">
        <v>325</v>
      </c>
      <c r="F35" s="2" t="s">
        <v>1</v>
      </c>
      <c r="G35" s="193" t="s">
        <v>337</v>
      </c>
      <c r="H35" s="194"/>
      <c r="I35" s="195"/>
      <c r="J35" s="2" t="s">
        <v>24</v>
      </c>
      <c r="K35" s="128" t="str">
        <f t="shared" si="18"/>
        <v>N/A</v>
      </c>
      <c r="L35" s="2" t="s">
        <v>24</v>
      </c>
      <c r="M35" s="51">
        <v>37587</v>
      </c>
      <c r="N35" s="51">
        <v>38061</v>
      </c>
      <c r="O35" s="2" t="s">
        <v>1</v>
      </c>
      <c r="P35" s="51"/>
      <c r="Q35" s="51"/>
      <c r="R35" s="13">
        <f t="shared" si="15"/>
        <v>0</v>
      </c>
      <c r="S35" s="51"/>
      <c r="T35" s="51"/>
      <c r="U35" s="13">
        <f t="shared" si="16"/>
        <v>0</v>
      </c>
      <c r="V35" s="51"/>
      <c r="W35" s="51"/>
      <c r="X35" s="13">
        <f t="shared" si="17"/>
        <v>0</v>
      </c>
      <c r="Y35" s="179" t="s">
        <v>287</v>
      </c>
      <c r="Z35" s="180"/>
      <c r="AA35" s="181"/>
    </row>
    <row r="36" spans="1:27" ht="45.75" customHeight="1" x14ac:dyDescent="0.25">
      <c r="B36" s="3" t="s">
        <v>86</v>
      </c>
      <c r="C36" s="53" t="s">
        <v>288</v>
      </c>
      <c r="D36" s="2" t="s">
        <v>1</v>
      </c>
      <c r="E36" s="53" t="s">
        <v>338</v>
      </c>
      <c r="F36" s="2" t="s">
        <v>1</v>
      </c>
      <c r="G36" s="193" t="s">
        <v>385</v>
      </c>
      <c r="H36" s="194"/>
      <c r="I36" s="195"/>
      <c r="J36" s="2" t="s">
        <v>24</v>
      </c>
      <c r="K36" s="128" t="str">
        <f t="shared" si="18"/>
        <v>N/A</v>
      </c>
      <c r="L36" s="2" t="s">
        <v>24</v>
      </c>
      <c r="M36" s="51">
        <v>38625</v>
      </c>
      <c r="N36" s="51">
        <v>38657</v>
      </c>
      <c r="O36" s="2" t="s">
        <v>1</v>
      </c>
      <c r="P36" s="51">
        <v>38625</v>
      </c>
      <c r="Q36" s="51">
        <v>38657</v>
      </c>
      <c r="R36" s="13">
        <f t="shared" si="15"/>
        <v>32</v>
      </c>
      <c r="S36" s="51"/>
      <c r="T36" s="51"/>
      <c r="U36" s="13">
        <f t="shared" si="16"/>
        <v>0</v>
      </c>
      <c r="V36" s="51"/>
      <c r="W36" s="51"/>
      <c r="X36" s="13">
        <f t="shared" si="17"/>
        <v>0</v>
      </c>
      <c r="Y36" s="179" t="s">
        <v>24</v>
      </c>
      <c r="Z36" s="180"/>
      <c r="AA36" s="181"/>
    </row>
    <row r="37" spans="1:27" ht="47.25" customHeight="1" x14ac:dyDescent="0.25">
      <c r="B37" s="3" t="s">
        <v>87</v>
      </c>
      <c r="C37" s="53" t="s">
        <v>213</v>
      </c>
      <c r="D37" s="2" t="s">
        <v>1</v>
      </c>
      <c r="E37" s="53" t="s">
        <v>325</v>
      </c>
      <c r="F37" s="2" t="s">
        <v>1</v>
      </c>
      <c r="G37" s="193" t="s">
        <v>375</v>
      </c>
      <c r="H37" s="194"/>
      <c r="I37" s="195"/>
      <c r="J37" s="2" t="s">
        <v>24</v>
      </c>
      <c r="K37" s="128" t="str">
        <f t="shared" si="18"/>
        <v>N/A</v>
      </c>
      <c r="L37" s="2" t="s">
        <v>24</v>
      </c>
      <c r="M37" s="51">
        <v>38248</v>
      </c>
      <c r="N37" s="51">
        <v>38815</v>
      </c>
      <c r="O37" s="2" t="s">
        <v>1</v>
      </c>
      <c r="P37" s="51">
        <v>38658</v>
      </c>
      <c r="Q37" s="51">
        <v>38815</v>
      </c>
      <c r="R37" s="13">
        <f t="shared" si="15"/>
        <v>157</v>
      </c>
      <c r="S37" s="51">
        <v>38248</v>
      </c>
      <c r="T37" s="51">
        <v>38815</v>
      </c>
      <c r="U37" s="13">
        <f t="shared" si="16"/>
        <v>567</v>
      </c>
      <c r="V37" s="51"/>
      <c r="W37" s="51"/>
      <c r="X37" s="13">
        <f t="shared" si="17"/>
        <v>0</v>
      </c>
      <c r="Y37" s="179" t="s">
        <v>24</v>
      </c>
      <c r="Z37" s="180"/>
      <c r="AA37" s="181"/>
    </row>
    <row r="38" spans="1:27" ht="55.5" customHeight="1" x14ac:dyDescent="0.25">
      <c r="B38" s="3" t="s">
        <v>88</v>
      </c>
      <c r="C38" s="53" t="s">
        <v>206</v>
      </c>
      <c r="D38" s="2" t="s">
        <v>1</v>
      </c>
      <c r="E38" s="53" t="s">
        <v>325</v>
      </c>
      <c r="F38" s="2" t="s">
        <v>1</v>
      </c>
      <c r="G38" s="193" t="s">
        <v>209</v>
      </c>
      <c r="H38" s="210"/>
      <c r="I38" s="211"/>
      <c r="J38" s="2" t="s">
        <v>24</v>
      </c>
      <c r="K38" s="128" t="str">
        <f t="shared" si="18"/>
        <v>N/A</v>
      </c>
      <c r="L38" s="2" t="s">
        <v>24</v>
      </c>
      <c r="M38" s="51">
        <v>38821</v>
      </c>
      <c r="N38" s="51">
        <v>42003</v>
      </c>
      <c r="O38" s="2" t="s">
        <v>2</v>
      </c>
      <c r="P38" s="51"/>
      <c r="Q38" s="51"/>
      <c r="R38" s="13">
        <f t="shared" si="15"/>
        <v>0</v>
      </c>
      <c r="S38" s="51"/>
      <c r="T38" s="51"/>
      <c r="U38" s="13">
        <f t="shared" si="16"/>
        <v>0</v>
      </c>
      <c r="V38" s="51"/>
      <c r="W38" s="51"/>
      <c r="X38" s="13">
        <f t="shared" si="17"/>
        <v>0</v>
      </c>
      <c r="Y38" s="179" t="s">
        <v>286</v>
      </c>
      <c r="Z38" s="180"/>
      <c r="AA38" s="181"/>
    </row>
    <row r="39" spans="1:27" hidden="1" x14ac:dyDescent="0.25">
      <c r="B39" s="3" t="s">
        <v>89</v>
      </c>
      <c r="C39" s="53"/>
      <c r="D39" s="128"/>
      <c r="E39" s="53"/>
      <c r="F39" s="128"/>
      <c r="G39" s="201"/>
      <c r="H39" s="201"/>
      <c r="I39" s="201"/>
      <c r="J39" s="128"/>
      <c r="K39" s="128" t="str">
        <f t="shared" si="18"/>
        <v>N/A</v>
      </c>
      <c r="L39" s="128"/>
      <c r="M39" s="51"/>
      <c r="N39" s="51"/>
      <c r="O39" s="128"/>
      <c r="P39" s="51"/>
      <c r="Q39" s="51"/>
      <c r="R39" s="13">
        <f t="shared" si="15"/>
        <v>0</v>
      </c>
      <c r="S39" s="51"/>
      <c r="T39" s="51"/>
      <c r="U39" s="13">
        <f t="shared" si="16"/>
        <v>0</v>
      </c>
      <c r="V39" s="51"/>
      <c r="W39" s="51"/>
      <c r="X39" s="13">
        <f t="shared" si="17"/>
        <v>0</v>
      </c>
      <c r="Y39" s="184"/>
      <c r="Z39" s="185"/>
      <c r="AA39" s="186"/>
    </row>
    <row r="40" spans="1:27" hidden="1" x14ac:dyDescent="0.25">
      <c r="B40" s="3" t="s">
        <v>90</v>
      </c>
      <c r="C40" s="53"/>
      <c r="D40" s="128"/>
      <c r="E40" s="53"/>
      <c r="F40" s="128"/>
      <c r="G40" s="201"/>
      <c r="H40" s="201"/>
      <c r="I40" s="201"/>
      <c r="J40" s="128"/>
      <c r="K40" s="128" t="str">
        <f t="shared" si="18"/>
        <v>N/A</v>
      </c>
      <c r="L40" s="128"/>
      <c r="M40" s="51"/>
      <c r="N40" s="51"/>
      <c r="O40" s="128"/>
      <c r="P40" s="51"/>
      <c r="Q40" s="51"/>
      <c r="R40" s="13">
        <f t="shared" si="15"/>
        <v>0</v>
      </c>
      <c r="S40" s="51"/>
      <c r="T40" s="51"/>
      <c r="U40" s="13">
        <f t="shared" si="16"/>
        <v>0</v>
      </c>
      <c r="V40" s="51"/>
      <c r="W40" s="51"/>
      <c r="X40" s="13">
        <f t="shared" si="17"/>
        <v>0</v>
      </c>
      <c r="Y40" s="184"/>
      <c r="Z40" s="185"/>
      <c r="AA40" s="186"/>
    </row>
    <row r="41" spans="1:27" hidden="1" x14ac:dyDescent="0.25">
      <c r="B41" s="3" t="s">
        <v>91</v>
      </c>
      <c r="C41" s="53"/>
      <c r="D41" s="128"/>
      <c r="E41" s="53"/>
      <c r="F41" s="128"/>
      <c r="G41" s="201"/>
      <c r="H41" s="201"/>
      <c r="I41" s="201"/>
      <c r="J41" s="128"/>
      <c r="K41" s="128" t="str">
        <f t="shared" si="18"/>
        <v>N/A</v>
      </c>
      <c r="L41" s="128"/>
      <c r="M41" s="51"/>
      <c r="N41" s="51"/>
      <c r="O41" s="128"/>
      <c r="P41" s="51"/>
      <c r="Q41" s="51"/>
      <c r="R41" s="13">
        <f t="shared" si="15"/>
        <v>0</v>
      </c>
      <c r="S41" s="51"/>
      <c r="T41" s="51"/>
      <c r="U41" s="13">
        <f t="shared" si="16"/>
        <v>0</v>
      </c>
      <c r="V41" s="51"/>
      <c r="W41" s="51"/>
      <c r="X41" s="13">
        <f t="shared" si="17"/>
        <v>0</v>
      </c>
      <c r="Y41" s="184"/>
      <c r="Z41" s="185"/>
      <c r="AA41" s="186"/>
    </row>
    <row r="42" spans="1:27" hidden="1" x14ac:dyDescent="0.25">
      <c r="B42" s="3" t="s">
        <v>92</v>
      </c>
      <c r="C42" s="53"/>
      <c r="D42" s="128"/>
      <c r="E42" s="53"/>
      <c r="F42" s="128"/>
      <c r="G42" s="201"/>
      <c r="H42" s="201"/>
      <c r="I42" s="201"/>
      <c r="J42" s="128"/>
      <c r="K42" s="128" t="str">
        <f t="shared" si="18"/>
        <v>N/A</v>
      </c>
      <c r="L42" s="128"/>
      <c r="M42" s="51"/>
      <c r="N42" s="51"/>
      <c r="O42" s="128"/>
      <c r="P42" s="51"/>
      <c r="Q42" s="51"/>
      <c r="R42" s="13">
        <f t="shared" si="15"/>
        <v>0</v>
      </c>
      <c r="S42" s="51"/>
      <c r="T42" s="51"/>
      <c r="U42" s="13">
        <f t="shared" si="16"/>
        <v>0</v>
      </c>
      <c r="V42" s="51"/>
      <c r="W42" s="51"/>
      <c r="X42" s="13">
        <f t="shared" si="17"/>
        <v>0</v>
      </c>
      <c r="Y42" s="184"/>
      <c r="Z42" s="185"/>
      <c r="AA42" s="186"/>
    </row>
    <row r="43" spans="1:27" hidden="1" x14ac:dyDescent="0.25">
      <c r="B43" s="3" t="s">
        <v>93</v>
      </c>
      <c r="C43" s="53"/>
      <c r="D43" s="128"/>
      <c r="E43" s="53"/>
      <c r="F43" s="128"/>
      <c r="G43" s="201"/>
      <c r="H43" s="201"/>
      <c r="I43" s="201"/>
      <c r="J43" s="128"/>
      <c r="K43" s="128" t="str">
        <f t="shared" si="18"/>
        <v>N/A</v>
      </c>
      <c r="L43" s="128"/>
      <c r="M43" s="51"/>
      <c r="N43" s="51"/>
      <c r="O43" s="128"/>
      <c r="P43" s="51"/>
      <c r="Q43" s="51"/>
      <c r="R43" s="13">
        <f t="shared" si="15"/>
        <v>0</v>
      </c>
      <c r="S43" s="51"/>
      <c r="T43" s="51"/>
      <c r="U43" s="13">
        <f t="shared" si="16"/>
        <v>0</v>
      </c>
      <c r="V43" s="51"/>
      <c r="W43" s="51"/>
      <c r="X43" s="13">
        <f t="shared" si="17"/>
        <v>0</v>
      </c>
      <c r="Y43" s="184"/>
      <c r="Z43" s="185"/>
      <c r="AA43" s="186"/>
    </row>
    <row r="44" spans="1:27" hidden="1" x14ac:dyDescent="0.25">
      <c r="B44" s="3" t="s">
        <v>94</v>
      </c>
      <c r="C44" s="53"/>
      <c r="D44" s="128"/>
      <c r="E44" s="53"/>
      <c r="F44" s="128"/>
      <c r="G44" s="201"/>
      <c r="H44" s="201"/>
      <c r="I44" s="201"/>
      <c r="J44" s="128"/>
      <c r="K44" s="128" t="str">
        <f t="shared" si="18"/>
        <v>N/A</v>
      </c>
      <c r="L44" s="128"/>
      <c r="M44" s="51"/>
      <c r="N44" s="51"/>
      <c r="O44" s="128"/>
      <c r="P44" s="51"/>
      <c r="Q44" s="51"/>
      <c r="R44" s="13">
        <f t="shared" si="15"/>
        <v>0</v>
      </c>
      <c r="S44" s="51"/>
      <c r="T44" s="51"/>
      <c r="U44" s="13">
        <f t="shared" si="16"/>
        <v>0</v>
      </c>
      <c r="V44" s="51"/>
      <c r="W44" s="51"/>
      <c r="X44" s="13">
        <f t="shared" si="17"/>
        <v>0</v>
      </c>
      <c r="Y44" s="184"/>
      <c r="Z44" s="185"/>
      <c r="AA44" s="186"/>
    </row>
    <row r="45" spans="1:27" x14ac:dyDescent="0.25">
      <c r="R45" s="40">
        <f>SUM(R23:R44)/365</f>
        <v>25.4</v>
      </c>
      <c r="U45" s="40">
        <f>SUM(U23:U44)/365</f>
        <v>9.8027397260273972</v>
      </c>
      <c r="X45" s="40">
        <f>SUM(X23:X44)/365</f>
        <v>13.61917808219178</v>
      </c>
    </row>
    <row r="47" spans="1:27" ht="63" x14ac:dyDescent="0.25">
      <c r="A47" s="43" t="s">
        <v>63</v>
      </c>
      <c r="B47" s="183" t="s">
        <v>99</v>
      </c>
      <c r="C47" s="162" t="s">
        <v>65</v>
      </c>
      <c r="D47" s="162" t="s">
        <v>72</v>
      </c>
      <c r="E47" s="162" t="s">
        <v>66</v>
      </c>
      <c r="F47" s="162" t="s">
        <v>72</v>
      </c>
      <c r="G47" s="162" t="s">
        <v>67</v>
      </c>
      <c r="H47" s="202" t="s">
        <v>77</v>
      </c>
      <c r="I47" s="202"/>
      <c r="J47" s="202"/>
      <c r="K47" s="162" t="s">
        <v>74</v>
      </c>
      <c r="L47" s="162" t="s">
        <v>75</v>
      </c>
      <c r="M47" s="162" t="s">
        <v>76</v>
      </c>
      <c r="N47" s="162" t="s">
        <v>133</v>
      </c>
      <c r="O47" s="163" t="s">
        <v>95</v>
      </c>
      <c r="P47" s="162" t="s">
        <v>97</v>
      </c>
      <c r="Q47" s="162" t="s">
        <v>98</v>
      </c>
      <c r="R47" s="162" t="s">
        <v>104</v>
      </c>
      <c r="S47" s="200" t="s">
        <v>105</v>
      </c>
      <c r="T47" s="200"/>
      <c r="U47" s="196" t="s">
        <v>3</v>
      </c>
      <c r="V47" s="196"/>
      <c r="W47" s="196"/>
      <c r="X47" s="196"/>
      <c r="Y47" s="196"/>
    </row>
    <row r="48" spans="1:27" ht="67.5" hidden="1" customHeight="1" x14ac:dyDescent="0.25">
      <c r="B48" s="183"/>
      <c r="C48" s="176" t="s">
        <v>1</v>
      </c>
      <c r="D48" s="39" t="s">
        <v>1</v>
      </c>
      <c r="E48" s="39" t="s">
        <v>1</v>
      </c>
      <c r="F48" s="39" t="s">
        <v>1</v>
      </c>
      <c r="G48" s="39" t="s">
        <v>1</v>
      </c>
      <c r="H48" s="39" t="s">
        <v>2</v>
      </c>
      <c r="I48" s="173" t="str">
        <f>+IF(H48="SI","VALIDAR MATRICULA","N/A")</f>
        <v>N/A</v>
      </c>
      <c r="J48" s="39" t="s">
        <v>24</v>
      </c>
      <c r="K48" s="175">
        <v>37848</v>
      </c>
      <c r="L48" s="39" t="s">
        <v>1</v>
      </c>
      <c r="M48" s="39" t="s">
        <v>1</v>
      </c>
      <c r="N48" s="39" t="s">
        <v>1</v>
      </c>
      <c r="O48" s="173" t="str">
        <f>+IF(R70&gt;8,"SI","NO")</f>
        <v>SI</v>
      </c>
      <c r="P48" s="173" t="str">
        <f>+IF(U70&gt;3,"SI","NO")</f>
        <v>SI</v>
      </c>
      <c r="Q48" s="173" t="str">
        <f>+IF(X70&gt;3,"SI","NO")</f>
        <v>SI</v>
      </c>
      <c r="R48" s="173" t="str">
        <f>+IF(AA70&gt;3,"SI","NO")</f>
        <v>SI</v>
      </c>
      <c r="S48" s="41">
        <f>COUNTIF(P48:R48,"SI")</f>
        <v>3</v>
      </c>
      <c r="T48" s="173" t="str">
        <f>+IF(S48&gt;0,"SI","NO")</f>
        <v>SI</v>
      </c>
      <c r="U48" s="197" t="s">
        <v>289</v>
      </c>
      <c r="V48" s="198"/>
      <c r="W48" s="198"/>
      <c r="X48" s="198"/>
      <c r="Y48" s="199"/>
    </row>
    <row r="49" spans="2:30" ht="75.75" customHeight="1" x14ac:dyDescent="0.25">
      <c r="B49" s="3" t="s">
        <v>68</v>
      </c>
      <c r="C49" s="203" t="s">
        <v>69</v>
      </c>
      <c r="D49" s="204"/>
      <c r="E49" s="203" t="s">
        <v>70</v>
      </c>
      <c r="F49" s="204"/>
      <c r="G49" s="192" t="s">
        <v>181</v>
      </c>
      <c r="H49" s="192"/>
      <c r="I49" s="192"/>
      <c r="J49" s="203" t="s">
        <v>290</v>
      </c>
      <c r="K49" s="205"/>
      <c r="L49" s="204"/>
      <c r="M49" s="60" t="s">
        <v>15</v>
      </c>
      <c r="N49" s="60" t="s">
        <v>71</v>
      </c>
      <c r="O49" s="60" t="s">
        <v>78</v>
      </c>
      <c r="P49" s="192" t="s">
        <v>79</v>
      </c>
      <c r="Q49" s="192"/>
      <c r="R49" s="192"/>
      <c r="S49" s="192" t="s">
        <v>100</v>
      </c>
      <c r="T49" s="192"/>
      <c r="U49" s="192"/>
      <c r="V49" s="192" t="s">
        <v>102</v>
      </c>
      <c r="W49" s="192"/>
      <c r="X49" s="192"/>
      <c r="Y49" s="192" t="s">
        <v>103</v>
      </c>
      <c r="Z49" s="192"/>
      <c r="AA49" s="192"/>
      <c r="AB49" s="187" t="s">
        <v>3</v>
      </c>
      <c r="AC49" s="187"/>
      <c r="AD49" s="187"/>
    </row>
    <row r="50" spans="2:30" ht="75.75" customHeight="1" x14ac:dyDescent="0.25">
      <c r="B50" s="3" t="s">
        <v>9</v>
      </c>
      <c r="C50" s="53" t="s">
        <v>294</v>
      </c>
      <c r="D50" s="2" t="s">
        <v>1</v>
      </c>
      <c r="E50" s="53" t="s">
        <v>339</v>
      </c>
      <c r="F50" s="2" t="s">
        <v>1</v>
      </c>
      <c r="G50" s="193" t="s">
        <v>295</v>
      </c>
      <c r="H50" s="194"/>
      <c r="I50" s="195"/>
      <c r="J50" s="2" t="s">
        <v>24</v>
      </c>
      <c r="K50" s="130" t="str">
        <f>+IF(J50="SI","VALIDAR CONTRATO","N/A")</f>
        <v>N/A</v>
      </c>
      <c r="L50" s="2" t="s">
        <v>24</v>
      </c>
      <c r="M50" s="51">
        <v>38026</v>
      </c>
      <c r="N50" s="51">
        <v>38064</v>
      </c>
      <c r="O50" s="2" t="s">
        <v>2</v>
      </c>
      <c r="P50" s="51">
        <v>38026</v>
      </c>
      <c r="Q50" s="51">
        <v>38064</v>
      </c>
      <c r="R50" s="13">
        <f>+Q50-P50</f>
        <v>38</v>
      </c>
      <c r="S50" s="51"/>
      <c r="T50" s="51"/>
      <c r="U50" s="13">
        <f>+T50-S50</f>
        <v>0</v>
      </c>
      <c r="V50" s="51"/>
      <c r="W50" s="51"/>
      <c r="X50" s="13">
        <f>+W50-V50</f>
        <v>0</v>
      </c>
      <c r="Y50" s="51"/>
      <c r="Z50" s="51"/>
      <c r="AA50" s="13">
        <f>+Z50-Y50</f>
        <v>0</v>
      </c>
      <c r="AB50" s="179" t="s">
        <v>24</v>
      </c>
      <c r="AC50" s="180"/>
      <c r="AD50" s="181"/>
    </row>
    <row r="51" spans="2:30" ht="222" customHeight="1" x14ac:dyDescent="0.25">
      <c r="B51" s="3" t="s">
        <v>11</v>
      </c>
      <c r="C51" s="53" t="s">
        <v>324</v>
      </c>
      <c r="D51" s="2" t="s">
        <v>1</v>
      </c>
      <c r="E51" s="53" t="s">
        <v>339</v>
      </c>
      <c r="F51" s="2" t="s">
        <v>1</v>
      </c>
      <c r="G51" s="193" t="s">
        <v>386</v>
      </c>
      <c r="H51" s="194"/>
      <c r="I51" s="195"/>
      <c r="J51" s="2" t="s">
        <v>24</v>
      </c>
      <c r="K51" s="61" t="str">
        <f>+IF(J51="SI","VALIDAR CONTRATO","N/A")</f>
        <v>N/A</v>
      </c>
      <c r="L51" s="2" t="s">
        <v>24</v>
      </c>
      <c r="M51" s="51">
        <v>38065</v>
      </c>
      <c r="N51" s="51">
        <v>39352</v>
      </c>
      <c r="O51" s="2" t="s">
        <v>2</v>
      </c>
      <c r="P51" s="51">
        <v>38065</v>
      </c>
      <c r="Q51" s="51">
        <v>39352</v>
      </c>
      <c r="R51" s="13">
        <f t="shared" ref="R51:R69" si="19">+Q51-P51</f>
        <v>1287</v>
      </c>
      <c r="S51" s="51"/>
      <c r="T51" s="51"/>
      <c r="U51" s="13">
        <f t="shared" ref="U51:U69" si="20">+T51-S51</f>
        <v>0</v>
      </c>
      <c r="V51" s="51">
        <v>38065</v>
      </c>
      <c r="W51" s="51">
        <v>39352</v>
      </c>
      <c r="X51" s="13">
        <f t="shared" ref="X51:X69" si="21">+W51-V51</f>
        <v>1287</v>
      </c>
      <c r="Y51" s="51">
        <v>38065</v>
      </c>
      <c r="Z51" s="51">
        <v>39352</v>
      </c>
      <c r="AA51" s="13">
        <f t="shared" ref="AA51:AA69" si="22">+Z51-Y51</f>
        <v>1287</v>
      </c>
      <c r="AB51" s="179" t="s">
        <v>24</v>
      </c>
      <c r="AC51" s="180"/>
      <c r="AD51" s="181"/>
    </row>
    <row r="52" spans="2:30" ht="233.25" customHeight="1" x14ac:dyDescent="0.25">
      <c r="B52" s="3" t="s">
        <v>12</v>
      </c>
      <c r="C52" s="53" t="s">
        <v>324</v>
      </c>
      <c r="D52" s="2" t="s">
        <v>1</v>
      </c>
      <c r="E52" s="53" t="s">
        <v>339</v>
      </c>
      <c r="F52" s="2" t="s">
        <v>1</v>
      </c>
      <c r="G52" s="193" t="s">
        <v>387</v>
      </c>
      <c r="H52" s="194"/>
      <c r="I52" s="195"/>
      <c r="J52" s="2" t="s">
        <v>24</v>
      </c>
      <c r="K52" s="61" t="str">
        <f t="shared" ref="K52:K69" si="23">+IF(J52="SI","VALIDAR CONTRATO","N/A")</f>
        <v>N/A</v>
      </c>
      <c r="L52" s="2" t="s">
        <v>24</v>
      </c>
      <c r="M52" s="51">
        <v>39353</v>
      </c>
      <c r="N52" s="51">
        <v>39966</v>
      </c>
      <c r="O52" s="2" t="s">
        <v>2</v>
      </c>
      <c r="P52" s="51">
        <v>39353</v>
      </c>
      <c r="Q52" s="51">
        <v>39966</v>
      </c>
      <c r="R52" s="13">
        <f t="shared" si="19"/>
        <v>613</v>
      </c>
      <c r="S52" s="51">
        <v>39353</v>
      </c>
      <c r="T52" s="51">
        <v>39966</v>
      </c>
      <c r="U52" s="13">
        <f t="shared" si="20"/>
        <v>613</v>
      </c>
      <c r="V52" s="51">
        <v>39353</v>
      </c>
      <c r="W52" s="51">
        <v>39966</v>
      </c>
      <c r="X52" s="13">
        <f t="shared" si="21"/>
        <v>613</v>
      </c>
      <c r="Y52" s="51">
        <v>39353</v>
      </c>
      <c r="Z52" s="51">
        <v>39966</v>
      </c>
      <c r="AA52" s="13">
        <f t="shared" si="22"/>
        <v>613</v>
      </c>
      <c r="AB52" s="179" t="s">
        <v>24</v>
      </c>
      <c r="AC52" s="180"/>
      <c r="AD52" s="181"/>
    </row>
    <row r="53" spans="2:30" ht="282.75" customHeight="1" x14ac:dyDescent="0.25">
      <c r="B53" s="3" t="s">
        <v>13</v>
      </c>
      <c r="C53" s="53" t="s">
        <v>324</v>
      </c>
      <c r="D53" s="2" t="s">
        <v>1</v>
      </c>
      <c r="E53" s="53" t="s">
        <v>339</v>
      </c>
      <c r="F53" s="2" t="s">
        <v>1</v>
      </c>
      <c r="G53" s="193" t="s">
        <v>388</v>
      </c>
      <c r="H53" s="194"/>
      <c r="I53" s="195"/>
      <c r="J53" s="2" t="s">
        <v>24</v>
      </c>
      <c r="K53" s="61" t="str">
        <f t="shared" si="23"/>
        <v>N/A</v>
      </c>
      <c r="L53" s="2" t="s">
        <v>24</v>
      </c>
      <c r="M53" s="51">
        <v>39967</v>
      </c>
      <c r="N53" s="51">
        <v>41093</v>
      </c>
      <c r="O53" s="2" t="s">
        <v>2</v>
      </c>
      <c r="P53" s="51">
        <v>39967</v>
      </c>
      <c r="Q53" s="51">
        <v>41093</v>
      </c>
      <c r="R53" s="13">
        <f t="shared" si="19"/>
        <v>1126</v>
      </c>
      <c r="S53" s="51">
        <v>39967</v>
      </c>
      <c r="T53" s="51">
        <v>41093</v>
      </c>
      <c r="U53" s="13">
        <f t="shared" si="20"/>
        <v>1126</v>
      </c>
      <c r="V53" s="51">
        <v>39967</v>
      </c>
      <c r="W53" s="51">
        <v>41093</v>
      </c>
      <c r="X53" s="13">
        <f t="shared" si="21"/>
        <v>1126</v>
      </c>
      <c r="Y53" s="51">
        <v>39967</v>
      </c>
      <c r="Z53" s="51">
        <v>41093</v>
      </c>
      <c r="AA53" s="13">
        <f t="shared" si="22"/>
        <v>1126</v>
      </c>
      <c r="AB53" s="179" t="s">
        <v>24</v>
      </c>
      <c r="AC53" s="180"/>
      <c r="AD53" s="181"/>
    </row>
    <row r="54" spans="2:30" x14ac:dyDescent="0.25">
      <c r="B54" s="3" t="s">
        <v>14</v>
      </c>
      <c r="C54" s="53" t="s">
        <v>324</v>
      </c>
      <c r="D54" s="2" t="s">
        <v>1</v>
      </c>
      <c r="E54" s="53" t="s">
        <v>339</v>
      </c>
      <c r="F54" s="2" t="s">
        <v>1</v>
      </c>
      <c r="G54" s="193" t="s">
        <v>291</v>
      </c>
      <c r="H54" s="194"/>
      <c r="I54" s="195"/>
      <c r="J54" s="2" t="s">
        <v>24</v>
      </c>
      <c r="K54" s="61" t="str">
        <f t="shared" si="23"/>
        <v>N/A</v>
      </c>
      <c r="L54" s="2" t="s">
        <v>24</v>
      </c>
      <c r="M54" s="51">
        <v>41094</v>
      </c>
      <c r="N54" s="51">
        <v>41495</v>
      </c>
      <c r="O54" s="2" t="s">
        <v>2</v>
      </c>
      <c r="P54" s="51">
        <v>41094</v>
      </c>
      <c r="Q54" s="51">
        <v>41407</v>
      </c>
      <c r="R54" s="13">
        <f t="shared" si="19"/>
        <v>313</v>
      </c>
      <c r="S54" s="51"/>
      <c r="T54" s="51"/>
      <c r="U54" s="13">
        <f t="shared" si="20"/>
        <v>0</v>
      </c>
      <c r="V54" s="51"/>
      <c r="W54" s="51"/>
      <c r="X54" s="13">
        <f t="shared" si="21"/>
        <v>0</v>
      </c>
      <c r="Y54" s="51"/>
      <c r="Z54" s="51"/>
      <c r="AA54" s="13">
        <f t="shared" si="22"/>
        <v>0</v>
      </c>
      <c r="AB54" s="179" t="s">
        <v>24</v>
      </c>
      <c r="AC54" s="180"/>
      <c r="AD54" s="181"/>
    </row>
    <row r="55" spans="2:30" ht="152.25" customHeight="1" x14ac:dyDescent="0.25">
      <c r="B55" s="3" t="s">
        <v>80</v>
      </c>
      <c r="C55" s="53" t="s">
        <v>292</v>
      </c>
      <c r="D55" s="2" t="s">
        <v>1</v>
      </c>
      <c r="E55" s="53" t="s">
        <v>339</v>
      </c>
      <c r="F55" s="2" t="s">
        <v>1</v>
      </c>
      <c r="G55" s="193" t="s">
        <v>389</v>
      </c>
      <c r="H55" s="194"/>
      <c r="I55" s="195"/>
      <c r="J55" s="2" t="s">
        <v>293</v>
      </c>
      <c r="K55" s="61" t="str">
        <f t="shared" si="23"/>
        <v>VALIDAR CONTRATO</v>
      </c>
      <c r="L55" s="2" t="s">
        <v>1</v>
      </c>
      <c r="M55" s="51">
        <v>41408</v>
      </c>
      <c r="N55" s="51">
        <v>42213</v>
      </c>
      <c r="O55" s="2" t="s">
        <v>2</v>
      </c>
      <c r="P55" s="51">
        <v>41408</v>
      </c>
      <c r="Q55" s="51">
        <v>42213</v>
      </c>
      <c r="R55" s="13">
        <f t="shared" si="19"/>
        <v>805</v>
      </c>
      <c r="S55" s="51">
        <v>41408</v>
      </c>
      <c r="T55" s="51">
        <v>42213</v>
      </c>
      <c r="U55" s="13">
        <f t="shared" si="20"/>
        <v>805</v>
      </c>
      <c r="V55" s="51">
        <v>41408</v>
      </c>
      <c r="W55" s="51">
        <v>42213</v>
      </c>
      <c r="X55" s="13">
        <f t="shared" si="21"/>
        <v>805</v>
      </c>
      <c r="Y55" s="51">
        <v>41408</v>
      </c>
      <c r="Z55" s="51">
        <v>42213</v>
      </c>
      <c r="AA55" s="13">
        <f t="shared" si="22"/>
        <v>805</v>
      </c>
      <c r="AB55" s="179" t="s">
        <v>24</v>
      </c>
      <c r="AC55" s="180"/>
      <c r="AD55" s="181"/>
    </row>
    <row r="56" spans="2:30" hidden="1" x14ac:dyDescent="0.25">
      <c r="B56" s="3" t="s">
        <v>81</v>
      </c>
      <c r="C56" s="53"/>
      <c r="D56" s="130"/>
      <c r="E56" s="53"/>
      <c r="F56" s="130"/>
      <c r="G56" s="193"/>
      <c r="H56" s="194"/>
      <c r="I56" s="195"/>
      <c r="J56" s="130"/>
      <c r="K56" s="130" t="str">
        <f t="shared" si="23"/>
        <v>N/A</v>
      </c>
      <c r="L56" s="130"/>
      <c r="M56" s="51"/>
      <c r="N56" s="51"/>
      <c r="O56" s="130"/>
      <c r="P56" s="51"/>
      <c r="Q56" s="51"/>
      <c r="R56" s="13">
        <f t="shared" si="19"/>
        <v>0</v>
      </c>
      <c r="S56" s="51"/>
      <c r="T56" s="51"/>
      <c r="U56" s="13">
        <f t="shared" si="20"/>
        <v>0</v>
      </c>
      <c r="V56" s="51"/>
      <c r="W56" s="51"/>
      <c r="X56" s="13">
        <f t="shared" si="21"/>
        <v>0</v>
      </c>
      <c r="Y56" s="51"/>
      <c r="Z56" s="51"/>
      <c r="AA56" s="13">
        <f t="shared" si="22"/>
        <v>0</v>
      </c>
      <c r="AB56" s="179"/>
      <c r="AC56" s="180"/>
      <c r="AD56" s="181"/>
    </row>
    <row r="57" spans="2:30" hidden="1" x14ac:dyDescent="0.25">
      <c r="B57" s="3" t="s">
        <v>82</v>
      </c>
      <c r="C57" s="53"/>
      <c r="D57" s="130"/>
      <c r="E57" s="53"/>
      <c r="F57" s="130"/>
      <c r="G57" s="193"/>
      <c r="H57" s="194"/>
      <c r="I57" s="195"/>
      <c r="J57" s="130"/>
      <c r="K57" s="130" t="str">
        <f t="shared" si="23"/>
        <v>N/A</v>
      </c>
      <c r="L57" s="130"/>
      <c r="M57" s="51"/>
      <c r="N57" s="51"/>
      <c r="O57" s="130"/>
      <c r="P57" s="51"/>
      <c r="Q57" s="51"/>
      <c r="R57" s="13">
        <f t="shared" si="19"/>
        <v>0</v>
      </c>
      <c r="S57" s="51"/>
      <c r="T57" s="51"/>
      <c r="U57" s="13">
        <f t="shared" si="20"/>
        <v>0</v>
      </c>
      <c r="V57" s="51"/>
      <c r="W57" s="51"/>
      <c r="X57" s="13">
        <f t="shared" si="21"/>
        <v>0</v>
      </c>
      <c r="Y57" s="51"/>
      <c r="Z57" s="51"/>
      <c r="AA57" s="13">
        <f t="shared" si="22"/>
        <v>0</v>
      </c>
      <c r="AB57" s="179"/>
      <c r="AC57" s="180"/>
      <c r="AD57" s="181"/>
    </row>
    <row r="58" spans="2:30" hidden="1" x14ac:dyDescent="0.25">
      <c r="B58" s="3" t="s">
        <v>83</v>
      </c>
      <c r="C58" s="53"/>
      <c r="D58" s="130"/>
      <c r="E58" s="53"/>
      <c r="F58" s="130"/>
      <c r="G58" s="201"/>
      <c r="H58" s="201"/>
      <c r="I58" s="201"/>
      <c r="J58" s="130"/>
      <c r="K58" s="130" t="str">
        <f t="shared" si="23"/>
        <v>N/A</v>
      </c>
      <c r="L58" s="130"/>
      <c r="M58" s="51"/>
      <c r="N58" s="51"/>
      <c r="O58" s="130"/>
      <c r="P58" s="51"/>
      <c r="Q58" s="51"/>
      <c r="R58" s="13">
        <f t="shared" si="19"/>
        <v>0</v>
      </c>
      <c r="S58" s="51"/>
      <c r="T58" s="51"/>
      <c r="U58" s="13">
        <f t="shared" si="20"/>
        <v>0</v>
      </c>
      <c r="V58" s="51"/>
      <c r="W58" s="51"/>
      <c r="X58" s="13">
        <f t="shared" si="21"/>
        <v>0</v>
      </c>
      <c r="Y58" s="51"/>
      <c r="Z58" s="51"/>
      <c r="AA58" s="13">
        <f t="shared" si="22"/>
        <v>0</v>
      </c>
      <c r="AB58" s="184"/>
      <c r="AC58" s="185"/>
      <c r="AD58" s="186"/>
    </row>
    <row r="59" spans="2:30" hidden="1" x14ac:dyDescent="0.25">
      <c r="B59" s="3" t="s">
        <v>84</v>
      </c>
      <c r="C59" s="53"/>
      <c r="D59" s="130"/>
      <c r="E59" s="53"/>
      <c r="F59" s="130"/>
      <c r="G59" s="201"/>
      <c r="H59" s="201"/>
      <c r="I59" s="201"/>
      <c r="J59" s="130"/>
      <c r="K59" s="130" t="str">
        <f t="shared" si="23"/>
        <v>N/A</v>
      </c>
      <c r="L59" s="130"/>
      <c r="M59" s="51"/>
      <c r="N59" s="51"/>
      <c r="O59" s="130"/>
      <c r="P59" s="51"/>
      <c r="Q59" s="51"/>
      <c r="R59" s="13">
        <f t="shared" si="19"/>
        <v>0</v>
      </c>
      <c r="S59" s="51"/>
      <c r="T59" s="51"/>
      <c r="U59" s="13">
        <f t="shared" si="20"/>
        <v>0</v>
      </c>
      <c r="V59" s="51"/>
      <c r="W59" s="51"/>
      <c r="X59" s="13">
        <f t="shared" si="21"/>
        <v>0</v>
      </c>
      <c r="Y59" s="51"/>
      <c r="Z59" s="51"/>
      <c r="AA59" s="13">
        <f t="shared" si="22"/>
        <v>0</v>
      </c>
      <c r="AB59" s="184"/>
      <c r="AC59" s="185"/>
      <c r="AD59" s="186"/>
    </row>
    <row r="60" spans="2:30" hidden="1" x14ac:dyDescent="0.25">
      <c r="B60" s="3" t="s">
        <v>85</v>
      </c>
      <c r="C60" s="53"/>
      <c r="D60" s="130"/>
      <c r="E60" s="53"/>
      <c r="F60" s="130"/>
      <c r="G60" s="201"/>
      <c r="H60" s="201"/>
      <c r="I60" s="201"/>
      <c r="J60" s="130"/>
      <c r="K60" s="130" t="str">
        <f t="shared" si="23"/>
        <v>N/A</v>
      </c>
      <c r="L60" s="130"/>
      <c r="M60" s="51"/>
      <c r="N60" s="51"/>
      <c r="O60" s="130"/>
      <c r="P60" s="51"/>
      <c r="Q60" s="51"/>
      <c r="R60" s="13">
        <f t="shared" si="19"/>
        <v>0</v>
      </c>
      <c r="S60" s="51"/>
      <c r="T60" s="51"/>
      <c r="U60" s="13">
        <f t="shared" si="20"/>
        <v>0</v>
      </c>
      <c r="V60" s="51"/>
      <c r="W60" s="51"/>
      <c r="X60" s="13">
        <f t="shared" si="21"/>
        <v>0</v>
      </c>
      <c r="Y60" s="51"/>
      <c r="Z60" s="51"/>
      <c r="AA60" s="13">
        <f t="shared" si="22"/>
        <v>0</v>
      </c>
      <c r="AB60" s="184"/>
      <c r="AC60" s="185"/>
      <c r="AD60" s="186"/>
    </row>
    <row r="61" spans="2:30" hidden="1" x14ac:dyDescent="0.25">
      <c r="B61" s="3" t="s">
        <v>86</v>
      </c>
      <c r="C61" s="53"/>
      <c r="D61" s="130"/>
      <c r="E61" s="53"/>
      <c r="F61" s="130"/>
      <c r="G61" s="201"/>
      <c r="H61" s="201"/>
      <c r="I61" s="201"/>
      <c r="J61" s="130"/>
      <c r="K61" s="130" t="str">
        <f t="shared" si="23"/>
        <v>N/A</v>
      </c>
      <c r="L61" s="130"/>
      <c r="M61" s="51"/>
      <c r="N61" s="51"/>
      <c r="O61" s="130"/>
      <c r="P61" s="51"/>
      <c r="Q61" s="51"/>
      <c r="R61" s="13">
        <f t="shared" si="19"/>
        <v>0</v>
      </c>
      <c r="S61" s="51"/>
      <c r="T61" s="51"/>
      <c r="U61" s="13">
        <f t="shared" si="20"/>
        <v>0</v>
      </c>
      <c r="V61" s="51"/>
      <c r="W61" s="51"/>
      <c r="X61" s="13">
        <f t="shared" si="21"/>
        <v>0</v>
      </c>
      <c r="Y61" s="51"/>
      <c r="Z61" s="51"/>
      <c r="AA61" s="13">
        <f t="shared" si="22"/>
        <v>0</v>
      </c>
      <c r="AB61" s="184"/>
      <c r="AC61" s="185"/>
      <c r="AD61" s="186"/>
    </row>
    <row r="62" spans="2:30" hidden="1" x14ac:dyDescent="0.25">
      <c r="B62" s="3" t="s">
        <v>87</v>
      </c>
      <c r="C62" s="53"/>
      <c r="D62" s="130"/>
      <c r="E62" s="53"/>
      <c r="F62" s="130"/>
      <c r="G62" s="201"/>
      <c r="H62" s="201"/>
      <c r="I62" s="201"/>
      <c r="J62" s="130"/>
      <c r="K62" s="130" t="str">
        <f t="shared" si="23"/>
        <v>N/A</v>
      </c>
      <c r="L62" s="130"/>
      <c r="M62" s="51"/>
      <c r="N62" s="51"/>
      <c r="O62" s="130"/>
      <c r="P62" s="51"/>
      <c r="Q62" s="51"/>
      <c r="R62" s="13">
        <f t="shared" si="19"/>
        <v>0</v>
      </c>
      <c r="S62" s="51"/>
      <c r="T62" s="51"/>
      <c r="U62" s="13">
        <f t="shared" si="20"/>
        <v>0</v>
      </c>
      <c r="V62" s="51"/>
      <c r="W62" s="51"/>
      <c r="X62" s="13">
        <f t="shared" si="21"/>
        <v>0</v>
      </c>
      <c r="Y62" s="51"/>
      <c r="Z62" s="51"/>
      <c r="AA62" s="13">
        <f t="shared" si="22"/>
        <v>0</v>
      </c>
      <c r="AB62" s="184"/>
      <c r="AC62" s="185"/>
      <c r="AD62" s="186"/>
    </row>
    <row r="63" spans="2:30" hidden="1" x14ac:dyDescent="0.25">
      <c r="B63" s="3" t="s">
        <v>88</v>
      </c>
      <c r="C63" s="53"/>
      <c r="D63" s="130"/>
      <c r="E63" s="53"/>
      <c r="F63" s="130"/>
      <c r="G63" s="201"/>
      <c r="H63" s="201"/>
      <c r="I63" s="201"/>
      <c r="J63" s="130"/>
      <c r="K63" s="130" t="str">
        <f t="shared" si="23"/>
        <v>N/A</v>
      </c>
      <c r="L63" s="130"/>
      <c r="M63" s="51"/>
      <c r="N63" s="51"/>
      <c r="O63" s="130"/>
      <c r="P63" s="51"/>
      <c r="Q63" s="51"/>
      <c r="R63" s="13">
        <f t="shared" si="19"/>
        <v>0</v>
      </c>
      <c r="S63" s="51"/>
      <c r="T63" s="51"/>
      <c r="U63" s="13">
        <f t="shared" si="20"/>
        <v>0</v>
      </c>
      <c r="V63" s="51"/>
      <c r="W63" s="51"/>
      <c r="X63" s="13">
        <f t="shared" si="21"/>
        <v>0</v>
      </c>
      <c r="Y63" s="51"/>
      <c r="Z63" s="51"/>
      <c r="AA63" s="13">
        <f t="shared" si="22"/>
        <v>0</v>
      </c>
      <c r="AB63" s="184"/>
      <c r="AC63" s="185"/>
      <c r="AD63" s="186"/>
    </row>
    <row r="64" spans="2:30" hidden="1" x14ac:dyDescent="0.25">
      <c r="B64" s="3" t="s">
        <v>89</v>
      </c>
      <c r="C64" s="53"/>
      <c r="D64" s="130"/>
      <c r="E64" s="53"/>
      <c r="F64" s="130"/>
      <c r="G64" s="201"/>
      <c r="H64" s="201"/>
      <c r="I64" s="201"/>
      <c r="J64" s="130"/>
      <c r="K64" s="130" t="str">
        <f t="shared" si="23"/>
        <v>N/A</v>
      </c>
      <c r="L64" s="130"/>
      <c r="M64" s="51"/>
      <c r="N64" s="51"/>
      <c r="O64" s="130"/>
      <c r="P64" s="51"/>
      <c r="Q64" s="51"/>
      <c r="R64" s="13">
        <f t="shared" si="19"/>
        <v>0</v>
      </c>
      <c r="S64" s="51"/>
      <c r="T64" s="51"/>
      <c r="U64" s="13">
        <f t="shared" si="20"/>
        <v>0</v>
      </c>
      <c r="V64" s="51"/>
      <c r="W64" s="51"/>
      <c r="X64" s="13">
        <f t="shared" si="21"/>
        <v>0</v>
      </c>
      <c r="Y64" s="51"/>
      <c r="Z64" s="51"/>
      <c r="AA64" s="13">
        <f t="shared" si="22"/>
        <v>0</v>
      </c>
      <c r="AB64" s="184"/>
      <c r="AC64" s="185"/>
      <c r="AD64" s="186"/>
    </row>
    <row r="65" spans="1:30" hidden="1" x14ac:dyDescent="0.25">
      <c r="B65" s="3" t="s">
        <v>90</v>
      </c>
      <c r="C65" s="53"/>
      <c r="D65" s="130"/>
      <c r="E65" s="53"/>
      <c r="F65" s="130"/>
      <c r="G65" s="201"/>
      <c r="H65" s="201"/>
      <c r="I65" s="201"/>
      <c r="J65" s="130"/>
      <c r="K65" s="130" t="str">
        <f t="shared" si="23"/>
        <v>N/A</v>
      </c>
      <c r="L65" s="130"/>
      <c r="M65" s="51"/>
      <c r="N65" s="51"/>
      <c r="O65" s="130"/>
      <c r="P65" s="51"/>
      <c r="Q65" s="51"/>
      <c r="R65" s="13">
        <f t="shared" si="19"/>
        <v>0</v>
      </c>
      <c r="S65" s="51"/>
      <c r="T65" s="51"/>
      <c r="U65" s="13">
        <f t="shared" si="20"/>
        <v>0</v>
      </c>
      <c r="V65" s="51"/>
      <c r="W65" s="51"/>
      <c r="X65" s="13">
        <f t="shared" si="21"/>
        <v>0</v>
      </c>
      <c r="Y65" s="51"/>
      <c r="Z65" s="51"/>
      <c r="AA65" s="13">
        <f t="shared" si="22"/>
        <v>0</v>
      </c>
      <c r="AB65" s="184"/>
      <c r="AC65" s="185"/>
      <c r="AD65" s="186"/>
    </row>
    <row r="66" spans="1:30" hidden="1" x14ac:dyDescent="0.25">
      <c r="B66" s="3" t="s">
        <v>91</v>
      </c>
      <c r="C66" s="53"/>
      <c r="D66" s="130"/>
      <c r="E66" s="53"/>
      <c r="F66" s="130"/>
      <c r="G66" s="201"/>
      <c r="H66" s="201"/>
      <c r="I66" s="201"/>
      <c r="J66" s="130"/>
      <c r="K66" s="130" t="str">
        <f t="shared" si="23"/>
        <v>N/A</v>
      </c>
      <c r="L66" s="130"/>
      <c r="M66" s="51"/>
      <c r="N66" s="51"/>
      <c r="O66" s="130"/>
      <c r="P66" s="51"/>
      <c r="Q66" s="51"/>
      <c r="R66" s="13">
        <f t="shared" si="19"/>
        <v>0</v>
      </c>
      <c r="S66" s="51"/>
      <c r="T66" s="51"/>
      <c r="U66" s="13">
        <f t="shared" si="20"/>
        <v>0</v>
      </c>
      <c r="V66" s="51"/>
      <c r="W66" s="51"/>
      <c r="X66" s="13">
        <f t="shared" si="21"/>
        <v>0</v>
      </c>
      <c r="Y66" s="51"/>
      <c r="Z66" s="51"/>
      <c r="AA66" s="13">
        <f t="shared" si="22"/>
        <v>0</v>
      </c>
      <c r="AB66" s="184"/>
      <c r="AC66" s="185"/>
      <c r="AD66" s="186"/>
    </row>
    <row r="67" spans="1:30" hidden="1" x14ac:dyDescent="0.25">
      <c r="B67" s="3" t="s">
        <v>92</v>
      </c>
      <c r="C67" s="53"/>
      <c r="D67" s="130"/>
      <c r="E67" s="53"/>
      <c r="F67" s="130"/>
      <c r="G67" s="201"/>
      <c r="H67" s="201"/>
      <c r="I67" s="201"/>
      <c r="J67" s="130"/>
      <c r="K67" s="130" t="str">
        <f t="shared" si="23"/>
        <v>N/A</v>
      </c>
      <c r="L67" s="130"/>
      <c r="M67" s="51"/>
      <c r="N67" s="51"/>
      <c r="O67" s="130"/>
      <c r="P67" s="51"/>
      <c r="Q67" s="51"/>
      <c r="R67" s="13">
        <f t="shared" si="19"/>
        <v>0</v>
      </c>
      <c r="S67" s="51"/>
      <c r="T67" s="51"/>
      <c r="U67" s="13">
        <f t="shared" si="20"/>
        <v>0</v>
      </c>
      <c r="V67" s="51"/>
      <c r="W67" s="51"/>
      <c r="X67" s="13">
        <f t="shared" si="21"/>
        <v>0</v>
      </c>
      <c r="Y67" s="51"/>
      <c r="Z67" s="51"/>
      <c r="AA67" s="13">
        <f t="shared" si="22"/>
        <v>0</v>
      </c>
      <c r="AB67" s="184"/>
      <c r="AC67" s="185"/>
      <c r="AD67" s="186"/>
    </row>
    <row r="68" spans="1:30" hidden="1" x14ac:dyDescent="0.25">
      <c r="B68" s="3" t="s">
        <v>93</v>
      </c>
      <c r="C68" s="53"/>
      <c r="D68" s="130"/>
      <c r="E68" s="53"/>
      <c r="F68" s="130"/>
      <c r="G68" s="201"/>
      <c r="H68" s="201"/>
      <c r="I68" s="201"/>
      <c r="J68" s="130"/>
      <c r="K68" s="130" t="str">
        <f t="shared" si="23"/>
        <v>N/A</v>
      </c>
      <c r="L68" s="130"/>
      <c r="M68" s="51"/>
      <c r="N68" s="51"/>
      <c r="O68" s="130"/>
      <c r="P68" s="51"/>
      <c r="Q68" s="51"/>
      <c r="R68" s="13">
        <f t="shared" si="19"/>
        <v>0</v>
      </c>
      <c r="S68" s="51"/>
      <c r="T68" s="51"/>
      <c r="U68" s="13">
        <f t="shared" si="20"/>
        <v>0</v>
      </c>
      <c r="V68" s="51"/>
      <c r="W68" s="51"/>
      <c r="X68" s="13">
        <f t="shared" si="21"/>
        <v>0</v>
      </c>
      <c r="Y68" s="51"/>
      <c r="Z68" s="51"/>
      <c r="AA68" s="13">
        <f t="shared" si="22"/>
        <v>0</v>
      </c>
      <c r="AB68" s="184"/>
      <c r="AC68" s="185"/>
      <c r="AD68" s="186"/>
    </row>
    <row r="69" spans="1:30" hidden="1" x14ac:dyDescent="0.25">
      <c r="B69" s="3" t="s">
        <v>94</v>
      </c>
      <c r="C69" s="53"/>
      <c r="D69" s="130"/>
      <c r="E69" s="53"/>
      <c r="F69" s="130"/>
      <c r="G69" s="201"/>
      <c r="H69" s="201"/>
      <c r="I69" s="201"/>
      <c r="J69" s="130"/>
      <c r="K69" s="130" t="str">
        <f t="shared" si="23"/>
        <v>N/A</v>
      </c>
      <c r="L69" s="130"/>
      <c r="M69" s="51"/>
      <c r="N69" s="51"/>
      <c r="O69" s="130"/>
      <c r="P69" s="51"/>
      <c r="Q69" s="51"/>
      <c r="R69" s="13">
        <f t="shared" si="19"/>
        <v>0</v>
      </c>
      <c r="S69" s="51"/>
      <c r="T69" s="51"/>
      <c r="U69" s="13">
        <f t="shared" si="20"/>
        <v>0</v>
      </c>
      <c r="V69" s="51"/>
      <c r="W69" s="51"/>
      <c r="X69" s="13">
        <f t="shared" si="21"/>
        <v>0</v>
      </c>
      <c r="Y69" s="51"/>
      <c r="Z69" s="51"/>
      <c r="AA69" s="13">
        <f t="shared" si="22"/>
        <v>0</v>
      </c>
      <c r="AB69" s="184"/>
      <c r="AC69" s="185"/>
      <c r="AD69" s="186"/>
    </row>
    <row r="70" spans="1:30" hidden="1" x14ac:dyDescent="0.25">
      <c r="R70" s="40">
        <f>SUM(R50:R69)/365</f>
        <v>11.457534246575342</v>
      </c>
      <c r="U70" s="40">
        <f>SUM(U50:U69)/365</f>
        <v>6.9698630136986299</v>
      </c>
      <c r="X70" s="40">
        <f>SUM(X50:X69)/365</f>
        <v>10.495890410958904</v>
      </c>
      <c r="AA70" s="40">
        <f>SUM(AA50:AA69)/365</f>
        <v>10.495890410958904</v>
      </c>
    </row>
    <row r="71" spans="1:30" hidden="1" x14ac:dyDescent="0.25"/>
    <row r="72" spans="1:30" hidden="1" x14ac:dyDescent="0.25">
      <c r="A72" s="3" t="s">
        <v>106</v>
      </c>
      <c r="B72" s="189" t="s">
        <v>107</v>
      </c>
      <c r="C72" s="190"/>
      <c r="D72" s="191"/>
    </row>
    <row r="73" spans="1:30" ht="69.75" hidden="1" customHeight="1" x14ac:dyDescent="0.25">
      <c r="A73" s="131" t="s">
        <v>108</v>
      </c>
      <c r="B73" s="188" t="s">
        <v>134</v>
      </c>
      <c r="C73" s="188"/>
      <c r="D73" s="2" t="s">
        <v>110</v>
      </c>
    </row>
    <row r="74" spans="1:30" ht="77.25" hidden="1" customHeight="1" x14ac:dyDescent="0.25">
      <c r="A74" s="62" t="s">
        <v>111</v>
      </c>
      <c r="B74" s="188" t="s">
        <v>112</v>
      </c>
      <c r="C74" s="188"/>
      <c r="D74" s="2" t="s">
        <v>109</v>
      </c>
    </row>
    <row r="75" spans="1:30" ht="82.5" hidden="1" customHeight="1" x14ac:dyDescent="0.25">
      <c r="A75" s="62" t="s">
        <v>113</v>
      </c>
      <c r="B75" s="188" t="s">
        <v>114</v>
      </c>
      <c r="C75" s="188"/>
      <c r="D75" s="2"/>
    </row>
    <row r="76" spans="1:30" ht="81" hidden="1" customHeight="1" x14ac:dyDescent="0.25">
      <c r="A76" s="62" t="s">
        <v>115</v>
      </c>
      <c r="B76" s="188" t="s">
        <v>116</v>
      </c>
      <c r="C76" s="188"/>
      <c r="D76" s="2" t="s">
        <v>109</v>
      </c>
    </row>
    <row r="77" spans="1:30" ht="48.75" hidden="1" customHeight="1" x14ac:dyDescent="0.25">
      <c r="A77" s="62" t="s">
        <v>117</v>
      </c>
      <c r="B77" s="188" t="s">
        <v>118</v>
      </c>
      <c r="C77" s="188"/>
      <c r="D77" s="2" t="s">
        <v>109</v>
      </c>
    </row>
    <row r="78" spans="1:30" ht="34.5" hidden="1" customHeight="1" x14ac:dyDescent="0.25">
      <c r="A78" s="62" t="s">
        <v>119</v>
      </c>
      <c r="B78" s="188" t="s">
        <v>120</v>
      </c>
      <c r="C78" s="188"/>
      <c r="D78" s="2" t="s">
        <v>109</v>
      </c>
    </row>
    <row r="79" spans="1:30" ht="34.5" hidden="1" customHeight="1" x14ac:dyDescent="0.25">
      <c r="A79" s="44"/>
      <c r="B79" s="45"/>
      <c r="C79" s="45"/>
      <c r="D79" s="34"/>
    </row>
    <row r="80" spans="1:30" hidden="1" x14ac:dyDescent="0.25">
      <c r="D80" s="151" t="s">
        <v>313</v>
      </c>
      <c r="E80" s="187" t="s">
        <v>3</v>
      </c>
      <c r="F80" s="187"/>
      <c r="G80" s="187"/>
    </row>
    <row r="81" spans="1:7" ht="45" hidden="1" customHeight="1" x14ac:dyDescent="0.25">
      <c r="A81" s="3" t="s">
        <v>121</v>
      </c>
      <c r="B81" s="178" t="s">
        <v>122</v>
      </c>
      <c r="C81" s="178"/>
      <c r="D81" s="2" t="s">
        <v>1</v>
      </c>
      <c r="E81" s="179"/>
      <c r="F81" s="180"/>
      <c r="G81" s="181"/>
    </row>
    <row r="82" spans="1:7" ht="45" hidden="1" customHeight="1" x14ac:dyDescent="0.25">
      <c r="A82" s="3" t="s">
        <v>124</v>
      </c>
      <c r="B82" s="178" t="s">
        <v>123</v>
      </c>
      <c r="C82" s="178"/>
      <c r="D82" s="2" t="s">
        <v>1</v>
      </c>
      <c r="E82" s="179"/>
      <c r="F82" s="180"/>
      <c r="G82" s="181"/>
    </row>
    <row r="83" spans="1:7" ht="45" hidden="1" customHeight="1" x14ac:dyDescent="0.25">
      <c r="A83" s="3" t="s">
        <v>125</v>
      </c>
      <c r="B83" s="178" t="s">
        <v>126</v>
      </c>
      <c r="C83" s="178"/>
      <c r="D83" s="2" t="s">
        <v>1</v>
      </c>
      <c r="E83" s="179"/>
      <c r="F83" s="180"/>
      <c r="G83" s="181"/>
    </row>
    <row r="84" spans="1:7" ht="89.25" hidden="1" customHeight="1" x14ac:dyDescent="0.25">
      <c r="A84" s="3" t="s">
        <v>127</v>
      </c>
      <c r="B84" s="178" t="s">
        <v>128</v>
      </c>
      <c r="C84" s="178"/>
      <c r="D84" s="2" t="s">
        <v>2</v>
      </c>
      <c r="E84" s="222" t="s">
        <v>304</v>
      </c>
      <c r="F84" s="223"/>
      <c r="G84" s="224"/>
    </row>
    <row r="85" spans="1:7" ht="58.5" hidden="1" customHeight="1" x14ac:dyDescent="0.25">
      <c r="A85" s="183" t="s">
        <v>129</v>
      </c>
      <c r="B85" s="178" t="s">
        <v>130</v>
      </c>
      <c r="C85" s="178"/>
      <c r="D85" s="2" t="s">
        <v>1</v>
      </c>
      <c r="E85" s="179" t="s">
        <v>305</v>
      </c>
      <c r="F85" s="180"/>
      <c r="G85" s="181"/>
    </row>
    <row r="86" spans="1:7" ht="165" hidden="1" customHeight="1" x14ac:dyDescent="0.25">
      <c r="A86" s="183"/>
      <c r="B86" s="178" t="s">
        <v>135</v>
      </c>
      <c r="C86" s="178"/>
      <c r="D86" s="59">
        <v>20</v>
      </c>
      <c r="E86" s="179" t="s">
        <v>24</v>
      </c>
      <c r="F86" s="180"/>
      <c r="G86" s="181"/>
    </row>
    <row r="87" spans="1:7" ht="152.25" hidden="1" customHeight="1" x14ac:dyDescent="0.25">
      <c r="A87" s="183"/>
      <c r="B87" s="178" t="s">
        <v>136</v>
      </c>
      <c r="C87" s="178"/>
      <c r="D87" s="59">
        <v>100</v>
      </c>
      <c r="E87" s="179" t="s">
        <v>24</v>
      </c>
      <c r="F87" s="180"/>
      <c r="G87" s="181"/>
    </row>
    <row r="88" spans="1:7" ht="141" hidden="1" customHeight="1" x14ac:dyDescent="0.25">
      <c r="A88" s="183"/>
      <c r="B88" s="178" t="s">
        <v>137</v>
      </c>
      <c r="C88" s="178"/>
      <c r="D88" s="59">
        <v>7</v>
      </c>
      <c r="E88" s="179" t="s">
        <v>24</v>
      </c>
      <c r="F88" s="180"/>
      <c r="G88" s="181"/>
    </row>
    <row r="89" spans="1:7" ht="147" hidden="1" customHeight="1" x14ac:dyDescent="0.25">
      <c r="A89" s="183"/>
      <c r="B89" s="178" t="s">
        <v>138</v>
      </c>
      <c r="C89" s="178"/>
      <c r="D89" s="59">
        <v>32</v>
      </c>
      <c r="E89" s="179" t="s">
        <v>24</v>
      </c>
      <c r="F89" s="180"/>
      <c r="G89" s="181"/>
    </row>
    <row r="90" spans="1:7" ht="101.25" hidden="1" customHeight="1" x14ac:dyDescent="0.25">
      <c r="A90" s="183"/>
      <c r="B90" s="178" t="s">
        <v>139</v>
      </c>
      <c r="C90" s="178"/>
      <c r="D90" s="59">
        <v>141</v>
      </c>
      <c r="E90" s="179" t="s">
        <v>24</v>
      </c>
      <c r="F90" s="180"/>
      <c r="G90" s="181"/>
    </row>
    <row r="91" spans="1:7" ht="48" hidden="1" customHeight="1" x14ac:dyDescent="0.25">
      <c r="A91" s="3" t="s">
        <v>131</v>
      </c>
      <c r="B91" s="178" t="s">
        <v>132</v>
      </c>
      <c r="C91" s="178"/>
      <c r="D91" s="2" t="s">
        <v>1</v>
      </c>
      <c r="E91" s="179" t="s">
        <v>24</v>
      </c>
      <c r="F91" s="180"/>
      <c r="G91" s="181"/>
    </row>
    <row r="92" spans="1:7" ht="36.75" hidden="1" customHeight="1" x14ac:dyDescent="0.25">
      <c r="A92" s="3" t="s">
        <v>311</v>
      </c>
      <c r="B92" s="178" t="s">
        <v>312</v>
      </c>
      <c r="C92" s="178"/>
      <c r="D92" s="2" t="s">
        <v>1</v>
      </c>
      <c r="E92" s="179" t="s">
        <v>24</v>
      </c>
      <c r="F92" s="180"/>
      <c r="G92" s="181"/>
    </row>
    <row r="93" spans="1:7" ht="36.75" hidden="1" customHeight="1" x14ac:dyDescent="0.25">
      <c r="A93" s="3" t="s">
        <v>311</v>
      </c>
      <c r="B93" s="182" t="s">
        <v>315</v>
      </c>
      <c r="C93" s="182"/>
      <c r="D93" s="59">
        <v>100</v>
      </c>
      <c r="E93" s="179" t="s">
        <v>24</v>
      </c>
      <c r="F93" s="180"/>
      <c r="G93" s="181"/>
    </row>
  </sheetData>
  <sheetProtection algorithmName="SHA-512" hashValue="doAVZB5K54EGwKzXNuL2Q5IrgmNQd//8sIZEKY9QpKtUTd6ILX2bPbd3xXVJ7iTwZVkrJajkHehtLgtRWJXziw==" saltValue="ci5u5jlF/KhiH80s9Vajfw==" spinCount="100000" sheet="1" objects="1" scenarios="1" selectLockedCells="1" selectUnlockedCells="1"/>
  <dataConsolidate/>
  <mergeCells count="172">
    <mergeCell ref="B28:B30"/>
    <mergeCell ref="C28:C30"/>
    <mergeCell ref="G30:I30"/>
    <mergeCell ref="Y30:AA30"/>
    <mergeCell ref="E89:G89"/>
    <mergeCell ref="B90:C90"/>
    <mergeCell ref="E90:G90"/>
    <mergeCell ref="B91:C91"/>
    <mergeCell ref="E91:G91"/>
    <mergeCell ref="B82:C82"/>
    <mergeCell ref="E82:G82"/>
    <mergeCell ref="B83:C83"/>
    <mergeCell ref="E83:G83"/>
    <mergeCell ref="B84:C84"/>
    <mergeCell ref="E84:G84"/>
    <mergeCell ref="B76:C76"/>
    <mergeCell ref="B77:C77"/>
    <mergeCell ref="B78:C78"/>
    <mergeCell ref="E80:G80"/>
    <mergeCell ref="B81:C81"/>
    <mergeCell ref="E81:G81"/>
    <mergeCell ref="B72:D72"/>
    <mergeCell ref="B73:C73"/>
    <mergeCell ref="B74:C74"/>
    <mergeCell ref="A85:A90"/>
    <mergeCell ref="B85:C85"/>
    <mergeCell ref="E85:G85"/>
    <mergeCell ref="B86:C86"/>
    <mergeCell ref="E86:G86"/>
    <mergeCell ref="B87:C87"/>
    <mergeCell ref="E87:G87"/>
    <mergeCell ref="B88:C88"/>
    <mergeCell ref="E88:G88"/>
    <mergeCell ref="B89:C89"/>
    <mergeCell ref="B75:C75"/>
    <mergeCell ref="G67:I67"/>
    <mergeCell ref="AB67:AD67"/>
    <mergeCell ref="G68:I68"/>
    <mergeCell ref="AB68:AD68"/>
    <mergeCell ref="G69:I69"/>
    <mergeCell ref="AB69:AD69"/>
    <mergeCell ref="G64:I64"/>
    <mergeCell ref="AB64:AD64"/>
    <mergeCell ref="G65:I65"/>
    <mergeCell ref="AB65:AD65"/>
    <mergeCell ref="G66:I66"/>
    <mergeCell ref="AB66:AD66"/>
    <mergeCell ref="G61:I61"/>
    <mergeCell ref="AB61:AD61"/>
    <mergeCell ref="G62:I62"/>
    <mergeCell ref="AB62:AD62"/>
    <mergeCell ref="G63:I63"/>
    <mergeCell ref="AB63:AD63"/>
    <mergeCell ref="G58:I58"/>
    <mergeCell ref="AB58:AD58"/>
    <mergeCell ref="G59:I59"/>
    <mergeCell ref="AB59:AD59"/>
    <mergeCell ref="G60:I60"/>
    <mergeCell ref="AB60:AD60"/>
    <mergeCell ref="G55:I55"/>
    <mergeCell ref="AB55:AD55"/>
    <mergeCell ref="G56:I56"/>
    <mergeCell ref="AB56:AD56"/>
    <mergeCell ref="G57:I57"/>
    <mergeCell ref="AB57:AD57"/>
    <mergeCell ref="G52:I52"/>
    <mergeCell ref="AB52:AD52"/>
    <mergeCell ref="G53:I53"/>
    <mergeCell ref="AB53:AD53"/>
    <mergeCell ref="G54:I54"/>
    <mergeCell ref="AB54:AD54"/>
    <mergeCell ref="S49:U49"/>
    <mergeCell ref="V49:X49"/>
    <mergeCell ref="Y49:AA49"/>
    <mergeCell ref="AB49:AD49"/>
    <mergeCell ref="G51:I51"/>
    <mergeCell ref="AB51:AD51"/>
    <mergeCell ref="G50:I50"/>
    <mergeCell ref="AB50:AD50"/>
    <mergeCell ref="B47:B48"/>
    <mergeCell ref="H47:J47"/>
    <mergeCell ref="S47:T47"/>
    <mergeCell ref="U47:Y47"/>
    <mergeCell ref="U48:Y48"/>
    <mergeCell ref="C49:D49"/>
    <mergeCell ref="E49:F49"/>
    <mergeCell ref="G49:I49"/>
    <mergeCell ref="J49:L49"/>
    <mergeCell ref="P49:R49"/>
    <mergeCell ref="G42:I42"/>
    <mergeCell ref="Y42:AA42"/>
    <mergeCell ref="G43:I43"/>
    <mergeCell ref="Y43:AA43"/>
    <mergeCell ref="G44:I44"/>
    <mergeCell ref="Y44:AA44"/>
    <mergeCell ref="G39:I39"/>
    <mergeCell ref="Y39:AA39"/>
    <mergeCell ref="G40:I40"/>
    <mergeCell ref="Y40:AA40"/>
    <mergeCell ref="G41:I41"/>
    <mergeCell ref="Y41:AA41"/>
    <mergeCell ref="G23:I23"/>
    <mergeCell ref="Y23:AA23"/>
    <mergeCell ref="G24:I24"/>
    <mergeCell ref="Y24:AA24"/>
    <mergeCell ref="G35:I35"/>
    <mergeCell ref="Y35:AA35"/>
    <mergeCell ref="G37:I37"/>
    <mergeCell ref="Y37:AA37"/>
    <mergeCell ref="G38:I38"/>
    <mergeCell ref="Y38:AA38"/>
    <mergeCell ref="G36:I36"/>
    <mergeCell ref="Y36:AA36"/>
    <mergeCell ref="G28:I28"/>
    <mergeCell ref="Y28:AA28"/>
    <mergeCell ref="G31:I31"/>
    <mergeCell ref="Y31:AA31"/>
    <mergeCell ref="G32:I32"/>
    <mergeCell ref="Y32:AA32"/>
    <mergeCell ref="G33:I33"/>
    <mergeCell ref="Y33:AA33"/>
    <mergeCell ref="G34:I34"/>
    <mergeCell ref="Y34:AA34"/>
    <mergeCell ref="G29:I29"/>
    <mergeCell ref="Y29:AA29"/>
    <mergeCell ref="BB12:BC12"/>
    <mergeCell ref="BD12:BE12"/>
    <mergeCell ref="AB13:AB18"/>
    <mergeCell ref="K16:K18"/>
    <mergeCell ref="AD16:AD17"/>
    <mergeCell ref="AK12:AL12"/>
    <mergeCell ref="AM12:AN12"/>
    <mergeCell ref="AO12:AP12"/>
    <mergeCell ref="AR12:AS12"/>
    <mergeCell ref="AT12:AU12"/>
    <mergeCell ref="AW12:AX12"/>
    <mergeCell ref="AE12:AF12"/>
    <mergeCell ref="AG12:AH12"/>
    <mergeCell ref="AI12:AJ12"/>
    <mergeCell ref="D2:F2"/>
    <mergeCell ref="D3:F3"/>
    <mergeCell ref="D4:F4"/>
    <mergeCell ref="D5:F5"/>
    <mergeCell ref="D6:F6"/>
    <mergeCell ref="AZ12:BA12"/>
    <mergeCell ref="B92:C92"/>
    <mergeCell ref="E92:G92"/>
    <mergeCell ref="B93:C93"/>
    <mergeCell ref="E93:G93"/>
    <mergeCell ref="C22:D22"/>
    <mergeCell ref="E22:F22"/>
    <mergeCell ref="G22:I22"/>
    <mergeCell ref="J22:L22"/>
    <mergeCell ref="P22:R22"/>
    <mergeCell ref="S22:U22"/>
    <mergeCell ref="G25:I25"/>
    <mergeCell ref="Y25:AA25"/>
    <mergeCell ref="G26:I26"/>
    <mergeCell ref="Y26:AA26"/>
    <mergeCell ref="G27:I27"/>
    <mergeCell ref="Y27:AA27"/>
    <mergeCell ref="V22:X22"/>
    <mergeCell ref="Y22:AA22"/>
    <mergeCell ref="A8:A18"/>
    <mergeCell ref="B8:B11"/>
    <mergeCell ref="I12:J12"/>
    <mergeCell ref="Z12:AA12"/>
    <mergeCell ref="AC12:AD12"/>
    <mergeCell ref="B20:B21"/>
    <mergeCell ref="H20:J20"/>
    <mergeCell ref="R20:V20"/>
    <mergeCell ref="R21:V21"/>
  </mergeCells>
  <conditionalFormatting sqref="C3">
    <cfRule type="cellIs" dxfId="614" priority="624" operator="equal">
      <formula>"SI"</formula>
    </cfRule>
    <cfRule type="cellIs" dxfId="613" priority="625" operator="equal">
      <formula>"NO"</formula>
    </cfRule>
  </conditionalFormatting>
  <conditionalFormatting sqref="C4">
    <cfRule type="cellIs" dxfId="612" priority="622" operator="equal">
      <formula>"SI"</formula>
    </cfRule>
    <cfRule type="cellIs" dxfId="611" priority="623" operator="equal">
      <formula>"NO"</formula>
    </cfRule>
  </conditionalFormatting>
  <conditionalFormatting sqref="C5">
    <cfRule type="cellIs" dxfId="610" priority="620" operator="equal">
      <formula>"SI"</formula>
    </cfRule>
    <cfRule type="cellIs" dxfId="609" priority="621" operator="equal">
      <formula>"NO"</formula>
    </cfRule>
  </conditionalFormatting>
  <conditionalFormatting sqref="C6">
    <cfRule type="cellIs" dxfId="608" priority="618" operator="equal">
      <formula>"SI"</formula>
    </cfRule>
    <cfRule type="cellIs" dxfId="607" priority="619" operator="equal">
      <formula>"NO"</formula>
    </cfRule>
  </conditionalFormatting>
  <conditionalFormatting sqref="C13">
    <cfRule type="cellIs" dxfId="606" priority="616" operator="equal">
      <formula>"SI"</formula>
    </cfRule>
    <cfRule type="cellIs" dxfId="605" priority="617" operator="equal">
      <formula>"NO"</formula>
    </cfRule>
  </conditionalFormatting>
  <conditionalFormatting sqref="E13">
    <cfRule type="cellIs" dxfId="604" priority="614" operator="equal">
      <formula>"SI"</formula>
    </cfRule>
    <cfRule type="cellIs" dxfId="603" priority="615" operator="equal">
      <formula>"NO"</formula>
    </cfRule>
  </conditionalFormatting>
  <conditionalFormatting sqref="AJ13">
    <cfRule type="cellIs" dxfId="602" priority="600" operator="equal">
      <formula>"SI"</formula>
    </cfRule>
    <cfRule type="cellIs" dxfId="601" priority="601" operator="equal">
      <formula>"NO"</formula>
    </cfRule>
  </conditionalFormatting>
  <conditionalFormatting sqref="AB18:AB19 AD18:AF19 AE13:AF17 AB13:AC17">
    <cfRule type="cellIs" dxfId="600" priority="604" operator="equal">
      <formula>"SI"</formula>
    </cfRule>
    <cfRule type="cellIs" dxfId="599" priority="605" operator="equal">
      <formula>"NO"</formula>
    </cfRule>
  </conditionalFormatting>
  <conditionalFormatting sqref="AL13">
    <cfRule type="cellIs" dxfId="598" priority="598" operator="equal">
      <formula>"SI"</formula>
    </cfRule>
    <cfRule type="cellIs" dxfId="597" priority="599" operator="equal">
      <formula>"NO"</formula>
    </cfRule>
  </conditionalFormatting>
  <conditionalFormatting sqref="AH13">
    <cfRule type="cellIs" dxfId="596" priority="602" operator="equal">
      <formula>"SI"</formula>
    </cfRule>
    <cfRule type="cellIs" dxfId="595" priority="603" operator="equal">
      <formula>"NO"</formula>
    </cfRule>
  </conditionalFormatting>
  <conditionalFormatting sqref="K16">
    <cfRule type="cellIs" dxfId="594" priority="612" operator="equal">
      <formula>"SI"</formula>
    </cfRule>
    <cfRule type="cellIs" dxfId="593" priority="613" operator="equal">
      <formula>"NO"</formula>
    </cfRule>
  </conditionalFormatting>
  <conditionalFormatting sqref="M13">
    <cfRule type="cellIs" dxfId="592" priority="609" operator="equal">
      <formula>"NO"</formula>
    </cfRule>
    <cfRule type="cellIs" dxfId="591" priority="610" operator="equal">
      <formula>"SI"</formula>
    </cfRule>
    <cfRule type="cellIs" dxfId="590" priority="611" operator="equal">
      <formula>"NO"</formula>
    </cfRule>
  </conditionalFormatting>
  <conditionalFormatting sqref="M14:M17">
    <cfRule type="cellIs" dxfId="589" priority="606" operator="equal">
      <formula>"NO"</formula>
    </cfRule>
    <cfRule type="cellIs" dxfId="588" priority="607" operator="equal">
      <formula>"SI"</formula>
    </cfRule>
    <cfRule type="cellIs" dxfId="587" priority="608" operator="equal">
      <formula>"NO"</formula>
    </cfRule>
  </conditionalFormatting>
  <conditionalFormatting sqref="AN13">
    <cfRule type="cellIs" dxfId="586" priority="596" operator="equal">
      <formula>"SI"</formula>
    </cfRule>
    <cfRule type="cellIs" dxfId="585" priority="597" operator="equal">
      <formula>"NO"</formula>
    </cfRule>
  </conditionalFormatting>
  <conditionalFormatting sqref="BF13:BF17">
    <cfRule type="cellIs" dxfId="584" priority="583" operator="equal">
      <formula>"SI"</formula>
    </cfRule>
    <cfRule type="cellIs" dxfId="583" priority="584" operator="equal">
      <formula>"NO"</formula>
    </cfRule>
  </conditionalFormatting>
  <conditionalFormatting sqref="AQ13:AQ17">
    <cfRule type="cellIs" dxfId="582" priority="594" operator="equal">
      <formula>"SI"</formula>
    </cfRule>
    <cfRule type="cellIs" dxfId="581" priority="595" operator="equal">
      <formula>"NO"</formula>
    </cfRule>
  </conditionalFormatting>
  <conditionalFormatting sqref="AZ13">
    <cfRule type="cellIs" dxfId="580" priority="592" operator="equal">
      <formula>"N/A"</formula>
    </cfRule>
    <cfRule type="cellIs" dxfId="579" priority="593" operator="equal">
      <formula>"SI"</formula>
    </cfRule>
  </conditionalFormatting>
  <conditionalFormatting sqref="AZ14">
    <cfRule type="cellIs" dxfId="578" priority="590" operator="equal">
      <formula>"N/A"</formula>
    </cfRule>
    <cfRule type="cellIs" dxfId="577" priority="591" operator="equal">
      <formula>"SI"</formula>
    </cfRule>
  </conditionalFormatting>
  <conditionalFormatting sqref="AZ15">
    <cfRule type="cellIs" dxfId="576" priority="588" operator="equal">
      <formula>"N/A"</formula>
    </cfRule>
    <cfRule type="cellIs" dxfId="575" priority="589" operator="equal">
      <formula>"SI"</formula>
    </cfRule>
  </conditionalFormatting>
  <conditionalFormatting sqref="AZ17">
    <cfRule type="cellIs" dxfId="574" priority="586" operator="equal">
      <formula>"N/A"</formula>
    </cfRule>
    <cfRule type="cellIs" dxfId="573" priority="587" operator="equal">
      <formula>"SI"</formula>
    </cfRule>
  </conditionalFormatting>
  <conditionalFormatting sqref="BA13">
    <cfRule type="cellIs" dxfId="572" priority="487" operator="equal">
      <formula>"INGRESE DATOS:"</formula>
    </cfRule>
    <cfRule type="cellIs" dxfId="571" priority="585" operator="equal">
      <formula>"INGRESE DATOS:"</formula>
    </cfRule>
  </conditionalFormatting>
  <conditionalFormatting sqref="AX13:AY13">
    <cfRule type="cellIs" dxfId="570" priority="581" operator="equal">
      <formula>"N/A"</formula>
    </cfRule>
    <cfRule type="cellIs" dxfId="569" priority="582" operator="equal">
      <formula>"VALIDE CONTRATO"</formula>
    </cfRule>
  </conditionalFormatting>
  <conditionalFormatting sqref="AY13">
    <cfRule type="cellIs" dxfId="568" priority="578" operator="equal">
      <formula>"N/A"</formula>
    </cfRule>
    <cfRule type="cellIs" dxfId="567" priority="579" operator="equal">
      <formula>"NO"</formula>
    </cfRule>
    <cfRule type="cellIs" dxfId="566" priority="580" operator="equal">
      <formula>"SI"</formula>
    </cfRule>
  </conditionalFormatting>
  <conditionalFormatting sqref="AY14:AY17">
    <cfRule type="cellIs" dxfId="565" priority="576" operator="equal">
      <formula>"N/A"</formula>
    </cfRule>
    <cfRule type="cellIs" dxfId="564" priority="577" operator="equal">
      <formula>"VALIDE CONTRATO"</formula>
    </cfRule>
  </conditionalFormatting>
  <conditionalFormatting sqref="AY14:AY17">
    <cfRule type="cellIs" dxfId="563" priority="573" operator="equal">
      <formula>"N/A"</formula>
    </cfRule>
    <cfRule type="cellIs" dxfId="562" priority="574" operator="equal">
      <formula>"NO"</formula>
    </cfRule>
    <cfRule type="cellIs" dxfId="561" priority="575" operator="equal">
      <formula>"SI"</formula>
    </cfRule>
  </conditionalFormatting>
  <conditionalFormatting sqref="AV13">
    <cfRule type="cellIs" dxfId="560" priority="571" operator="equal">
      <formula>"SI"</formula>
    </cfRule>
    <cfRule type="cellIs" dxfId="559" priority="572" operator="equal">
      <formula>"NO"</formula>
    </cfRule>
  </conditionalFormatting>
  <conditionalFormatting sqref="N13">
    <cfRule type="cellIs" dxfId="558" priority="568" operator="equal">
      <formula>"NO"</formula>
    </cfRule>
    <cfRule type="cellIs" dxfId="557" priority="569" operator="equal">
      <formula>"SI"</formula>
    </cfRule>
    <cfRule type="cellIs" dxfId="556" priority="570" operator="equal">
      <formula>"NO"</formula>
    </cfRule>
  </conditionalFormatting>
  <conditionalFormatting sqref="N14:N17">
    <cfRule type="cellIs" dxfId="555" priority="565" operator="equal">
      <formula>"NO"</formula>
    </cfRule>
    <cfRule type="cellIs" dxfId="554" priority="566" operator="equal">
      <formula>"SI"</formula>
    </cfRule>
    <cfRule type="cellIs" dxfId="553" priority="567" operator="equal">
      <formula>"NO"</formula>
    </cfRule>
  </conditionalFormatting>
  <conditionalFormatting sqref="O13">
    <cfRule type="cellIs" dxfId="552" priority="562" operator="equal">
      <formula>"NO"</formula>
    </cfRule>
    <cfRule type="cellIs" dxfId="551" priority="563" operator="equal">
      <formula>"SI"</formula>
    </cfRule>
    <cfRule type="cellIs" dxfId="550" priority="564" operator="equal">
      <formula>"NO"</formula>
    </cfRule>
  </conditionalFormatting>
  <conditionalFormatting sqref="O14:O17">
    <cfRule type="cellIs" dxfId="549" priority="559" operator="equal">
      <formula>"NO"</formula>
    </cfRule>
    <cfRule type="cellIs" dxfId="548" priority="560" operator="equal">
      <formula>"SI"</formula>
    </cfRule>
    <cfRule type="cellIs" dxfId="547" priority="561" operator="equal">
      <formula>"NO"</formula>
    </cfRule>
  </conditionalFormatting>
  <conditionalFormatting sqref="P13">
    <cfRule type="cellIs" dxfId="546" priority="556" operator="equal">
      <formula>"NO"</formula>
    </cfRule>
    <cfRule type="cellIs" dxfId="545" priority="557" operator="equal">
      <formula>"SI"</formula>
    </cfRule>
    <cfRule type="cellIs" dxfId="544" priority="558" operator="equal">
      <formula>"NO"</formula>
    </cfRule>
  </conditionalFormatting>
  <conditionalFormatting sqref="P14:P17">
    <cfRule type="cellIs" dxfId="543" priority="553" operator="equal">
      <formula>"NO"</formula>
    </cfRule>
    <cfRule type="cellIs" dxfId="542" priority="554" operator="equal">
      <formula>"SI"</formula>
    </cfRule>
    <cfRule type="cellIs" dxfId="541" priority="555" operator="equal">
      <formula>"NO"</formula>
    </cfRule>
  </conditionalFormatting>
  <conditionalFormatting sqref="Q13">
    <cfRule type="cellIs" dxfId="540" priority="550" operator="equal">
      <formula>"NO"</formula>
    </cfRule>
    <cfRule type="cellIs" dxfId="539" priority="551" operator="equal">
      <formula>"SI"</formula>
    </cfRule>
    <cfRule type="cellIs" dxfId="538" priority="552" operator="equal">
      <formula>"NO"</formula>
    </cfRule>
  </conditionalFormatting>
  <conditionalFormatting sqref="Q14:Q17">
    <cfRule type="cellIs" dxfId="537" priority="547" operator="equal">
      <formula>"NO"</formula>
    </cfRule>
    <cfRule type="cellIs" dxfId="536" priority="548" operator="equal">
      <formula>"SI"</formula>
    </cfRule>
    <cfRule type="cellIs" dxfId="535" priority="549" operator="equal">
      <formula>"NO"</formula>
    </cfRule>
  </conditionalFormatting>
  <conditionalFormatting sqref="R13">
    <cfRule type="cellIs" dxfId="534" priority="544" operator="equal">
      <formula>"NO"</formula>
    </cfRule>
    <cfRule type="cellIs" dxfId="533" priority="545" operator="equal">
      <formula>"SI"</formula>
    </cfRule>
    <cfRule type="cellIs" dxfId="532" priority="546" operator="equal">
      <formula>"NO"</formula>
    </cfRule>
  </conditionalFormatting>
  <conditionalFormatting sqref="R14:R17">
    <cfRule type="cellIs" dxfId="531" priority="541" operator="equal">
      <formula>"NO"</formula>
    </cfRule>
    <cfRule type="cellIs" dxfId="530" priority="542" operator="equal">
      <formula>"SI"</formula>
    </cfRule>
    <cfRule type="cellIs" dxfId="529" priority="543" operator="equal">
      <formula>"NO"</formula>
    </cfRule>
  </conditionalFormatting>
  <conditionalFormatting sqref="S13">
    <cfRule type="cellIs" dxfId="528" priority="538" operator="equal">
      <formula>"NO"</formula>
    </cfRule>
    <cfRule type="cellIs" dxfId="527" priority="539" operator="equal">
      <formula>"SI"</formula>
    </cfRule>
    <cfRule type="cellIs" dxfId="526" priority="540" operator="equal">
      <formula>"NO"</formula>
    </cfRule>
  </conditionalFormatting>
  <conditionalFormatting sqref="S14:S17">
    <cfRule type="cellIs" dxfId="525" priority="535" operator="equal">
      <formula>"NO"</formula>
    </cfRule>
    <cfRule type="cellIs" dxfId="524" priority="536" operator="equal">
      <formula>"SI"</formula>
    </cfRule>
    <cfRule type="cellIs" dxfId="523" priority="537" operator="equal">
      <formula>"NO"</formula>
    </cfRule>
  </conditionalFormatting>
  <conditionalFormatting sqref="T13">
    <cfRule type="cellIs" dxfId="522" priority="532" operator="equal">
      <formula>"NO"</formula>
    </cfRule>
    <cfRule type="cellIs" dxfId="521" priority="533" operator="equal">
      <formula>"SI"</formula>
    </cfRule>
    <cfRule type="cellIs" dxfId="520" priority="534" operator="equal">
      <formula>"NO"</formula>
    </cfRule>
  </conditionalFormatting>
  <conditionalFormatting sqref="T14:T17">
    <cfRule type="cellIs" dxfId="519" priority="529" operator="equal">
      <formula>"NO"</formula>
    </cfRule>
    <cfRule type="cellIs" dxfId="518" priority="530" operator="equal">
      <formula>"SI"</formula>
    </cfRule>
    <cfRule type="cellIs" dxfId="517" priority="531" operator="equal">
      <formula>"NO"</formula>
    </cfRule>
  </conditionalFormatting>
  <conditionalFormatting sqref="U13">
    <cfRule type="cellIs" dxfId="516" priority="526" operator="equal">
      <formula>"NO"</formula>
    </cfRule>
    <cfRule type="cellIs" dxfId="515" priority="527" operator="equal">
      <formula>"SI"</formula>
    </cfRule>
    <cfRule type="cellIs" dxfId="514" priority="528" operator="equal">
      <formula>"NO"</formula>
    </cfRule>
  </conditionalFormatting>
  <conditionalFormatting sqref="U14:U17">
    <cfRule type="cellIs" dxfId="513" priority="523" operator="equal">
      <formula>"NO"</formula>
    </cfRule>
    <cfRule type="cellIs" dxfId="512" priority="524" operator="equal">
      <formula>"SI"</formula>
    </cfRule>
    <cfRule type="cellIs" dxfId="511" priority="525" operator="equal">
      <formula>"NO"</formula>
    </cfRule>
  </conditionalFormatting>
  <conditionalFormatting sqref="V13">
    <cfRule type="cellIs" dxfId="510" priority="520" operator="equal">
      <formula>"NO"</formula>
    </cfRule>
    <cfRule type="cellIs" dxfId="509" priority="521" operator="equal">
      <formula>"SI"</formula>
    </cfRule>
    <cfRule type="cellIs" dxfId="508" priority="522" operator="equal">
      <formula>"NO"</formula>
    </cfRule>
  </conditionalFormatting>
  <conditionalFormatting sqref="V14:V17">
    <cfRule type="cellIs" dxfId="507" priority="517" operator="equal">
      <formula>"NO"</formula>
    </cfRule>
    <cfRule type="cellIs" dxfId="506" priority="518" operator="equal">
      <formula>"SI"</formula>
    </cfRule>
    <cfRule type="cellIs" dxfId="505" priority="519" operator="equal">
      <formula>"NO"</formula>
    </cfRule>
  </conditionalFormatting>
  <conditionalFormatting sqref="X13">
    <cfRule type="cellIs" dxfId="504" priority="514" operator="equal">
      <formula>"NO"</formula>
    </cfRule>
    <cfRule type="cellIs" dxfId="503" priority="515" operator="equal">
      <formula>"SI"</formula>
    </cfRule>
    <cfRule type="cellIs" dxfId="502" priority="516" operator="equal">
      <formula>"NO"</formula>
    </cfRule>
  </conditionalFormatting>
  <conditionalFormatting sqref="X14:X17">
    <cfRule type="cellIs" dxfId="501" priority="511" operator="equal">
      <formula>"NO"</formula>
    </cfRule>
    <cfRule type="cellIs" dxfId="500" priority="512" operator="equal">
      <formula>"SI"</formula>
    </cfRule>
    <cfRule type="cellIs" dxfId="499" priority="513" operator="equal">
      <formula>"NO"</formula>
    </cfRule>
  </conditionalFormatting>
  <conditionalFormatting sqref="Y13">
    <cfRule type="cellIs" dxfId="498" priority="508" operator="equal">
      <formula>"NO"</formula>
    </cfRule>
    <cfRule type="cellIs" dxfId="497" priority="509" operator="equal">
      <formula>"SI"</formula>
    </cfRule>
    <cfRule type="cellIs" dxfId="496" priority="510" operator="equal">
      <formula>"NO"</formula>
    </cfRule>
  </conditionalFormatting>
  <conditionalFormatting sqref="Y14:Y17">
    <cfRule type="cellIs" dxfId="495" priority="505" operator="equal">
      <formula>"NO"</formula>
    </cfRule>
    <cfRule type="cellIs" dxfId="494" priority="506" operator="equal">
      <formula>"SI"</formula>
    </cfRule>
    <cfRule type="cellIs" dxfId="493" priority="507" operator="equal">
      <formula>"NO"</formula>
    </cfRule>
  </conditionalFormatting>
  <conditionalFormatting sqref="W13">
    <cfRule type="cellIs" dxfId="492" priority="502" operator="equal">
      <formula>"NO"</formula>
    </cfRule>
    <cfRule type="cellIs" dxfId="491" priority="503" operator="equal">
      <formula>"SI"</formula>
    </cfRule>
    <cfRule type="cellIs" dxfId="490" priority="504" operator="equal">
      <formula>"NO"</formula>
    </cfRule>
  </conditionalFormatting>
  <conditionalFormatting sqref="W14:W17">
    <cfRule type="cellIs" dxfId="489" priority="499" operator="equal">
      <formula>"NO"</formula>
    </cfRule>
    <cfRule type="cellIs" dxfId="488" priority="500" operator="equal">
      <formula>"SI"</formula>
    </cfRule>
    <cfRule type="cellIs" dxfId="487" priority="501" operator="equal">
      <formula>"NO"</formula>
    </cfRule>
  </conditionalFormatting>
  <conditionalFormatting sqref="AA13">
    <cfRule type="cellIs" dxfId="486" priority="495" operator="equal">
      <formula>"NO"</formula>
    </cfRule>
    <cfRule type="cellIs" dxfId="485" priority="496" operator="equal">
      <formula>"NO"</formula>
    </cfRule>
    <cfRule type="cellIs" dxfId="484" priority="497" operator="equal">
      <formula>"SI"</formula>
    </cfRule>
    <cfRule type="cellIs" dxfId="483" priority="498" operator="equal">
      <formula>"NO"</formula>
    </cfRule>
  </conditionalFormatting>
  <conditionalFormatting sqref="AA14:AA17">
    <cfRule type="cellIs" dxfId="482" priority="491" operator="equal">
      <formula>"NO"</formula>
    </cfRule>
    <cfRule type="cellIs" dxfId="481" priority="492" operator="equal">
      <formula>"NO"</formula>
    </cfRule>
    <cfRule type="cellIs" dxfId="480" priority="493" operator="equal">
      <formula>"SI"</formula>
    </cfRule>
    <cfRule type="cellIs" dxfId="479" priority="494" operator="equal">
      <formula>"NO"</formula>
    </cfRule>
  </conditionalFormatting>
  <conditionalFormatting sqref="AD16:AD17">
    <cfRule type="cellIs" dxfId="478" priority="489" operator="equal">
      <formula>"SI"</formula>
    </cfRule>
    <cfRule type="cellIs" dxfId="477" priority="490" operator="equal">
      <formula>"NO"</formula>
    </cfRule>
  </conditionalFormatting>
  <conditionalFormatting sqref="AX13">
    <cfRule type="cellIs" dxfId="476" priority="402" operator="equal">
      <formula>"VALIDE CONTRATO:"</formula>
    </cfRule>
    <cfRule type="cellIs" dxfId="475" priority="488" operator="equal">
      <formula>"VALIDE CONTRATO"</formula>
    </cfRule>
  </conditionalFormatting>
  <conditionalFormatting sqref="BA14:BA17">
    <cfRule type="cellIs" dxfId="474" priority="485" operator="equal">
      <formula>"INGRESE DATOS:"</formula>
    </cfRule>
    <cfRule type="cellIs" dxfId="473" priority="486" operator="equal">
      <formula>"INGRESE DATOS:"</formula>
    </cfRule>
  </conditionalFormatting>
  <conditionalFormatting sqref="BC13:BC17">
    <cfRule type="cellIs" dxfId="472" priority="482" operator="equal">
      <formula>"N/A"</formula>
    </cfRule>
    <cfRule type="cellIs" dxfId="471" priority="483" operator="equal">
      <formula>"SI"</formula>
    </cfRule>
    <cfRule type="cellIs" dxfId="470" priority="484" operator="equal">
      <formula>"NO"</formula>
    </cfRule>
  </conditionalFormatting>
  <conditionalFormatting sqref="BE13:BE17">
    <cfRule type="cellIs" dxfId="469" priority="479" operator="equal">
      <formula>"N/A"</formula>
    </cfRule>
    <cfRule type="cellIs" dxfId="468" priority="480" operator="equal">
      <formula>"SI"</formula>
    </cfRule>
    <cfRule type="cellIs" dxfId="467" priority="481" operator="equal">
      <formula>"NO"</formula>
    </cfRule>
  </conditionalFormatting>
  <conditionalFormatting sqref="C14">
    <cfRule type="cellIs" dxfId="466" priority="477" operator="equal">
      <formula>"SI"</formula>
    </cfRule>
    <cfRule type="cellIs" dxfId="465" priority="478" operator="equal">
      <formula>"NO"</formula>
    </cfRule>
  </conditionalFormatting>
  <conditionalFormatting sqref="C15">
    <cfRule type="cellIs" dxfId="464" priority="475" operator="equal">
      <formula>"SI"</formula>
    </cfRule>
    <cfRule type="cellIs" dxfId="463" priority="476" operator="equal">
      <formula>"NO"</formula>
    </cfRule>
  </conditionalFormatting>
  <conditionalFormatting sqref="C16">
    <cfRule type="cellIs" dxfId="462" priority="473" operator="equal">
      <formula>"SI"</formula>
    </cfRule>
    <cfRule type="cellIs" dxfId="461" priority="474" operator="equal">
      <formula>"NO"</formula>
    </cfRule>
  </conditionalFormatting>
  <conditionalFormatting sqref="C17">
    <cfRule type="cellIs" dxfId="460" priority="471" operator="equal">
      <formula>"SI"</formula>
    </cfRule>
    <cfRule type="cellIs" dxfId="459" priority="472" operator="equal">
      <formula>"NO"</formula>
    </cfRule>
  </conditionalFormatting>
  <conditionalFormatting sqref="E14">
    <cfRule type="cellIs" dxfId="458" priority="469" operator="equal">
      <formula>"SI"</formula>
    </cfRule>
    <cfRule type="cellIs" dxfId="457" priority="470" operator="equal">
      <formula>"NO"</formula>
    </cfRule>
  </conditionalFormatting>
  <conditionalFormatting sqref="E15">
    <cfRule type="cellIs" dxfId="456" priority="467" operator="equal">
      <formula>"SI"</formula>
    </cfRule>
    <cfRule type="cellIs" dxfId="455" priority="468" operator="equal">
      <formula>"NO"</formula>
    </cfRule>
  </conditionalFormatting>
  <conditionalFormatting sqref="E16">
    <cfRule type="cellIs" dxfId="454" priority="465" operator="equal">
      <formula>"SI"</formula>
    </cfRule>
    <cfRule type="cellIs" dxfId="453" priority="466" operator="equal">
      <formula>"NO"</formula>
    </cfRule>
  </conditionalFormatting>
  <conditionalFormatting sqref="E17">
    <cfRule type="cellIs" dxfId="452" priority="463" operator="equal">
      <formula>"SI"</formula>
    </cfRule>
    <cfRule type="cellIs" dxfId="451" priority="464" operator="equal">
      <formula>"NO"</formula>
    </cfRule>
  </conditionalFormatting>
  <conditionalFormatting sqref="AH14">
    <cfRule type="cellIs" dxfId="450" priority="461" operator="equal">
      <formula>"SI"</formula>
    </cfRule>
    <cfRule type="cellIs" dxfId="449" priority="462" operator="equal">
      <formula>"NO"</formula>
    </cfRule>
  </conditionalFormatting>
  <conditionalFormatting sqref="AH15">
    <cfRule type="cellIs" dxfId="448" priority="459" operator="equal">
      <formula>"SI"</formula>
    </cfRule>
    <cfRule type="cellIs" dxfId="447" priority="460" operator="equal">
      <formula>"NO"</formula>
    </cfRule>
  </conditionalFormatting>
  <conditionalFormatting sqref="AH16">
    <cfRule type="cellIs" dxfId="446" priority="457" operator="equal">
      <formula>"SI"</formula>
    </cfRule>
    <cfRule type="cellIs" dxfId="445" priority="458" operator="equal">
      <formula>"NO"</formula>
    </cfRule>
  </conditionalFormatting>
  <conditionalFormatting sqref="AH17">
    <cfRule type="cellIs" dxfId="444" priority="455" operator="equal">
      <formula>"SI"</formula>
    </cfRule>
    <cfRule type="cellIs" dxfId="443" priority="456" operator="equal">
      <formula>"NO"</formula>
    </cfRule>
  </conditionalFormatting>
  <conditionalFormatting sqref="AJ14">
    <cfRule type="cellIs" dxfId="442" priority="453" operator="equal">
      <formula>"SI"</formula>
    </cfRule>
    <cfRule type="cellIs" dxfId="441" priority="454" operator="equal">
      <formula>"NO"</formula>
    </cfRule>
  </conditionalFormatting>
  <conditionalFormatting sqref="AJ15">
    <cfRule type="cellIs" dxfId="440" priority="451" operator="equal">
      <formula>"SI"</formula>
    </cfRule>
    <cfRule type="cellIs" dxfId="439" priority="452" operator="equal">
      <formula>"NO"</formula>
    </cfRule>
  </conditionalFormatting>
  <conditionalFormatting sqref="AJ16">
    <cfRule type="cellIs" dxfId="438" priority="449" operator="equal">
      <formula>"SI"</formula>
    </cfRule>
    <cfRule type="cellIs" dxfId="437" priority="450" operator="equal">
      <formula>"NO"</formula>
    </cfRule>
  </conditionalFormatting>
  <conditionalFormatting sqref="AJ17">
    <cfRule type="cellIs" dxfId="436" priority="447" operator="equal">
      <formula>"SI"</formula>
    </cfRule>
    <cfRule type="cellIs" dxfId="435" priority="448" operator="equal">
      <formula>"NO"</formula>
    </cfRule>
  </conditionalFormatting>
  <conditionalFormatting sqref="AL14">
    <cfRule type="cellIs" dxfId="434" priority="445" operator="equal">
      <formula>"SI"</formula>
    </cfRule>
    <cfRule type="cellIs" dxfId="433" priority="446" operator="equal">
      <formula>"NO"</formula>
    </cfRule>
  </conditionalFormatting>
  <conditionalFormatting sqref="AL15">
    <cfRule type="cellIs" dxfId="432" priority="443" operator="equal">
      <formula>"SI"</formula>
    </cfRule>
    <cfRule type="cellIs" dxfId="431" priority="444" operator="equal">
      <formula>"NO"</formula>
    </cfRule>
  </conditionalFormatting>
  <conditionalFormatting sqref="AL16">
    <cfRule type="cellIs" dxfId="430" priority="441" operator="equal">
      <formula>"SI"</formula>
    </cfRule>
    <cfRule type="cellIs" dxfId="429" priority="442" operator="equal">
      <formula>"NO"</formula>
    </cfRule>
  </conditionalFormatting>
  <conditionalFormatting sqref="AL17">
    <cfRule type="cellIs" dxfId="428" priority="439" operator="equal">
      <formula>"SI"</formula>
    </cfRule>
    <cfRule type="cellIs" dxfId="427" priority="440" operator="equal">
      <formula>"NO"</formula>
    </cfRule>
  </conditionalFormatting>
  <conditionalFormatting sqref="AN14">
    <cfRule type="cellIs" dxfId="426" priority="437" operator="equal">
      <formula>"SI"</formula>
    </cfRule>
    <cfRule type="cellIs" dxfId="425" priority="438" operator="equal">
      <formula>"NO"</formula>
    </cfRule>
  </conditionalFormatting>
  <conditionalFormatting sqref="AN15">
    <cfRule type="cellIs" dxfId="424" priority="435" operator="equal">
      <formula>"SI"</formula>
    </cfRule>
    <cfRule type="cellIs" dxfId="423" priority="436" operator="equal">
      <formula>"NO"</formula>
    </cfRule>
  </conditionalFormatting>
  <conditionalFormatting sqref="AN16">
    <cfRule type="cellIs" dxfId="422" priority="433" operator="equal">
      <formula>"SI"</formula>
    </cfRule>
    <cfRule type="cellIs" dxfId="421" priority="434" operator="equal">
      <formula>"NO"</formula>
    </cfRule>
  </conditionalFormatting>
  <conditionalFormatting sqref="AN17">
    <cfRule type="cellIs" dxfId="420" priority="431" operator="equal">
      <formula>"SI"</formula>
    </cfRule>
    <cfRule type="cellIs" dxfId="419" priority="432" operator="equal">
      <formula>"NO"</formula>
    </cfRule>
  </conditionalFormatting>
  <conditionalFormatting sqref="AS13">
    <cfRule type="cellIs" dxfId="418" priority="429" operator="equal">
      <formula>"SI"</formula>
    </cfRule>
    <cfRule type="cellIs" dxfId="417" priority="430" operator="equal">
      <formula>"NO"</formula>
    </cfRule>
  </conditionalFormatting>
  <conditionalFormatting sqref="AS14">
    <cfRule type="cellIs" dxfId="416" priority="427" operator="equal">
      <formula>"SI"</formula>
    </cfRule>
    <cfRule type="cellIs" dxfId="415" priority="428" operator="equal">
      <formula>"NO"</formula>
    </cfRule>
  </conditionalFormatting>
  <conditionalFormatting sqref="AS15">
    <cfRule type="cellIs" dxfId="414" priority="425" operator="equal">
      <formula>"SI"</formula>
    </cfRule>
    <cfRule type="cellIs" dxfId="413" priority="426" operator="equal">
      <formula>"NO"</formula>
    </cfRule>
  </conditionalFormatting>
  <conditionalFormatting sqref="AS16">
    <cfRule type="cellIs" dxfId="412" priority="423" operator="equal">
      <formula>"SI"</formula>
    </cfRule>
    <cfRule type="cellIs" dxfId="411" priority="424" operator="equal">
      <formula>"NO"</formula>
    </cfRule>
  </conditionalFormatting>
  <conditionalFormatting sqref="AS17">
    <cfRule type="cellIs" dxfId="410" priority="421" operator="equal">
      <formula>"SI"</formula>
    </cfRule>
    <cfRule type="cellIs" dxfId="409" priority="422" operator="equal">
      <formula>"NO"</formula>
    </cfRule>
  </conditionalFormatting>
  <conditionalFormatting sqref="AU13">
    <cfRule type="cellIs" dxfId="408" priority="419" operator="equal">
      <formula>"SI"</formula>
    </cfRule>
    <cfRule type="cellIs" dxfId="407" priority="420" operator="equal">
      <formula>"NO"</formula>
    </cfRule>
  </conditionalFormatting>
  <conditionalFormatting sqref="AU14">
    <cfRule type="cellIs" dxfId="406" priority="417" operator="equal">
      <formula>"SI"</formula>
    </cfRule>
    <cfRule type="cellIs" dxfId="405" priority="418" operator="equal">
      <formula>"NO"</formula>
    </cfRule>
  </conditionalFormatting>
  <conditionalFormatting sqref="AU15">
    <cfRule type="cellIs" dxfId="404" priority="415" operator="equal">
      <formula>"SI"</formula>
    </cfRule>
    <cfRule type="cellIs" dxfId="403" priority="416" operator="equal">
      <formula>"NO"</formula>
    </cfRule>
  </conditionalFormatting>
  <conditionalFormatting sqref="AU16">
    <cfRule type="cellIs" dxfId="402" priority="413" operator="equal">
      <formula>"SI"</formula>
    </cfRule>
    <cfRule type="cellIs" dxfId="401" priority="414" operator="equal">
      <formula>"NO"</formula>
    </cfRule>
  </conditionalFormatting>
  <conditionalFormatting sqref="AU17">
    <cfRule type="cellIs" dxfId="400" priority="411" operator="equal">
      <formula>"SI"</formula>
    </cfRule>
    <cfRule type="cellIs" dxfId="399" priority="412" operator="equal">
      <formula>"NO"</formula>
    </cfRule>
  </conditionalFormatting>
  <conditionalFormatting sqref="AV14">
    <cfRule type="cellIs" dxfId="398" priority="409" operator="equal">
      <formula>"SI"</formula>
    </cfRule>
    <cfRule type="cellIs" dxfId="397" priority="410" operator="equal">
      <formula>"NO"</formula>
    </cfRule>
  </conditionalFormatting>
  <conditionalFormatting sqref="AV15">
    <cfRule type="cellIs" dxfId="396" priority="407" operator="equal">
      <formula>"SI"</formula>
    </cfRule>
    <cfRule type="cellIs" dxfId="395" priority="408" operator="equal">
      <formula>"NO"</formula>
    </cfRule>
  </conditionalFormatting>
  <conditionalFormatting sqref="AV16">
    <cfRule type="cellIs" dxfId="394" priority="405" operator="equal">
      <formula>"SI"</formula>
    </cfRule>
    <cfRule type="cellIs" dxfId="393" priority="406" operator="equal">
      <formula>"NO"</formula>
    </cfRule>
  </conditionalFormatting>
  <conditionalFormatting sqref="AV17">
    <cfRule type="cellIs" dxfId="392" priority="403" operator="equal">
      <formula>"SI"</formula>
    </cfRule>
    <cfRule type="cellIs" dxfId="391" priority="404" operator="equal">
      <formula>"NO"</formula>
    </cfRule>
  </conditionalFormatting>
  <conditionalFormatting sqref="BU13:BU17">
    <cfRule type="cellIs" dxfId="390" priority="400" operator="equal">
      <formula>"SI"</formula>
    </cfRule>
    <cfRule type="cellIs" dxfId="389" priority="401" operator="equal">
      <formula>"NO"</formula>
    </cfRule>
  </conditionalFormatting>
  <conditionalFormatting sqref="C21">
    <cfRule type="cellIs" dxfId="388" priority="398" operator="equal">
      <formula>"SI"</formula>
    </cfRule>
    <cfRule type="cellIs" dxfId="387" priority="399" operator="equal">
      <formula>"NO"</formula>
    </cfRule>
  </conditionalFormatting>
  <conditionalFormatting sqref="E21">
    <cfRule type="cellIs" dxfId="386" priority="396" operator="equal">
      <formula>"SI"</formula>
    </cfRule>
    <cfRule type="cellIs" dxfId="385" priority="397" operator="equal">
      <formula>"NO"</formula>
    </cfRule>
  </conditionalFormatting>
  <conditionalFormatting sqref="G21">
    <cfRule type="cellIs" dxfId="384" priority="394" operator="equal">
      <formula>"SI"</formula>
    </cfRule>
    <cfRule type="cellIs" dxfId="383" priority="395" operator="equal">
      <formula>"NO"</formula>
    </cfRule>
  </conditionalFormatting>
  <conditionalFormatting sqref="D21">
    <cfRule type="cellIs" dxfId="382" priority="388" operator="equal">
      <formula>"SI"</formula>
    </cfRule>
    <cfRule type="cellIs" dxfId="381" priority="389" operator="equal">
      <formula>"NO"</formula>
    </cfRule>
  </conditionalFormatting>
  <conditionalFormatting sqref="F21">
    <cfRule type="cellIs" dxfId="380" priority="386" operator="equal">
      <formula>"SI"</formula>
    </cfRule>
    <cfRule type="cellIs" dxfId="379" priority="387" operator="equal">
      <formula>"NO"</formula>
    </cfRule>
  </conditionalFormatting>
  <conditionalFormatting sqref="H21">
    <cfRule type="cellIs" dxfId="378" priority="370" operator="equal">
      <formula>"SI"</formula>
    </cfRule>
    <cfRule type="cellIs" dxfId="377" priority="371" operator="equal">
      <formula>"NO"</formula>
    </cfRule>
    <cfRule type="cellIs" dxfId="376" priority="372" operator="equal">
      <formula>"NO"</formula>
    </cfRule>
    <cfRule type="cellIs" dxfId="375" priority="373" operator="equal">
      <formula>"SI"</formula>
    </cfRule>
    <cfRule type="cellIs" dxfId="374" priority="374" operator="equal">
      <formula>"NO"</formula>
    </cfRule>
  </conditionalFormatting>
  <conditionalFormatting sqref="I21">
    <cfRule type="cellIs" dxfId="373" priority="368" operator="equal">
      <formula>"VALIDAR MATRICULA"</formula>
    </cfRule>
    <cfRule type="cellIs" dxfId="372" priority="369" operator="equal">
      <formula>"N/A"</formula>
    </cfRule>
  </conditionalFormatting>
  <conditionalFormatting sqref="J21">
    <cfRule type="cellIs" dxfId="371" priority="365" operator="equal">
      <formula>"N/A"</formula>
    </cfRule>
    <cfRule type="cellIs" dxfId="370" priority="366" operator="equal">
      <formula>"SI"</formula>
    </cfRule>
    <cfRule type="cellIs" dxfId="369" priority="367" operator="equal">
      <formula>"NO"</formula>
    </cfRule>
  </conditionalFormatting>
  <conditionalFormatting sqref="L21">
    <cfRule type="cellIs" dxfId="368" priority="362" operator="equal">
      <formula>"N/A"</formula>
    </cfRule>
    <cfRule type="cellIs" dxfId="367" priority="363" operator="equal">
      <formula>"SI"</formula>
    </cfRule>
    <cfRule type="cellIs" dxfId="366" priority="364" operator="equal">
      <formula>"NO"</formula>
    </cfRule>
  </conditionalFormatting>
  <conditionalFormatting sqref="M21">
    <cfRule type="cellIs" dxfId="365" priority="359" operator="equal">
      <formula>"N/A"</formula>
    </cfRule>
    <cfRule type="cellIs" dxfId="364" priority="360" operator="equal">
      <formula>"SI"</formula>
    </cfRule>
    <cfRule type="cellIs" dxfId="363" priority="361" operator="equal">
      <formula>"NO"</formula>
    </cfRule>
  </conditionalFormatting>
  <conditionalFormatting sqref="N21">
    <cfRule type="cellIs" dxfId="362" priority="356" operator="equal">
      <formula>"N/A"</formula>
    </cfRule>
    <cfRule type="cellIs" dxfId="361" priority="357" operator="equal">
      <formula>"SI"</formula>
    </cfRule>
    <cfRule type="cellIs" dxfId="360" priority="358" operator="equal">
      <formula>"NO"</formula>
    </cfRule>
  </conditionalFormatting>
  <conditionalFormatting sqref="D39:D44">
    <cfRule type="cellIs" dxfId="359" priority="349" operator="equal">
      <formula>"SI"</formula>
    </cfRule>
    <cfRule type="cellIs" dxfId="358" priority="350" operator="equal">
      <formula>"NO"</formula>
    </cfRule>
  </conditionalFormatting>
  <conditionalFormatting sqref="F39:F44">
    <cfRule type="cellIs" dxfId="357" priority="347" operator="equal">
      <formula>"SI"</formula>
    </cfRule>
    <cfRule type="cellIs" dxfId="356" priority="348" operator="equal">
      <formula>"NO"</formula>
    </cfRule>
  </conditionalFormatting>
  <conditionalFormatting sqref="J39:J44">
    <cfRule type="cellIs" dxfId="355" priority="339" operator="equal">
      <formula>"N/A"</formula>
    </cfRule>
    <cfRule type="cellIs" dxfId="354" priority="342" operator="equal">
      <formula>"SI"</formula>
    </cfRule>
    <cfRule type="cellIs" dxfId="353" priority="343" operator="equal">
      <formula>"NO"</formula>
    </cfRule>
    <cfRule type="cellIs" dxfId="352" priority="344" operator="equal">
      <formula>"SI"</formula>
    </cfRule>
    <cfRule type="cellIs" dxfId="351" priority="345" operator="equal">
      <formula>"SI"</formula>
    </cfRule>
    <cfRule type="cellIs" dxfId="350" priority="346" operator="equal">
      <formula>"NO"</formula>
    </cfRule>
  </conditionalFormatting>
  <conditionalFormatting sqref="K39:K44">
    <cfRule type="cellIs" dxfId="349" priority="340" operator="equal">
      <formula>"VALIDAR CONTRATO"</formula>
    </cfRule>
    <cfRule type="cellIs" dxfId="348" priority="341" operator="equal">
      <formula>"N/A"</formula>
    </cfRule>
  </conditionalFormatting>
  <conditionalFormatting sqref="L39:L44">
    <cfRule type="cellIs" dxfId="347" priority="336" operator="equal">
      <formula>"N/A"</formula>
    </cfRule>
    <cfRule type="cellIs" dxfId="346" priority="337" operator="equal">
      <formula>"SI"</formula>
    </cfRule>
    <cfRule type="cellIs" dxfId="345" priority="338" operator="equal">
      <formula>"NO"</formula>
    </cfRule>
  </conditionalFormatting>
  <conditionalFormatting sqref="O39:O44">
    <cfRule type="cellIs" dxfId="344" priority="331" operator="equal">
      <formula>"SI"</formula>
    </cfRule>
    <cfRule type="cellIs" dxfId="343" priority="332" operator="equal">
      <formula>"NO"</formula>
    </cfRule>
    <cfRule type="cellIs" dxfId="342" priority="333" operator="equal">
      <formula>"SI"</formula>
    </cfRule>
    <cfRule type="cellIs" dxfId="341" priority="334" operator="equal">
      <formula>"SI"</formula>
    </cfRule>
    <cfRule type="cellIs" dxfId="340" priority="335" operator="equal">
      <formula>"NO"</formula>
    </cfRule>
  </conditionalFormatting>
  <conditionalFormatting sqref="O21">
    <cfRule type="cellIs" dxfId="339" priority="329" operator="equal">
      <formula>"SI"</formula>
    </cfRule>
    <cfRule type="cellIs" dxfId="338" priority="330" operator="equal">
      <formula>"NO"</formula>
    </cfRule>
  </conditionalFormatting>
  <conditionalFormatting sqref="Q21">
    <cfRule type="cellIs" dxfId="337" priority="325" operator="equal">
      <formula>"SI"</formula>
    </cfRule>
    <cfRule type="cellIs" dxfId="336" priority="326" operator="equal">
      <formula>"NO"</formula>
    </cfRule>
  </conditionalFormatting>
  <conditionalFormatting sqref="P21">
    <cfRule type="cellIs" dxfId="335" priority="327" operator="equal">
      <formula>"SI"</formula>
    </cfRule>
    <cfRule type="cellIs" dxfId="334" priority="328" operator="equal">
      <formula>"NO"</formula>
    </cfRule>
  </conditionalFormatting>
  <conditionalFormatting sqref="C48">
    <cfRule type="cellIs" dxfId="333" priority="323" operator="equal">
      <formula>"SI"</formula>
    </cfRule>
    <cfRule type="cellIs" dxfId="332" priority="324" operator="equal">
      <formula>"NO"</formula>
    </cfRule>
  </conditionalFormatting>
  <conditionalFormatting sqref="E48">
    <cfRule type="cellIs" dxfId="331" priority="321" operator="equal">
      <formula>"SI"</formula>
    </cfRule>
    <cfRule type="cellIs" dxfId="330" priority="322" operator="equal">
      <formula>"NO"</formula>
    </cfRule>
  </conditionalFormatting>
  <conditionalFormatting sqref="G48">
    <cfRule type="cellIs" dxfId="329" priority="319" operator="equal">
      <formula>"SI"</formula>
    </cfRule>
    <cfRule type="cellIs" dxfId="328" priority="320" operator="equal">
      <formula>"NO"</formula>
    </cfRule>
  </conditionalFormatting>
  <conditionalFormatting sqref="D51">
    <cfRule type="cellIs" dxfId="327" priority="317" operator="equal">
      <formula>"SI"</formula>
    </cfRule>
    <cfRule type="cellIs" dxfId="326" priority="318" operator="equal">
      <formula>"NO"</formula>
    </cfRule>
  </conditionalFormatting>
  <conditionalFormatting sqref="F51">
    <cfRule type="cellIs" dxfId="325" priority="315" operator="equal">
      <formula>"SI"</formula>
    </cfRule>
    <cfRule type="cellIs" dxfId="324" priority="316" operator="equal">
      <formula>"NO"</formula>
    </cfRule>
  </conditionalFormatting>
  <conditionalFormatting sqref="D48">
    <cfRule type="cellIs" dxfId="323" priority="313" operator="equal">
      <formula>"SI"</formula>
    </cfRule>
    <cfRule type="cellIs" dxfId="322" priority="314" operator="equal">
      <formula>"NO"</formula>
    </cfRule>
  </conditionalFormatting>
  <conditionalFormatting sqref="F48">
    <cfRule type="cellIs" dxfId="321" priority="311" operator="equal">
      <formula>"SI"</formula>
    </cfRule>
    <cfRule type="cellIs" dxfId="320" priority="312" operator="equal">
      <formula>"NO"</formula>
    </cfRule>
  </conditionalFormatting>
  <conditionalFormatting sqref="J51">
    <cfRule type="cellIs" dxfId="319" priority="303" operator="equal">
      <formula>"N/A"</formula>
    </cfRule>
    <cfRule type="cellIs" dxfId="318" priority="306" operator="equal">
      <formula>"SI"</formula>
    </cfRule>
    <cfRule type="cellIs" dxfId="317" priority="307" operator="equal">
      <formula>"NO"</formula>
    </cfRule>
    <cfRule type="cellIs" dxfId="316" priority="308" operator="equal">
      <formula>"SI"</formula>
    </cfRule>
    <cfRule type="cellIs" dxfId="315" priority="309" operator="equal">
      <formula>"SI"</formula>
    </cfRule>
    <cfRule type="cellIs" dxfId="314" priority="310" operator="equal">
      <formula>"NO"</formula>
    </cfRule>
  </conditionalFormatting>
  <conditionalFormatting sqref="K51">
    <cfRule type="cellIs" dxfId="313" priority="304" operator="equal">
      <formula>"VALIDAR CONTRATO"</formula>
    </cfRule>
    <cfRule type="cellIs" dxfId="312" priority="305" operator="equal">
      <formula>"N/A"</formula>
    </cfRule>
  </conditionalFormatting>
  <conditionalFormatting sqref="L51">
    <cfRule type="cellIs" dxfId="311" priority="300" operator="equal">
      <formula>"N/A"</formula>
    </cfRule>
    <cfRule type="cellIs" dxfId="310" priority="301" operator="equal">
      <formula>"SI"</formula>
    </cfRule>
    <cfRule type="cellIs" dxfId="309" priority="302" operator="equal">
      <formula>"NO"</formula>
    </cfRule>
  </conditionalFormatting>
  <conditionalFormatting sqref="H48">
    <cfRule type="cellIs" dxfId="308" priority="295" operator="equal">
      <formula>"SI"</formula>
    </cfRule>
    <cfRule type="cellIs" dxfId="307" priority="296" operator="equal">
      <formula>"NO"</formula>
    </cfRule>
    <cfRule type="cellIs" dxfId="306" priority="297" operator="equal">
      <formula>"NO"</formula>
    </cfRule>
    <cfRule type="cellIs" dxfId="305" priority="298" operator="equal">
      <formula>"SI"</formula>
    </cfRule>
    <cfRule type="cellIs" dxfId="304" priority="299" operator="equal">
      <formula>"NO"</formula>
    </cfRule>
  </conditionalFormatting>
  <conditionalFormatting sqref="I48">
    <cfRule type="cellIs" dxfId="303" priority="293" operator="equal">
      <formula>"VALIDAR MATRICULA"</formula>
    </cfRule>
    <cfRule type="cellIs" dxfId="302" priority="294" operator="equal">
      <formula>"N/A"</formula>
    </cfRule>
  </conditionalFormatting>
  <conditionalFormatting sqref="J48">
    <cfRule type="cellIs" dxfId="301" priority="290" operator="equal">
      <formula>"N/A"</formula>
    </cfRule>
    <cfRule type="cellIs" dxfId="300" priority="291" operator="equal">
      <formula>"SI"</formula>
    </cfRule>
    <cfRule type="cellIs" dxfId="299" priority="292" operator="equal">
      <formula>"NO"</formula>
    </cfRule>
  </conditionalFormatting>
  <conditionalFormatting sqref="L48">
    <cfRule type="cellIs" dxfId="298" priority="287" operator="equal">
      <formula>"N/A"</formula>
    </cfRule>
    <cfRule type="cellIs" dxfId="297" priority="288" operator="equal">
      <formula>"SI"</formula>
    </cfRule>
    <cfRule type="cellIs" dxfId="296" priority="289" operator="equal">
      <formula>"NO"</formula>
    </cfRule>
  </conditionalFormatting>
  <conditionalFormatting sqref="M48">
    <cfRule type="cellIs" dxfId="295" priority="284" operator="equal">
      <formula>"N/A"</formula>
    </cfRule>
    <cfRule type="cellIs" dxfId="294" priority="285" operator="equal">
      <formula>"SI"</formula>
    </cfRule>
    <cfRule type="cellIs" dxfId="293" priority="286" operator="equal">
      <formula>"NO"</formula>
    </cfRule>
  </conditionalFormatting>
  <conditionalFormatting sqref="N48">
    <cfRule type="cellIs" dxfId="292" priority="281" operator="equal">
      <formula>"N/A"</formula>
    </cfRule>
    <cfRule type="cellIs" dxfId="291" priority="282" operator="equal">
      <formula>"SI"</formula>
    </cfRule>
    <cfRule type="cellIs" dxfId="290" priority="283" operator="equal">
      <formula>"NO"</formula>
    </cfRule>
  </conditionalFormatting>
  <conditionalFormatting sqref="O51">
    <cfRule type="cellIs" dxfId="289" priority="276" operator="equal">
      <formula>"SI"</formula>
    </cfRule>
    <cfRule type="cellIs" dxfId="288" priority="277" operator="equal">
      <formula>"NO"</formula>
    </cfRule>
    <cfRule type="cellIs" dxfId="287" priority="278" operator="equal">
      <formula>"SI"</formula>
    </cfRule>
    <cfRule type="cellIs" dxfId="286" priority="279" operator="equal">
      <formula>"SI"</formula>
    </cfRule>
    <cfRule type="cellIs" dxfId="285" priority="280" operator="equal">
      <formula>"NO"</formula>
    </cfRule>
  </conditionalFormatting>
  <conditionalFormatting sqref="D52:D69">
    <cfRule type="cellIs" dxfId="284" priority="274" operator="equal">
      <formula>"SI"</formula>
    </cfRule>
    <cfRule type="cellIs" dxfId="283" priority="275" operator="equal">
      <formula>"NO"</formula>
    </cfRule>
  </conditionalFormatting>
  <conditionalFormatting sqref="F52:F69">
    <cfRule type="cellIs" dxfId="282" priority="272" operator="equal">
      <formula>"SI"</formula>
    </cfRule>
    <cfRule type="cellIs" dxfId="281" priority="273" operator="equal">
      <formula>"NO"</formula>
    </cfRule>
  </conditionalFormatting>
  <conditionalFormatting sqref="J52:J69">
    <cfRule type="cellIs" dxfId="280" priority="264" operator="equal">
      <formula>"N/A"</formula>
    </cfRule>
    <cfRule type="cellIs" dxfId="279" priority="267" operator="equal">
      <formula>"SI"</formula>
    </cfRule>
    <cfRule type="cellIs" dxfId="278" priority="268" operator="equal">
      <formula>"NO"</formula>
    </cfRule>
    <cfRule type="cellIs" dxfId="277" priority="269" operator="equal">
      <formula>"SI"</formula>
    </cfRule>
    <cfRule type="cellIs" dxfId="276" priority="270" operator="equal">
      <formula>"SI"</formula>
    </cfRule>
    <cfRule type="cellIs" dxfId="275" priority="271" operator="equal">
      <formula>"NO"</formula>
    </cfRule>
  </conditionalFormatting>
  <conditionalFormatting sqref="K52:K69">
    <cfRule type="cellIs" dxfId="274" priority="265" operator="equal">
      <formula>"VALIDAR CONTRATO"</formula>
    </cfRule>
    <cfRule type="cellIs" dxfId="273" priority="266" operator="equal">
      <formula>"N/A"</formula>
    </cfRule>
  </conditionalFormatting>
  <conditionalFormatting sqref="L52:L69">
    <cfRule type="cellIs" dxfId="272" priority="261" operator="equal">
      <formula>"N/A"</formula>
    </cfRule>
    <cfRule type="cellIs" dxfId="271" priority="262" operator="equal">
      <formula>"SI"</formula>
    </cfRule>
    <cfRule type="cellIs" dxfId="270" priority="263" operator="equal">
      <formula>"NO"</formula>
    </cfRule>
  </conditionalFormatting>
  <conditionalFormatting sqref="O52:O69">
    <cfRule type="cellIs" dxfId="269" priority="256" operator="equal">
      <formula>"SI"</formula>
    </cfRule>
    <cfRule type="cellIs" dxfId="268" priority="257" operator="equal">
      <formula>"NO"</formula>
    </cfRule>
    <cfRule type="cellIs" dxfId="267" priority="258" operator="equal">
      <formula>"SI"</formula>
    </cfRule>
    <cfRule type="cellIs" dxfId="266" priority="259" operator="equal">
      <formula>"SI"</formula>
    </cfRule>
    <cfRule type="cellIs" dxfId="265" priority="260" operator="equal">
      <formula>"NO"</formula>
    </cfRule>
  </conditionalFormatting>
  <conditionalFormatting sqref="O48">
    <cfRule type="cellIs" dxfId="264" priority="254" operator="equal">
      <formula>"SI"</formula>
    </cfRule>
    <cfRule type="cellIs" dxfId="263" priority="255" operator="equal">
      <formula>"NO"</formula>
    </cfRule>
  </conditionalFormatting>
  <conditionalFormatting sqref="P48">
    <cfRule type="cellIs" dxfId="262" priority="247" operator="equal">
      <formula>"SI"</formula>
    </cfRule>
    <cfRule type="cellIs" dxfId="261" priority="250" operator="equal">
      <formula>"si"</formula>
    </cfRule>
    <cfRule type="cellIs" dxfId="260" priority="251" operator="equal">
      <formula>"no"</formula>
    </cfRule>
    <cfRule type="cellIs" dxfId="259" priority="252" operator="equal">
      <formula>"SI"</formula>
    </cfRule>
    <cfRule type="cellIs" dxfId="258" priority="253" operator="equal">
      <formula>"NO"</formula>
    </cfRule>
  </conditionalFormatting>
  <conditionalFormatting sqref="T48">
    <cfRule type="cellIs" dxfId="257" priority="248" operator="equal">
      <formula>"SI"</formula>
    </cfRule>
    <cfRule type="cellIs" dxfId="256" priority="249" operator="equal">
      <formula>"NO"</formula>
    </cfRule>
  </conditionalFormatting>
  <conditionalFormatting sqref="Q48">
    <cfRule type="cellIs" dxfId="255" priority="242" operator="equal">
      <formula>"SI"</formula>
    </cfRule>
    <cfRule type="cellIs" dxfId="254" priority="243" operator="equal">
      <formula>"si"</formula>
    </cfRule>
    <cfRule type="cellIs" dxfId="253" priority="244" operator="equal">
      <formula>"no"</formula>
    </cfRule>
    <cfRule type="cellIs" dxfId="252" priority="245" operator="equal">
      <formula>"SI"</formula>
    </cfRule>
    <cfRule type="cellIs" dxfId="251" priority="246" operator="equal">
      <formula>"NO"</formula>
    </cfRule>
  </conditionalFormatting>
  <conditionalFormatting sqref="R48">
    <cfRule type="cellIs" dxfId="250" priority="237" operator="equal">
      <formula>"SI"</formula>
    </cfRule>
    <cfRule type="cellIs" dxfId="249" priority="238" operator="equal">
      <formula>"si"</formula>
    </cfRule>
    <cfRule type="cellIs" dxfId="248" priority="239" operator="equal">
      <formula>"no"</formula>
    </cfRule>
    <cfRule type="cellIs" dxfId="247" priority="240" operator="equal">
      <formula>"SI"</formula>
    </cfRule>
    <cfRule type="cellIs" dxfId="246" priority="241" operator="equal">
      <formula>"NO"</formula>
    </cfRule>
  </conditionalFormatting>
  <conditionalFormatting sqref="D73">
    <cfRule type="cellIs" dxfId="245" priority="235" operator="equal">
      <formula>"RECHAZADO"</formula>
    </cfRule>
    <cfRule type="cellIs" dxfId="244" priority="236" operator="equal">
      <formula>"CUMPLE"</formula>
    </cfRule>
  </conditionalFormatting>
  <conditionalFormatting sqref="D74">
    <cfRule type="cellIs" dxfId="243" priority="233" operator="equal">
      <formula>"RECHAZADO"</formula>
    </cfRule>
    <cfRule type="cellIs" dxfId="242" priority="234" operator="equal">
      <formula>"CUMPLE"</formula>
    </cfRule>
  </conditionalFormatting>
  <conditionalFormatting sqref="D75">
    <cfRule type="cellIs" dxfId="241" priority="231" operator="equal">
      <formula>"RECHAZADO"</formula>
    </cfRule>
    <cfRule type="cellIs" dxfId="240" priority="232" operator="equal">
      <formula>"CUMPLE"</formula>
    </cfRule>
  </conditionalFormatting>
  <conditionalFormatting sqref="D76">
    <cfRule type="cellIs" dxfId="239" priority="229" operator="equal">
      <formula>"RECHAZADO"</formula>
    </cfRule>
    <cfRule type="cellIs" dxfId="238" priority="230" operator="equal">
      <formula>"CUMPLE"</formula>
    </cfRule>
  </conditionalFormatting>
  <conditionalFormatting sqref="D77">
    <cfRule type="cellIs" dxfId="237" priority="227" operator="equal">
      <formula>"RECHAZADO"</formula>
    </cfRule>
    <cfRule type="cellIs" dxfId="236" priority="228" operator="equal">
      <formula>"CUMPLE"</formula>
    </cfRule>
  </conditionalFormatting>
  <conditionalFormatting sqref="D78:D79">
    <cfRule type="cellIs" dxfId="235" priority="225" operator="equal">
      <formula>"RECHAZADO"</formula>
    </cfRule>
    <cfRule type="cellIs" dxfId="234" priority="226" operator="equal">
      <formula>"CUMPLE"</formula>
    </cfRule>
  </conditionalFormatting>
  <conditionalFormatting sqref="D81">
    <cfRule type="cellIs" dxfId="233" priority="223" operator="equal">
      <formula>"SI"</formula>
    </cfRule>
    <cfRule type="cellIs" dxfId="232" priority="224" operator="equal">
      <formula>"NO"</formula>
    </cfRule>
  </conditionalFormatting>
  <conditionalFormatting sqref="D82">
    <cfRule type="cellIs" dxfId="231" priority="221" operator="equal">
      <formula>"SI"</formula>
    </cfRule>
    <cfRule type="cellIs" dxfId="230" priority="222" operator="equal">
      <formula>"NO"</formula>
    </cfRule>
  </conditionalFormatting>
  <conditionalFormatting sqref="D83">
    <cfRule type="cellIs" dxfId="229" priority="219" operator="equal">
      <formula>"SI"</formula>
    </cfRule>
    <cfRule type="cellIs" dxfId="228" priority="220" operator="equal">
      <formula>"NO"</formula>
    </cfRule>
  </conditionalFormatting>
  <conditionalFormatting sqref="D84">
    <cfRule type="cellIs" dxfId="227" priority="217" operator="equal">
      <formula>"SI"</formula>
    </cfRule>
    <cfRule type="cellIs" dxfId="226" priority="218" operator="equal">
      <formula>"NO"</formula>
    </cfRule>
  </conditionalFormatting>
  <conditionalFormatting sqref="D85">
    <cfRule type="cellIs" dxfId="225" priority="215" operator="equal">
      <formula>"SI"</formula>
    </cfRule>
    <cfRule type="cellIs" dxfId="224" priority="216" operator="equal">
      <formula>"NO"</formula>
    </cfRule>
  </conditionalFormatting>
  <conditionalFormatting sqref="D91">
    <cfRule type="cellIs" dxfId="223" priority="213" operator="equal">
      <formula>"SI"</formula>
    </cfRule>
    <cfRule type="cellIs" dxfId="222" priority="214" operator="equal">
      <formula>"NO"</formula>
    </cfRule>
  </conditionalFormatting>
  <conditionalFormatting sqref="AW13">
    <cfRule type="cellIs" dxfId="221" priority="212" operator="equal">
      <formula>"PRIVADO"</formula>
    </cfRule>
  </conditionalFormatting>
  <conditionalFormatting sqref="AW14">
    <cfRule type="cellIs" dxfId="220" priority="211" operator="equal">
      <formula>"PRIVADO"</formula>
    </cfRule>
  </conditionalFormatting>
  <conditionalFormatting sqref="AW15">
    <cfRule type="cellIs" dxfId="219" priority="210" operator="equal">
      <formula>"PRIVADO"</formula>
    </cfRule>
  </conditionalFormatting>
  <conditionalFormatting sqref="AW16">
    <cfRule type="cellIs" dxfId="218" priority="209" operator="equal">
      <formula>"PRIVADO"</formula>
    </cfRule>
  </conditionalFormatting>
  <conditionalFormatting sqref="AX14">
    <cfRule type="cellIs" dxfId="217" priority="207" operator="equal">
      <formula>"N/A"</formula>
    </cfRule>
    <cfRule type="cellIs" dxfId="216" priority="208" operator="equal">
      <formula>"VALIDE CONTRATO"</formula>
    </cfRule>
  </conditionalFormatting>
  <conditionalFormatting sqref="AX14">
    <cfRule type="cellIs" dxfId="215" priority="205" operator="equal">
      <formula>"VALIDE CONTRATO:"</formula>
    </cfRule>
    <cfRule type="cellIs" dxfId="214" priority="206" operator="equal">
      <formula>"VALIDE CONTRATO"</formula>
    </cfRule>
  </conditionalFormatting>
  <conditionalFormatting sqref="AX15">
    <cfRule type="cellIs" dxfId="213" priority="203" operator="equal">
      <formula>"N/A"</formula>
    </cfRule>
    <cfRule type="cellIs" dxfId="212" priority="204" operator="equal">
      <formula>"VALIDE CONTRATO"</formula>
    </cfRule>
  </conditionalFormatting>
  <conditionalFormatting sqref="AX15">
    <cfRule type="cellIs" dxfId="211" priority="201" operator="equal">
      <formula>"VALIDE CONTRATO:"</formula>
    </cfRule>
    <cfRule type="cellIs" dxfId="210" priority="202" operator="equal">
      <formula>"VALIDE CONTRATO"</formula>
    </cfRule>
  </conditionalFormatting>
  <conditionalFormatting sqref="AX16">
    <cfRule type="cellIs" dxfId="209" priority="199" operator="equal">
      <formula>"N/A"</formula>
    </cfRule>
    <cfRule type="cellIs" dxfId="208" priority="200" operator="equal">
      <formula>"VALIDE CONTRATO"</formula>
    </cfRule>
  </conditionalFormatting>
  <conditionalFormatting sqref="AX16">
    <cfRule type="cellIs" dxfId="207" priority="197" operator="equal">
      <formula>"VALIDE CONTRATO:"</formula>
    </cfRule>
    <cfRule type="cellIs" dxfId="206" priority="198" operator="equal">
      <formula>"VALIDE CONTRATO"</formula>
    </cfRule>
  </conditionalFormatting>
  <conditionalFormatting sqref="AX17">
    <cfRule type="cellIs" dxfId="205" priority="195" operator="equal">
      <formula>"N/A"</formula>
    </cfRule>
    <cfRule type="cellIs" dxfId="204" priority="196" operator="equal">
      <formula>"VALIDE CONTRATO"</formula>
    </cfRule>
  </conditionalFormatting>
  <conditionalFormatting sqref="AX17">
    <cfRule type="cellIs" dxfId="203" priority="193" operator="equal">
      <formula>"VALIDE CONTRATO:"</formula>
    </cfRule>
    <cfRule type="cellIs" dxfId="202" priority="194" operator="equal">
      <formula>"VALIDE CONTRATO"</formula>
    </cfRule>
  </conditionalFormatting>
  <conditionalFormatting sqref="AZ16">
    <cfRule type="cellIs" dxfId="201" priority="191" operator="equal">
      <formula>"N/A"</formula>
    </cfRule>
    <cfRule type="cellIs" dxfId="200" priority="192" operator="equal">
      <formula>"SI"</formula>
    </cfRule>
  </conditionalFormatting>
  <conditionalFormatting sqref="AW17">
    <cfRule type="cellIs" dxfId="199" priority="190" operator="equal">
      <formula>"PRIVADO"</formula>
    </cfRule>
  </conditionalFormatting>
  <conditionalFormatting sqref="D32:D34">
    <cfRule type="cellIs" dxfId="198" priority="188" operator="equal">
      <formula>"SI"</formula>
    </cfRule>
    <cfRule type="cellIs" dxfId="197" priority="189" operator="equal">
      <formula>"NO"</formula>
    </cfRule>
  </conditionalFormatting>
  <conditionalFormatting sqref="F32:F34">
    <cfRule type="cellIs" dxfId="196" priority="186" operator="equal">
      <formula>"SI"</formula>
    </cfRule>
    <cfRule type="cellIs" dxfId="195" priority="187" operator="equal">
      <formula>"NO"</formula>
    </cfRule>
  </conditionalFormatting>
  <conditionalFormatting sqref="J32:J34">
    <cfRule type="cellIs" dxfId="194" priority="178" operator="equal">
      <formula>"N/A"</formula>
    </cfRule>
    <cfRule type="cellIs" dxfId="193" priority="181" operator="equal">
      <formula>"SI"</formula>
    </cfRule>
    <cfRule type="cellIs" dxfId="192" priority="182" operator="equal">
      <formula>"NO"</formula>
    </cfRule>
    <cfRule type="cellIs" dxfId="191" priority="183" operator="equal">
      <formula>"SI"</formula>
    </cfRule>
    <cfRule type="cellIs" dxfId="190" priority="184" operator="equal">
      <formula>"SI"</formula>
    </cfRule>
    <cfRule type="cellIs" dxfId="189" priority="185" operator="equal">
      <formula>"NO"</formula>
    </cfRule>
  </conditionalFormatting>
  <conditionalFormatting sqref="K32:K33">
    <cfRule type="cellIs" dxfId="188" priority="179" operator="equal">
      <formula>"VALIDAR CONTRATO"</formula>
    </cfRule>
    <cfRule type="cellIs" dxfId="187" priority="180" operator="equal">
      <formula>"N/A"</formula>
    </cfRule>
  </conditionalFormatting>
  <conditionalFormatting sqref="L32:L33">
    <cfRule type="cellIs" dxfId="186" priority="175" operator="equal">
      <formula>"N/A"</formula>
    </cfRule>
    <cfRule type="cellIs" dxfId="185" priority="176" operator="equal">
      <formula>"SI"</formula>
    </cfRule>
    <cfRule type="cellIs" dxfId="184" priority="177" operator="equal">
      <formula>"NO"</formula>
    </cfRule>
  </conditionalFormatting>
  <conditionalFormatting sqref="O32:O34">
    <cfRule type="cellIs" dxfId="183" priority="170" operator="equal">
      <formula>"SI"</formula>
    </cfRule>
    <cfRule type="cellIs" dxfId="182" priority="171" operator="equal">
      <formula>"NO"</formula>
    </cfRule>
    <cfRule type="cellIs" dxfId="181" priority="172" operator="equal">
      <formula>"SI"</formula>
    </cfRule>
    <cfRule type="cellIs" dxfId="180" priority="173" operator="equal">
      <formula>"SI"</formula>
    </cfRule>
    <cfRule type="cellIs" dxfId="179" priority="174" operator="equal">
      <formula>"NO"</formula>
    </cfRule>
  </conditionalFormatting>
  <conditionalFormatting sqref="D37">
    <cfRule type="cellIs" dxfId="178" priority="168" operator="equal">
      <formula>"SI"</formula>
    </cfRule>
    <cfRule type="cellIs" dxfId="177" priority="169" operator="equal">
      <formula>"NO"</formula>
    </cfRule>
  </conditionalFormatting>
  <conditionalFormatting sqref="F37">
    <cfRule type="cellIs" dxfId="176" priority="166" operator="equal">
      <formula>"SI"</formula>
    </cfRule>
    <cfRule type="cellIs" dxfId="175" priority="167" operator="equal">
      <formula>"NO"</formula>
    </cfRule>
  </conditionalFormatting>
  <conditionalFormatting sqref="J37">
    <cfRule type="cellIs" dxfId="174" priority="158" operator="equal">
      <formula>"N/A"</formula>
    </cfRule>
    <cfRule type="cellIs" dxfId="173" priority="161" operator="equal">
      <formula>"SI"</formula>
    </cfRule>
    <cfRule type="cellIs" dxfId="172" priority="162" operator="equal">
      <formula>"NO"</formula>
    </cfRule>
    <cfRule type="cellIs" dxfId="171" priority="163" operator="equal">
      <formula>"SI"</formula>
    </cfRule>
    <cfRule type="cellIs" dxfId="170" priority="164" operator="equal">
      <formula>"SI"</formula>
    </cfRule>
    <cfRule type="cellIs" dxfId="169" priority="165" operator="equal">
      <formula>"NO"</formula>
    </cfRule>
  </conditionalFormatting>
  <conditionalFormatting sqref="K37">
    <cfRule type="cellIs" dxfId="168" priority="159" operator="equal">
      <formula>"VALIDAR CONTRATO"</formula>
    </cfRule>
    <cfRule type="cellIs" dxfId="167" priority="160" operator="equal">
      <formula>"N/A"</formula>
    </cfRule>
  </conditionalFormatting>
  <conditionalFormatting sqref="L37">
    <cfRule type="cellIs" dxfId="166" priority="155" operator="equal">
      <formula>"N/A"</formula>
    </cfRule>
    <cfRule type="cellIs" dxfId="165" priority="156" operator="equal">
      <formula>"SI"</formula>
    </cfRule>
    <cfRule type="cellIs" dxfId="164" priority="157" operator="equal">
      <formula>"NO"</formula>
    </cfRule>
  </conditionalFormatting>
  <conditionalFormatting sqref="O37">
    <cfRule type="cellIs" dxfId="163" priority="150" operator="equal">
      <formula>"SI"</formula>
    </cfRule>
    <cfRule type="cellIs" dxfId="162" priority="151" operator="equal">
      <formula>"NO"</formula>
    </cfRule>
    <cfRule type="cellIs" dxfId="161" priority="152" operator="equal">
      <formula>"SI"</formula>
    </cfRule>
    <cfRule type="cellIs" dxfId="160" priority="153" operator="equal">
      <formula>"SI"</formula>
    </cfRule>
    <cfRule type="cellIs" dxfId="159" priority="154" operator="equal">
      <formula>"NO"</formula>
    </cfRule>
  </conditionalFormatting>
  <conditionalFormatting sqref="D28:D30">
    <cfRule type="cellIs" dxfId="158" priority="148" operator="equal">
      <formula>"SI"</formula>
    </cfRule>
    <cfRule type="cellIs" dxfId="157" priority="149" operator="equal">
      <formula>"NO"</formula>
    </cfRule>
  </conditionalFormatting>
  <conditionalFormatting sqref="F28:F30">
    <cfRule type="cellIs" dxfId="156" priority="146" operator="equal">
      <formula>"SI"</formula>
    </cfRule>
    <cfRule type="cellIs" dxfId="155" priority="147" operator="equal">
      <formula>"NO"</formula>
    </cfRule>
  </conditionalFormatting>
  <conditionalFormatting sqref="J28:J30">
    <cfRule type="cellIs" dxfId="154" priority="138" operator="equal">
      <formula>"N/A"</formula>
    </cfRule>
    <cfRule type="cellIs" dxfId="153" priority="141" operator="equal">
      <formula>"SI"</formula>
    </cfRule>
    <cfRule type="cellIs" dxfId="152" priority="142" operator="equal">
      <formula>"NO"</formula>
    </cfRule>
    <cfRule type="cellIs" dxfId="151" priority="143" operator="equal">
      <formula>"SI"</formula>
    </cfRule>
    <cfRule type="cellIs" dxfId="150" priority="144" operator="equal">
      <formula>"SI"</formula>
    </cfRule>
    <cfRule type="cellIs" dxfId="149" priority="145" operator="equal">
      <formula>"NO"</formula>
    </cfRule>
  </conditionalFormatting>
  <conditionalFormatting sqref="K28:K30">
    <cfRule type="cellIs" dxfId="148" priority="139" operator="equal">
      <formula>"VALIDAR CONTRATO"</formula>
    </cfRule>
    <cfRule type="cellIs" dxfId="147" priority="140" operator="equal">
      <formula>"N/A"</formula>
    </cfRule>
  </conditionalFormatting>
  <conditionalFormatting sqref="L28:L30">
    <cfRule type="cellIs" dxfId="146" priority="135" operator="equal">
      <formula>"N/A"</formula>
    </cfRule>
    <cfRule type="cellIs" dxfId="145" priority="136" operator="equal">
      <formula>"SI"</formula>
    </cfRule>
    <cfRule type="cellIs" dxfId="144" priority="137" operator="equal">
      <formula>"NO"</formula>
    </cfRule>
  </conditionalFormatting>
  <conditionalFormatting sqref="O28:O30">
    <cfRule type="cellIs" dxfId="143" priority="130" operator="equal">
      <formula>"SI"</formula>
    </cfRule>
    <cfRule type="cellIs" dxfId="142" priority="131" operator="equal">
      <formula>"NO"</formula>
    </cfRule>
    <cfRule type="cellIs" dxfId="141" priority="132" operator="equal">
      <formula>"SI"</formula>
    </cfRule>
    <cfRule type="cellIs" dxfId="140" priority="133" operator="equal">
      <formula>"SI"</formula>
    </cfRule>
    <cfRule type="cellIs" dxfId="139" priority="134" operator="equal">
      <formula>"NO"</formula>
    </cfRule>
  </conditionalFormatting>
  <conditionalFormatting sqref="D35:D36">
    <cfRule type="cellIs" dxfId="138" priority="128" operator="equal">
      <formula>"SI"</formula>
    </cfRule>
    <cfRule type="cellIs" dxfId="137" priority="129" operator="equal">
      <formula>"NO"</formula>
    </cfRule>
  </conditionalFormatting>
  <conditionalFormatting sqref="F35:F36">
    <cfRule type="cellIs" dxfId="136" priority="126" operator="equal">
      <formula>"SI"</formula>
    </cfRule>
    <cfRule type="cellIs" dxfId="135" priority="127" operator="equal">
      <formula>"NO"</formula>
    </cfRule>
  </conditionalFormatting>
  <conditionalFormatting sqref="J35:J36">
    <cfRule type="cellIs" dxfId="134" priority="118" operator="equal">
      <formula>"N/A"</formula>
    </cfRule>
    <cfRule type="cellIs" dxfId="133" priority="121" operator="equal">
      <formula>"SI"</formula>
    </cfRule>
    <cfRule type="cellIs" dxfId="132" priority="122" operator="equal">
      <formula>"NO"</formula>
    </cfRule>
    <cfRule type="cellIs" dxfId="131" priority="123" operator="equal">
      <formula>"SI"</formula>
    </cfRule>
    <cfRule type="cellIs" dxfId="130" priority="124" operator="equal">
      <formula>"SI"</formula>
    </cfRule>
    <cfRule type="cellIs" dxfId="129" priority="125" operator="equal">
      <formula>"NO"</formula>
    </cfRule>
  </conditionalFormatting>
  <conditionalFormatting sqref="K35:K36">
    <cfRule type="cellIs" dxfId="128" priority="119" operator="equal">
      <formula>"VALIDAR CONTRATO"</formula>
    </cfRule>
    <cfRule type="cellIs" dxfId="127" priority="120" operator="equal">
      <formula>"N/A"</formula>
    </cfRule>
  </conditionalFormatting>
  <conditionalFormatting sqref="L35:L36">
    <cfRule type="cellIs" dxfId="126" priority="115" operator="equal">
      <formula>"N/A"</formula>
    </cfRule>
    <cfRule type="cellIs" dxfId="125" priority="116" operator="equal">
      <formula>"SI"</formula>
    </cfRule>
    <cfRule type="cellIs" dxfId="124" priority="117" operator="equal">
      <formula>"NO"</formula>
    </cfRule>
  </conditionalFormatting>
  <conditionalFormatting sqref="O35:O36">
    <cfRule type="cellIs" dxfId="123" priority="110" operator="equal">
      <formula>"SI"</formula>
    </cfRule>
    <cfRule type="cellIs" dxfId="122" priority="111" operator="equal">
      <formula>"NO"</formula>
    </cfRule>
    <cfRule type="cellIs" dxfId="121" priority="112" operator="equal">
      <formula>"SI"</formula>
    </cfRule>
    <cfRule type="cellIs" dxfId="120" priority="113" operator="equal">
      <formula>"SI"</formula>
    </cfRule>
    <cfRule type="cellIs" dxfId="119" priority="114" operator="equal">
      <formula>"NO"</formula>
    </cfRule>
  </conditionalFormatting>
  <conditionalFormatting sqref="D38">
    <cfRule type="cellIs" dxfId="118" priority="108" operator="equal">
      <formula>"SI"</formula>
    </cfRule>
    <cfRule type="cellIs" dxfId="117" priority="109" operator="equal">
      <formula>"NO"</formula>
    </cfRule>
  </conditionalFormatting>
  <conditionalFormatting sqref="F38">
    <cfRule type="cellIs" dxfId="116" priority="106" operator="equal">
      <formula>"SI"</formula>
    </cfRule>
    <cfRule type="cellIs" dxfId="115" priority="107" operator="equal">
      <formula>"NO"</formula>
    </cfRule>
  </conditionalFormatting>
  <conditionalFormatting sqref="J38">
    <cfRule type="cellIs" dxfId="114" priority="98" operator="equal">
      <formula>"N/A"</formula>
    </cfRule>
    <cfRule type="cellIs" dxfId="113" priority="101" operator="equal">
      <formula>"SI"</formula>
    </cfRule>
    <cfRule type="cellIs" dxfId="112" priority="102" operator="equal">
      <formula>"NO"</formula>
    </cfRule>
    <cfRule type="cellIs" dxfId="111" priority="103" operator="equal">
      <formula>"SI"</formula>
    </cfRule>
    <cfRule type="cellIs" dxfId="110" priority="104" operator="equal">
      <formula>"SI"</formula>
    </cfRule>
    <cfRule type="cellIs" dxfId="109" priority="105" operator="equal">
      <formula>"NO"</formula>
    </cfRule>
  </conditionalFormatting>
  <conditionalFormatting sqref="K38">
    <cfRule type="cellIs" dxfId="108" priority="99" operator="equal">
      <formula>"VALIDAR CONTRATO"</formula>
    </cfRule>
    <cfRule type="cellIs" dxfId="107" priority="100" operator="equal">
      <formula>"N/A"</formula>
    </cfRule>
  </conditionalFormatting>
  <conditionalFormatting sqref="L38">
    <cfRule type="cellIs" dxfId="106" priority="95" operator="equal">
      <formula>"N/A"</formula>
    </cfRule>
    <cfRule type="cellIs" dxfId="105" priority="96" operator="equal">
      <formula>"SI"</formula>
    </cfRule>
    <cfRule type="cellIs" dxfId="104" priority="97" operator="equal">
      <formula>"NO"</formula>
    </cfRule>
  </conditionalFormatting>
  <conditionalFormatting sqref="O38">
    <cfRule type="cellIs" dxfId="103" priority="90" operator="equal">
      <formula>"SI"</formula>
    </cfRule>
    <cfRule type="cellIs" dxfId="102" priority="91" operator="equal">
      <formula>"NO"</formula>
    </cfRule>
    <cfRule type="cellIs" dxfId="101" priority="92" operator="equal">
      <formula>"SI"</formula>
    </cfRule>
    <cfRule type="cellIs" dxfId="100" priority="93" operator="equal">
      <formula>"SI"</formula>
    </cfRule>
    <cfRule type="cellIs" dxfId="99" priority="94" operator="equal">
      <formula>"NO"</formula>
    </cfRule>
  </conditionalFormatting>
  <conditionalFormatting sqref="K34">
    <cfRule type="cellIs" dxfId="98" priority="88" operator="equal">
      <formula>"VALIDAR CONTRATO"</formula>
    </cfRule>
    <cfRule type="cellIs" dxfId="97" priority="89" operator="equal">
      <formula>"N/A"</formula>
    </cfRule>
  </conditionalFormatting>
  <conditionalFormatting sqref="L34">
    <cfRule type="cellIs" dxfId="96" priority="85" operator="equal">
      <formula>"N/A"</formula>
    </cfRule>
    <cfRule type="cellIs" dxfId="95" priority="86" operator="equal">
      <formula>"SI"</formula>
    </cfRule>
    <cfRule type="cellIs" dxfId="94" priority="87" operator="equal">
      <formula>"NO"</formula>
    </cfRule>
  </conditionalFormatting>
  <conditionalFormatting sqref="D31">
    <cfRule type="cellIs" dxfId="93" priority="83" operator="equal">
      <formula>"SI"</formula>
    </cfRule>
    <cfRule type="cellIs" dxfId="92" priority="84" operator="equal">
      <formula>"NO"</formula>
    </cfRule>
  </conditionalFormatting>
  <conditionalFormatting sqref="F31">
    <cfRule type="cellIs" dxfId="91" priority="81" operator="equal">
      <formula>"SI"</formula>
    </cfRule>
    <cfRule type="cellIs" dxfId="90" priority="82" operator="equal">
      <formula>"NO"</formula>
    </cfRule>
  </conditionalFormatting>
  <conditionalFormatting sqref="J31">
    <cfRule type="cellIs" dxfId="89" priority="73" operator="equal">
      <formula>"N/A"</formula>
    </cfRule>
    <cfRule type="cellIs" dxfId="88" priority="76" operator="equal">
      <formula>"SI"</formula>
    </cfRule>
    <cfRule type="cellIs" dxfId="87" priority="77" operator="equal">
      <formula>"NO"</formula>
    </cfRule>
    <cfRule type="cellIs" dxfId="86" priority="78" operator="equal">
      <formula>"SI"</formula>
    </cfRule>
    <cfRule type="cellIs" dxfId="85" priority="79" operator="equal">
      <formula>"SI"</formula>
    </cfRule>
    <cfRule type="cellIs" dxfId="84" priority="80" operator="equal">
      <formula>"NO"</formula>
    </cfRule>
  </conditionalFormatting>
  <conditionalFormatting sqref="K31">
    <cfRule type="cellIs" dxfId="83" priority="74" operator="equal">
      <formula>"VALIDAR CONTRATO"</formula>
    </cfRule>
    <cfRule type="cellIs" dxfId="82" priority="75" operator="equal">
      <formula>"N/A"</formula>
    </cfRule>
  </conditionalFormatting>
  <conditionalFormatting sqref="L31">
    <cfRule type="cellIs" dxfId="81" priority="70" operator="equal">
      <formula>"N/A"</formula>
    </cfRule>
    <cfRule type="cellIs" dxfId="80" priority="71" operator="equal">
      <formula>"SI"</formula>
    </cfRule>
    <cfRule type="cellIs" dxfId="79" priority="72" operator="equal">
      <formula>"NO"</formula>
    </cfRule>
  </conditionalFormatting>
  <conditionalFormatting sqref="O31">
    <cfRule type="cellIs" dxfId="78" priority="65" operator="equal">
      <formula>"SI"</formula>
    </cfRule>
    <cfRule type="cellIs" dxfId="77" priority="66" operator="equal">
      <formula>"NO"</formula>
    </cfRule>
    <cfRule type="cellIs" dxfId="76" priority="67" operator="equal">
      <formula>"SI"</formula>
    </cfRule>
    <cfRule type="cellIs" dxfId="75" priority="68" operator="equal">
      <formula>"SI"</formula>
    </cfRule>
    <cfRule type="cellIs" dxfId="74" priority="69" operator="equal">
      <formula>"NO"</formula>
    </cfRule>
  </conditionalFormatting>
  <conditionalFormatting sqref="D23">
    <cfRule type="cellIs" dxfId="73" priority="63" operator="equal">
      <formula>"SI"</formula>
    </cfRule>
    <cfRule type="cellIs" dxfId="72" priority="64" operator="equal">
      <formula>"NO"</formula>
    </cfRule>
  </conditionalFormatting>
  <conditionalFormatting sqref="F23">
    <cfRule type="cellIs" dxfId="71" priority="61" operator="equal">
      <formula>"SI"</formula>
    </cfRule>
    <cfRule type="cellIs" dxfId="70" priority="62" operator="equal">
      <formula>"NO"</formula>
    </cfRule>
  </conditionalFormatting>
  <conditionalFormatting sqref="J23">
    <cfRule type="cellIs" dxfId="69" priority="53" operator="equal">
      <formula>"N/A"</formula>
    </cfRule>
    <cfRule type="cellIs" dxfId="68" priority="56" operator="equal">
      <formula>"SI"</formula>
    </cfRule>
    <cfRule type="cellIs" dxfId="67" priority="57" operator="equal">
      <formula>"NO"</formula>
    </cfRule>
    <cfRule type="cellIs" dxfId="66" priority="58" operator="equal">
      <formula>"SI"</formula>
    </cfRule>
    <cfRule type="cellIs" dxfId="65" priority="59" operator="equal">
      <formula>"SI"</formula>
    </cfRule>
    <cfRule type="cellIs" dxfId="64" priority="60" operator="equal">
      <formula>"NO"</formula>
    </cfRule>
  </conditionalFormatting>
  <conditionalFormatting sqref="K23">
    <cfRule type="cellIs" dxfId="63" priority="54" operator="equal">
      <formula>"VALIDAR CONTRATO"</formula>
    </cfRule>
    <cfRule type="cellIs" dxfId="62" priority="55" operator="equal">
      <formula>"N/A"</formula>
    </cfRule>
  </conditionalFormatting>
  <conditionalFormatting sqref="L23">
    <cfRule type="cellIs" dxfId="61" priority="50" operator="equal">
      <formula>"N/A"</formula>
    </cfRule>
    <cfRule type="cellIs" dxfId="60" priority="51" operator="equal">
      <formula>"SI"</formula>
    </cfRule>
    <cfRule type="cellIs" dxfId="59" priority="52" operator="equal">
      <formula>"NO"</formula>
    </cfRule>
  </conditionalFormatting>
  <conditionalFormatting sqref="O23">
    <cfRule type="cellIs" dxfId="58" priority="45" operator="equal">
      <formula>"SI"</formula>
    </cfRule>
    <cfRule type="cellIs" dxfId="57" priority="46" operator="equal">
      <formula>"NO"</formula>
    </cfRule>
    <cfRule type="cellIs" dxfId="56" priority="47" operator="equal">
      <formula>"SI"</formula>
    </cfRule>
    <cfRule type="cellIs" dxfId="55" priority="48" operator="equal">
      <formula>"SI"</formula>
    </cfRule>
    <cfRule type="cellIs" dxfId="54" priority="49" operator="equal">
      <formula>"NO"</formula>
    </cfRule>
  </conditionalFormatting>
  <conditionalFormatting sqref="D24:D27">
    <cfRule type="cellIs" dxfId="53" priority="43" operator="equal">
      <formula>"SI"</formula>
    </cfRule>
    <cfRule type="cellIs" dxfId="52" priority="44" operator="equal">
      <formula>"NO"</formula>
    </cfRule>
  </conditionalFormatting>
  <conditionalFormatting sqref="F24:F27">
    <cfRule type="cellIs" dxfId="51" priority="41" operator="equal">
      <formula>"SI"</formula>
    </cfRule>
    <cfRule type="cellIs" dxfId="50" priority="42" operator="equal">
      <formula>"NO"</formula>
    </cfRule>
  </conditionalFormatting>
  <conditionalFormatting sqref="J24:J27">
    <cfRule type="cellIs" dxfId="49" priority="33" operator="equal">
      <formula>"N/A"</formula>
    </cfRule>
    <cfRule type="cellIs" dxfId="48" priority="36" operator="equal">
      <formula>"SI"</formula>
    </cfRule>
    <cfRule type="cellIs" dxfId="47" priority="37" operator="equal">
      <formula>"NO"</formula>
    </cfRule>
    <cfRule type="cellIs" dxfId="46" priority="38" operator="equal">
      <formula>"SI"</formula>
    </cfRule>
    <cfRule type="cellIs" dxfId="45" priority="39" operator="equal">
      <formula>"SI"</formula>
    </cfRule>
    <cfRule type="cellIs" dxfId="44" priority="40" operator="equal">
      <formula>"NO"</formula>
    </cfRule>
  </conditionalFormatting>
  <conditionalFormatting sqref="K24:K27">
    <cfRule type="cellIs" dxfId="43" priority="34" operator="equal">
      <formula>"VALIDAR CONTRATO"</formula>
    </cfRule>
    <cfRule type="cellIs" dxfId="42" priority="35" operator="equal">
      <formula>"N/A"</formula>
    </cfRule>
  </conditionalFormatting>
  <conditionalFormatting sqref="L24:L27">
    <cfRule type="cellIs" dxfId="41" priority="30" operator="equal">
      <formula>"N/A"</formula>
    </cfRule>
    <cfRule type="cellIs" dxfId="40" priority="31" operator="equal">
      <formula>"SI"</formula>
    </cfRule>
    <cfRule type="cellIs" dxfId="39" priority="32" operator="equal">
      <formula>"NO"</formula>
    </cfRule>
  </conditionalFormatting>
  <conditionalFormatting sqref="O24:O27">
    <cfRule type="cellIs" dxfId="38" priority="25" operator="equal">
      <formula>"SI"</formula>
    </cfRule>
    <cfRule type="cellIs" dxfId="37" priority="26" operator="equal">
      <formula>"NO"</formula>
    </cfRule>
    <cfRule type="cellIs" dxfId="36" priority="27" operator="equal">
      <formula>"SI"</formula>
    </cfRule>
    <cfRule type="cellIs" dxfId="35" priority="28" operator="equal">
      <formula>"SI"</formula>
    </cfRule>
    <cfRule type="cellIs" dxfId="34" priority="29" operator="equal">
      <formula>"NO"</formula>
    </cfRule>
  </conditionalFormatting>
  <conditionalFormatting sqref="D50">
    <cfRule type="cellIs" dxfId="33" priority="23" operator="equal">
      <formula>"SI"</formula>
    </cfRule>
    <cfRule type="cellIs" dxfId="32" priority="24" operator="equal">
      <formula>"NO"</formula>
    </cfRule>
  </conditionalFormatting>
  <conditionalFormatting sqref="F50">
    <cfRule type="cellIs" dxfId="31" priority="21" operator="equal">
      <formula>"SI"</formula>
    </cfRule>
    <cfRule type="cellIs" dxfId="30" priority="22" operator="equal">
      <formula>"NO"</formula>
    </cfRule>
  </conditionalFormatting>
  <conditionalFormatting sqref="J50">
    <cfRule type="cellIs" dxfId="29" priority="13" operator="equal">
      <formula>"N/A"</formula>
    </cfRule>
    <cfRule type="cellIs" dxfId="28" priority="16" operator="equal">
      <formula>"SI"</formula>
    </cfRule>
    <cfRule type="cellIs" dxfId="27" priority="17" operator="equal">
      <formula>"NO"</formula>
    </cfRule>
    <cfRule type="cellIs" dxfId="26" priority="18" operator="equal">
      <formula>"SI"</formula>
    </cfRule>
    <cfRule type="cellIs" dxfId="25" priority="19" operator="equal">
      <formula>"SI"</formula>
    </cfRule>
    <cfRule type="cellIs" dxfId="24" priority="20" operator="equal">
      <formula>"NO"</formula>
    </cfRule>
  </conditionalFormatting>
  <conditionalFormatting sqref="K50">
    <cfRule type="cellIs" dxfId="23" priority="14" operator="equal">
      <formula>"VALIDAR CONTRATO"</formula>
    </cfRule>
    <cfRule type="cellIs" dxfId="22" priority="15" operator="equal">
      <formula>"N/A"</formula>
    </cfRule>
  </conditionalFormatting>
  <conditionalFormatting sqref="L50">
    <cfRule type="cellIs" dxfId="21" priority="10" operator="equal">
      <formula>"N/A"</formula>
    </cfRule>
    <cfRule type="cellIs" dxfId="20" priority="11" operator="equal">
      <formula>"SI"</formula>
    </cfRule>
    <cfRule type="cellIs" dxfId="19" priority="12" operator="equal">
      <formula>"NO"</formula>
    </cfRule>
  </conditionalFormatting>
  <conditionalFormatting sqref="O50">
    <cfRule type="cellIs" dxfId="18" priority="5" operator="equal">
      <formula>"SI"</formula>
    </cfRule>
    <cfRule type="cellIs" dxfId="17" priority="6" operator="equal">
      <formula>"NO"</formula>
    </cfRule>
    <cfRule type="cellIs" dxfId="16" priority="7" operator="equal">
      <formula>"SI"</formula>
    </cfRule>
    <cfRule type="cellIs" dxfId="15" priority="8" operator="equal">
      <formula>"SI"</formula>
    </cfRule>
    <cfRule type="cellIs" dxfId="14" priority="9" operator="equal">
      <formula>"NO"</formula>
    </cfRule>
  </conditionalFormatting>
  <conditionalFormatting sqref="D92">
    <cfRule type="cellIs" dxfId="13" priority="3" operator="equal">
      <formula>"SI"</formula>
    </cfRule>
    <cfRule type="cellIs" dxfId="12" priority="4" operator="equal">
      <formula>"NO"</formula>
    </cfRule>
  </conditionalFormatting>
  <conditionalFormatting sqref="M13:AH18">
    <cfRule type="cellIs" dxfId="11" priority="2" operator="equal">
      <formula>"si"</formula>
    </cfRule>
    <cfRule type="cellIs" dxfId="10" priority="1" operator="equal">
      <formula>"no"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DATOS!$A$14:$A$15</xm:f>
          </x14:formula1>
          <xm:sqref>D73:D79</xm:sqref>
        </x14:dataValidation>
        <x14:dataValidation type="list" allowBlank="1" showInputMessage="1" showErrorMessage="1">
          <x14:formula1>
            <xm:f>DATOS!$A$10:$A$12</xm:f>
          </x14:formula1>
          <xm:sqref>AY13:AY17 BC13:BC17 BE13:BE17 L48:N48 J21 L21:N21 L50:L69 J48 L23:L44</xm:sqref>
        </x14:dataValidation>
        <x14:dataValidation type="list" allowBlank="1" showInputMessage="1" showErrorMessage="1">
          <x14:formula1>
            <xm:f>DATOS!$A$7:$A$8</xm:f>
          </x14:formula1>
          <xm:sqref>AW13:AW17</xm:sqref>
        </x14:dataValidation>
        <x14:dataValidation type="list" allowBlank="1" showInputMessage="1" showErrorMessage="1">
          <x14:formula1>
            <xm:f>DATOS!$A$4:$A$5</xm:f>
          </x14:formula1>
          <xm:sqref>J50:J69 AZ13:AZ17 J23:J44</xm:sqref>
        </x14:dataValidation>
        <x14:dataValidation type="list" allowBlank="1" showInputMessage="1" showErrorMessage="1">
          <x14:formula1>
            <xm:f>DATOS!$A$1:$A$2</xm:f>
          </x14:formula1>
          <xm:sqref>C3:C6 M13:Y17 C13:C17 E13:E17 AH13:AH17 AJ13:AJ17 AL13:AL17 AN13:AN17 AS13:AS17 AU13:AV17 AQ13:AQ17 BF13:BF17 D91:D92 C21:H21 D50:D69 F50:F69 C48:H48 O50:O69 D81:D85 O23:O44 F23:F44 D23:D44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2"/>
  <sheetViews>
    <sheetView topLeftCell="A4" zoomScale="85" zoomScaleNormal="85" workbookViewId="0">
      <pane xSplit="3" ySplit="3" topLeftCell="D7" activePane="bottomRight" state="frozen"/>
      <selection activeCell="A4" sqref="A4"/>
      <selection pane="topRight" activeCell="D4" sqref="D4"/>
      <selection pane="bottomLeft" activeCell="A7" sqref="A7"/>
      <selection pane="bottomRight" activeCell="A4" sqref="A4"/>
    </sheetView>
  </sheetViews>
  <sheetFormatPr baseColWidth="10" defaultRowHeight="15" x14ac:dyDescent="0.25"/>
  <cols>
    <col min="1" max="1" width="2.7109375" style="70" customWidth="1"/>
    <col min="2" max="2" width="20.28515625" style="72" customWidth="1"/>
    <col min="3" max="3" width="93.85546875" style="70" customWidth="1"/>
    <col min="4" max="6" width="21.140625" style="71" customWidth="1"/>
    <col min="7" max="16384" width="11.42578125" style="70"/>
  </cols>
  <sheetData>
    <row r="1" spans="2:6" hidden="1" x14ac:dyDescent="0.25"/>
    <row r="2" spans="2:6" hidden="1" x14ac:dyDescent="0.25"/>
    <row r="3" spans="2:6" hidden="1" x14ac:dyDescent="0.25"/>
    <row r="4" spans="2:6" ht="15.75" thickBot="1" x14ac:dyDescent="0.3"/>
    <row r="5" spans="2:6" ht="18.75" x14ac:dyDescent="0.25">
      <c r="B5" s="233" t="s">
        <v>234</v>
      </c>
      <c r="C5" s="231" t="s">
        <v>233</v>
      </c>
      <c r="D5" s="86" t="s">
        <v>144</v>
      </c>
      <c r="E5" s="86" t="s">
        <v>265</v>
      </c>
      <c r="F5" s="87" t="s">
        <v>266</v>
      </c>
    </row>
    <row r="6" spans="2:6" ht="38.25" thickBot="1" x14ac:dyDescent="0.3">
      <c r="B6" s="234"/>
      <c r="C6" s="232"/>
      <c r="D6" s="88" t="s">
        <v>232</v>
      </c>
      <c r="E6" s="88" t="s">
        <v>232</v>
      </c>
      <c r="F6" s="89" t="s">
        <v>232</v>
      </c>
    </row>
    <row r="7" spans="2:6" ht="21" customHeight="1" x14ac:dyDescent="0.25">
      <c r="B7" s="90" t="s">
        <v>4</v>
      </c>
      <c r="C7" s="91" t="s">
        <v>5</v>
      </c>
      <c r="D7" s="77" t="str">
        <f>+IF(D10&gt;0,"NO","SI")</f>
        <v>SI</v>
      </c>
      <c r="E7" s="77" t="str">
        <f>+IF(E10&gt;0,"NO","SI")</f>
        <v>SI</v>
      </c>
      <c r="F7" s="78" t="str">
        <f>+IF(F10&gt;0,"NO","SI")</f>
        <v>NO</v>
      </c>
    </row>
    <row r="8" spans="2:6" hidden="1" x14ac:dyDescent="0.25">
      <c r="B8" s="79"/>
      <c r="C8" s="64" t="str">
        <f>+C11</f>
        <v>Experiencia mínima del proponente</v>
      </c>
      <c r="D8" s="73" t="str">
        <f>+D11</f>
        <v>SI</v>
      </c>
      <c r="E8" s="73" t="str">
        <f>+E11</f>
        <v>SI</v>
      </c>
      <c r="F8" s="80" t="str">
        <f>+F11</f>
        <v>NO</v>
      </c>
    </row>
    <row r="9" spans="2:6" hidden="1" x14ac:dyDescent="0.25">
      <c r="B9" s="79"/>
      <c r="C9" s="64" t="str">
        <f>+C20</f>
        <v>Equipo mínimo de trabajo requerido</v>
      </c>
      <c r="D9" s="73" t="str">
        <f>+D20</f>
        <v>SI</v>
      </c>
      <c r="E9" s="73" t="str">
        <f>+E20</f>
        <v>SI</v>
      </c>
      <c r="F9" s="80" t="str">
        <f>+F20</f>
        <v>SI</v>
      </c>
    </row>
    <row r="10" spans="2:6" hidden="1" x14ac:dyDescent="0.25">
      <c r="B10" s="79"/>
      <c r="C10" s="64"/>
      <c r="D10" s="73">
        <f>COUNTIF(D8:D9,"NO")</f>
        <v>0</v>
      </c>
      <c r="E10" s="73">
        <f>COUNTIF(E8:E9,"NO")</f>
        <v>0</v>
      </c>
      <c r="F10" s="80">
        <f>COUNTIF(F8:F9,"NO")</f>
        <v>1</v>
      </c>
    </row>
    <row r="11" spans="2:6" ht="15.75" x14ac:dyDescent="0.25">
      <c r="B11" s="230" t="s">
        <v>6</v>
      </c>
      <c r="C11" s="92" t="s">
        <v>237</v>
      </c>
      <c r="D11" s="76" t="str">
        <f>+IF(D19&gt;0,"NO","SI")</f>
        <v>SI</v>
      </c>
      <c r="E11" s="76" t="str">
        <f>+IF(E19&gt;0,"NO","SI")</f>
        <v>SI</v>
      </c>
      <c r="F11" s="81" t="str">
        <f>+IF(F19&gt;0,"NO","SI")</f>
        <v>NO</v>
      </c>
    </row>
    <row r="12" spans="2:6" x14ac:dyDescent="0.25">
      <c r="B12" s="230"/>
      <c r="C12" s="93" t="s">
        <v>9</v>
      </c>
      <c r="D12" s="73" t="str">
        <f>+BTESA!BU13</f>
        <v>SI</v>
      </c>
      <c r="E12" s="73" t="str">
        <f>+GyC!BU13</f>
        <v>SI</v>
      </c>
      <c r="F12" s="80" t="str">
        <f>+UT!BU13</f>
        <v>SI</v>
      </c>
    </row>
    <row r="13" spans="2:6" x14ac:dyDescent="0.25">
      <c r="B13" s="230"/>
      <c r="C13" s="93" t="s">
        <v>11</v>
      </c>
      <c r="D13" s="73" t="str">
        <f>+BTESA!BU14</f>
        <v>SI</v>
      </c>
      <c r="E13" s="73" t="str">
        <f>+GyC!BU14</f>
        <v>SI</v>
      </c>
      <c r="F13" s="80" t="str">
        <f>+UT!BU14</f>
        <v>SI</v>
      </c>
    </row>
    <row r="14" spans="2:6" x14ac:dyDescent="0.25">
      <c r="B14" s="230"/>
      <c r="C14" s="93" t="s">
        <v>12</v>
      </c>
      <c r="D14" s="73" t="str">
        <f>+BTESA!BU15</f>
        <v>SI</v>
      </c>
      <c r="E14" s="73" t="str">
        <f>+GyC!BU15</f>
        <v>SI</v>
      </c>
      <c r="F14" s="80" t="str">
        <f>+UT!BU15</f>
        <v>NO</v>
      </c>
    </row>
    <row r="15" spans="2:6" x14ac:dyDescent="0.25">
      <c r="B15" s="230"/>
      <c r="C15" s="93" t="s">
        <v>13</v>
      </c>
      <c r="D15" s="73" t="str">
        <f>+BTESA!BU16</f>
        <v>SI</v>
      </c>
      <c r="E15" s="73" t="str">
        <f>+GyC!BU16</f>
        <v>SI</v>
      </c>
      <c r="F15" s="80" t="str">
        <f>+UT!BU16</f>
        <v>NO</v>
      </c>
    </row>
    <row r="16" spans="2:6" x14ac:dyDescent="0.25">
      <c r="B16" s="230"/>
      <c r="C16" s="93" t="s">
        <v>14</v>
      </c>
      <c r="D16" s="73" t="str">
        <f>+BTESA!BU17</f>
        <v>SI</v>
      </c>
      <c r="E16" s="73" t="str">
        <f>+GyC!BU17</f>
        <v>SI</v>
      </c>
      <c r="F16" s="80" t="str">
        <f>+UT!BU17</f>
        <v>SI</v>
      </c>
    </row>
    <row r="17" spans="2:6" x14ac:dyDescent="0.25">
      <c r="B17" s="230"/>
      <c r="C17" s="93" t="s">
        <v>235</v>
      </c>
      <c r="D17" s="73" t="str">
        <f>+BTESA!K16</f>
        <v>SI</v>
      </c>
      <c r="E17" s="73" t="str">
        <f>+GyC!K16</f>
        <v>SI</v>
      </c>
      <c r="F17" s="80" t="str">
        <f>+UT!K16</f>
        <v>SI</v>
      </c>
    </row>
    <row r="18" spans="2:6" ht="45" x14ac:dyDescent="0.25">
      <c r="B18" s="230"/>
      <c r="C18" s="93" t="s">
        <v>236</v>
      </c>
      <c r="D18" s="74" t="str">
        <f>+BTESA!AD16</f>
        <v>SI</v>
      </c>
      <c r="E18" s="74" t="str">
        <f>+GyC!AD16</f>
        <v>SI</v>
      </c>
      <c r="F18" s="82" t="str">
        <f>+UT!AD16</f>
        <v>SI</v>
      </c>
    </row>
    <row r="19" spans="2:6" hidden="1" x14ac:dyDescent="0.25">
      <c r="B19" s="94"/>
      <c r="C19" s="95"/>
      <c r="D19" s="73">
        <f>COUNTIF(D12:D18,"NO")</f>
        <v>0</v>
      </c>
      <c r="E19" s="73">
        <f>COUNTIF(E12:E18,"NO")</f>
        <v>0</v>
      </c>
      <c r="F19" s="80">
        <f>COUNTIF(F12:F18,"NO")</f>
        <v>2</v>
      </c>
    </row>
    <row r="20" spans="2:6" ht="15.75" x14ac:dyDescent="0.25">
      <c r="B20" s="235" t="s">
        <v>63</v>
      </c>
      <c r="C20" s="92" t="s">
        <v>238</v>
      </c>
      <c r="D20" s="76" t="str">
        <f>+IF(D23&gt;0,"NO","SI")</f>
        <v>SI</v>
      </c>
      <c r="E20" s="76" t="str">
        <f>+IF(E23&gt;0,"NO","SI")</f>
        <v>SI</v>
      </c>
      <c r="F20" s="81" t="str">
        <f>+IF(F23&gt;0,"NO","SI")</f>
        <v>SI</v>
      </c>
    </row>
    <row r="21" spans="2:6" ht="15" customHeight="1" x14ac:dyDescent="0.25">
      <c r="B21" s="236"/>
      <c r="C21" s="96" t="s">
        <v>239</v>
      </c>
      <c r="D21" s="73" t="str">
        <f>+IF(D29&gt;0,"NO","SI")</f>
        <v>SI</v>
      </c>
      <c r="E21" s="73" t="str">
        <f>+IF(E29&gt;0,"NO","SI")</f>
        <v>SI</v>
      </c>
      <c r="F21" s="80" t="str">
        <f>+IF(F29&gt;0,"NO","SI")</f>
        <v>SI</v>
      </c>
    </row>
    <row r="22" spans="2:6" ht="15" hidden="1" customHeight="1" x14ac:dyDescent="0.25">
      <c r="B22" s="236"/>
      <c r="C22" s="97" t="str">
        <f>+C44</f>
        <v>Coordinador técnico</v>
      </c>
      <c r="D22" s="73" t="str">
        <f>+IF(D59&gt;0,"NO","SI")</f>
        <v>SI</v>
      </c>
      <c r="E22" s="73" t="str">
        <f>+IF(E59&gt;0,"NO","SI")</f>
        <v>SI</v>
      </c>
      <c r="F22" s="80" t="str">
        <f>+IF(F59&gt;0,"NO","SI")</f>
        <v>SI</v>
      </c>
    </row>
    <row r="23" spans="2:6" ht="15" hidden="1" customHeight="1" x14ac:dyDescent="0.25">
      <c r="B23" s="236"/>
      <c r="C23" s="125"/>
      <c r="D23" s="123">
        <f>COUNTIF(D21:D22,"NO")</f>
        <v>0</v>
      </c>
      <c r="E23" s="123">
        <f>COUNTIF(E21:E22,"NO")</f>
        <v>0</v>
      </c>
      <c r="F23" s="124">
        <f>COUNTIF(F21:F22,"NO")</f>
        <v>0</v>
      </c>
    </row>
    <row r="24" spans="2:6" ht="15" hidden="1" customHeight="1" x14ac:dyDescent="0.25">
      <c r="B24" s="236"/>
      <c r="C24" s="125"/>
      <c r="D24" s="123"/>
      <c r="E24" s="123"/>
      <c r="F24" s="124"/>
    </row>
    <row r="25" spans="2:6" x14ac:dyDescent="0.25">
      <c r="B25" s="236"/>
      <c r="C25" s="98" t="str">
        <f>+C30</f>
        <v>Perfil</v>
      </c>
      <c r="D25" s="73" t="str">
        <f>+D30</f>
        <v>SI</v>
      </c>
      <c r="E25" s="73" t="str">
        <f>+E30</f>
        <v>SI</v>
      </c>
      <c r="F25" s="80" t="str">
        <f>+F30</f>
        <v>SI</v>
      </c>
    </row>
    <row r="26" spans="2:6" x14ac:dyDescent="0.25">
      <c r="B26" s="236"/>
      <c r="C26" s="98" t="str">
        <f t="shared" ref="C26:F28" si="0">+C41</f>
        <v>Experiencia general</v>
      </c>
      <c r="D26" s="73" t="str">
        <f t="shared" si="0"/>
        <v>SI</v>
      </c>
      <c r="E26" s="73" t="str">
        <f t="shared" si="0"/>
        <v>SI</v>
      </c>
      <c r="F26" s="80" t="str">
        <f t="shared" si="0"/>
        <v>SI</v>
      </c>
    </row>
    <row r="27" spans="2:6" x14ac:dyDescent="0.25">
      <c r="B27" s="236"/>
      <c r="C27" s="98" t="str">
        <f t="shared" si="0"/>
        <v>Experiencia específica 1</v>
      </c>
      <c r="D27" s="73" t="str">
        <f t="shared" si="0"/>
        <v>SI</v>
      </c>
      <c r="E27" s="73" t="str">
        <f t="shared" si="0"/>
        <v>SI</v>
      </c>
      <c r="F27" s="80" t="str">
        <f t="shared" si="0"/>
        <v>SI</v>
      </c>
    </row>
    <row r="28" spans="2:6" x14ac:dyDescent="0.25">
      <c r="B28" s="236"/>
      <c r="C28" s="98" t="str">
        <f t="shared" si="0"/>
        <v>Experiencia específica 2</v>
      </c>
      <c r="D28" s="73" t="str">
        <f t="shared" si="0"/>
        <v>SI</v>
      </c>
      <c r="E28" s="73" t="str">
        <f t="shared" si="0"/>
        <v>SI</v>
      </c>
      <c r="F28" s="80" t="str">
        <f t="shared" si="0"/>
        <v>SI</v>
      </c>
    </row>
    <row r="29" spans="2:6" ht="15" hidden="1" customHeight="1" x14ac:dyDescent="0.25">
      <c r="B29" s="236"/>
      <c r="C29" s="97"/>
      <c r="D29" s="73">
        <f>COUNTIF(D25:D28,"NO")</f>
        <v>0</v>
      </c>
      <c r="E29" s="73">
        <f>COUNTIF(E25:E28,"NO")</f>
        <v>0</v>
      </c>
      <c r="F29" s="80">
        <f>COUNTIF(F25:F28,"NO")</f>
        <v>0</v>
      </c>
    </row>
    <row r="30" spans="2:6" ht="15" hidden="1" customHeight="1" x14ac:dyDescent="0.25">
      <c r="B30" s="236"/>
      <c r="C30" s="97" t="s">
        <v>240</v>
      </c>
      <c r="D30" s="73" t="str">
        <f>+IF(D40&gt;0,"NO","SI")</f>
        <v>SI</v>
      </c>
      <c r="E30" s="73" t="str">
        <f>+IF(E40&gt;0,"NO","SI")</f>
        <v>SI</v>
      </c>
      <c r="F30" s="80" t="str">
        <f>+IF(F40&gt;0,"NO","SI")</f>
        <v>SI</v>
      </c>
    </row>
    <row r="31" spans="2:6" ht="15" hidden="1" customHeight="1" x14ac:dyDescent="0.25">
      <c r="B31" s="236"/>
      <c r="C31" s="97" t="s">
        <v>65</v>
      </c>
      <c r="D31" s="73" t="str">
        <f>+BTESA!C21</f>
        <v>SI</v>
      </c>
      <c r="E31" s="73" t="str">
        <f>+GyC!C21</f>
        <v>SI</v>
      </c>
      <c r="F31" s="80" t="str">
        <f>+UT!C21</f>
        <v>SI</v>
      </c>
    </row>
    <row r="32" spans="2:6" ht="15" hidden="1" customHeight="1" x14ac:dyDescent="0.25">
      <c r="B32" s="236"/>
      <c r="C32" s="97" t="s">
        <v>72</v>
      </c>
      <c r="D32" s="73" t="str">
        <f>+BTESA!D21</f>
        <v>SI</v>
      </c>
      <c r="E32" s="73" t="str">
        <f>+GyC!D21</f>
        <v>SI</v>
      </c>
      <c r="F32" s="80" t="str">
        <f>+UT!D21</f>
        <v>SI</v>
      </c>
    </row>
    <row r="33" spans="2:6" ht="15" hidden="1" customHeight="1" x14ac:dyDescent="0.25">
      <c r="B33" s="236"/>
      <c r="C33" s="97" t="s">
        <v>66</v>
      </c>
      <c r="D33" s="73" t="str">
        <f>+BTESA!E21</f>
        <v>SI</v>
      </c>
      <c r="E33" s="73" t="str">
        <f>+GyC!E21</f>
        <v>SI</v>
      </c>
      <c r="F33" s="80" t="str">
        <f>+UT!E21</f>
        <v>SI</v>
      </c>
    </row>
    <row r="34" spans="2:6" ht="15" hidden="1" customHeight="1" x14ac:dyDescent="0.25">
      <c r="B34" s="236"/>
      <c r="C34" s="97" t="s">
        <v>72</v>
      </c>
      <c r="D34" s="73" t="str">
        <f>+BTESA!F21</f>
        <v>SI</v>
      </c>
      <c r="E34" s="73" t="str">
        <f>+GyC!F21</f>
        <v>SI</v>
      </c>
      <c r="F34" s="80" t="str">
        <f>+UT!F21</f>
        <v>SI</v>
      </c>
    </row>
    <row r="35" spans="2:6" ht="15" hidden="1" customHeight="1" x14ac:dyDescent="0.25">
      <c r="B35" s="236"/>
      <c r="C35" s="97" t="s">
        <v>67</v>
      </c>
      <c r="D35" s="73" t="str">
        <f>+BTESA!G21</f>
        <v>SI</v>
      </c>
      <c r="E35" s="73" t="str">
        <f>+GyC!G21</f>
        <v>SI</v>
      </c>
      <c r="F35" s="80" t="str">
        <f>+UT!G21</f>
        <v>SI</v>
      </c>
    </row>
    <row r="36" spans="2:6" ht="15" hidden="1" customHeight="1" x14ac:dyDescent="0.25">
      <c r="B36" s="236"/>
      <c r="C36" s="97" t="s">
        <v>241</v>
      </c>
      <c r="D36" s="73" t="str">
        <f>+BTESA!J21</f>
        <v>N/A</v>
      </c>
      <c r="E36" s="73" t="str">
        <f>+GyC!J21</f>
        <v>N/A</v>
      </c>
      <c r="F36" s="80" t="str">
        <f>+UT!J21</f>
        <v>N/A</v>
      </c>
    </row>
    <row r="37" spans="2:6" ht="15" hidden="1" customHeight="1" x14ac:dyDescent="0.25">
      <c r="B37" s="236"/>
      <c r="C37" s="97" t="s">
        <v>75</v>
      </c>
      <c r="D37" s="73" t="str">
        <f>+BTESA!L21</f>
        <v>SI</v>
      </c>
      <c r="E37" s="73" t="str">
        <f>+GyC!L21</f>
        <v>SI</v>
      </c>
      <c r="F37" s="80" t="str">
        <f>+UT!L21</f>
        <v>SI</v>
      </c>
    </row>
    <row r="38" spans="2:6" ht="15" hidden="1" customHeight="1" x14ac:dyDescent="0.25">
      <c r="B38" s="236"/>
      <c r="C38" s="97" t="s">
        <v>76</v>
      </c>
      <c r="D38" s="73" t="str">
        <f>+BTESA!M21</f>
        <v>SI</v>
      </c>
      <c r="E38" s="73" t="str">
        <f>+GyC!M21</f>
        <v>SI</v>
      </c>
      <c r="F38" s="80" t="str">
        <f>+UT!M21</f>
        <v>SI</v>
      </c>
    </row>
    <row r="39" spans="2:6" ht="15" hidden="1" customHeight="1" x14ac:dyDescent="0.25">
      <c r="B39" s="236"/>
      <c r="C39" s="97" t="s">
        <v>242</v>
      </c>
      <c r="D39" s="73" t="str">
        <f>+BTESA!N21</f>
        <v>SI</v>
      </c>
      <c r="E39" s="73" t="str">
        <f>+GyC!N21</f>
        <v>SI</v>
      </c>
      <c r="F39" s="80" t="str">
        <f>+UT!N21</f>
        <v>SI</v>
      </c>
    </row>
    <row r="40" spans="2:6" ht="15" hidden="1" customHeight="1" x14ac:dyDescent="0.25">
      <c r="B40" s="236"/>
      <c r="C40" s="97"/>
      <c r="D40" s="73">
        <f>COUNTIF(D31:D39,"NO")</f>
        <v>0</v>
      </c>
      <c r="E40" s="73">
        <f>COUNTIF(E31:E39,"NO")</f>
        <v>0</v>
      </c>
      <c r="F40" s="80">
        <f>COUNTIF(F31:F39,"NO")</f>
        <v>0</v>
      </c>
    </row>
    <row r="41" spans="2:6" ht="15" hidden="1" customHeight="1" x14ac:dyDescent="0.25">
      <c r="B41" s="236"/>
      <c r="C41" s="97" t="s">
        <v>243</v>
      </c>
      <c r="D41" s="73" t="str">
        <f>+BTESA!O21</f>
        <v>SI</v>
      </c>
      <c r="E41" s="73" t="str">
        <f>+GyC!O21</f>
        <v>SI</v>
      </c>
      <c r="F41" s="80" t="str">
        <f>+UT!O21</f>
        <v>SI</v>
      </c>
    </row>
    <row r="42" spans="2:6" ht="15" hidden="1" customHeight="1" x14ac:dyDescent="0.25">
      <c r="B42" s="236"/>
      <c r="C42" s="97" t="s">
        <v>244</v>
      </c>
      <c r="D42" s="73" t="str">
        <f>+BTESA!P21</f>
        <v>SI</v>
      </c>
      <c r="E42" s="73" t="str">
        <f>+GyC!P21</f>
        <v>SI</v>
      </c>
      <c r="F42" s="80" t="str">
        <f>+UT!P21</f>
        <v>SI</v>
      </c>
    </row>
    <row r="43" spans="2:6" ht="15" hidden="1" customHeight="1" x14ac:dyDescent="0.25">
      <c r="B43" s="236"/>
      <c r="C43" s="97" t="s">
        <v>245</v>
      </c>
      <c r="D43" s="73" t="str">
        <f>+BTESA!Q21</f>
        <v>SI</v>
      </c>
      <c r="E43" s="73" t="str">
        <f>+GyC!Q21</f>
        <v>SI</v>
      </c>
      <c r="F43" s="80" t="str">
        <f>+UT!Q21</f>
        <v>SI</v>
      </c>
    </row>
    <row r="44" spans="2:6" x14ac:dyDescent="0.25">
      <c r="B44" s="236"/>
      <c r="C44" s="96" t="s">
        <v>246</v>
      </c>
      <c r="D44" s="73" t="str">
        <f>+D22</f>
        <v>SI</v>
      </c>
      <c r="E44" s="73" t="str">
        <f>+E22</f>
        <v>SI</v>
      </c>
      <c r="F44" s="80" t="str">
        <f>+F22</f>
        <v>SI</v>
      </c>
    </row>
    <row r="45" spans="2:6" x14ac:dyDescent="0.25">
      <c r="B45" s="236"/>
      <c r="C45" s="98" t="s">
        <v>240</v>
      </c>
      <c r="D45" s="73" t="str">
        <f>+IF(D55&gt;0,"NO","SI")</f>
        <v>SI</v>
      </c>
      <c r="E45" s="73" t="str">
        <f>+IF(E55&gt;0,"NO","SI")</f>
        <v>SI</v>
      </c>
      <c r="F45" s="80" t="str">
        <f>+IF(F55&gt;0,"NO","SI")</f>
        <v>SI</v>
      </c>
    </row>
    <row r="46" spans="2:6" ht="15" hidden="1" customHeight="1" x14ac:dyDescent="0.25">
      <c r="B46" s="236"/>
      <c r="C46" s="98" t="s">
        <v>65</v>
      </c>
      <c r="D46" s="73" t="str">
        <f>+BTESA!C46</f>
        <v>SI</v>
      </c>
      <c r="E46" s="73" t="str">
        <f>+GyC!C46</f>
        <v>SI</v>
      </c>
      <c r="F46" s="80" t="str">
        <f>+UT!C48</f>
        <v>SI</v>
      </c>
    </row>
    <row r="47" spans="2:6" ht="15" hidden="1" customHeight="1" x14ac:dyDescent="0.25">
      <c r="B47" s="236"/>
      <c r="C47" s="98" t="s">
        <v>72</v>
      </c>
      <c r="D47" s="73" t="str">
        <f>+BTESA!D46</f>
        <v>SI</v>
      </c>
      <c r="E47" s="73" t="str">
        <f>+GyC!D46</f>
        <v>SI</v>
      </c>
      <c r="F47" s="80" t="str">
        <f>+UT!D48</f>
        <v>SI</v>
      </c>
    </row>
    <row r="48" spans="2:6" ht="15" hidden="1" customHeight="1" x14ac:dyDescent="0.25">
      <c r="B48" s="236"/>
      <c r="C48" s="98" t="s">
        <v>66</v>
      </c>
      <c r="D48" s="73" t="str">
        <f>+BTESA!E46</f>
        <v>SI</v>
      </c>
      <c r="E48" s="73" t="str">
        <f>+GyC!E46</f>
        <v>SI</v>
      </c>
      <c r="F48" s="80" t="str">
        <f>+UT!E48</f>
        <v>SI</v>
      </c>
    </row>
    <row r="49" spans="2:6" ht="15" hidden="1" customHeight="1" x14ac:dyDescent="0.25">
      <c r="B49" s="236"/>
      <c r="C49" s="98" t="s">
        <v>72</v>
      </c>
      <c r="D49" s="73" t="str">
        <f>+BTESA!F46</f>
        <v>SI</v>
      </c>
      <c r="E49" s="73" t="str">
        <f>+GyC!F46</f>
        <v>SI</v>
      </c>
      <c r="F49" s="80" t="str">
        <f>+UT!F48</f>
        <v>SI</v>
      </c>
    </row>
    <row r="50" spans="2:6" ht="15" hidden="1" customHeight="1" x14ac:dyDescent="0.25">
      <c r="B50" s="236"/>
      <c r="C50" s="98" t="s">
        <v>67</v>
      </c>
      <c r="D50" s="73" t="str">
        <f>+BTESA!G46</f>
        <v>SI</v>
      </c>
      <c r="E50" s="73" t="str">
        <f>+GyC!G46</f>
        <v>SI</v>
      </c>
      <c r="F50" s="80" t="str">
        <f>+UT!G48</f>
        <v>SI</v>
      </c>
    </row>
    <row r="51" spans="2:6" ht="15" hidden="1" customHeight="1" x14ac:dyDescent="0.25">
      <c r="B51" s="236"/>
      <c r="C51" s="98" t="s">
        <v>241</v>
      </c>
      <c r="D51" s="73" t="str">
        <f>+BTESA!J46</f>
        <v>N/A</v>
      </c>
      <c r="E51" s="73" t="str">
        <f>+GyC!J46</f>
        <v>N/A</v>
      </c>
      <c r="F51" s="80" t="str">
        <f>+UT!J48</f>
        <v>N/A</v>
      </c>
    </row>
    <row r="52" spans="2:6" ht="15" hidden="1" customHeight="1" x14ac:dyDescent="0.25">
      <c r="B52" s="236"/>
      <c r="C52" s="98" t="s">
        <v>75</v>
      </c>
      <c r="D52" s="73" t="str">
        <f>+BTESA!L46</f>
        <v>SI</v>
      </c>
      <c r="E52" s="73" t="str">
        <f>+GyC!L46</f>
        <v>SI</v>
      </c>
      <c r="F52" s="80" t="str">
        <f>+UT!L48</f>
        <v>SI</v>
      </c>
    </row>
    <row r="53" spans="2:6" ht="15" hidden="1" customHeight="1" x14ac:dyDescent="0.25">
      <c r="B53" s="236"/>
      <c r="C53" s="98" t="s">
        <v>76</v>
      </c>
      <c r="D53" s="73" t="str">
        <f>+BTESA!M46</f>
        <v>SI</v>
      </c>
      <c r="E53" s="73" t="str">
        <f>+GyC!M46</f>
        <v>SI</v>
      </c>
      <c r="F53" s="80" t="str">
        <f>+UT!M48</f>
        <v>SI</v>
      </c>
    </row>
    <row r="54" spans="2:6" ht="15" hidden="1" customHeight="1" x14ac:dyDescent="0.25">
      <c r="B54" s="236"/>
      <c r="C54" s="98" t="s">
        <v>242</v>
      </c>
      <c r="D54" s="73" t="str">
        <f>+BTESA!N46</f>
        <v>SI</v>
      </c>
      <c r="E54" s="73" t="str">
        <f>+GyC!N46</f>
        <v>SI</v>
      </c>
      <c r="F54" s="80" t="str">
        <f>+UT!N48</f>
        <v>SI</v>
      </c>
    </row>
    <row r="55" spans="2:6" ht="15" hidden="1" customHeight="1" x14ac:dyDescent="0.25">
      <c r="B55" s="236"/>
      <c r="C55" s="98"/>
      <c r="D55" s="73">
        <f>COUNTIF(D46:D54,"NO")</f>
        <v>0</v>
      </c>
      <c r="E55" s="73">
        <f>COUNTIF(E46:E54,"NO")</f>
        <v>0</v>
      </c>
      <c r="F55" s="80">
        <f>COUNTIF(F46:F54,"NO")</f>
        <v>0</v>
      </c>
    </row>
    <row r="56" spans="2:6" ht="15" hidden="1" customHeight="1" x14ac:dyDescent="0.25">
      <c r="B56" s="236"/>
      <c r="C56" s="98" t="str">
        <f>+C45</f>
        <v>Perfil</v>
      </c>
      <c r="D56" s="73" t="str">
        <f>+D45</f>
        <v>SI</v>
      </c>
      <c r="E56" s="73" t="str">
        <f>+E45</f>
        <v>SI</v>
      </c>
      <c r="F56" s="80" t="str">
        <f>+F45</f>
        <v>SI</v>
      </c>
    </row>
    <row r="57" spans="2:6" x14ac:dyDescent="0.25">
      <c r="B57" s="236"/>
      <c r="C57" s="98" t="s">
        <v>243</v>
      </c>
      <c r="D57" s="73" t="str">
        <f>+BTESA!O46</f>
        <v>SI</v>
      </c>
      <c r="E57" s="73" t="str">
        <f>+GyC!O46</f>
        <v>SI</v>
      </c>
      <c r="F57" s="80" t="str">
        <f>+UT!O48</f>
        <v>SI</v>
      </c>
    </row>
    <row r="58" spans="2:6" ht="15.75" thickBot="1" x14ac:dyDescent="0.3">
      <c r="B58" s="237"/>
      <c r="C58" s="99" t="s">
        <v>247</v>
      </c>
      <c r="D58" s="83" t="str">
        <f>+BTESA!T46</f>
        <v>SI</v>
      </c>
      <c r="E58" s="83" t="str">
        <f>+GyC!T46</f>
        <v>SI</v>
      </c>
      <c r="F58" s="84" t="str">
        <f>+UT!T48</f>
        <v>SI</v>
      </c>
    </row>
    <row r="59" spans="2:6" ht="15.75" hidden="1" thickBot="1" x14ac:dyDescent="0.3">
      <c r="B59" s="126"/>
      <c r="C59" s="126"/>
      <c r="D59" s="127">
        <f>COUNTIF(D56:D58,"NO")</f>
        <v>0</v>
      </c>
      <c r="E59" s="127">
        <f>COUNTIF(E56:E58,"NO")</f>
        <v>0</v>
      </c>
      <c r="F59" s="127">
        <f>COUNTIF(F56:F58,"NO")</f>
        <v>0</v>
      </c>
    </row>
    <row r="60" spans="2:6" ht="21" customHeight="1" x14ac:dyDescent="0.25">
      <c r="B60" s="240" t="s">
        <v>106</v>
      </c>
      <c r="C60" s="107" t="s">
        <v>107</v>
      </c>
      <c r="D60" s="110" t="str">
        <f>+IF(D67&gt;0,"RECHAZADO","CUMPLE")</f>
        <v>CUMPLE</v>
      </c>
      <c r="E60" s="110" t="str">
        <f>+IF(E67&gt;0,"RECHAZADO","CUMPLE")</f>
        <v>CUMPLE</v>
      </c>
      <c r="F60" s="111" t="str">
        <f>+IF(F67&gt;0,"RECHAZADO","CUMPLE")</f>
        <v>RECHAZADO</v>
      </c>
    </row>
    <row r="61" spans="2:6" ht="15.75" x14ac:dyDescent="0.25">
      <c r="B61" s="241"/>
      <c r="C61" s="108" t="s">
        <v>344</v>
      </c>
      <c r="D61" s="75" t="str">
        <f>+BTESA!D71</f>
        <v>CUMPLE</v>
      </c>
      <c r="E61" s="75" t="str">
        <f>+GyC!D71</f>
        <v>CUMPLE</v>
      </c>
      <c r="F61" s="112" t="str">
        <f>+UT!D73</f>
        <v>RECHAZADO</v>
      </c>
    </row>
    <row r="62" spans="2:6" ht="15.75" x14ac:dyDescent="0.25">
      <c r="B62" s="241"/>
      <c r="C62" s="108" t="s">
        <v>111</v>
      </c>
      <c r="D62" s="75" t="str">
        <f>+BTESA!D72</f>
        <v>CUMPLE</v>
      </c>
      <c r="E62" s="75" t="str">
        <f>+GyC!D72</f>
        <v>CUMPLE</v>
      </c>
      <c r="F62" s="112" t="str">
        <f>+UT!D74</f>
        <v>CUMPLE</v>
      </c>
    </row>
    <row r="63" spans="2:6" ht="15.75" hidden="1" x14ac:dyDescent="0.25">
      <c r="B63" s="241"/>
      <c r="C63" s="108" t="s">
        <v>113</v>
      </c>
      <c r="D63" s="75" t="str">
        <f>+BTESA!D73</f>
        <v>CUMPLE</v>
      </c>
      <c r="E63" s="75" t="str">
        <f>+GyC!D73</f>
        <v>CUMPLE</v>
      </c>
      <c r="F63" s="112">
        <f>+UT!D75</f>
        <v>0</v>
      </c>
    </row>
    <row r="64" spans="2:6" ht="15.75" x14ac:dyDescent="0.25">
      <c r="B64" s="241"/>
      <c r="C64" s="108" t="s">
        <v>115</v>
      </c>
      <c r="D64" s="75" t="str">
        <f>+BTESA!D74</f>
        <v>CUMPLE</v>
      </c>
      <c r="E64" s="75" t="str">
        <f>+GyC!D74</f>
        <v>CUMPLE</v>
      </c>
      <c r="F64" s="112" t="str">
        <f>+UT!D76</f>
        <v>CUMPLE</v>
      </c>
    </row>
    <row r="65" spans="2:6" ht="15.75" x14ac:dyDescent="0.25">
      <c r="B65" s="241"/>
      <c r="C65" s="108" t="s">
        <v>117</v>
      </c>
      <c r="D65" s="75" t="str">
        <f>+BTESA!D75</f>
        <v>CUMPLE</v>
      </c>
      <c r="E65" s="75" t="str">
        <f>+GyC!D75</f>
        <v>CUMPLE</v>
      </c>
      <c r="F65" s="112" t="str">
        <f>+UT!D77</f>
        <v>CUMPLE</v>
      </c>
    </row>
    <row r="66" spans="2:6" ht="16.5" thickBot="1" x14ac:dyDescent="0.3">
      <c r="B66" s="242"/>
      <c r="C66" s="109" t="s">
        <v>119</v>
      </c>
      <c r="D66" s="113" t="str">
        <f>+BTESA!D76</f>
        <v>CUMPLE</v>
      </c>
      <c r="E66" s="113" t="str">
        <f>+GyC!D76</f>
        <v>CUMPLE</v>
      </c>
      <c r="F66" s="114" t="str">
        <f>+UT!D78</f>
        <v>CUMPLE</v>
      </c>
    </row>
    <row r="67" spans="2:6" ht="15.75" hidden="1" thickBot="1" x14ac:dyDescent="0.3">
      <c r="B67" s="106"/>
      <c r="C67" s="106"/>
      <c r="D67" s="85">
        <f>COUNTIF(D61:D66,"RECHAZADO")</f>
        <v>0</v>
      </c>
      <c r="E67" s="85">
        <f>COUNTIF(E61:E66,"RECHAZADO")</f>
        <v>0</v>
      </c>
      <c r="F67" s="85">
        <f>COUNTIF(F61:F66,"RECHAZADO")</f>
        <v>1</v>
      </c>
    </row>
    <row r="68" spans="2:6" ht="18" customHeight="1" x14ac:dyDescent="0.25">
      <c r="B68" s="243" t="s">
        <v>248</v>
      </c>
      <c r="C68" s="107" t="s">
        <v>249</v>
      </c>
      <c r="D68" s="115" t="str">
        <f>+IF(D75&gt;0,"NO","SI")</f>
        <v>SI</v>
      </c>
      <c r="E68" s="115" t="str">
        <f>+IF(E75&gt;0,"NO","SI")</f>
        <v>SI</v>
      </c>
      <c r="F68" s="116" t="str">
        <f>+IF(F75&gt;0,"NO","SI")</f>
        <v>NO</v>
      </c>
    </row>
    <row r="69" spans="2:6" ht="15.75" x14ac:dyDescent="0.25">
      <c r="B69" s="244"/>
      <c r="C69" s="117" t="s">
        <v>121</v>
      </c>
      <c r="D69" s="118" t="str">
        <f>+BTESA!D79</f>
        <v>SI</v>
      </c>
      <c r="E69" s="118" t="str">
        <f>+GyC!D79</f>
        <v>SI</v>
      </c>
      <c r="F69" s="119" t="str">
        <f>+UT!D81</f>
        <v>SI</v>
      </c>
    </row>
    <row r="70" spans="2:6" ht="15.75" x14ac:dyDescent="0.25">
      <c r="B70" s="244"/>
      <c r="C70" s="117" t="s">
        <v>124</v>
      </c>
      <c r="D70" s="118" t="str">
        <f>+BTESA!D80</f>
        <v>SI</v>
      </c>
      <c r="E70" s="118" t="str">
        <f>+GyC!D80</f>
        <v>SI</v>
      </c>
      <c r="F70" s="119" t="str">
        <f>+UT!D82</f>
        <v>SI</v>
      </c>
    </row>
    <row r="71" spans="2:6" ht="15.75" x14ac:dyDescent="0.25">
      <c r="B71" s="244"/>
      <c r="C71" s="117" t="s">
        <v>125</v>
      </c>
      <c r="D71" s="118" t="str">
        <f>+BTESA!D81</f>
        <v>SI</v>
      </c>
      <c r="E71" s="118" t="str">
        <f>+GyC!D81</f>
        <v>SI</v>
      </c>
      <c r="F71" s="119" t="str">
        <f>+UT!D83</f>
        <v>SI</v>
      </c>
    </row>
    <row r="72" spans="2:6" ht="15.75" x14ac:dyDescent="0.25">
      <c r="B72" s="244"/>
      <c r="C72" s="117" t="s">
        <v>345</v>
      </c>
      <c r="D72" s="118" t="str">
        <f>+BTESA!D82</f>
        <v>SI</v>
      </c>
      <c r="E72" s="118" t="str">
        <f>+GyC!D82</f>
        <v>SI</v>
      </c>
      <c r="F72" s="119" t="str">
        <f>+UT!D84</f>
        <v>NO</v>
      </c>
    </row>
    <row r="73" spans="2:6" ht="15.75" x14ac:dyDescent="0.25">
      <c r="B73" s="244"/>
      <c r="C73" s="117" t="s">
        <v>129</v>
      </c>
      <c r="D73" s="118" t="str">
        <f>+BTESA!D83</f>
        <v>SI</v>
      </c>
      <c r="E73" s="118" t="str">
        <f>+GyC!D83</f>
        <v>SI</v>
      </c>
      <c r="F73" s="119" t="str">
        <f>+UT!D85</f>
        <v>SI</v>
      </c>
    </row>
    <row r="74" spans="2:6" ht="16.5" thickBot="1" x14ac:dyDescent="0.3">
      <c r="B74" s="245"/>
      <c r="C74" s="117" t="s">
        <v>131</v>
      </c>
      <c r="D74" s="118" t="str">
        <f>+BTESA!D89</f>
        <v>SI</v>
      </c>
      <c r="E74" s="118" t="str">
        <f>+GyC!D89</f>
        <v>SI</v>
      </c>
      <c r="F74" s="119" t="str">
        <f>+UT!D91</f>
        <v>SI</v>
      </c>
    </row>
    <row r="75" spans="2:6" ht="15.75" hidden="1" thickBot="1" x14ac:dyDescent="0.3">
      <c r="B75" s="137"/>
      <c r="C75" s="138"/>
      <c r="D75" s="139">
        <f>COUNTIF(D69:D74,"NO")</f>
        <v>0</v>
      </c>
      <c r="E75" s="139">
        <f>COUNTIF(E69:E74,"NO")</f>
        <v>0</v>
      </c>
      <c r="F75" s="140">
        <f>COUNTIF(F69:F74,"NO")</f>
        <v>1</v>
      </c>
    </row>
    <row r="76" spans="2:6" ht="24" customHeight="1" x14ac:dyDescent="0.25">
      <c r="B76" s="120" t="s">
        <v>250</v>
      </c>
      <c r="C76" s="238" t="s">
        <v>251</v>
      </c>
      <c r="D76" s="238"/>
      <c r="E76" s="238"/>
      <c r="F76" s="239"/>
    </row>
    <row r="77" spans="2:6" ht="18" customHeight="1" x14ac:dyDescent="0.25">
      <c r="B77" s="121" t="s">
        <v>252</v>
      </c>
      <c r="C77" s="122" t="s">
        <v>253</v>
      </c>
      <c r="D77" s="129" t="s">
        <v>264</v>
      </c>
      <c r="E77" s="129" t="s">
        <v>264</v>
      </c>
      <c r="F77" s="103" t="s">
        <v>264</v>
      </c>
    </row>
    <row r="78" spans="2:6" x14ac:dyDescent="0.25">
      <c r="B78" s="100" t="s">
        <v>255</v>
      </c>
      <c r="C78" s="101" t="s">
        <v>254</v>
      </c>
      <c r="D78" s="104">
        <f>+BTESA!D84</f>
        <v>20</v>
      </c>
      <c r="E78" s="104">
        <f>+GyC!D84</f>
        <v>20</v>
      </c>
      <c r="F78" s="105">
        <f>+UT!D86</f>
        <v>20</v>
      </c>
    </row>
    <row r="79" spans="2:6" x14ac:dyDescent="0.25">
      <c r="B79" s="100" t="s">
        <v>256</v>
      </c>
      <c r="C79" s="101" t="s">
        <v>260</v>
      </c>
      <c r="D79" s="104">
        <f>+BTESA!D85</f>
        <v>100</v>
      </c>
      <c r="E79" s="104">
        <f>+GyC!D85</f>
        <v>100</v>
      </c>
      <c r="F79" s="105">
        <f>+UT!D87</f>
        <v>100</v>
      </c>
    </row>
    <row r="80" spans="2:6" x14ac:dyDescent="0.25">
      <c r="B80" s="100" t="s">
        <v>257</v>
      </c>
      <c r="C80" s="101" t="s">
        <v>261</v>
      </c>
      <c r="D80" s="104">
        <f>+BTESA!D86</f>
        <v>7</v>
      </c>
      <c r="E80" s="104">
        <f>+GyC!D86</f>
        <v>7</v>
      </c>
      <c r="F80" s="105">
        <f>+UT!D88</f>
        <v>7</v>
      </c>
    </row>
    <row r="81" spans="2:6" x14ac:dyDescent="0.25">
      <c r="B81" s="100" t="s">
        <v>258</v>
      </c>
      <c r="C81" s="101" t="s">
        <v>262</v>
      </c>
      <c r="D81" s="104">
        <f>+BTESA!D87</f>
        <v>32</v>
      </c>
      <c r="E81" s="104">
        <f>+GyC!D87</f>
        <v>32</v>
      </c>
      <c r="F81" s="105">
        <f>+UT!D89</f>
        <v>32</v>
      </c>
    </row>
    <row r="82" spans="2:6" x14ac:dyDescent="0.25">
      <c r="B82" s="100" t="s">
        <v>259</v>
      </c>
      <c r="C82" s="101" t="s">
        <v>263</v>
      </c>
      <c r="D82" s="104">
        <f>+BTESA!D88</f>
        <v>141</v>
      </c>
      <c r="E82" s="104">
        <f>+GyC!D88</f>
        <v>141</v>
      </c>
      <c r="F82" s="105">
        <f>+UT!D90</f>
        <v>141</v>
      </c>
    </row>
    <row r="83" spans="2:6" ht="15.75" x14ac:dyDescent="0.25">
      <c r="B83" s="121" t="s">
        <v>316</v>
      </c>
      <c r="C83" s="122" t="s">
        <v>319</v>
      </c>
      <c r="D83" s="104">
        <f>+BTESA!D91</f>
        <v>100</v>
      </c>
      <c r="E83" s="104">
        <f>+GyC!D91</f>
        <v>100</v>
      </c>
      <c r="F83" s="105">
        <f>+UT!D93</f>
        <v>100</v>
      </c>
    </row>
    <row r="84" spans="2:6" ht="18.75" x14ac:dyDescent="0.25">
      <c r="B84" s="141"/>
      <c r="C84" s="134" t="s">
        <v>296</v>
      </c>
      <c r="D84" s="129" t="s">
        <v>302</v>
      </c>
      <c r="E84" s="129" t="s">
        <v>302</v>
      </c>
      <c r="F84" s="103" t="s">
        <v>302</v>
      </c>
    </row>
    <row r="85" spans="2:6" hidden="1" x14ac:dyDescent="0.25">
      <c r="B85" s="142"/>
      <c r="C85" s="49" t="str">
        <f>+C7</f>
        <v>CAPACIDAD TÉCNICA</v>
      </c>
      <c r="D85" s="133" t="str">
        <f>+D7</f>
        <v>SI</v>
      </c>
      <c r="E85" s="133" t="str">
        <f>+E7</f>
        <v>SI</v>
      </c>
      <c r="F85" s="143" t="str">
        <f>+F7</f>
        <v>NO</v>
      </c>
    </row>
    <row r="86" spans="2:6" hidden="1" x14ac:dyDescent="0.25">
      <c r="B86" s="142"/>
      <c r="C86" s="49" t="str">
        <f>+C60</f>
        <v>CAUSALES DE RECHAZO</v>
      </c>
      <c r="D86" s="133" t="str">
        <f>+D60</f>
        <v>CUMPLE</v>
      </c>
      <c r="E86" s="133" t="str">
        <f>+E60</f>
        <v>CUMPLE</v>
      </c>
      <c r="F86" s="143" t="str">
        <f>+F60</f>
        <v>RECHAZADO</v>
      </c>
    </row>
    <row r="87" spans="2:6" hidden="1" x14ac:dyDescent="0.25">
      <c r="B87" s="142"/>
      <c r="C87" s="49" t="str">
        <f>+C68</f>
        <v>Correcto diligenciamiento (Técnicos)</v>
      </c>
      <c r="D87" s="133" t="str">
        <f>+D68</f>
        <v>SI</v>
      </c>
      <c r="E87" s="133" t="str">
        <f>+E68</f>
        <v>SI</v>
      </c>
      <c r="F87" s="143" t="str">
        <f>+F68</f>
        <v>NO</v>
      </c>
    </row>
    <row r="88" spans="2:6" hidden="1" x14ac:dyDescent="0.25">
      <c r="B88" s="142"/>
      <c r="C88" s="49"/>
      <c r="D88" s="133">
        <f>COUNTIF(D85:D87,"NO")</f>
        <v>0</v>
      </c>
      <c r="E88" s="133">
        <f t="shared" ref="E88:F88" si="1">COUNTIF(E85:E87,"NO")</f>
        <v>0</v>
      </c>
      <c r="F88" s="143">
        <f t="shared" si="1"/>
        <v>2</v>
      </c>
    </row>
    <row r="89" spans="2:6" hidden="1" x14ac:dyDescent="0.25">
      <c r="B89" s="142"/>
      <c r="C89" s="49"/>
      <c r="D89" s="133">
        <f>COUNTIF(D85:D87,"RECHAZADO")</f>
        <v>0</v>
      </c>
      <c r="E89" s="133">
        <f t="shared" ref="E89:F89" si="2">COUNTIF(E85:E87,"RECHAZADO")</f>
        <v>0</v>
      </c>
      <c r="F89" s="143">
        <f t="shared" si="2"/>
        <v>1</v>
      </c>
    </row>
    <row r="90" spans="2:6" hidden="1" x14ac:dyDescent="0.25">
      <c r="B90" s="142"/>
      <c r="C90" s="49"/>
      <c r="D90" s="133">
        <f>+D88+D89</f>
        <v>0</v>
      </c>
      <c r="E90" s="133">
        <f t="shared" ref="E90:F90" si="3">+E88+E89</f>
        <v>0</v>
      </c>
      <c r="F90" s="143">
        <f t="shared" si="3"/>
        <v>3</v>
      </c>
    </row>
    <row r="91" spans="2:6" ht="18.75" x14ac:dyDescent="0.25">
      <c r="B91" s="144"/>
      <c r="C91" s="101" t="s">
        <v>297</v>
      </c>
      <c r="D91" s="132" t="str">
        <f>+IF(D90&gt;0,"NO","SI")</f>
        <v>SI</v>
      </c>
      <c r="E91" s="132" t="str">
        <f t="shared" ref="E91:F91" si="4">+IF(E90&gt;0,"NO","SI")</f>
        <v>SI</v>
      </c>
      <c r="F91" s="145" t="str">
        <f t="shared" si="4"/>
        <v>NO</v>
      </c>
    </row>
    <row r="92" spans="2:6" hidden="1" x14ac:dyDescent="0.25">
      <c r="B92" s="144"/>
      <c r="C92" s="49"/>
      <c r="D92" s="135">
        <f>+IF(D91="SI",1,0)</f>
        <v>1</v>
      </c>
      <c r="E92" s="135">
        <f>+IF(E91="SI",1,0)</f>
        <v>1</v>
      </c>
      <c r="F92" s="146">
        <f>+IF(F91="SI",1,0)</f>
        <v>0</v>
      </c>
    </row>
    <row r="93" spans="2:6" hidden="1" x14ac:dyDescent="0.25">
      <c r="B93" s="100" t="s">
        <v>255</v>
      </c>
      <c r="C93" s="101" t="s">
        <v>299</v>
      </c>
      <c r="D93" s="133">
        <f>+$D$92*D78</f>
        <v>20</v>
      </c>
      <c r="E93" s="133">
        <f>+$E$92*E78</f>
        <v>20</v>
      </c>
      <c r="F93" s="143">
        <f>+$F$92*F78</f>
        <v>0</v>
      </c>
    </row>
    <row r="94" spans="2:6" hidden="1" x14ac:dyDescent="0.25">
      <c r="B94" s="100" t="s">
        <v>255</v>
      </c>
      <c r="C94" s="101" t="s">
        <v>298</v>
      </c>
      <c r="D94" s="228">
        <f>+MAX(D93:F93)</f>
        <v>20</v>
      </c>
      <c r="E94" s="228"/>
      <c r="F94" s="229"/>
    </row>
    <row r="95" spans="2:6" hidden="1" x14ac:dyDescent="0.25">
      <c r="B95" s="100" t="s">
        <v>255</v>
      </c>
      <c r="C95" s="101" t="s">
        <v>300</v>
      </c>
      <c r="D95" s="135">
        <f>+(100*D93)/$D$94</f>
        <v>100</v>
      </c>
      <c r="E95" s="135">
        <f>+(100*E93)/$D$94</f>
        <v>100</v>
      </c>
      <c r="F95" s="146">
        <f>+(100*F93)/$D$94</f>
        <v>0</v>
      </c>
    </row>
    <row r="96" spans="2:6" hidden="1" x14ac:dyDescent="0.25">
      <c r="B96" s="100" t="s">
        <v>256</v>
      </c>
      <c r="C96" s="101" t="s">
        <v>299</v>
      </c>
      <c r="D96" s="133">
        <f>+$D$92*D79</f>
        <v>100</v>
      </c>
      <c r="E96" s="133">
        <f>+$E$92*E79</f>
        <v>100</v>
      </c>
      <c r="F96" s="143">
        <f>+$F$92*F79</f>
        <v>0</v>
      </c>
    </row>
    <row r="97" spans="2:6" hidden="1" x14ac:dyDescent="0.25">
      <c r="B97" s="100" t="s">
        <v>256</v>
      </c>
      <c r="C97" s="101" t="s">
        <v>298</v>
      </c>
      <c r="D97" s="228">
        <f>+MAX(D96:F96)</f>
        <v>100</v>
      </c>
      <c r="E97" s="228"/>
      <c r="F97" s="229"/>
    </row>
    <row r="98" spans="2:6" hidden="1" x14ac:dyDescent="0.25">
      <c r="B98" s="100" t="s">
        <v>256</v>
      </c>
      <c r="C98" s="101" t="s">
        <v>300</v>
      </c>
      <c r="D98" s="135">
        <f>+(100*D96)/$D$97</f>
        <v>100</v>
      </c>
      <c r="E98" s="135">
        <f>+(100*E96)/$D$97</f>
        <v>100</v>
      </c>
      <c r="F98" s="146">
        <f>+(100*F96)/$D$97</f>
        <v>0</v>
      </c>
    </row>
    <row r="99" spans="2:6" hidden="1" x14ac:dyDescent="0.25">
      <c r="B99" s="100" t="s">
        <v>257</v>
      </c>
      <c r="C99" s="101" t="s">
        <v>299</v>
      </c>
      <c r="D99" s="133">
        <f>+$D$92*D80</f>
        <v>7</v>
      </c>
      <c r="E99" s="133">
        <f>+$E$92*E80</f>
        <v>7</v>
      </c>
      <c r="F99" s="143">
        <f>+$F$92*F80</f>
        <v>0</v>
      </c>
    </row>
    <row r="100" spans="2:6" hidden="1" x14ac:dyDescent="0.25">
      <c r="B100" s="100" t="s">
        <v>257</v>
      </c>
      <c r="C100" s="101" t="s">
        <v>298</v>
      </c>
      <c r="D100" s="228">
        <f>+MAX(D99:F99)</f>
        <v>7</v>
      </c>
      <c r="E100" s="228"/>
      <c r="F100" s="229"/>
    </row>
    <row r="101" spans="2:6" hidden="1" x14ac:dyDescent="0.25">
      <c r="B101" s="100" t="s">
        <v>257</v>
      </c>
      <c r="C101" s="101" t="s">
        <v>300</v>
      </c>
      <c r="D101" s="135">
        <f>+(100*D99)/$D$100</f>
        <v>100</v>
      </c>
      <c r="E101" s="135">
        <f t="shared" ref="E101:F101" si="5">+(100*E99)/$D$100</f>
        <v>100</v>
      </c>
      <c r="F101" s="146">
        <f t="shared" si="5"/>
        <v>0</v>
      </c>
    </row>
    <row r="102" spans="2:6" hidden="1" x14ac:dyDescent="0.25">
      <c r="B102" s="100" t="s">
        <v>258</v>
      </c>
      <c r="C102" s="101" t="s">
        <v>299</v>
      </c>
      <c r="D102" s="133">
        <f>+$D$92*D81</f>
        <v>32</v>
      </c>
      <c r="E102" s="133">
        <f>+$E$92*E81</f>
        <v>32</v>
      </c>
      <c r="F102" s="143">
        <f>+$F$92*F81</f>
        <v>0</v>
      </c>
    </row>
    <row r="103" spans="2:6" hidden="1" x14ac:dyDescent="0.25">
      <c r="B103" s="100" t="s">
        <v>258</v>
      </c>
      <c r="C103" s="101" t="s">
        <v>298</v>
      </c>
      <c r="D103" s="228">
        <f>+MAX(D102:F102)</f>
        <v>32</v>
      </c>
      <c r="E103" s="228"/>
      <c r="F103" s="229"/>
    </row>
    <row r="104" spans="2:6" hidden="1" x14ac:dyDescent="0.25">
      <c r="B104" s="100" t="s">
        <v>258</v>
      </c>
      <c r="C104" s="101" t="s">
        <v>300</v>
      </c>
      <c r="D104" s="135">
        <f>+(100*D102)/$D$103</f>
        <v>100</v>
      </c>
      <c r="E104" s="135">
        <f>+(100*E102)/$D$103</f>
        <v>100</v>
      </c>
      <c r="F104" s="146">
        <f>+(100*F102)/$D$103</f>
        <v>0</v>
      </c>
    </row>
    <row r="105" spans="2:6" hidden="1" x14ac:dyDescent="0.25">
      <c r="B105" s="100" t="s">
        <v>259</v>
      </c>
      <c r="C105" s="101" t="s">
        <v>299</v>
      </c>
      <c r="D105" s="133">
        <f>+$D$92*D82</f>
        <v>141</v>
      </c>
      <c r="E105" s="133">
        <f>+$E$92*E82</f>
        <v>141</v>
      </c>
      <c r="F105" s="143">
        <f>+$F$92*F82</f>
        <v>0</v>
      </c>
    </row>
    <row r="106" spans="2:6" hidden="1" x14ac:dyDescent="0.25">
      <c r="B106" s="100" t="s">
        <v>259</v>
      </c>
      <c r="C106" s="101" t="s">
        <v>298</v>
      </c>
      <c r="D106" s="228">
        <f>+MAX(D105:F105)</f>
        <v>141</v>
      </c>
      <c r="E106" s="228"/>
      <c r="F106" s="229"/>
    </row>
    <row r="107" spans="2:6" hidden="1" x14ac:dyDescent="0.25">
      <c r="B107" s="100" t="s">
        <v>259</v>
      </c>
      <c r="C107" s="101" t="s">
        <v>300</v>
      </c>
      <c r="D107" s="135">
        <f>+(100*D105)/$D$106</f>
        <v>100</v>
      </c>
      <c r="E107" s="135">
        <f>+(100*E105)/$D$106</f>
        <v>100</v>
      </c>
      <c r="F107" s="146">
        <f>+(100*F105)/$D$106</f>
        <v>0</v>
      </c>
    </row>
    <row r="108" spans="2:6" hidden="1" x14ac:dyDescent="0.25">
      <c r="B108" s="100" t="s">
        <v>316</v>
      </c>
      <c r="C108" s="152"/>
      <c r="D108" s="153"/>
      <c r="E108" s="153"/>
      <c r="F108" s="154"/>
    </row>
    <row r="109" spans="2:6" s="136" customFormat="1" ht="26.25" customHeight="1" thickBot="1" x14ac:dyDescent="0.3">
      <c r="B109" s="102"/>
      <c r="C109" s="147" t="s">
        <v>301</v>
      </c>
      <c r="D109" s="148">
        <f>+(D95+D98+D101+D104+D107+D83)*D92</f>
        <v>600</v>
      </c>
      <c r="E109" s="148">
        <f>(+E95+E98+E101+E104+E107+E83)*E92</f>
        <v>600</v>
      </c>
      <c r="F109" s="149">
        <f>(+F95+F98+F101+F104+F107+F83)*F92</f>
        <v>0</v>
      </c>
    </row>
    <row r="111" spans="2:6" x14ac:dyDescent="0.25">
      <c r="B111" s="192" t="s">
        <v>317</v>
      </c>
      <c r="C111" s="192"/>
      <c r="D111" s="192"/>
      <c r="E111" s="192"/>
      <c r="F111" s="192"/>
    </row>
    <row r="112" spans="2:6" ht="119.25" customHeight="1" x14ac:dyDescent="0.25">
      <c r="B112" s="225" t="s">
        <v>320</v>
      </c>
      <c r="C112" s="226"/>
      <c r="D112" s="226"/>
      <c r="E112" s="226"/>
      <c r="F112" s="227"/>
    </row>
  </sheetData>
  <sheetProtection algorithmName="SHA-512" hashValue="IzG1AymGUSnMUSSa0ca48EGQryqBaoJnLQu9VwKBon2nsxq89yl8tQCKrdPkRvcIlLn1aNgfSGISo6cS8txz1w==" saltValue="iVmg7cilknJ9OFtdk1fegA==" spinCount="100000" sheet="1" objects="1" scenarios="1" selectLockedCells="1" selectUnlockedCells="1"/>
  <mergeCells count="14">
    <mergeCell ref="B11:B18"/>
    <mergeCell ref="C5:C6"/>
    <mergeCell ref="B5:B6"/>
    <mergeCell ref="B20:B58"/>
    <mergeCell ref="C76:F76"/>
    <mergeCell ref="B60:B66"/>
    <mergeCell ref="B68:B74"/>
    <mergeCell ref="B111:F111"/>
    <mergeCell ref="B112:F112"/>
    <mergeCell ref="D106:F106"/>
    <mergeCell ref="D94:F94"/>
    <mergeCell ref="D97:F97"/>
    <mergeCell ref="D100:F100"/>
    <mergeCell ref="D103:F103"/>
  </mergeCells>
  <conditionalFormatting sqref="D5:F68">
    <cfRule type="cellIs" dxfId="9" priority="7" operator="equal">
      <formula>"RECHAZADO"</formula>
    </cfRule>
    <cfRule type="cellIs" dxfId="8" priority="8" operator="equal">
      <formula>"CUMPLE"</formula>
    </cfRule>
    <cfRule type="cellIs" dxfId="7" priority="9" operator="equal">
      <formula>"SI"</formula>
    </cfRule>
    <cfRule type="cellIs" dxfId="6" priority="10" operator="equal">
      <formula>"NO"</formula>
    </cfRule>
  </conditionalFormatting>
  <conditionalFormatting sqref="D69:F74">
    <cfRule type="cellIs" dxfId="5" priority="5" operator="equal">
      <formula>"SI"</formula>
    </cfRule>
    <cfRule type="cellIs" dxfId="4" priority="6" operator="equal">
      <formula>"NO"</formula>
    </cfRule>
  </conditionalFormatting>
  <conditionalFormatting sqref="D91:F91">
    <cfRule type="cellIs" dxfId="3" priority="1" operator="equal">
      <formula>"RECHAZADO"</formula>
    </cfRule>
    <cfRule type="cellIs" dxfId="2" priority="2" operator="equal">
      <formula>"CUMPLE"</formula>
    </cfRule>
    <cfRule type="cellIs" dxfId="1" priority="3" operator="equal">
      <formula>"SI"</formula>
    </cfRule>
    <cfRule type="cellIs" dxfId="0" priority="4" operator="equal">
      <formula>"NO"</formula>
    </cfRule>
  </conditionalFormatting>
  <pageMargins left="0.7" right="0.7" top="0.75" bottom="0.75" header="0.3" footer="0.3"/>
  <pageSetup scale="50" fitToHeight="0" orientation="portrait" horizontalDpi="4294967293" verticalDpi="4294967293" r:id="rId1"/>
  <colBreaks count="1" manualBreakCount="1">
    <brk id="3" max="1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SMLMV</vt:lpstr>
      <vt:lpstr>BTESA</vt:lpstr>
      <vt:lpstr>GyC</vt:lpstr>
      <vt:lpstr>UT</vt:lpstr>
      <vt:lpstr>INFORME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Alexander Bernal Diaz</dc:creator>
  <cp:lastModifiedBy>Paola Rojas Redondo</cp:lastModifiedBy>
  <cp:lastPrinted>2015-08-06T15:45:36Z</cp:lastPrinted>
  <dcterms:created xsi:type="dcterms:W3CDTF">2015-07-27T15:34:00Z</dcterms:created>
  <dcterms:modified xsi:type="dcterms:W3CDTF">2015-08-10T21:11:12Z</dcterms:modified>
</cp:coreProperties>
</file>