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ordinacion de procesos de seleccion\2015\PROCESOS MISIONALES\INVITACIONES ABIERTAS\INVITACION ABIERTA 21 2015 STREAMING INSTITUCIONAL\EVALUACION\FINANCIERA\"/>
    </mc:Choice>
  </mc:AlternateContent>
  <bookViews>
    <workbookView xWindow="0" yWindow="0" windowWidth="20490" windowHeight="7155" activeTab="1"/>
  </bookViews>
  <sheets>
    <sheet name="FINANCIERA" sheetId="1" r:id="rId1"/>
    <sheet name="ECONOMICA" sheetId="4" r:id="rId2"/>
  </sheets>
  <calcPr calcId="152511"/>
</workbook>
</file>

<file path=xl/calcChain.xml><?xml version="1.0" encoding="utf-8"?>
<calcChain xmlns="http://schemas.openxmlformats.org/spreadsheetml/2006/main">
  <c r="E41" i="4" l="1"/>
  <c r="E20" i="4"/>
  <c r="E21" i="4" s="1"/>
  <c r="E11" i="4"/>
  <c r="E12" i="4" s="1"/>
  <c r="E42" i="4" l="1"/>
  <c r="E43" i="4" s="1"/>
  <c r="E13" i="4"/>
  <c r="D25" i="1" l="1"/>
  <c r="D24" i="1"/>
  <c r="D23" i="1"/>
  <c r="D22" i="1"/>
  <c r="B25" i="1"/>
  <c r="B24" i="1"/>
  <c r="B22" i="1"/>
  <c r="H25" i="1"/>
  <c r="H23" i="1"/>
  <c r="H24" i="1"/>
  <c r="H22" i="1"/>
  <c r="C25" i="1"/>
  <c r="C24" i="1"/>
  <c r="C23" i="1"/>
  <c r="C22" i="1"/>
  <c r="E25" i="1"/>
  <c r="E24" i="1"/>
  <c r="E23" i="1" l="1"/>
  <c r="E22" i="1"/>
  <c r="F25" i="1"/>
  <c r="F24" i="1"/>
  <c r="F23" i="1"/>
  <c r="F22" i="1"/>
  <c r="G25" i="1"/>
  <c r="G24" i="1"/>
  <c r="G23" i="1"/>
  <c r="G22" i="1"/>
</calcChain>
</file>

<file path=xl/sharedStrings.xml><?xml version="1.0" encoding="utf-8"?>
<sst xmlns="http://schemas.openxmlformats.org/spreadsheetml/2006/main" count="104" uniqueCount="57">
  <si>
    <t>a) Estados financieros comparativos del año 2013-2014 con corte a 31 de diciembre de cada año (Balance General y Estado de Pérdidas y Ganancias) especificando el activo corriente, activo fijo, pasivo corriente y pasivo a largo plazo, firmados por el proponente persona natural o por el Representante Legal de la persona jurídica y el contador o Revisor Fiscal de la empresa si está obligado a tener.</t>
  </si>
  <si>
    <t>b) Notas a los Estados Financieros año 2014 con corte a 31 de diciembre, según Artículo 36 Ley 222/95.</t>
  </si>
  <si>
    <t>c) Certificación de los Estados Financieros año 2014 con corte a 31 de diciembre, según Artículo 37 Ley 222/95.</t>
  </si>
  <si>
    <t>d) Certificados de vigencia y Antecedentes Disciplinarios del contador y/o del revisor fiscal, expedidos por la Junta Central de Contadores, con fecha no mayor a noventa (90) días calendario, anteriores a la fecha del presente proceso de contratación.</t>
  </si>
  <si>
    <t>e) Dictamen del revisor fiscal del año 2014 con corte a 31 de diciembre. Se debe tener en cuenta que solo se aceptará “dictamen limpio”.</t>
  </si>
  <si>
    <t>“Contratar los servicios de transmisión vía streaming así como el montaje, desmontaje, alquiler y operación de equipos técnicos para la producción de piezas audiovisuales del Canal Señal Institucional.”</t>
  </si>
  <si>
    <t>MEDIA STREAM COLOMBIA S.A.S</t>
  </si>
  <si>
    <t>Folios 45 a 50</t>
  </si>
  <si>
    <t>Folio 51</t>
  </si>
  <si>
    <t>N/A</t>
  </si>
  <si>
    <t>PIXEL MEDIA S.A.S</t>
  </si>
  <si>
    <t>Folios 25 y 26</t>
  </si>
  <si>
    <t>Folio 33</t>
  </si>
  <si>
    <t>Folios 27 a 29</t>
  </si>
  <si>
    <t>Folio 35</t>
  </si>
  <si>
    <t>Folio 36</t>
  </si>
  <si>
    <t>SPORTSAT S.A.</t>
  </si>
  <si>
    <t>Folios 41 a 43</t>
  </si>
  <si>
    <t>Folios 48 a 52</t>
  </si>
  <si>
    <t>Folio 53</t>
  </si>
  <si>
    <t>Folios 56 y 57</t>
  </si>
  <si>
    <t>Folios 54 y 55</t>
  </si>
  <si>
    <t>MULTISTREAM LATINOAMERICA S.A.S</t>
  </si>
  <si>
    <t>Folios 43 a 45</t>
  </si>
  <si>
    <t>Folios 47 a 52</t>
  </si>
  <si>
    <t>Folio 55</t>
  </si>
  <si>
    <t>CG PRODUCCIONES Y EVENTOS S.A.S</t>
  </si>
  <si>
    <t>Folios 24 y 25</t>
  </si>
  <si>
    <t>Folios 29 a 33</t>
  </si>
  <si>
    <t>ENETRES COLOMBIA S.A.S</t>
  </si>
  <si>
    <t>Folios 27 y 28</t>
  </si>
  <si>
    <t>Folio 29</t>
  </si>
  <si>
    <t>Folio 30</t>
  </si>
  <si>
    <t>ORGANIZACIÓN AXON 360 S.A.S</t>
  </si>
  <si>
    <t>Índice de liquidez ≥ 1,0</t>
  </si>
  <si>
    <t>• Nivel de endeudamiento ≤ 70%</t>
  </si>
  <si>
    <t>Folios 40 y 41</t>
  </si>
  <si>
    <t>Folio 42</t>
  </si>
  <si>
    <t>Folios 45 y 46</t>
  </si>
  <si>
    <t>Folio 43</t>
  </si>
  <si>
    <t>CUMPLE</t>
  </si>
  <si>
    <t>$19.722.667 Incluido IVA</t>
  </si>
  <si>
    <t>$13.251.333 Incluido IVA</t>
  </si>
  <si>
    <t>$5.533.333 Incluido IVA</t>
  </si>
  <si>
    <t>SERVICIO REQUERIDO</t>
  </si>
  <si>
    <t>NO CUMPLE</t>
  </si>
  <si>
    <t>VALOR TECHO ESTABLECIDO</t>
  </si>
  <si>
    <t>PROPONENTE</t>
  </si>
  <si>
    <t>VALOR PROPUESTA</t>
  </si>
  <si>
    <t>PUNTAJE</t>
  </si>
  <si>
    <r>
      <t>Servicios técnicos Configuración No 1</t>
    </r>
    <r>
      <rPr>
        <sz val="13"/>
        <color theme="1"/>
        <rFont val="Arial Narrow"/>
        <family val="2"/>
      </rPr>
      <t xml:space="preserve"> </t>
    </r>
    <r>
      <rPr>
        <i/>
        <sz val="13"/>
        <color theme="1"/>
        <rFont val="Arial Narrow"/>
        <family val="2"/>
      </rPr>
      <t>(Hasta 500 Puntos)</t>
    </r>
  </si>
  <si>
    <r>
      <t>Servicios técnicos Configuración No 2</t>
    </r>
    <r>
      <rPr>
        <i/>
        <sz val="13"/>
        <color theme="1"/>
        <rFont val="Arial Narrow"/>
        <family val="2"/>
      </rPr>
      <t xml:space="preserve"> (Hasta 300 Puntos)</t>
    </r>
  </si>
  <si>
    <r>
      <t>Servicios técnicos Configuración No 3</t>
    </r>
    <r>
      <rPr>
        <i/>
        <sz val="13"/>
        <color theme="1"/>
        <rFont val="Arial Narrow"/>
        <family val="2"/>
      </rPr>
      <t xml:space="preserve"> (Hasta 100 Puntos)</t>
    </r>
  </si>
  <si>
    <t>INVITACIÓN ABIERTA Nº 21 de 2015</t>
  </si>
  <si>
    <t>3.3.2. DOCUMENTOS Y CRITERIOS DE VERIFICACIÓN FINANCIERA</t>
  </si>
  <si>
    <r>
      <t xml:space="preserve">• Capital de trabajo ≥ 10% del Presupuesto Oficial </t>
    </r>
    <r>
      <rPr>
        <i/>
        <sz val="12"/>
        <color theme="1"/>
        <rFont val="Arial Narrow"/>
        <family val="2"/>
      </rPr>
      <t>($50.000.000)</t>
    </r>
  </si>
  <si>
    <r>
      <t xml:space="preserve">• Patrimonio líquido ≥ 10% del Presupuesto Oficial </t>
    </r>
    <r>
      <rPr>
        <i/>
        <sz val="12"/>
        <color theme="1"/>
        <rFont val="Arial Narrow"/>
        <family val="2"/>
      </rPr>
      <t>($50.000.000)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</si>
</sst>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  <numFmt numFmtId="166" formatCode="_-* #,##0.0\ _€_-;\-* #,##0.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3"/>
      <color theme="1"/>
      <name val="Arial Narrow"/>
      <family val="2"/>
    </font>
    <font>
      <b/>
      <sz val="13"/>
      <color theme="1"/>
      <name val="Arial Narrow"/>
      <family val="2"/>
    </font>
    <font>
      <u/>
      <sz val="13"/>
      <color theme="1"/>
      <name val="Arial Narrow"/>
      <family val="2"/>
    </font>
    <font>
      <i/>
      <sz val="13"/>
      <color theme="1"/>
      <name val="Arial Narrow"/>
      <family val="2"/>
    </font>
    <font>
      <i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1"/>
      <color theme="1"/>
      <name val="Arial Narrow"/>
      <family val="2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3"/>
      <color theme="0"/>
      <name val="Arial Narrow"/>
      <family val="2"/>
    </font>
    <font>
      <b/>
      <sz val="13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6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165" fontId="3" fillId="0" borderId="1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2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vertical="center"/>
    </xf>
    <xf numFmtId="9" fontId="2" fillId="0" borderId="1" xfId="2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165" fontId="2" fillId="0" borderId="0" xfId="1" applyNumberFormat="1" applyFont="1" applyAlignment="1">
      <alignment wrapText="1"/>
    </xf>
    <xf numFmtId="0" fontId="10" fillId="3" borderId="1" xfId="0" applyFont="1" applyFill="1" applyBorder="1" applyAlignment="1">
      <alignment horizontal="center" vertical="center"/>
    </xf>
    <xf numFmtId="165" fontId="2" fillId="0" borderId="0" xfId="0" applyNumberFormat="1" applyFont="1"/>
    <xf numFmtId="165" fontId="2" fillId="0" borderId="0" xfId="1" applyNumberFormat="1" applyFont="1"/>
    <xf numFmtId="0" fontId="11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9" fontId="2" fillId="4" borderId="1" xfId="2" applyFont="1" applyFill="1" applyBorder="1" applyAlignment="1">
      <alignment vertical="center"/>
    </xf>
    <xf numFmtId="166" fontId="2" fillId="4" borderId="1" xfId="1" applyNumberFormat="1" applyFont="1" applyFill="1" applyBorder="1" applyAlignment="1">
      <alignment vertical="center"/>
    </xf>
    <xf numFmtId="166" fontId="2" fillId="0" borderId="0" xfId="1" applyNumberFormat="1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4" fillId="0" borderId="0" xfId="1" applyNumberFormat="1" applyFont="1"/>
    <xf numFmtId="165" fontId="15" fillId="0" borderId="0" xfId="1" applyNumberFormat="1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4"/>
  <sheetViews>
    <sheetView view="pageLayout" topLeftCell="A10" zoomScaleNormal="85" workbookViewId="0">
      <selection activeCell="B25" sqref="B25"/>
    </sheetView>
  </sheetViews>
  <sheetFormatPr baseColWidth="10" defaultRowHeight="16.5" x14ac:dyDescent="0.3"/>
  <cols>
    <col min="1" max="1" width="45.140625" style="14" customWidth="1"/>
    <col min="2" max="2" width="16.85546875" style="1" customWidth="1"/>
    <col min="3" max="3" width="14.28515625" style="1" customWidth="1"/>
    <col min="4" max="4" width="15.28515625" style="1" customWidth="1"/>
    <col min="5" max="5" width="15.5703125" style="1" customWidth="1"/>
    <col min="6" max="6" width="15.7109375" style="1" customWidth="1"/>
    <col min="7" max="7" width="14.5703125" style="1" customWidth="1"/>
    <col min="8" max="8" width="15.28515625" style="1" customWidth="1"/>
    <col min="9" max="16384" width="11.42578125" style="1"/>
  </cols>
  <sheetData>
    <row r="2" spans="1:8" s="7" customFormat="1" ht="22.5" customHeight="1" x14ac:dyDescent="0.25">
      <c r="A2" s="31" t="s">
        <v>53</v>
      </c>
      <c r="B2" s="31"/>
      <c r="C2" s="31"/>
      <c r="D2" s="31"/>
      <c r="E2" s="31"/>
      <c r="F2" s="31"/>
      <c r="G2" s="31"/>
      <c r="H2" s="31"/>
    </row>
    <row r="4" spans="1:8" ht="39.75" customHeight="1" x14ac:dyDescent="0.3">
      <c r="A4" s="32" t="s">
        <v>5</v>
      </c>
      <c r="B4" s="32"/>
      <c r="C4" s="32"/>
      <c r="D4" s="32"/>
      <c r="E4" s="32"/>
      <c r="F4" s="32"/>
      <c r="G4" s="32"/>
      <c r="H4" s="32"/>
    </row>
    <row r="7" spans="1:8" s="9" customFormat="1" ht="66.75" customHeight="1" x14ac:dyDescent="0.25">
      <c r="A7" s="8" t="s">
        <v>54</v>
      </c>
      <c r="B7" s="8" t="s">
        <v>6</v>
      </c>
      <c r="C7" s="8" t="s">
        <v>10</v>
      </c>
      <c r="D7" s="8" t="s">
        <v>16</v>
      </c>
      <c r="E7" s="8" t="s">
        <v>22</v>
      </c>
      <c r="F7" s="8" t="s">
        <v>26</v>
      </c>
      <c r="G7" s="8" t="s">
        <v>29</v>
      </c>
      <c r="H7" s="8" t="s">
        <v>33</v>
      </c>
    </row>
    <row r="8" spans="1:8" s="12" customFormat="1" ht="99.75" customHeight="1" x14ac:dyDescent="0.25">
      <c r="A8" s="10" t="s">
        <v>0</v>
      </c>
      <c r="B8" s="11" t="s">
        <v>40</v>
      </c>
      <c r="C8" s="11" t="s">
        <v>12</v>
      </c>
      <c r="D8" s="2" t="s">
        <v>17</v>
      </c>
      <c r="E8" s="2" t="s">
        <v>23</v>
      </c>
      <c r="F8" s="2" t="s">
        <v>27</v>
      </c>
      <c r="G8" s="2" t="s">
        <v>11</v>
      </c>
      <c r="H8" s="11" t="s">
        <v>40</v>
      </c>
    </row>
    <row r="9" spans="1:8" s="12" customFormat="1" ht="39.75" customHeight="1" x14ac:dyDescent="0.25">
      <c r="A9" s="13" t="s">
        <v>1</v>
      </c>
      <c r="B9" s="2" t="s">
        <v>7</v>
      </c>
      <c r="C9" s="2" t="s">
        <v>13</v>
      </c>
      <c r="D9" s="2" t="s">
        <v>18</v>
      </c>
      <c r="E9" s="2" t="s">
        <v>24</v>
      </c>
      <c r="F9" s="2" t="s">
        <v>28</v>
      </c>
      <c r="G9" s="2" t="s">
        <v>30</v>
      </c>
      <c r="H9" s="2" t="s">
        <v>36</v>
      </c>
    </row>
    <row r="10" spans="1:8" s="12" customFormat="1" ht="42" customHeight="1" x14ac:dyDescent="0.25">
      <c r="A10" s="13" t="s">
        <v>2</v>
      </c>
      <c r="B10" s="2" t="s">
        <v>8</v>
      </c>
      <c r="C10" s="2" t="s">
        <v>14</v>
      </c>
      <c r="D10" s="2" t="s">
        <v>19</v>
      </c>
      <c r="E10" s="2" t="s">
        <v>19</v>
      </c>
      <c r="F10" s="11" t="s">
        <v>40</v>
      </c>
      <c r="G10" s="2" t="s">
        <v>31</v>
      </c>
      <c r="H10" s="2" t="s">
        <v>37</v>
      </c>
    </row>
    <row r="11" spans="1:8" s="12" customFormat="1" ht="66.75" customHeight="1" x14ac:dyDescent="0.25">
      <c r="A11" s="13" t="s">
        <v>3</v>
      </c>
      <c r="B11" s="11" t="s">
        <v>40</v>
      </c>
      <c r="C11" s="2" t="s">
        <v>15</v>
      </c>
      <c r="D11" s="2" t="s">
        <v>20</v>
      </c>
      <c r="E11" s="2" t="s">
        <v>25</v>
      </c>
      <c r="F11" s="11" t="s">
        <v>40</v>
      </c>
      <c r="G11" s="2" t="s">
        <v>32</v>
      </c>
      <c r="H11" s="2" t="s">
        <v>38</v>
      </c>
    </row>
    <row r="12" spans="1:8" s="12" customFormat="1" ht="54.75" customHeight="1" x14ac:dyDescent="0.25">
      <c r="A12" s="13" t="s">
        <v>4</v>
      </c>
      <c r="B12" s="2" t="s">
        <v>9</v>
      </c>
      <c r="C12" s="2" t="s">
        <v>9</v>
      </c>
      <c r="D12" s="2" t="s">
        <v>21</v>
      </c>
      <c r="E12" s="2" t="s">
        <v>9</v>
      </c>
      <c r="F12" s="2" t="s">
        <v>9</v>
      </c>
      <c r="G12" s="2" t="s">
        <v>9</v>
      </c>
      <c r="H12" s="2" t="s">
        <v>39</v>
      </c>
    </row>
    <row r="16" spans="1:8" s="7" customFormat="1" ht="22.5" customHeight="1" x14ac:dyDescent="0.25">
      <c r="A16" s="31" t="s">
        <v>53</v>
      </c>
      <c r="B16" s="31"/>
      <c r="C16" s="31"/>
      <c r="D16" s="31"/>
      <c r="E16" s="31"/>
      <c r="F16" s="31"/>
      <c r="G16" s="31"/>
      <c r="H16" s="31"/>
    </row>
    <row r="18" spans="1:8" ht="39.75" customHeight="1" x14ac:dyDescent="0.3">
      <c r="A18" s="32" t="s">
        <v>5</v>
      </c>
      <c r="B18" s="32"/>
      <c r="C18" s="32"/>
      <c r="D18" s="32"/>
      <c r="E18" s="32"/>
      <c r="F18" s="32"/>
      <c r="G18" s="32"/>
      <c r="H18" s="32"/>
    </row>
    <row r="21" spans="1:8" ht="38.25" x14ac:dyDescent="0.3">
      <c r="B21" s="8" t="s">
        <v>6</v>
      </c>
      <c r="C21" s="8" t="s">
        <v>10</v>
      </c>
      <c r="D21" s="8" t="s">
        <v>16</v>
      </c>
      <c r="E21" s="8" t="s">
        <v>22</v>
      </c>
      <c r="F21" s="8" t="s">
        <v>26</v>
      </c>
      <c r="G21" s="8" t="s">
        <v>29</v>
      </c>
      <c r="H21" s="8" t="s">
        <v>33</v>
      </c>
    </row>
    <row r="22" spans="1:8" s="7" customFormat="1" ht="24.95" customHeight="1" x14ac:dyDescent="0.25">
      <c r="A22" s="22" t="s">
        <v>34</v>
      </c>
      <c r="B22" s="25">
        <f>116433000/78797000</f>
        <v>1.4776323971724812</v>
      </c>
      <c r="C22" s="15">
        <f>286271115/101720796</f>
        <v>2.8142830793420059</v>
      </c>
      <c r="D22" s="15">
        <f>1699164000/675167000</f>
        <v>2.5166573603271485</v>
      </c>
      <c r="E22" s="15">
        <f>355780000/87635000</f>
        <v>4.0597934615165174</v>
      </c>
      <c r="F22" s="15">
        <f>574740783.65/474314390.28</f>
        <v>1.2117295941848101</v>
      </c>
      <c r="G22" s="15">
        <f>70450133.31/15427736.26</f>
        <v>4.5664595325406481</v>
      </c>
      <c r="H22" s="15">
        <f>1621380248/730427300</f>
        <v>2.2197695075197763</v>
      </c>
    </row>
    <row r="23" spans="1:8" s="7" customFormat="1" ht="24.95" customHeight="1" x14ac:dyDescent="0.25">
      <c r="A23" s="22" t="s">
        <v>35</v>
      </c>
      <c r="B23" s="24">
        <v>1.7000000000000001E-2</v>
      </c>
      <c r="C23" s="16">
        <f>164951846/329119057</f>
        <v>0.50119202304350308</v>
      </c>
      <c r="D23" s="16">
        <f>758355000/2824403000</f>
        <v>0.26850098941262984</v>
      </c>
      <c r="E23" s="16">
        <f>87635000/374822000</f>
        <v>0.23380431244697483</v>
      </c>
      <c r="F23" s="16">
        <f>474314390.28/707021097.65</f>
        <v>0.67086313528199981</v>
      </c>
      <c r="G23" s="16">
        <f>15427736.26/72664565.31</f>
        <v>0.21231443681225537</v>
      </c>
      <c r="H23" s="16">
        <f>730427300/2113492939</f>
        <v>0.3456019589758374</v>
      </c>
    </row>
    <row r="24" spans="1:8" s="7" customFormat="1" ht="39.75" customHeight="1" x14ac:dyDescent="0.25">
      <c r="A24" s="22" t="s">
        <v>55</v>
      </c>
      <c r="B24" s="25">
        <f>116433000-78797000</f>
        <v>37636000</v>
      </c>
      <c r="C24" s="17">
        <f>286271115-101720796</f>
        <v>184550319</v>
      </c>
      <c r="D24" s="17">
        <f>1699164000-675167000</f>
        <v>1023997000</v>
      </c>
      <c r="E24" s="17">
        <f>355780000-87635000</f>
        <v>268145000</v>
      </c>
      <c r="F24" s="17">
        <f>574740783.65-474314390.28</f>
        <v>100426393.37</v>
      </c>
      <c r="G24" s="17">
        <f>70450133.31-15427736.26</f>
        <v>55022397.050000004</v>
      </c>
      <c r="H24" s="17">
        <f>1621380248-730427300</f>
        <v>890952948</v>
      </c>
    </row>
    <row r="25" spans="1:8" s="7" customFormat="1" ht="39" customHeight="1" x14ac:dyDescent="0.25">
      <c r="A25" s="22" t="s">
        <v>56</v>
      </c>
      <c r="B25" s="17">
        <f>190724000-329829000</f>
        <v>-139105000</v>
      </c>
      <c r="C25" s="17">
        <f>329119057-164951846</f>
        <v>164167211</v>
      </c>
      <c r="D25" s="17">
        <f>2824403000-758355000</f>
        <v>2066048000</v>
      </c>
      <c r="E25" s="17">
        <f>374822000-87635000</f>
        <v>287187000</v>
      </c>
      <c r="F25" s="17">
        <f>707021097.65-474314390.28</f>
        <v>232706707.37</v>
      </c>
      <c r="G25" s="17">
        <f>72664565.31-15427736.26</f>
        <v>57236829.050000004</v>
      </c>
      <c r="H25" s="17">
        <f>2113492939-730427300</f>
        <v>1383065639</v>
      </c>
    </row>
    <row r="26" spans="1:8" ht="25.5" customHeight="1" x14ac:dyDescent="0.3">
      <c r="A26" s="18"/>
      <c r="B26" s="19" t="s">
        <v>45</v>
      </c>
      <c r="C26" s="23" t="s">
        <v>40</v>
      </c>
      <c r="D26" s="23" t="s">
        <v>40</v>
      </c>
      <c r="E26" s="23" t="s">
        <v>40</v>
      </c>
      <c r="F26" s="23" t="s">
        <v>40</v>
      </c>
      <c r="G26" s="23" t="s">
        <v>40</v>
      </c>
      <c r="H26" s="23" t="s">
        <v>40</v>
      </c>
    </row>
    <row r="27" spans="1:8" x14ac:dyDescent="0.3">
      <c r="A27" s="18"/>
      <c r="D27" s="20"/>
    </row>
    <row r="28" spans="1:8" x14ac:dyDescent="0.3">
      <c r="B28" s="26"/>
      <c r="C28" s="21"/>
      <c r="D28" s="21"/>
    </row>
    <row r="29" spans="1:8" x14ac:dyDescent="0.3">
      <c r="B29" s="21"/>
      <c r="C29" s="21"/>
      <c r="D29" s="21"/>
    </row>
    <row r="30" spans="1:8" x14ac:dyDescent="0.3">
      <c r="B30" s="21"/>
      <c r="C30" s="21"/>
      <c r="D30" s="21"/>
    </row>
    <row r="31" spans="1:8" x14ac:dyDescent="0.3">
      <c r="B31" s="21"/>
      <c r="C31" s="21"/>
      <c r="D31" s="21"/>
    </row>
    <row r="32" spans="1:8" x14ac:dyDescent="0.3">
      <c r="B32" s="21"/>
      <c r="C32" s="21"/>
      <c r="D32" s="21"/>
    </row>
    <row r="33" spans="2:4" x14ac:dyDescent="0.3">
      <c r="B33" s="21"/>
      <c r="C33" s="21"/>
      <c r="D33" s="21"/>
    </row>
    <row r="34" spans="2:4" x14ac:dyDescent="0.3">
      <c r="B34" s="21"/>
      <c r="C34" s="21"/>
      <c r="D34" s="21"/>
    </row>
  </sheetData>
  <mergeCells count="4">
    <mergeCell ref="A2:H2"/>
    <mergeCell ref="A4:H4"/>
    <mergeCell ref="A16:H16"/>
    <mergeCell ref="A18:H18"/>
  </mergeCells>
  <pageMargins left="0.25" right="0.25" top="0.75" bottom="0.75" header="0.3" footer="0.3"/>
  <pageSetup paperSize="522"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4"/>
  <sheetViews>
    <sheetView showGridLines="0" tabSelected="1" showWhiteSpace="0" view="pageLayout" topLeftCell="A16" zoomScale="85" zoomScaleNormal="85" zoomScalePageLayoutView="85" workbookViewId="0">
      <selection activeCell="C12" sqref="C12"/>
    </sheetView>
  </sheetViews>
  <sheetFormatPr baseColWidth="10" defaultRowHeight="17.25" x14ac:dyDescent="0.3"/>
  <cols>
    <col min="1" max="1" width="9.7109375" style="3" customWidth="1"/>
    <col min="2" max="2" width="37.5703125" style="3" customWidth="1"/>
    <col min="3" max="3" width="24.5703125" style="3" customWidth="1"/>
    <col min="4" max="4" width="18.85546875" style="3" customWidth="1"/>
    <col min="5" max="5" width="36.42578125" style="29" customWidth="1"/>
    <col min="6" max="6" width="30.5703125" style="3" customWidth="1"/>
    <col min="7" max="7" width="33.42578125" style="3" customWidth="1"/>
    <col min="8" max="8" width="35.140625" style="3" customWidth="1"/>
    <col min="9" max="16384" width="11.42578125" style="3"/>
  </cols>
  <sheetData>
    <row r="1" spans="2:5" x14ac:dyDescent="0.3">
      <c r="B1" s="42" t="s">
        <v>53</v>
      </c>
      <c r="C1" s="42"/>
      <c r="D1" s="42"/>
    </row>
    <row r="3" spans="2:5" x14ac:dyDescent="0.3">
      <c r="B3" s="43" t="s">
        <v>5</v>
      </c>
      <c r="C3" s="43"/>
      <c r="D3" s="43"/>
    </row>
    <row r="4" spans="2:5" x14ac:dyDescent="0.3">
      <c r="B4" s="43"/>
      <c r="C4" s="43"/>
      <c r="D4" s="43"/>
    </row>
    <row r="5" spans="2:5" x14ac:dyDescent="0.3">
      <c r="B5" s="43"/>
      <c r="C5" s="43"/>
      <c r="D5" s="43"/>
    </row>
    <row r="6" spans="2:5" x14ac:dyDescent="0.3">
      <c r="B6" s="5"/>
    </row>
    <row r="7" spans="2:5" ht="24.75" customHeight="1" x14ac:dyDescent="0.3">
      <c r="B7" s="39" t="s">
        <v>44</v>
      </c>
      <c r="C7" s="39"/>
      <c r="D7" s="39"/>
    </row>
    <row r="8" spans="2:5" ht="23.25" customHeight="1" x14ac:dyDescent="0.3">
      <c r="B8" s="41" t="s">
        <v>50</v>
      </c>
      <c r="C8" s="41"/>
      <c r="D8" s="41"/>
    </row>
    <row r="9" spans="2:5" ht="23.25" customHeight="1" x14ac:dyDescent="0.3">
      <c r="B9" s="39" t="s">
        <v>46</v>
      </c>
      <c r="C9" s="39"/>
      <c r="D9" s="39"/>
    </row>
    <row r="10" spans="2:5" ht="30" customHeight="1" x14ac:dyDescent="0.3">
      <c r="B10" s="40" t="s">
        <v>41</v>
      </c>
      <c r="C10" s="40"/>
      <c r="D10" s="40"/>
    </row>
    <row r="11" spans="2:5" ht="24.75" customHeight="1" x14ac:dyDescent="0.3">
      <c r="B11" s="27" t="s">
        <v>47</v>
      </c>
      <c r="C11" s="27" t="s">
        <v>48</v>
      </c>
      <c r="D11" s="27" t="s">
        <v>49</v>
      </c>
      <c r="E11" s="29">
        <f>19722667</f>
        <v>19722667</v>
      </c>
    </row>
    <row r="12" spans="2:5" ht="42" customHeight="1" x14ac:dyDescent="0.3">
      <c r="B12" s="6" t="s">
        <v>26</v>
      </c>
      <c r="C12" s="4">
        <v>10208000</v>
      </c>
      <c r="D12" s="28">
        <v>500</v>
      </c>
      <c r="E12" s="29">
        <f>+E11*30%</f>
        <v>5916800.0999999996</v>
      </c>
    </row>
    <row r="13" spans="2:5" ht="36.75" customHeight="1" x14ac:dyDescent="0.3">
      <c r="B13" s="6" t="s">
        <v>22</v>
      </c>
      <c r="C13" s="4">
        <v>12992000</v>
      </c>
      <c r="D13" s="28">
        <v>400</v>
      </c>
      <c r="E13" s="30">
        <f>+E11-E12</f>
        <v>13805866.9</v>
      </c>
    </row>
    <row r="14" spans="2:5" ht="35.25" customHeight="1" x14ac:dyDescent="0.3">
      <c r="B14" s="6" t="s">
        <v>10</v>
      </c>
      <c r="C14" s="4">
        <v>13300000</v>
      </c>
      <c r="D14" s="28">
        <v>300</v>
      </c>
    </row>
    <row r="17" spans="2:5" ht="28.5" customHeight="1" x14ac:dyDescent="0.3">
      <c r="B17" s="39" t="s">
        <v>44</v>
      </c>
      <c r="C17" s="39"/>
      <c r="D17" s="39"/>
    </row>
    <row r="18" spans="2:5" ht="27.75" customHeight="1" x14ac:dyDescent="0.3">
      <c r="B18" s="41" t="s">
        <v>51</v>
      </c>
      <c r="C18" s="41"/>
      <c r="D18" s="41"/>
    </row>
    <row r="19" spans="2:5" ht="24.75" customHeight="1" x14ac:dyDescent="0.3">
      <c r="B19" s="39" t="s">
        <v>46</v>
      </c>
      <c r="C19" s="39"/>
      <c r="D19" s="39"/>
      <c r="E19" s="29">
        <v>13251333</v>
      </c>
    </row>
    <row r="20" spans="2:5" ht="33" customHeight="1" x14ac:dyDescent="0.3">
      <c r="B20" s="40" t="s">
        <v>42</v>
      </c>
      <c r="C20" s="40"/>
      <c r="D20" s="40"/>
      <c r="E20" s="29">
        <f>+E19*30%</f>
        <v>3975399.9</v>
      </c>
    </row>
    <row r="21" spans="2:5" ht="24" customHeight="1" x14ac:dyDescent="0.3">
      <c r="B21" s="27" t="s">
        <v>47</v>
      </c>
      <c r="C21" s="27" t="s">
        <v>48</v>
      </c>
      <c r="D21" s="27" t="s">
        <v>49</v>
      </c>
      <c r="E21" s="30">
        <f>+E19-E20</f>
        <v>9275933.0999999996</v>
      </c>
    </row>
    <row r="22" spans="2:5" ht="34.5" customHeight="1" x14ac:dyDescent="0.3">
      <c r="B22" s="6" t="s">
        <v>26</v>
      </c>
      <c r="C22" s="4">
        <v>7864800</v>
      </c>
      <c r="D22" s="28">
        <v>300</v>
      </c>
      <c r="E22" s="30"/>
    </row>
    <row r="23" spans="2:5" ht="43.5" customHeight="1" x14ac:dyDescent="0.3">
      <c r="B23" s="6" t="s">
        <v>10</v>
      </c>
      <c r="C23" s="4">
        <v>8750000</v>
      </c>
      <c r="D23" s="28">
        <v>200</v>
      </c>
    </row>
    <row r="24" spans="2:5" ht="44.25" customHeight="1" x14ac:dyDescent="0.3">
      <c r="B24" s="6" t="s">
        <v>22</v>
      </c>
      <c r="C24" s="4">
        <v>10440000</v>
      </c>
      <c r="D24" s="28">
        <v>100</v>
      </c>
    </row>
    <row r="29" spans="2:5" x14ac:dyDescent="0.3">
      <c r="B29" s="42" t="s">
        <v>53</v>
      </c>
      <c r="C29" s="42"/>
      <c r="D29" s="42"/>
    </row>
    <row r="32" spans="2:5" x14ac:dyDescent="0.3">
      <c r="B32" s="43" t="s">
        <v>5</v>
      </c>
      <c r="C32" s="43"/>
      <c r="D32" s="43"/>
    </row>
    <row r="33" spans="2:5" x14ac:dyDescent="0.3">
      <c r="B33" s="43"/>
      <c r="C33" s="43"/>
      <c r="D33" s="43"/>
    </row>
    <row r="34" spans="2:5" x14ac:dyDescent="0.3">
      <c r="B34" s="43"/>
      <c r="C34" s="43"/>
      <c r="D34" s="43"/>
    </row>
    <row r="37" spans="2:5" ht="28.5" customHeight="1" x14ac:dyDescent="0.3">
      <c r="B37" s="33" t="s">
        <v>44</v>
      </c>
      <c r="C37" s="34"/>
      <c r="D37" s="35"/>
    </row>
    <row r="38" spans="2:5" ht="25.5" customHeight="1" x14ac:dyDescent="0.3">
      <c r="B38" s="36" t="s">
        <v>52</v>
      </c>
      <c r="C38" s="37"/>
      <c r="D38" s="38"/>
    </row>
    <row r="39" spans="2:5" ht="24.75" customHeight="1" x14ac:dyDescent="0.3">
      <c r="B39" s="39" t="s">
        <v>46</v>
      </c>
      <c r="C39" s="39"/>
      <c r="D39" s="39"/>
    </row>
    <row r="40" spans="2:5" ht="29.25" customHeight="1" x14ac:dyDescent="0.3">
      <c r="B40" s="40" t="s">
        <v>43</v>
      </c>
      <c r="C40" s="40"/>
      <c r="D40" s="40"/>
    </row>
    <row r="41" spans="2:5" ht="21" customHeight="1" x14ac:dyDescent="0.3">
      <c r="B41" s="27" t="s">
        <v>47</v>
      </c>
      <c r="C41" s="27" t="s">
        <v>48</v>
      </c>
      <c r="D41" s="27" t="s">
        <v>49</v>
      </c>
      <c r="E41" s="29">
        <f>5533333</f>
        <v>5533333</v>
      </c>
    </row>
    <row r="42" spans="2:5" ht="45.75" customHeight="1" x14ac:dyDescent="0.3">
      <c r="B42" s="6" t="s">
        <v>22</v>
      </c>
      <c r="C42" s="4">
        <v>4640000</v>
      </c>
      <c r="D42" s="28">
        <v>100</v>
      </c>
      <c r="E42" s="29">
        <f>+E41*30%</f>
        <v>1659999.9</v>
      </c>
    </row>
    <row r="43" spans="2:5" ht="44.25" customHeight="1" x14ac:dyDescent="0.3">
      <c r="B43" s="6" t="s">
        <v>26</v>
      </c>
      <c r="C43" s="4">
        <v>4700000</v>
      </c>
      <c r="D43" s="28">
        <v>50</v>
      </c>
      <c r="E43" s="30">
        <f>+E41-E42</f>
        <v>3873333.1</v>
      </c>
    </row>
    <row r="44" spans="2:5" ht="36" customHeight="1" x14ac:dyDescent="0.3">
      <c r="B44" s="6" t="s">
        <v>10</v>
      </c>
      <c r="C44" s="4">
        <v>5100000</v>
      </c>
      <c r="D44" s="28">
        <v>0</v>
      </c>
    </row>
  </sheetData>
  <sortState ref="B42:D44">
    <sortCondition ref="C42:C44"/>
  </sortState>
  <mergeCells count="16">
    <mergeCell ref="B10:D10"/>
    <mergeCell ref="B1:D1"/>
    <mergeCell ref="B3:D5"/>
    <mergeCell ref="B7:D7"/>
    <mergeCell ref="B8:D8"/>
    <mergeCell ref="B9:D9"/>
    <mergeCell ref="B37:D37"/>
    <mergeCell ref="B38:D38"/>
    <mergeCell ref="B39:D39"/>
    <mergeCell ref="B40:D40"/>
    <mergeCell ref="B17:D17"/>
    <mergeCell ref="B18:D18"/>
    <mergeCell ref="B19:D19"/>
    <mergeCell ref="B20:D20"/>
    <mergeCell ref="B29:D29"/>
    <mergeCell ref="B32:D34"/>
  </mergeCells>
  <pageMargins left="0.25" right="0.25" top="0.75" bottom="0.75" header="0.3" footer="0.3"/>
  <pageSetup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FINANCIERA</vt:lpstr>
      <vt:lpstr>ECONOMICA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lmorales</dc:creator>
  <cp:lastModifiedBy>Jairo Armando Moreno Guerrero</cp:lastModifiedBy>
  <cp:lastPrinted>2015-08-31T16:59:18Z</cp:lastPrinted>
  <dcterms:created xsi:type="dcterms:W3CDTF">2015-08-24T20:57:42Z</dcterms:created>
  <dcterms:modified xsi:type="dcterms:W3CDTF">2015-08-31T22:01:18Z</dcterms:modified>
</cp:coreProperties>
</file>