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Coordinacion de procesos de seleccion\2015\PROCESOS MISIONALES\INVITACIONES ABIERTAS\INVITACION ABIERTA 17 DE 2015 - AOM\AUDIENCIA ACLARACION REGLAS DE PARTICIPACIÓN\"/>
    </mc:Choice>
  </mc:AlternateContent>
  <bookViews>
    <workbookView xWindow="0" yWindow="0" windowWidth="20490" windowHeight="7155"/>
  </bookViews>
  <sheets>
    <sheet name="Descripción General" sheetId="1" r:id="rId1"/>
    <sheet name="Escenario 1" sheetId="3" r:id="rId2"/>
    <sheet name="Escenario 2" sheetId="5" r:id="rId3"/>
    <sheet name="Resumen descuentos" sheetId="6" r:id="rId4"/>
    <sheet name="Descripción grupos para alertas" sheetId="7"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4" i="1"/>
  <c r="C13" i="1"/>
  <c r="C12" i="1"/>
  <c r="H13" i="6" l="1"/>
  <c r="H12" i="6"/>
  <c r="F11" i="6"/>
  <c r="F10" i="6"/>
  <c r="E10" i="6"/>
  <c r="H9" i="6"/>
  <c r="H8" i="6"/>
  <c r="H7" i="6"/>
  <c r="H6" i="6"/>
  <c r="H5" i="6"/>
  <c r="H10" i="6" s="1"/>
  <c r="H7" i="5"/>
  <c r="H6" i="5"/>
  <c r="H5" i="5"/>
  <c r="B7" i="5"/>
  <c r="B8" i="5" s="1"/>
  <c r="B8" i="3"/>
  <c r="B7" i="3"/>
  <c r="H11" i="3"/>
  <c r="H14" i="6" l="1"/>
  <c r="J8" i="3"/>
  <c r="H10" i="3"/>
  <c r="J9" i="3"/>
  <c r="J6" i="3"/>
  <c r="J10" i="3" s="1"/>
  <c r="J7" i="3"/>
  <c r="G10" i="3"/>
  <c r="J5" i="3"/>
  <c r="B17" i="1"/>
  <c r="C23" i="1"/>
  <c r="D15" i="1"/>
  <c r="D14" i="1"/>
  <c r="D13" i="1"/>
  <c r="C24" i="1"/>
  <c r="B5" i="1"/>
  <c r="B4" i="1"/>
  <c r="D12" i="1" l="1"/>
  <c r="D16" i="1"/>
  <c r="D23" i="1"/>
  <c r="D17" i="1" l="1"/>
</calcChain>
</file>

<file path=xl/sharedStrings.xml><?xml version="1.0" encoding="utf-8"?>
<sst xmlns="http://schemas.openxmlformats.org/spreadsheetml/2006/main" count="123" uniqueCount="83">
  <si>
    <t>Valor inicial del contrato</t>
  </si>
  <si>
    <t>Valor incumplimiento parcial por día (2 x 1000)</t>
  </si>
  <si>
    <t>Valor unitario ANS no cumplido (21 en total)</t>
  </si>
  <si>
    <t>Concepto</t>
  </si>
  <si>
    <t>No.  De ANS no cumplidos a partir de los cuales se generará el descuento</t>
  </si>
  <si>
    <t>Valor unitario descuento</t>
  </si>
  <si>
    <t>Valor mínimo descuento por cada grupo</t>
  </si>
  <si>
    <r>
      <rPr>
        <b/>
        <sz val="11"/>
        <color theme="1"/>
        <rFont val="Calibri"/>
        <family val="2"/>
        <scheme val="minor"/>
      </rPr>
      <t xml:space="preserve">Grupo 1: </t>
    </r>
    <r>
      <rPr>
        <sz val="11"/>
        <color theme="1"/>
        <rFont val="Calibri"/>
        <family val="2"/>
        <scheme val="minor"/>
      </rPr>
      <t>Tiempos de reparación e instalación de repuestos en stock</t>
    </r>
  </si>
  <si>
    <r>
      <rPr>
        <b/>
        <sz val="11"/>
        <color theme="1"/>
        <rFont val="Calibri"/>
        <family val="2"/>
        <scheme val="minor"/>
      </rPr>
      <t xml:space="preserve">Grupo 2: </t>
    </r>
    <r>
      <rPr>
        <sz val="11"/>
        <color theme="1"/>
        <rFont val="Calibri"/>
        <family val="2"/>
        <scheme val="minor"/>
      </rPr>
      <t>Radicación de informes de gestión y respuesta a informes de visita de seguimiento y control</t>
    </r>
  </si>
  <si>
    <r>
      <rPr>
        <b/>
        <sz val="11"/>
        <color theme="1"/>
        <rFont val="Calibri"/>
        <family val="2"/>
        <scheme val="minor"/>
      </rPr>
      <t xml:space="preserve">Grupo 3: </t>
    </r>
    <r>
      <rPr>
        <sz val="11"/>
        <color theme="1"/>
        <rFont val="Calibri"/>
        <family val="2"/>
        <scheme val="minor"/>
      </rPr>
      <t>Disponibilidad hojas de vida estaciones y bitácoras</t>
    </r>
  </si>
  <si>
    <r>
      <rPr>
        <b/>
        <sz val="11"/>
        <color theme="1"/>
        <rFont val="Calibri"/>
        <family val="2"/>
        <scheme val="minor"/>
      </rPr>
      <t>Grupo 4:</t>
    </r>
    <r>
      <rPr>
        <sz val="11"/>
        <color theme="1"/>
        <rFont val="Calibri"/>
        <family val="2"/>
        <scheme val="minor"/>
      </rPr>
      <t xml:space="preserve"> PQR, solicitud de cotizaciones u otras solicitudes</t>
    </r>
  </si>
  <si>
    <r>
      <rPr>
        <b/>
        <sz val="11"/>
        <color theme="1"/>
        <rFont val="Calibri"/>
        <family val="2"/>
        <scheme val="minor"/>
      </rPr>
      <t>Grupo 5:</t>
    </r>
    <r>
      <rPr>
        <sz val="11"/>
        <color theme="1"/>
        <rFont val="Calibri"/>
        <family val="2"/>
        <scheme val="minor"/>
      </rPr>
      <t xml:space="preserve"> Área de producción de TV, Centro de Emisión y estudios radio (CAN)</t>
    </r>
  </si>
  <si>
    <t>TOTAL</t>
  </si>
  <si>
    <t>No. de ANS no cumplidos</t>
  </si>
  <si>
    <t>min</t>
  </si>
  <si>
    <t>max</t>
  </si>
  <si>
    <t>Observaciones</t>
  </si>
  <si>
    <t>Máximo de alertas por mes (por todos los conceptos)</t>
  </si>
  <si>
    <t>Si no se completa el mínimo de ANS no cumplidos y generadores de descuento por grupo, pero se reporta un total hasta de 14, no se generará multa</t>
  </si>
  <si>
    <t>En caso de superar las alertas mínimas de 15 hasta 21</t>
  </si>
  <si>
    <t>Se descontarán del SERVICIO los 15 ANS no cumplidos, y por cada ANS no cumplido adicional se descontará el valor unitario hasta llegar a 21</t>
  </si>
  <si>
    <t>En caso de no cumplir uno o más ANS de forma reiterada por una sola vez durante los cinco meses siguientes al incumplimiento inicial</t>
  </si>
  <si>
    <t>1 o más ANS no cumplidos de forma reiterada por una sola vez</t>
  </si>
  <si>
    <t>En este caso se descontará del servicio por cada ANS incumplido nuevamente en el plazo establecido el valor unitario multiplicado por 3, sin perjuicio del descuento que haya lugar por los demás incumplimientos en el mes. Si por causa del descuento por este concepto se excede del valor de 21 ANS no cumplidos, se procederá al descuento sin iniciar el proceso de declaratoria por incumplimiento.</t>
  </si>
  <si>
    <t>1 o más alertas de multa reiteradas o desde 22 alertas en adelante en casos en los que no haya reiteración de alertas</t>
  </si>
  <si>
    <t xml:space="preserve">Se iniciará proceso de incumplimiento </t>
  </si>
  <si>
    <t>No. de ANS incumplidos en el mes</t>
  </si>
  <si>
    <t>No.  de ANS no cumplidos a partir de los cuales se generará el descuento</t>
  </si>
  <si>
    <t>No. De ANS reportados en el mes</t>
  </si>
  <si>
    <t>Valor descuento</t>
  </si>
  <si>
    <t>Total ANS mes (no puede superar 21). A partir de 15 se cobrarán todos los ANS hasta 21)</t>
  </si>
  <si>
    <t>ANS adicionales a cobrar por superar el mínimo de 15</t>
  </si>
  <si>
    <t>ANS no cumplido de forma reiterada por una sola vez (cinco meses siguientes al incumplimiento inicial)</t>
  </si>
  <si>
    <t>TOTAL DESCUENTOS MES</t>
  </si>
  <si>
    <t>Grupos de ANS en relación con las alertas de multa</t>
  </si>
  <si>
    <t>Grupo 1</t>
  </si>
  <si>
    <t>Grupo 2</t>
  </si>
  <si>
    <t>Grupo 3</t>
  </si>
  <si>
    <t>Grupo 4</t>
  </si>
  <si>
    <t>Grupo 5</t>
  </si>
  <si>
    <t>Tiempo de reparación para una Estación primaria</t>
  </si>
  <si>
    <t>Radicación Informe de gestión preliminar (Informe mensual)</t>
  </si>
  <si>
    <t>Disponibilidad Hoja de vida Estaciones (viii)</t>
  </si>
  <si>
    <t>Respuesta a RTVC con información necesaria para dar respuesta a PQR´s u otras solicitudes</t>
  </si>
  <si>
    <t>VIDEO CASETERAS
Mantenimiento correctivo Overhaul de las caseteras del centro de postproducción, cada vez que las partes mecánicas superen el número de horas de operación.</t>
  </si>
  <si>
    <t>CONECTIVIDAD DE AUDIO Y VIDEO
Tendido, Instalación y suministro para traslados o nuevas conexiones de:
• Puntos de video SDI-SD/HD
• Puntos de Audio Balanceado y no Balanceado 
• Puntos de señales RS-422 de control de VTR
• PatchPaneles</t>
  </si>
  <si>
    <t>Tiempo de reparación para una Estación secundaria</t>
  </si>
  <si>
    <t>Radicación Informe de gestión definitivo (Informe mensual)</t>
  </si>
  <si>
    <t>Disponibilidad Bitácora</t>
  </si>
  <si>
    <t>Disponibilidad de cotizaciones requeridas de eleMentos clasificados como GASTOS REEMBOLSABLES</t>
  </si>
  <si>
    <t>VIDEO CASETERAS
Suministro de partes y/o repuestos para contingencia de la operación</t>
  </si>
  <si>
    <t>CONECTIVIDAD DE AUDIO Y VIDEO
Soporte técnico, instalación y suministro de remplazo de partes en mal estado de sistema de enrutamiento de video SDI:
• Fuentes de Poder
• Tarjetas de Control
• Puertos de SDI y RS-422</t>
  </si>
  <si>
    <t>Tiempo de reparación para una Estación AM y/o estudio de radio</t>
  </si>
  <si>
    <t>Respuesta a Informe de VISITAS DE SEGUIMIENTO Y CONTROL A LAS ESTACIONES/ESTUDIOS de la infraestructura de emisión y transmisión de radio y televisión</t>
  </si>
  <si>
    <t>VIDEO CASETERAS
Soporte técnico a fallas de caseteras</t>
  </si>
  <si>
    <t>CONECTIVIDAD DE AUDIO Y VIDEO
Adecuaciones de infraestructura de tendido de Cableado:
• Instalación y suministro de Escalerilla porta cables o parte equivalente
• Instalación y suministro de accesorios de organización de Cableado</t>
  </si>
  <si>
    <t>Tiempo de reparación para una Estación de microondas</t>
  </si>
  <si>
    <t>CONEXIONES ELÉCTRICAS
Soporte técnico, instalación y suministro de puntos de energía eléctrica para:
• Equipos en rack
• Parrilla de luces
• Sistema de dimerización 
• Conexiones externas sobre tableros eléctricos</t>
  </si>
  <si>
    <t>ORGANIZACIÓN DE EQUIPOS 
Suministro e instalación de elementos de instalación de equipos como:
• Rack de 19” de 40 RU
• Rack de montaje de pared</t>
  </si>
  <si>
    <t xml:space="preserve">Instalación de repuesto (orden con uno o más repuestos) en stock </t>
  </si>
  <si>
    <t xml:space="preserve">CONEXIONES ELÉCTRICAS
Soporte técnico, instalación y suministro de tableros eléctricos, incluyendo:
• Totalizadores
• Barrajes
• Breakers de circuitos
• Organización del cableado Balanceo de cargas
• Medición e Instrumentación </t>
  </si>
  <si>
    <t>SISTEMAS DE CONTROL DE LUCES
Soporte técnico, instalación y suministro de repuestos para dimmer de estudios de televisión.</t>
  </si>
  <si>
    <t>SISTEMA DE VENTILACIÓN Y AIRE ACONDICIONADOS
Mantenimiento correctivo a los Aires Acondicionados de:
• Centro de Posproducción
• Salas de Edición
• Estudios de TV
• Auditorio</t>
  </si>
  <si>
    <t>SISTEMAS DE CONTROL DE LUCES
Soporte técnico, instalación y suministro de repuestos para consolas de luces de estudios.</t>
  </si>
  <si>
    <t>SISTEMAS DE CONTROL DE LUCES
Tendido, Instalación y suministro para señal de control DMX 512.</t>
  </si>
  <si>
    <t>SISTEMA DE VENTILACIÓN Y AIRE ACONDICIONADOS
Mantenimiento correctivo en adecuaciones de ductos de ventilación de aires acondicionados para garantizar la temperatura de operación de equipos</t>
  </si>
  <si>
    <t>En caso de presentarse algún daño que ponga fuera alguna de las consolas de emisión o producción de los estudios, se requiere recuperar la operatividad en:</t>
  </si>
  <si>
    <t>Reparación del daño presentado en su totalidad en un tiempo no superior a (ver tabla 3 Anexo Técnico)</t>
  </si>
  <si>
    <t>SISTEMA DE VENTILACIÓN Y AIRE ACONDICIONADOS
Mantenimiento correctivo en adecuaciones Locativas para el aislamiento de térmico de las áreas cubiertas por aire acondicionado</t>
  </si>
  <si>
    <t>SERVIDORES
Soporte técnico, instalación y suministro de remplazo de partes en mal estado de servidores:
• Controladores de Metadatos
• Kit de ventiladores
• Discos Duros del Arreglo de almacenamiento
• Controladoras RAID
• Fuentes de Poder
• Interfaces SATA – SAS
• Transcievers tipo SFP 4Gbps</t>
  </si>
  <si>
    <t>SERVIDORES
Soporte técnico, instalación y suministro de remplazo de partes en mal estado de servidores:
• Controladores de Metadatos
• Kit de ventiladores
• Discos Duros del Arreglo de almacenamiento</t>
  </si>
  <si>
    <t>SERVIDORES
Asistencia en configuraciones especializadas de software y equipos</t>
  </si>
  <si>
    <t>SERVIDORES
Tendido, Instalación y suministro para traslados o nuevas conexiones de:
• Puntos de Fibra óptica 
• Puntos de Cableado UTP Cat 6 A 
• Dispositivos Activos de RED (Switch Ethernet y SANBOX)</t>
  </si>
  <si>
    <t>Descuentos por acumulación de  ANS contrato AOM</t>
  </si>
  <si>
    <t>Descuentos por ANS no cumplidos contrato AOM (Por grupo)</t>
  </si>
  <si>
    <t>Descuentos por  ANS no cumplidos contrato AOM (Por grupo)</t>
  </si>
  <si>
    <t>Descuentos ANS no cumplidos contrato AOM</t>
  </si>
  <si>
    <t>Cálculo valor descuentos por ANS no cumplido - contrato AOM</t>
  </si>
  <si>
    <t>Descuentos por ANS no cumplido - contrato AOM (Por grupo)</t>
  </si>
  <si>
    <t>Descuentos por acumulación de  ANS no cumplidos -  contrato AOM</t>
  </si>
  <si>
    <t xml:space="preserve">En caso de reiterar uno o varios ANS no cumplidos por dos veces durante los cinco meses siguientes al incumplimiento inicial, o en caso de superar los 21 ANS no cumplidos </t>
  </si>
  <si>
    <t>Máximo de ANS no cumplidos por mes (por todos los conceptos)</t>
  </si>
  <si>
    <t>En caso de superar los ANS no cumplidos, desde 15 hasta 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</si>
</sst>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8"/>
      <color theme="1"/>
      <name val="Calibri"/>
      <family val="2"/>
      <scheme val="minor"/>
    </font>
    <font>
      <b/>
      <sz val="14"/>
      <color theme="1"/>
      <name val="Calibri"/>
      <family val="2"/>
      <scheme val="minor"/>
    </font>
  </fonts>
  <fills count="13">
    <fill>
      <patternFill patternType="none"/>
    </fill>
    <fill>
      <patternFill patternType="gray125"/>
    </fill>
    <fill>
      <patternFill patternType="solid">
        <fgColor theme="0"/>
        <bgColor theme="0"/>
      </patternFill>
    </fill>
    <fill>
      <patternFill patternType="solid">
        <fgColor indexed="65"/>
        <bgColor theme="0"/>
      </patternFill>
    </fill>
    <fill>
      <patternFill patternType="solid">
        <fgColor theme="4" tint="0.59999389629810485"/>
        <bgColor theme="0"/>
      </patternFill>
    </fill>
    <fill>
      <patternFill patternType="solid">
        <fgColor theme="6" tint="0.79998168889431442"/>
        <bgColor theme="0"/>
      </patternFill>
    </fill>
    <fill>
      <patternFill patternType="solid">
        <fgColor rgb="FFFFCCCC"/>
        <bgColor theme="0"/>
      </patternFill>
    </fill>
    <fill>
      <patternFill patternType="solid">
        <fgColor theme="2"/>
        <bgColor theme="0"/>
      </patternFill>
    </fill>
    <fill>
      <patternFill patternType="solid">
        <fgColor theme="9" tint="0.79998168889431442"/>
        <bgColor theme="0"/>
      </patternFill>
    </fill>
    <fill>
      <patternFill patternType="solid">
        <fgColor theme="4" tint="0.79998168889431442"/>
        <bgColor theme="0"/>
      </patternFill>
    </fill>
    <fill>
      <patternFill patternType="solid">
        <fgColor theme="8" tint="0.39997558519241921"/>
        <bgColor theme="0"/>
      </patternFill>
    </fill>
    <fill>
      <patternFill patternType="solid">
        <fgColor theme="9" tint="0.39997558519241921"/>
        <bgColor theme="0"/>
      </patternFill>
    </fill>
    <fill>
      <patternFill patternType="solid">
        <fgColor theme="9" tint="0.59999389629810485"/>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59">
    <xf numFmtId="0" fontId="0" fillId="0" borderId="0" xfId="0"/>
    <xf numFmtId="0" fontId="0" fillId="2" borderId="0" xfId="0" applyFill="1" applyBorder="1"/>
    <xf numFmtId="0" fontId="0" fillId="3" borderId="0" xfId="0" applyFill="1" applyBorder="1"/>
    <xf numFmtId="0" fontId="0" fillId="3" borderId="0" xfId="0" applyFill="1"/>
    <xf numFmtId="165" fontId="0" fillId="5" borderId="1" xfId="1" applyNumberFormat="1" applyFont="1" applyFill="1" applyBorder="1" applyAlignment="1">
      <alignment horizontal="center" vertical="center"/>
    </xf>
    <xf numFmtId="165" fontId="0" fillId="5" borderId="1" xfId="1" applyNumberFormat="1" applyFont="1" applyFill="1" applyBorder="1" applyAlignment="1">
      <alignment horizontal="center" vertical="center" wrapText="1"/>
    </xf>
    <xf numFmtId="165" fontId="0" fillId="3" borderId="1" xfId="1" applyNumberFormat="1" applyFont="1" applyFill="1" applyBorder="1" applyAlignment="1">
      <alignment wrapText="1"/>
    </xf>
    <xf numFmtId="165" fontId="0" fillId="3" borderId="1" xfId="1" applyNumberFormat="1" applyFont="1" applyFill="1" applyBorder="1" applyAlignment="1">
      <alignment horizontal="center" vertical="center" wrapText="1"/>
    </xf>
    <xf numFmtId="165" fontId="0" fillId="3" borderId="1" xfId="1" applyNumberFormat="1" applyFont="1" applyFill="1" applyBorder="1" applyAlignment="1">
      <alignment vertical="center"/>
    </xf>
    <xf numFmtId="165" fontId="0" fillId="3" borderId="0" xfId="1" applyNumberFormat="1" applyFont="1" applyFill="1"/>
    <xf numFmtId="165" fontId="0" fillId="3" borderId="0" xfId="0" applyNumberFormat="1" applyFill="1"/>
    <xf numFmtId="165" fontId="3" fillId="4" borderId="1" xfId="1" applyNumberFormat="1" applyFont="1" applyFill="1" applyBorder="1" applyAlignment="1">
      <alignment wrapText="1"/>
    </xf>
    <xf numFmtId="165" fontId="3" fillId="4" borderId="1" xfId="1" applyNumberFormat="1" applyFont="1" applyFill="1" applyBorder="1"/>
    <xf numFmtId="0" fontId="2" fillId="3" borderId="1" xfId="0" applyFont="1" applyFill="1" applyBorder="1" applyAlignment="1">
      <alignment wrapText="1"/>
    </xf>
    <xf numFmtId="165" fontId="0" fillId="3" borderId="1" xfId="0" applyNumberFormat="1" applyFill="1" applyBorder="1"/>
    <xf numFmtId="165" fontId="0" fillId="3" borderId="0" xfId="1" applyNumberFormat="1" applyFont="1" applyFill="1" applyBorder="1"/>
    <xf numFmtId="165" fontId="0" fillId="3" borderId="0" xfId="1" applyNumberFormat="1" applyFont="1" applyFill="1" applyBorder="1" applyAlignment="1">
      <alignment wrapText="1"/>
    </xf>
    <xf numFmtId="165" fontId="2" fillId="3" borderId="0" xfId="1" applyNumberFormat="1" applyFont="1" applyFill="1" applyBorder="1"/>
    <xf numFmtId="165" fontId="0" fillId="3" borderId="1" xfId="1" applyNumberFormat="1" applyFont="1" applyFill="1" applyBorder="1"/>
    <xf numFmtId="165" fontId="0" fillId="5" borderId="1" xfId="1" applyNumberFormat="1" applyFont="1" applyFill="1" applyBorder="1"/>
    <xf numFmtId="165" fontId="0" fillId="5" borderId="1" xfId="1" applyNumberFormat="1" applyFont="1" applyFill="1" applyBorder="1" applyAlignment="1">
      <alignment wrapText="1"/>
    </xf>
    <xf numFmtId="165" fontId="0" fillId="3" borderId="1" xfId="1" applyNumberFormat="1" applyFont="1" applyFill="1" applyBorder="1" applyAlignment="1">
      <alignment horizontal="center" vertical="center"/>
    </xf>
    <xf numFmtId="165" fontId="0" fillId="3" borderId="1" xfId="1" applyNumberFormat="1" applyFont="1" applyFill="1" applyBorder="1" applyAlignment="1">
      <alignment horizontal="left" vertical="center" wrapText="1"/>
    </xf>
    <xf numFmtId="165" fontId="0" fillId="2" borderId="1" xfId="1" applyNumberFormat="1" applyFont="1" applyFill="1" applyBorder="1" applyAlignment="1">
      <alignment horizontal="center" vertical="center" wrapText="1"/>
    </xf>
    <xf numFmtId="49" fontId="0" fillId="3" borderId="1" xfId="1" applyNumberFormat="1" applyFont="1" applyFill="1" applyBorder="1" applyAlignment="1">
      <alignment horizontal="left" vertical="center" wrapText="1"/>
    </xf>
    <xf numFmtId="165" fontId="0" fillId="7" borderId="1" xfId="1" applyNumberFormat="1" applyFont="1" applyFill="1" applyBorder="1" applyAlignment="1">
      <alignment horizontal="center" vertical="center"/>
    </xf>
    <xf numFmtId="165" fontId="0" fillId="2" borderId="1" xfId="1" applyNumberFormat="1" applyFont="1" applyFill="1" applyBorder="1" applyAlignment="1">
      <alignment vertical="center"/>
    </xf>
    <xf numFmtId="165" fontId="0" fillId="2" borderId="1" xfId="1" applyNumberFormat="1" applyFont="1" applyFill="1" applyBorder="1" applyAlignment="1">
      <alignment vertical="center" wrapText="1"/>
    </xf>
    <xf numFmtId="165" fontId="0" fillId="2" borderId="0" xfId="1" applyNumberFormat="1" applyFont="1" applyFill="1" applyBorder="1" applyAlignment="1">
      <alignment vertical="center"/>
    </xf>
    <xf numFmtId="165" fontId="0" fillId="2" borderId="0" xfId="1" applyNumberFormat="1" applyFont="1" applyFill="1" applyBorder="1" applyAlignment="1">
      <alignment horizontal="center" vertical="center"/>
    </xf>
    <xf numFmtId="165" fontId="0" fillId="2" borderId="1" xfId="1" applyNumberFormat="1" applyFont="1" applyFill="1" applyBorder="1" applyAlignment="1">
      <alignment horizontal="center" vertical="center"/>
    </xf>
    <xf numFmtId="165" fontId="0" fillId="8" borderId="1" xfId="1" applyNumberFormat="1" applyFont="1" applyFill="1" applyBorder="1" applyAlignment="1">
      <alignment horizontal="center" vertical="center"/>
    </xf>
    <xf numFmtId="165" fontId="0" fillId="6" borderId="1" xfId="1" applyNumberFormat="1" applyFont="1" applyFill="1" applyBorder="1" applyAlignment="1">
      <alignment horizontal="center" vertical="center"/>
    </xf>
    <xf numFmtId="16" fontId="0" fillId="3" borderId="0" xfId="0" applyNumberFormat="1" applyFill="1"/>
    <xf numFmtId="0" fontId="2" fillId="3" borderId="5" xfId="0" applyFont="1" applyFill="1" applyBorder="1" applyAlignment="1">
      <alignment wrapText="1"/>
    </xf>
    <xf numFmtId="165" fontId="0" fillId="3" borderId="5" xfId="0" applyNumberFormat="1" applyFill="1" applyBorder="1"/>
    <xf numFmtId="165" fontId="0" fillId="3" borderId="1" xfId="0" applyNumberFormat="1" applyFill="1" applyBorder="1" applyAlignment="1">
      <alignment vertical="center"/>
    </xf>
    <xf numFmtId="165" fontId="0" fillId="4" borderId="1" xfId="0" applyNumberFormat="1" applyFill="1" applyBorder="1" applyAlignment="1">
      <alignment vertical="center"/>
    </xf>
    <xf numFmtId="0" fontId="0" fillId="3" borderId="0" xfId="0" applyFill="1" applyAlignment="1">
      <alignment vertical="center"/>
    </xf>
    <xf numFmtId="0" fontId="6" fillId="10" borderId="1" xfId="0" applyFont="1" applyFill="1" applyBorder="1" applyAlignment="1">
      <alignment horizontal="center" vertical="center"/>
    </xf>
    <xf numFmtId="0" fontId="6" fillId="11" borderId="1" xfId="0" applyFont="1" applyFill="1" applyBorder="1" applyAlignment="1">
      <alignment horizontal="center" vertical="center"/>
    </xf>
    <xf numFmtId="0" fontId="6" fillId="12" borderId="1" xfId="0" applyFont="1" applyFill="1" applyBorder="1" applyAlignment="1">
      <alignment horizontal="center" vertical="center"/>
    </xf>
    <xf numFmtId="0" fontId="0" fillId="9" borderId="1" xfId="0" applyFill="1" applyBorder="1" applyAlignment="1">
      <alignment vertical="center" wrapText="1"/>
    </xf>
    <xf numFmtId="0" fontId="0" fillId="8" borderId="1" xfId="0" applyFill="1" applyBorder="1" applyAlignment="1">
      <alignment vertical="center" wrapText="1"/>
    </xf>
    <xf numFmtId="0" fontId="0" fillId="3" borderId="0" xfId="0" applyFill="1" applyBorder="1" applyAlignment="1">
      <alignment vertical="center" wrapText="1"/>
    </xf>
    <xf numFmtId="0" fontId="4" fillId="9" borderId="1" xfId="0" applyFont="1" applyFill="1" applyBorder="1" applyAlignment="1">
      <alignment vertical="center" wrapText="1"/>
    </xf>
    <xf numFmtId="0" fontId="0" fillId="3" borderId="0" xfId="0" applyFill="1" applyBorder="1" applyAlignment="1">
      <alignment vertical="center"/>
    </xf>
    <xf numFmtId="0" fontId="0" fillId="2" borderId="0" xfId="0" applyFill="1" applyAlignment="1">
      <alignment vertical="center"/>
    </xf>
    <xf numFmtId="0" fontId="0" fillId="3" borderId="0" xfId="0" applyFill="1" applyAlignment="1">
      <alignment vertical="center" wrapText="1"/>
    </xf>
    <xf numFmtId="165" fontId="2" fillId="4" borderId="1" xfId="1" applyNumberFormat="1" applyFont="1" applyFill="1" applyBorder="1" applyAlignment="1">
      <alignment horizontal="center" vertical="center"/>
    </xf>
    <xf numFmtId="165" fontId="0" fillId="4" borderId="1" xfId="1" applyNumberFormat="1" applyFont="1"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5" fillId="3" borderId="0" xfId="0" applyFont="1" applyFill="1" applyAlignment="1">
      <alignment horizontal="center" vertical="center" wrapText="1"/>
    </xf>
    <xf numFmtId="0" fontId="0" fillId="3" borderId="0" xfId="0" applyFill="1" applyAlignment="1">
      <alignment horizontal="center" vertical="center" wrapText="1"/>
    </xf>
    <xf numFmtId="0" fontId="6" fillId="10" borderId="1" xfId="0" applyFont="1" applyFill="1" applyBorder="1" applyAlignment="1">
      <alignment horizontal="center" vertical="center"/>
    </xf>
  </cellXfs>
  <cellStyles count="2">
    <cellStyle name="Millares" xfId="1" builtinId="3"/>
    <cellStyle name="Normal" xfId="0" builtinId="0"/>
  </cellStyles>
  <dxfs count="21">
    <dxf>
      <fill>
        <patternFill>
          <bgColor rgb="FFFFCCCC"/>
        </patternFill>
      </fill>
    </dxf>
    <dxf>
      <fill>
        <patternFill>
          <bgColor theme="9" tint="0.59996337778862885"/>
        </patternFill>
      </fill>
    </dxf>
    <dxf>
      <fill>
        <patternFill>
          <bgColor theme="9" tint="0.59996337778862885"/>
        </patternFill>
      </fill>
    </dxf>
    <dxf>
      <fill>
        <patternFill>
          <bgColor rgb="FFFFCCCC"/>
        </patternFill>
      </fill>
    </dxf>
    <dxf>
      <fill>
        <patternFill>
          <bgColor theme="9" tint="0.59996337778862885"/>
        </patternFill>
      </fill>
    </dxf>
    <dxf>
      <font>
        <color auto="1"/>
      </font>
      <fill>
        <patternFill>
          <bgColor rgb="FFFFC7CE"/>
        </patternFill>
      </fill>
    </dxf>
    <dxf>
      <fill>
        <patternFill>
          <bgColor rgb="FFFF7C80"/>
        </patternFill>
      </fill>
    </dxf>
    <dxf>
      <fill>
        <patternFill>
          <bgColor rgb="FFFFCCCC"/>
        </patternFill>
      </fill>
    </dxf>
    <dxf>
      <fill>
        <patternFill>
          <bgColor rgb="FFFFCCCC"/>
        </patternFill>
      </fill>
    </dxf>
    <dxf>
      <font>
        <color auto="1"/>
      </font>
      <fill>
        <patternFill patternType="solid">
          <fgColor auto="1"/>
          <bgColor rgb="FFFFCCCC"/>
        </patternFill>
      </fill>
    </dxf>
    <dxf>
      <font>
        <color auto="1"/>
      </font>
      <fill>
        <patternFill>
          <bgColor rgb="FFFFCCCC"/>
        </patternFill>
      </fill>
    </dxf>
    <dxf>
      <fill>
        <patternFill patternType="solid">
          <fgColor auto="1"/>
          <bgColor rgb="FFFFCCCC"/>
        </patternFill>
      </fill>
    </dxf>
    <dxf>
      <fill>
        <patternFill>
          <bgColor rgb="FFFFCCCC"/>
        </patternFill>
      </fill>
    </dxf>
    <dxf>
      <fill>
        <patternFill>
          <bgColor theme="9" tint="0.59996337778862885"/>
        </patternFill>
      </fill>
    </dxf>
    <dxf>
      <fill>
        <patternFill patternType="solid">
          <fgColor auto="1"/>
          <bgColor rgb="FFFFCCCC"/>
        </patternFill>
      </fill>
    </dxf>
    <dxf>
      <fill>
        <patternFill>
          <bgColor theme="9" tint="0.59996337778862885"/>
        </patternFill>
      </fill>
    </dxf>
    <dxf>
      <fill>
        <patternFill>
          <bgColor rgb="FFFFCCCC"/>
        </patternFill>
      </fill>
    </dxf>
    <dxf>
      <fill>
        <patternFill>
          <bgColor theme="9" tint="0.59996337778862885"/>
        </patternFill>
      </fill>
    </dxf>
    <dxf>
      <font>
        <color auto="1"/>
      </font>
      <fill>
        <patternFill>
          <bgColor rgb="FFFFC7CE"/>
        </patternFill>
      </fill>
    </dxf>
    <dxf>
      <fill>
        <patternFill>
          <bgColor rgb="FFFF7C80"/>
        </patternFill>
      </fill>
    </dxf>
    <dxf>
      <fill>
        <patternFill>
          <bgColor rgb="FFFFCCCC"/>
        </patternFill>
      </fill>
    </dxf>
  </dxfs>
  <tableStyles count="0" defaultTableStyle="TableStyleMedium2" defaultPivotStyle="PivotStyleLight16"/>
  <colors>
    <mruColors>
      <color rgb="FFFFCCCC"/>
      <color rgb="FFFF7C80"/>
      <color rgb="FFE9B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abSelected="1" topLeftCell="A19" zoomScaleNormal="100" workbookViewId="0">
      <selection activeCell="A23" sqref="A23"/>
    </sheetView>
  </sheetViews>
  <sheetFormatPr baseColWidth="10" defaultColWidth="11.5703125" defaultRowHeight="15" x14ac:dyDescent="0.25"/>
  <cols>
    <col min="1" max="1" width="23" style="2" customWidth="1"/>
    <col min="2" max="2" width="34.7109375" style="2" customWidth="1"/>
    <col min="3" max="3" width="23.28515625" style="2" customWidth="1"/>
    <col min="4" max="4" width="34" style="2" customWidth="1"/>
    <col min="5" max="5" width="34.7109375" style="2" customWidth="1"/>
    <col min="6" max="6" width="11.5703125" style="2" customWidth="1"/>
    <col min="7" max="16384" width="11.5703125" style="2"/>
  </cols>
  <sheetData>
    <row r="1" spans="1:5" x14ac:dyDescent="0.25">
      <c r="A1" s="15"/>
      <c r="B1" s="15"/>
      <c r="C1" s="15"/>
    </row>
    <row r="2" spans="1:5" x14ac:dyDescent="0.25">
      <c r="A2" s="49" t="s">
        <v>77</v>
      </c>
      <c r="B2" s="50"/>
      <c r="C2" s="15"/>
    </row>
    <row r="3" spans="1:5" x14ac:dyDescent="0.25">
      <c r="A3" s="19" t="s">
        <v>0</v>
      </c>
      <c r="B3" s="19">
        <v>47985354769</v>
      </c>
      <c r="C3" s="15"/>
    </row>
    <row r="4" spans="1:5" ht="36" customHeight="1" x14ac:dyDescent="0.25">
      <c r="A4" s="20" t="s">
        <v>1</v>
      </c>
      <c r="B4" s="19">
        <f>+B3*0.002</f>
        <v>95970709.538000003</v>
      </c>
      <c r="C4" s="15"/>
    </row>
    <row r="5" spans="1:5" ht="57" customHeight="1" x14ac:dyDescent="0.25">
      <c r="A5" s="20" t="s">
        <v>2</v>
      </c>
      <c r="B5" s="19">
        <f>+B4/21</f>
        <v>4570033.7875238098</v>
      </c>
      <c r="C5" s="15"/>
    </row>
    <row r="6" spans="1:5" x14ac:dyDescent="0.25">
      <c r="A6" s="15"/>
      <c r="B6" s="15"/>
      <c r="C6" s="15"/>
    </row>
    <row r="7" spans="1:5" x14ac:dyDescent="0.25">
      <c r="A7" s="15"/>
      <c r="B7" s="15"/>
      <c r="C7" s="15"/>
    </row>
    <row r="8" spans="1:5" x14ac:dyDescent="0.25">
      <c r="A8" s="15"/>
      <c r="B8" s="15"/>
      <c r="C8" s="15"/>
    </row>
    <row r="9" spans="1:5" x14ac:dyDescent="0.25">
      <c r="A9" s="15"/>
      <c r="B9" s="15"/>
      <c r="C9" s="15"/>
      <c r="D9" s="15"/>
      <c r="E9" s="15"/>
    </row>
    <row r="10" spans="1:5" x14ac:dyDescent="0.25">
      <c r="A10" s="49" t="s">
        <v>78</v>
      </c>
      <c r="B10" s="49"/>
      <c r="C10" s="49"/>
      <c r="D10" s="49"/>
      <c r="E10" s="15"/>
    </row>
    <row r="11" spans="1:5" ht="30" x14ac:dyDescent="0.25">
      <c r="A11" s="4" t="s">
        <v>3</v>
      </c>
      <c r="B11" s="5" t="s">
        <v>4</v>
      </c>
      <c r="C11" s="4" t="s">
        <v>5</v>
      </c>
      <c r="D11" s="4" t="s">
        <v>6</v>
      </c>
      <c r="E11" s="15"/>
    </row>
    <row r="12" spans="1:5" ht="45" x14ac:dyDescent="0.25">
      <c r="A12" s="6" t="s">
        <v>7</v>
      </c>
      <c r="B12" s="18">
        <v>3</v>
      </c>
      <c r="C12" s="18">
        <f>+B4/21</f>
        <v>4570033.7875238098</v>
      </c>
      <c r="D12" s="18">
        <f>+C12*B12</f>
        <v>13710101.362571429</v>
      </c>
      <c r="E12" s="17"/>
    </row>
    <row r="13" spans="1:5" ht="75" x14ac:dyDescent="0.25">
      <c r="A13" s="6" t="s">
        <v>8</v>
      </c>
      <c r="B13" s="18">
        <v>3</v>
      </c>
      <c r="C13" s="18">
        <f>+B4/21</f>
        <v>4570033.7875238098</v>
      </c>
      <c r="D13" s="18">
        <f t="shared" ref="D13:D16" si="0">+C13*B13</f>
        <v>13710101.362571429</v>
      </c>
      <c r="E13" s="15"/>
    </row>
    <row r="14" spans="1:5" ht="45" x14ac:dyDescent="0.25">
      <c r="A14" s="6" t="s">
        <v>9</v>
      </c>
      <c r="B14" s="18">
        <v>3</v>
      </c>
      <c r="C14" s="18">
        <f>+B4/21</f>
        <v>4570033.7875238098</v>
      </c>
      <c r="D14" s="18">
        <f t="shared" si="0"/>
        <v>13710101.362571429</v>
      </c>
      <c r="E14" s="15"/>
    </row>
    <row r="15" spans="1:5" ht="45" x14ac:dyDescent="0.25">
      <c r="A15" s="6" t="s">
        <v>10</v>
      </c>
      <c r="B15" s="18">
        <v>6</v>
      </c>
      <c r="C15" s="18">
        <f>+B4/21</f>
        <v>4570033.7875238098</v>
      </c>
      <c r="D15" s="18">
        <f t="shared" si="0"/>
        <v>27420202.725142859</v>
      </c>
      <c r="E15" s="15"/>
    </row>
    <row r="16" spans="1:5" ht="60" x14ac:dyDescent="0.25">
      <c r="A16" s="6" t="s">
        <v>11</v>
      </c>
      <c r="B16" s="18">
        <v>6</v>
      </c>
      <c r="C16" s="18">
        <f>+B4/21</f>
        <v>4570033.7875238098</v>
      </c>
      <c r="D16" s="18">
        <f t="shared" si="0"/>
        <v>27420202.725142859</v>
      </c>
      <c r="E16" s="15"/>
    </row>
    <row r="17" spans="1:5" x14ac:dyDescent="0.25">
      <c r="A17" s="11" t="s">
        <v>12</v>
      </c>
      <c r="B17" s="12">
        <f>SUM(B12:B16)</f>
        <v>21</v>
      </c>
      <c r="C17" s="12"/>
      <c r="D17" s="12">
        <f>SUM(D12:D16)</f>
        <v>95970709.538000017</v>
      </c>
      <c r="E17" s="15"/>
    </row>
    <row r="18" spans="1:5" x14ac:dyDescent="0.25">
      <c r="A18" s="16"/>
      <c r="B18" s="15"/>
      <c r="C18" s="15"/>
      <c r="D18" s="15"/>
      <c r="E18" s="15"/>
    </row>
    <row r="19" spans="1:5" x14ac:dyDescent="0.25">
      <c r="A19" s="15"/>
      <c r="B19" s="15"/>
      <c r="C19" s="15"/>
      <c r="D19" s="15"/>
      <c r="E19" s="15"/>
    </row>
    <row r="20" spans="1:5" x14ac:dyDescent="0.25">
      <c r="A20" s="49" t="s">
        <v>79</v>
      </c>
      <c r="B20" s="50"/>
      <c r="C20" s="50"/>
      <c r="D20" s="50"/>
      <c r="E20" s="50"/>
    </row>
    <row r="21" spans="1:5" x14ac:dyDescent="0.25">
      <c r="A21" s="5" t="s">
        <v>3</v>
      </c>
      <c r="B21" s="4" t="s">
        <v>13</v>
      </c>
      <c r="C21" s="4" t="s">
        <v>14</v>
      </c>
      <c r="D21" s="4" t="s">
        <v>15</v>
      </c>
      <c r="E21" s="4" t="s">
        <v>16</v>
      </c>
    </row>
    <row r="22" spans="1:5" ht="81.599999999999994" customHeight="1" x14ac:dyDescent="0.25">
      <c r="A22" s="7" t="s">
        <v>81</v>
      </c>
      <c r="B22" s="21">
        <v>14</v>
      </c>
      <c r="C22" s="4"/>
      <c r="D22" s="4"/>
      <c r="E22" s="22" t="s">
        <v>18</v>
      </c>
    </row>
    <row r="23" spans="1:5" ht="82.15" customHeight="1" x14ac:dyDescent="0.25">
      <c r="A23" s="7" t="s">
        <v>82</v>
      </c>
      <c r="B23" s="21">
        <v>15</v>
      </c>
      <c r="C23" s="21">
        <f>+C16*15</f>
        <v>68550506.812857151</v>
      </c>
      <c r="D23" s="21">
        <f>+C12*21</f>
        <v>95970709.538000003</v>
      </c>
      <c r="E23" s="22" t="s">
        <v>20</v>
      </c>
    </row>
    <row r="24" spans="1:5" ht="168" customHeight="1" x14ac:dyDescent="0.25">
      <c r="A24" s="7" t="s">
        <v>21</v>
      </c>
      <c r="B24" s="23" t="s">
        <v>22</v>
      </c>
      <c r="C24" s="21">
        <f>+C12*3</f>
        <v>13710101.362571429</v>
      </c>
      <c r="D24" s="4"/>
      <c r="E24" s="24" t="s">
        <v>23</v>
      </c>
    </row>
    <row r="25" spans="1:5" ht="132.6" customHeight="1" x14ac:dyDescent="0.25">
      <c r="A25" s="7" t="s">
        <v>80</v>
      </c>
      <c r="B25" s="23" t="s">
        <v>24</v>
      </c>
      <c r="C25" s="25"/>
      <c r="D25" s="4"/>
      <c r="E25" s="22" t="s">
        <v>25</v>
      </c>
    </row>
  </sheetData>
  <mergeCells count="3">
    <mergeCell ref="A2:B2"/>
    <mergeCell ref="A10:D10"/>
    <mergeCell ref="A20:E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1"/>
  <sheetViews>
    <sheetView topLeftCell="A4" zoomScale="90" zoomScaleNormal="90" workbookViewId="0">
      <selection activeCell="A16" sqref="A16"/>
    </sheetView>
  </sheetViews>
  <sheetFormatPr baseColWidth="10" defaultColWidth="11.5703125" defaultRowHeight="15" x14ac:dyDescent="0.25"/>
  <cols>
    <col min="1" max="1" width="29.7109375" style="3" customWidth="1"/>
    <col min="2" max="2" width="23" style="3" customWidth="1"/>
    <col min="3" max="5" width="11.5703125" style="3"/>
    <col min="6" max="7" width="23" style="3" customWidth="1"/>
    <col min="8" max="9" width="23.28515625" style="3" customWidth="1"/>
    <col min="10" max="10" width="38.140625" style="3" customWidth="1"/>
    <col min="11" max="11" width="27.7109375" style="3" customWidth="1"/>
    <col min="12" max="16384" width="11.5703125" style="3"/>
  </cols>
  <sheetData>
    <row r="3" spans="1:11" x14ac:dyDescent="0.25">
      <c r="B3" s="2"/>
      <c r="F3" s="49" t="s">
        <v>74</v>
      </c>
      <c r="G3" s="49"/>
      <c r="H3" s="50"/>
      <c r="I3" s="50"/>
      <c r="J3" s="50"/>
    </row>
    <row r="4" spans="1:11" ht="60" x14ac:dyDescent="0.25">
      <c r="F4" s="4" t="s">
        <v>3</v>
      </c>
      <c r="G4" s="5" t="s">
        <v>27</v>
      </c>
      <c r="H4" s="5" t="s">
        <v>26</v>
      </c>
      <c r="I4" s="4" t="s">
        <v>5</v>
      </c>
      <c r="J4" s="4" t="s">
        <v>6</v>
      </c>
    </row>
    <row r="5" spans="1:11" ht="54" customHeight="1" x14ac:dyDescent="0.25">
      <c r="A5" s="49" t="s">
        <v>76</v>
      </c>
      <c r="B5" s="50"/>
      <c r="C5" s="1"/>
      <c r="D5" s="1"/>
      <c r="F5" s="6" t="s">
        <v>7</v>
      </c>
      <c r="G5" s="7">
        <v>3</v>
      </c>
      <c r="H5" s="8"/>
      <c r="I5" s="8">
        <v>4570033.7875238098</v>
      </c>
      <c r="J5" s="8">
        <f>+I5*H5</f>
        <v>0</v>
      </c>
      <c r="K5" s="9"/>
    </row>
    <row r="6" spans="1:11" ht="75" customHeight="1" x14ac:dyDescent="0.25">
      <c r="A6" s="26" t="s">
        <v>0</v>
      </c>
      <c r="B6" s="26">
        <v>47985354769</v>
      </c>
      <c r="C6" s="1"/>
      <c r="D6" s="1"/>
      <c r="F6" s="6" t="s">
        <v>8</v>
      </c>
      <c r="G6" s="7">
        <v>3</v>
      </c>
      <c r="H6" s="8"/>
      <c r="I6" s="8">
        <v>4570033.7875238098</v>
      </c>
      <c r="J6" s="8">
        <f t="shared" ref="J6:J7" si="0">+I6*H6</f>
        <v>0</v>
      </c>
      <c r="K6" s="10"/>
    </row>
    <row r="7" spans="1:11" ht="56.45" customHeight="1" x14ac:dyDescent="0.25">
      <c r="A7" s="27" t="s">
        <v>1</v>
      </c>
      <c r="B7" s="26">
        <f>+B6*0.002</f>
        <v>95970709.538000003</v>
      </c>
      <c r="C7" s="1"/>
      <c r="D7" s="1"/>
      <c r="F7" s="6" t="s">
        <v>9</v>
      </c>
      <c r="G7" s="7">
        <v>3</v>
      </c>
      <c r="H7" s="8"/>
      <c r="I7" s="8">
        <v>4570033.7875238098</v>
      </c>
      <c r="J7" s="8">
        <f t="shared" si="0"/>
        <v>0</v>
      </c>
      <c r="K7" s="9"/>
    </row>
    <row r="8" spans="1:11" ht="56.45" customHeight="1" x14ac:dyDescent="0.25">
      <c r="A8" s="27" t="s">
        <v>2</v>
      </c>
      <c r="B8" s="26">
        <f>+B7/21</f>
        <v>4570033.7875238098</v>
      </c>
      <c r="F8" s="6" t="s">
        <v>10</v>
      </c>
      <c r="G8" s="7">
        <v>6</v>
      </c>
      <c r="H8" s="8"/>
      <c r="I8" s="8">
        <v>4570033.7875238098</v>
      </c>
      <c r="J8" s="8">
        <f t="shared" ref="J8:J9" si="1">+I8*H8</f>
        <v>0</v>
      </c>
      <c r="K8" s="9"/>
    </row>
    <row r="9" spans="1:11" ht="67.150000000000006" customHeight="1" x14ac:dyDescent="0.25">
      <c r="F9" s="6" t="s">
        <v>11</v>
      </c>
      <c r="G9" s="7">
        <v>6</v>
      </c>
      <c r="H9" s="8"/>
      <c r="I9" s="8">
        <v>4570033.7875238098</v>
      </c>
      <c r="J9" s="8">
        <f t="shared" si="1"/>
        <v>0</v>
      </c>
      <c r="K9" s="9"/>
    </row>
    <row r="10" spans="1:11" x14ac:dyDescent="0.25">
      <c r="F10" s="11" t="s">
        <v>12</v>
      </c>
      <c r="G10" s="11">
        <f>SUM(G5:G9)</f>
        <v>21</v>
      </c>
      <c r="H10" s="12">
        <f>SUMIF(H5:H7,"&gt;2")+SUMIF(H8:H9,"&gt;5")</f>
        <v>0</v>
      </c>
      <c r="I10" s="12"/>
      <c r="J10" s="12">
        <f>SUMIF(J5:J7,"&gt;9140068")+SUMIF(J8:J9,"&gt;22850169")</f>
        <v>0</v>
      </c>
    </row>
    <row r="11" spans="1:11" ht="60" x14ac:dyDescent="0.25">
      <c r="G11" s="13" t="s">
        <v>30</v>
      </c>
      <c r="H11" s="14">
        <f>+H5+H6+H7+H8+H9</f>
        <v>0</v>
      </c>
    </row>
  </sheetData>
  <mergeCells count="2">
    <mergeCell ref="F3:J3"/>
    <mergeCell ref="A5:B5"/>
  </mergeCells>
  <conditionalFormatting sqref="H5:H7">
    <cfRule type="colorScale" priority="13">
      <colorScale>
        <cfvo type="num" val="2"/>
        <cfvo type="num" val="3"/>
        <color theme="9" tint="0.59999389629810485"/>
        <color rgb="FFFFCCCC"/>
      </colorScale>
    </cfRule>
  </conditionalFormatting>
  <conditionalFormatting sqref="H8:H9">
    <cfRule type="colorScale" priority="12">
      <colorScale>
        <cfvo type="num" val="5"/>
        <cfvo type="num" val="6"/>
        <color theme="9" tint="0.59999389629810485"/>
        <color rgb="FFFFCCCC"/>
      </colorScale>
    </cfRule>
  </conditionalFormatting>
  <conditionalFormatting sqref="J5:J7">
    <cfRule type="cellIs" dxfId="20" priority="9" operator="greaterThan">
      <formula>9140068</formula>
    </cfRule>
    <cfRule type="cellIs" dxfId="19" priority="10" operator="greaterThan">
      <formula>9140068</formula>
    </cfRule>
    <cfRule type="cellIs" dxfId="18" priority="11" operator="greaterThan">
      <formula>9140068</formula>
    </cfRule>
  </conditionalFormatting>
  <conditionalFormatting sqref="J5:J7">
    <cfRule type="cellIs" dxfId="17" priority="8" operator="between">
      <formula>1</formula>
      <formula>9140068</formula>
    </cfRule>
  </conditionalFormatting>
  <conditionalFormatting sqref="J8:J9">
    <cfRule type="cellIs" dxfId="16" priority="7" operator="greaterThan">
      <formula>22850169</formula>
    </cfRule>
  </conditionalFormatting>
  <conditionalFormatting sqref="J8:J9">
    <cfRule type="cellIs" dxfId="15" priority="6" operator="between">
      <formula>1</formula>
      <formula>22850169</formula>
    </cfRule>
  </conditionalFormatting>
  <conditionalFormatting sqref="H11">
    <cfRule type="cellIs" dxfId="14" priority="1" operator="greaterThan">
      <formula>21</formula>
    </cfRule>
    <cfRule type="cellIs" dxfId="13" priority="2" operator="lessThan">
      <formula>22</formula>
    </cfRule>
    <cfRule type="cellIs" dxfId="12" priority="3" operator="greaterThan">
      <formula>22</formula>
    </cfRule>
    <cfRule type="cellIs" dxfId="11" priority="5" operator="greaterThan">
      <formula>" &gt;21"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44"/>
  <sheetViews>
    <sheetView workbookViewId="0">
      <selection activeCell="H10" sqref="H10"/>
    </sheetView>
  </sheetViews>
  <sheetFormatPr baseColWidth="10" defaultColWidth="11.5703125" defaultRowHeight="15" x14ac:dyDescent="0.25"/>
  <cols>
    <col min="1" max="1" width="23.42578125" style="3" customWidth="1"/>
    <col min="2" max="2" width="22.85546875" style="3" customWidth="1"/>
    <col min="3" max="4" width="11.5703125" style="3"/>
    <col min="5" max="7" width="23.140625" style="3" customWidth="1"/>
    <col min="8" max="8" width="22.85546875" style="3" customWidth="1"/>
    <col min="9" max="9" width="46.28515625" style="3" customWidth="1"/>
    <col min="10" max="16384" width="11.5703125" style="3"/>
  </cols>
  <sheetData>
    <row r="3" spans="1:11" x14ac:dyDescent="0.25">
      <c r="E3" s="49" t="s">
        <v>73</v>
      </c>
      <c r="F3" s="50"/>
      <c r="G3" s="50"/>
      <c r="H3" s="50"/>
      <c r="I3" s="50"/>
    </row>
    <row r="4" spans="1:11" ht="30" x14ac:dyDescent="0.25">
      <c r="E4" s="5" t="s">
        <v>3</v>
      </c>
      <c r="F4" s="4" t="s">
        <v>13</v>
      </c>
      <c r="G4" s="5" t="s">
        <v>28</v>
      </c>
      <c r="H4" s="4" t="s">
        <v>29</v>
      </c>
      <c r="I4" s="4" t="s">
        <v>16</v>
      </c>
    </row>
    <row r="5" spans="1:11" ht="45" x14ac:dyDescent="0.25">
      <c r="A5" s="49" t="s">
        <v>76</v>
      </c>
      <c r="B5" s="50"/>
      <c r="C5" s="29"/>
      <c r="E5" s="7" t="s">
        <v>17</v>
      </c>
      <c r="F5" s="31">
        <v>14</v>
      </c>
      <c r="G5" s="31">
        <v>14</v>
      </c>
      <c r="H5" s="31">
        <f>+G5*B8</f>
        <v>63980473.025333337</v>
      </c>
      <c r="I5" s="22" t="s">
        <v>18</v>
      </c>
    </row>
    <row r="6" spans="1:11" ht="45" x14ac:dyDescent="0.25">
      <c r="A6" s="26" t="s">
        <v>0</v>
      </c>
      <c r="B6" s="26">
        <v>47985354769</v>
      </c>
      <c r="C6" s="28"/>
      <c r="E6" s="7" t="s">
        <v>19</v>
      </c>
      <c r="F6" s="32">
        <v>15</v>
      </c>
      <c r="G6" s="30">
        <v>0</v>
      </c>
      <c r="H6" s="30">
        <f>+G6*B8</f>
        <v>0</v>
      </c>
      <c r="I6" s="22" t="s">
        <v>20</v>
      </c>
    </row>
    <row r="7" spans="1:11" ht="115.9" customHeight="1" x14ac:dyDescent="0.25">
      <c r="A7" s="27" t="s">
        <v>1</v>
      </c>
      <c r="B7" s="26">
        <f>+B6*0.002</f>
        <v>95970709.538000003</v>
      </c>
      <c r="C7" s="28"/>
      <c r="E7" s="7" t="s">
        <v>21</v>
      </c>
      <c r="F7" s="23" t="s">
        <v>22</v>
      </c>
      <c r="G7" s="30"/>
      <c r="H7" s="30">
        <f>+G7*B8*3</f>
        <v>0</v>
      </c>
      <c r="I7" s="24" t="s">
        <v>23</v>
      </c>
    </row>
    <row r="8" spans="1:11" ht="30" x14ac:dyDescent="0.25">
      <c r="A8" s="27" t="s">
        <v>2</v>
      </c>
      <c r="B8" s="26">
        <f>+B7/21</f>
        <v>4570033.7875238098</v>
      </c>
      <c r="C8" s="28"/>
      <c r="D8" s="9"/>
      <c r="E8" s="9"/>
      <c r="F8" s="9"/>
      <c r="G8" s="9"/>
      <c r="H8" s="9"/>
      <c r="I8" s="9"/>
      <c r="J8" s="9"/>
      <c r="K8" s="9"/>
    </row>
    <row r="9" spans="1:11" x14ac:dyDescent="0.25">
      <c r="A9" s="9"/>
      <c r="B9" s="9"/>
      <c r="C9" s="9"/>
      <c r="D9" s="9"/>
      <c r="E9" s="9"/>
      <c r="F9" s="9"/>
      <c r="G9" s="9"/>
      <c r="H9" s="9"/>
      <c r="I9" s="9"/>
      <c r="J9" s="9"/>
      <c r="K9" s="9"/>
    </row>
    <row r="10" spans="1:11" x14ac:dyDescent="0.25">
      <c r="A10" s="9"/>
      <c r="B10" s="9"/>
      <c r="C10" s="9"/>
      <c r="D10" s="9"/>
      <c r="E10" s="9"/>
      <c r="F10" s="9"/>
      <c r="G10" s="9"/>
      <c r="H10" s="9"/>
      <c r="I10" s="9"/>
      <c r="J10" s="9"/>
      <c r="K10" s="9"/>
    </row>
    <row r="11" spans="1:11" x14ac:dyDescent="0.25">
      <c r="A11" s="9"/>
      <c r="B11" s="9"/>
      <c r="C11" s="9"/>
      <c r="D11" s="9"/>
      <c r="E11" s="9"/>
      <c r="F11" s="9"/>
      <c r="G11" s="9"/>
      <c r="H11" s="9"/>
      <c r="I11" s="9"/>
      <c r="J11" s="9"/>
      <c r="K11" s="9"/>
    </row>
    <row r="12" spans="1:11" x14ac:dyDescent="0.25">
      <c r="A12" s="9"/>
      <c r="B12" s="9"/>
      <c r="C12" s="9"/>
      <c r="D12" s="9"/>
      <c r="E12" s="9"/>
      <c r="F12" s="9"/>
      <c r="G12" s="9"/>
      <c r="H12" s="9"/>
      <c r="I12" s="9"/>
      <c r="J12" s="9"/>
      <c r="K12" s="9"/>
    </row>
    <row r="13" spans="1:11" x14ac:dyDescent="0.25">
      <c r="A13" s="9"/>
      <c r="B13" s="9"/>
      <c r="C13" s="9"/>
      <c r="D13" s="9"/>
      <c r="E13" s="9"/>
      <c r="F13" s="9"/>
      <c r="G13" s="9"/>
      <c r="H13" s="9"/>
      <c r="I13" s="9"/>
      <c r="J13" s="9"/>
      <c r="K13" s="9"/>
    </row>
    <row r="14" spans="1:11" x14ac:dyDescent="0.25">
      <c r="A14" s="9"/>
      <c r="B14" s="9"/>
      <c r="C14" s="9"/>
      <c r="D14" s="9"/>
      <c r="E14" s="9"/>
      <c r="F14" s="9"/>
      <c r="G14" s="9"/>
      <c r="H14" s="9"/>
      <c r="I14" s="9"/>
      <c r="J14" s="9"/>
      <c r="K14" s="9"/>
    </row>
    <row r="15" spans="1:11" x14ac:dyDescent="0.25">
      <c r="A15" s="9"/>
      <c r="B15" s="9"/>
      <c r="C15" s="9"/>
      <c r="D15" s="9"/>
      <c r="E15" s="9"/>
      <c r="F15" s="9"/>
      <c r="G15" s="9"/>
      <c r="H15" s="9"/>
      <c r="I15" s="9"/>
      <c r="J15" s="9"/>
      <c r="K15" s="9"/>
    </row>
    <row r="16" spans="1:11" x14ac:dyDescent="0.25">
      <c r="A16" s="9"/>
      <c r="B16" s="9"/>
      <c r="C16" s="9"/>
      <c r="D16" s="9"/>
      <c r="E16" s="9"/>
      <c r="F16" s="9"/>
      <c r="G16" s="9"/>
      <c r="H16" s="9"/>
      <c r="I16" s="9"/>
      <c r="J16" s="9"/>
      <c r="K16" s="9"/>
    </row>
    <row r="17" spans="1:11" x14ac:dyDescent="0.25">
      <c r="A17" s="9"/>
      <c r="B17" s="9"/>
      <c r="C17" s="9"/>
      <c r="D17" s="9"/>
      <c r="E17" s="9"/>
      <c r="F17" s="9"/>
      <c r="G17" s="9"/>
      <c r="H17" s="9"/>
      <c r="I17" s="9"/>
      <c r="J17" s="9"/>
      <c r="K17" s="9"/>
    </row>
    <row r="18" spans="1:11" x14ac:dyDescent="0.25">
      <c r="A18" s="9"/>
      <c r="B18" s="9"/>
      <c r="C18" s="9"/>
      <c r="D18" s="9"/>
      <c r="E18" s="9"/>
      <c r="F18" s="9"/>
      <c r="G18" s="9"/>
      <c r="H18" s="9"/>
      <c r="I18" s="9"/>
      <c r="J18" s="9"/>
      <c r="K18" s="9"/>
    </row>
    <row r="19" spans="1:11" x14ac:dyDescent="0.25">
      <c r="A19" s="9"/>
      <c r="B19" s="9"/>
      <c r="C19" s="9"/>
      <c r="D19" s="9"/>
      <c r="E19" s="9"/>
      <c r="F19" s="9"/>
      <c r="G19" s="9"/>
      <c r="H19" s="9"/>
      <c r="I19" s="9"/>
      <c r="J19" s="9"/>
      <c r="K19" s="9"/>
    </row>
    <row r="20" spans="1:11" x14ac:dyDescent="0.25">
      <c r="A20" s="9"/>
      <c r="B20" s="9"/>
      <c r="C20" s="9"/>
      <c r="D20" s="9"/>
      <c r="E20" s="9"/>
      <c r="F20" s="9"/>
      <c r="G20" s="9"/>
      <c r="H20" s="9"/>
      <c r="I20" s="9"/>
      <c r="J20" s="9"/>
      <c r="K20" s="9"/>
    </row>
    <row r="21" spans="1:11" x14ac:dyDescent="0.25">
      <c r="A21" s="9"/>
      <c r="B21" s="9"/>
      <c r="C21" s="9"/>
      <c r="D21" s="9"/>
      <c r="E21" s="9"/>
      <c r="F21" s="9"/>
      <c r="G21" s="9"/>
      <c r="H21" s="9"/>
      <c r="I21" s="9"/>
      <c r="J21" s="9"/>
      <c r="K21" s="9"/>
    </row>
    <row r="22" spans="1:11" x14ac:dyDescent="0.25">
      <c r="A22" s="9"/>
      <c r="B22" s="9"/>
      <c r="C22" s="9"/>
      <c r="D22" s="9"/>
      <c r="E22" s="9"/>
      <c r="F22" s="9"/>
      <c r="G22" s="9"/>
      <c r="H22" s="9"/>
      <c r="I22" s="9"/>
      <c r="J22" s="9"/>
      <c r="K22" s="9"/>
    </row>
    <row r="23" spans="1:11" x14ac:dyDescent="0.25">
      <c r="A23" s="9"/>
      <c r="B23" s="9"/>
      <c r="C23" s="9"/>
      <c r="D23" s="9"/>
      <c r="E23" s="9"/>
      <c r="F23" s="9"/>
      <c r="G23" s="9"/>
      <c r="H23" s="9"/>
      <c r="I23" s="9"/>
      <c r="J23" s="9"/>
      <c r="K23" s="9"/>
    </row>
    <row r="24" spans="1:11" x14ac:dyDescent="0.25">
      <c r="A24" s="9"/>
      <c r="B24" s="9"/>
      <c r="C24" s="9"/>
      <c r="D24" s="9"/>
      <c r="E24" s="9"/>
      <c r="F24" s="9"/>
      <c r="G24" s="9"/>
      <c r="H24" s="9"/>
      <c r="I24" s="9"/>
      <c r="J24" s="9"/>
      <c r="K24" s="9"/>
    </row>
    <row r="25" spans="1:11" x14ac:dyDescent="0.25">
      <c r="A25" s="9"/>
      <c r="B25" s="9"/>
      <c r="C25" s="9"/>
      <c r="D25" s="9"/>
      <c r="E25" s="9"/>
      <c r="F25" s="9"/>
      <c r="G25" s="9"/>
      <c r="H25" s="9"/>
      <c r="I25" s="9"/>
      <c r="J25" s="9"/>
      <c r="K25" s="9"/>
    </row>
    <row r="26" spans="1:11" x14ac:dyDescent="0.25">
      <c r="A26" s="9"/>
      <c r="B26" s="9"/>
      <c r="C26" s="9"/>
      <c r="D26" s="9"/>
      <c r="E26" s="9"/>
      <c r="F26" s="9"/>
      <c r="G26" s="9"/>
      <c r="H26" s="9"/>
      <c r="I26" s="9"/>
      <c r="J26" s="9"/>
      <c r="K26" s="9"/>
    </row>
    <row r="27" spans="1:11" x14ac:dyDescent="0.25">
      <c r="A27" s="9"/>
      <c r="B27" s="9"/>
      <c r="C27" s="9"/>
      <c r="D27" s="9"/>
      <c r="E27" s="9"/>
      <c r="F27" s="9"/>
      <c r="G27" s="9"/>
      <c r="H27" s="9"/>
      <c r="I27" s="9"/>
      <c r="J27" s="9"/>
      <c r="K27" s="9"/>
    </row>
    <row r="28" spans="1:11" x14ac:dyDescent="0.25">
      <c r="A28" s="9"/>
      <c r="B28" s="9"/>
      <c r="C28" s="9"/>
      <c r="D28" s="9"/>
      <c r="E28" s="9"/>
      <c r="F28" s="9"/>
      <c r="G28" s="9"/>
      <c r="H28" s="9"/>
      <c r="I28" s="9"/>
      <c r="J28" s="9"/>
      <c r="K28" s="9"/>
    </row>
    <row r="29" spans="1:11" x14ac:dyDescent="0.25">
      <c r="A29" s="9"/>
      <c r="B29" s="9"/>
      <c r="C29" s="9"/>
      <c r="D29" s="9"/>
      <c r="E29" s="9"/>
      <c r="F29" s="9"/>
      <c r="G29" s="9"/>
      <c r="H29" s="9"/>
      <c r="I29" s="9"/>
      <c r="J29" s="9"/>
      <c r="K29" s="9"/>
    </row>
    <row r="30" spans="1:11" x14ac:dyDescent="0.25">
      <c r="A30" s="9"/>
      <c r="B30" s="9"/>
      <c r="C30" s="9"/>
      <c r="D30" s="9"/>
      <c r="E30" s="9"/>
      <c r="F30" s="9"/>
      <c r="G30" s="9"/>
      <c r="H30" s="9"/>
      <c r="I30" s="9"/>
      <c r="J30" s="9"/>
      <c r="K30" s="9"/>
    </row>
    <row r="31" spans="1:11" x14ac:dyDescent="0.25">
      <c r="A31" s="9"/>
      <c r="B31" s="9"/>
      <c r="C31" s="9"/>
      <c r="D31" s="9"/>
      <c r="E31" s="9"/>
      <c r="F31" s="9"/>
      <c r="G31" s="9"/>
      <c r="H31" s="9"/>
      <c r="I31" s="9"/>
      <c r="J31" s="9"/>
      <c r="K31" s="9"/>
    </row>
    <row r="32" spans="1:11" x14ac:dyDescent="0.25">
      <c r="A32" s="9"/>
      <c r="B32" s="9"/>
      <c r="C32" s="9"/>
      <c r="D32" s="9"/>
      <c r="E32" s="9"/>
      <c r="F32" s="9"/>
      <c r="G32" s="9"/>
      <c r="H32" s="9"/>
      <c r="I32" s="9"/>
      <c r="J32" s="9"/>
      <c r="K32" s="9"/>
    </row>
    <row r="33" spans="1:11" x14ac:dyDescent="0.25">
      <c r="A33" s="9"/>
      <c r="B33" s="9"/>
      <c r="C33" s="9"/>
      <c r="D33" s="9"/>
      <c r="E33" s="9"/>
      <c r="F33" s="9"/>
      <c r="G33" s="9"/>
      <c r="H33" s="9"/>
      <c r="I33" s="9"/>
      <c r="J33" s="9"/>
      <c r="K33" s="9"/>
    </row>
    <row r="34" spans="1:11" x14ac:dyDescent="0.25">
      <c r="A34" s="9"/>
      <c r="B34" s="9"/>
      <c r="C34" s="9"/>
      <c r="D34" s="9"/>
      <c r="E34" s="9"/>
      <c r="F34" s="9"/>
      <c r="G34" s="9"/>
      <c r="H34" s="9"/>
      <c r="I34" s="9"/>
      <c r="J34" s="9"/>
      <c r="K34" s="9"/>
    </row>
    <row r="35" spans="1:11" x14ac:dyDescent="0.25">
      <c r="A35" s="9"/>
      <c r="B35" s="9"/>
      <c r="C35" s="9"/>
      <c r="D35" s="9"/>
      <c r="E35" s="9"/>
      <c r="F35" s="9"/>
      <c r="G35" s="9"/>
      <c r="H35" s="9"/>
      <c r="I35" s="9"/>
      <c r="J35" s="9"/>
      <c r="K35" s="9"/>
    </row>
    <row r="36" spans="1:11" x14ac:dyDescent="0.25">
      <c r="A36" s="9"/>
      <c r="B36" s="9"/>
      <c r="C36" s="9"/>
      <c r="D36" s="9"/>
      <c r="E36" s="9"/>
      <c r="F36" s="9"/>
      <c r="G36" s="9"/>
      <c r="H36" s="9"/>
      <c r="I36" s="9"/>
      <c r="J36" s="9"/>
      <c r="K36" s="9"/>
    </row>
    <row r="37" spans="1:11" x14ac:dyDescent="0.25">
      <c r="A37" s="9"/>
      <c r="B37" s="9"/>
      <c r="C37" s="9"/>
      <c r="D37" s="9"/>
      <c r="E37" s="9"/>
      <c r="F37" s="9"/>
      <c r="G37" s="9"/>
      <c r="H37" s="9"/>
      <c r="I37" s="9"/>
      <c r="J37" s="9"/>
      <c r="K37" s="9"/>
    </row>
    <row r="38" spans="1:11" x14ac:dyDescent="0.25">
      <c r="A38" s="9"/>
      <c r="B38" s="9"/>
      <c r="C38" s="9"/>
      <c r="D38" s="9"/>
      <c r="E38" s="9"/>
      <c r="F38" s="9"/>
      <c r="G38" s="9"/>
      <c r="H38" s="9"/>
      <c r="I38" s="9"/>
      <c r="J38" s="9"/>
      <c r="K38" s="9"/>
    </row>
    <row r="39" spans="1:11" x14ac:dyDescent="0.25">
      <c r="A39" s="9"/>
      <c r="B39" s="9"/>
      <c r="C39" s="9"/>
      <c r="D39" s="9"/>
      <c r="E39" s="9"/>
      <c r="F39" s="9"/>
      <c r="G39" s="9"/>
      <c r="H39" s="9"/>
      <c r="I39" s="9"/>
      <c r="J39" s="9"/>
      <c r="K39" s="9"/>
    </row>
    <row r="40" spans="1:11" x14ac:dyDescent="0.25">
      <c r="A40" s="9"/>
      <c r="B40" s="9"/>
      <c r="C40" s="9"/>
      <c r="D40" s="9"/>
      <c r="E40" s="9"/>
      <c r="F40" s="9"/>
      <c r="G40" s="9"/>
      <c r="H40" s="9"/>
      <c r="I40" s="9"/>
      <c r="J40" s="9"/>
      <c r="K40" s="9"/>
    </row>
    <row r="41" spans="1:11" x14ac:dyDescent="0.25">
      <c r="A41" s="9"/>
      <c r="B41" s="9"/>
      <c r="C41" s="9"/>
      <c r="D41" s="9"/>
      <c r="E41" s="9"/>
      <c r="F41" s="9"/>
      <c r="G41" s="9"/>
      <c r="H41" s="9"/>
      <c r="I41" s="9"/>
      <c r="J41" s="9"/>
      <c r="K41" s="9"/>
    </row>
    <row r="42" spans="1:11" x14ac:dyDescent="0.25">
      <c r="A42" s="9"/>
      <c r="B42" s="9"/>
      <c r="C42" s="9"/>
      <c r="D42" s="9"/>
      <c r="E42" s="9"/>
      <c r="F42" s="9"/>
      <c r="G42" s="9"/>
      <c r="H42" s="9"/>
      <c r="I42" s="9"/>
      <c r="J42" s="9"/>
      <c r="K42" s="9"/>
    </row>
    <row r="43" spans="1:11" x14ac:dyDescent="0.25">
      <c r="A43" s="9"/>
      <c r="B43" s="9"/>
      <c r="C43" s="9"/>
      <c r="D43" s="9"/>
      <c r="E43" s="9"/>
      <c r="F43" s="9"/>
      <c r="G43" s="9"/>
      <c r="H43" s="9"/>
      <c r="I43" s="9"/>
      <c r="J43" s="9"/>
      <c r="K43" s="9"/>
    </row>
    <row r="44" spans="1:11" x14ac:dyDescent="0.25">
      <c r="A44" s="9"/>
      <c r="B44" s="9"/>
      <c r="C44" s="9"/>
      <c r="D44" s="9"/>
      <c r="E44" s="9"/>
      <c r="F44" s="9"/>
      <c r="G44" s="9"/>
      <c r="H44" s="9"/>
      <c r="I44" s="9"/>
      <c r="J44" s="9"/>
      <c r="K44" s="9"/>
    </row>
  </sheetData>
  <mergeCells count="2">
    <mergeCell ref="E3:I3"/>
    <mergeCell ref="A5:B5"/>
  </mergeCells>
  <conditionalFormatting sqref="G6">
    <cfRule type="cellIs" dxfId="10" priority="4" operator="greaterThan">
      <formula>14</formula>
    </cfRule>
  </conditionalFormatting>
  <conditionalFormatting sqref="H6">
    <cfRule type="cellIs" dxfId="9" priority="3" operator="greaterThan">
      <formula>63980474</formula>
    </cfRule>
  </conditionalFormatting>
  <conditionalFormatting sqref="G7:H7">
    <cfRule type="cellIs" dxfId="8" priority="2"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4"/>
  <sheetViews>
    <sheetView topLeftCell="A7" zoomScaleNormal="100" workbookViewId="0">
      <selection activeCell="F12" sqref="F12:G13"/>
    </sheetView>
  </sheetViews>
  <sheetFormatPr baseColWidth="10" defaultColWidth="11.5703125" defaultRowHeight="15" x14ac:dyDescent="0.25"/>
  <cols>
    <col min="1" max="3" width="11.5703125" style="3"/>
    <col min="4" max="5" width="23" style="3" customWidth="1"/>
    <col min="6" max="7" width="23.28515625" style="3" customWidth="1"/>
    <col min="8" max="8" width="38.140625" style="3" customWidth="1"/>
    <col min="9" max="9" width="27.7109375" style="3" customWidth="1"/>
    <col min="10" max="16384" width="11.5703125" style="3"/>
  </cols>
  <sheetData>
    <row r="3" spans="1:9" x14ac:dyDescent="0.25">
      <c r="D3" s="49" t="s">
        <v>75</v>
      </c>
      <c r="E3" s="49"/>
      <c r="F3" s="50"/>
      <c r="G3" s="50"/>
      <c r="H3" s="50"/>
    </row>
    <row r="4" spans="1:9" ht="57.6" customHeight="1" x14ac:dyDescent="0.25">
      <c r="D4" s="4" t="s">
        <v>3</v>
      </c>
      <c r="E4" s="5" t="s">
        <v>27</v>
      </c>
      <c r="F4" s="5" t="s">
        <v>26</v>
      </c>
      <c r="G4" s="4" t="s">
        <v>5</v>
      </c>
      <c r="H4" s="4" t="s">
        <v>6</v>
      </c>
    </row>
    <row r="5" spans="1:9" ht="54" customHeight="1" x14ac:dyDescent="0.25">
      <c r="A5" s="1"/>
      <c r="B5" s="1"/>
      <c r="D5" s="6" t="s">
        <v>7</v>
      </c>
      <c r="E5" s="7">
        <v>3</v>
      </c>
      <c r="F5" s="8"/>
      <c r="G5" s="8">
        <v>4570033.7875238098</v>
      </c>
      <c r="H5" s="8">
        <f>+G5*F5</f>
        <v>0</v>
      </c>
      <c r="I5" s="9"/>
    </row>
    <row r="6" spans="1:9" ht="75" customHeight="1" x14ac:dyDescent="0.25">
      <c r="A6" s="1"/>
      <c r="B6" s="1"/>
      <c r="D6" s="6" t="s">
        <v>8</v>
      </c>
      <c r="E6" s="7">
        <v>3</v>
      </c>
      <c r="F6" s="8"/>
      <c r="G6" s="8">
        <v>4570033.7875238098</v>
      </c>
      <c r="H6" s="8">
        <f t="shared" ref="H6:H9" si="0">+G6*F6</f>
        <v>0</v>
      </c>
      <c r="I6" s="10"/>
    </row>
    <row r="7" spans="1:9" ht="56.45" customHeight="1" x14ac:dyDescent="0.25">
      <c r="A7" s="1"/>
      <c r="B7" s="1"/>
      <c r="D7" s="6" t="s">
        <v>9</v>
      </c>
      <c r="E7" s="7">
        <v>3</v>
      </c>
      <c r="F7" s="8"/>
      <c r="G7" s="8">
        <v>4570033.7875238098</v>
      </c>
      <c r="H7" s="8">
        <f t="shared" si="0"/>
        <v>0</v>
      </c>
      <c r="I7" s="9"/>
    </row>
    <row r="8" spans="1:9" ht="56.45" customHeight="1" x14ac:dyDescent="0.25">
      <c r="D8" s="6" t="s">
        <v>10</v>
      </c>
      <c r="E8" s="7">
        <v>6</v>
      </c>
      <c r="F8" s="8"/>
      <c r="G8" s="8">
        <v>4570033.7875238098</v>
      </c>
      <c r="H8" s="8">
        <f t="shared" si="0"/>
        <v>0</v>
      </c>
      <c r="I8" s="9"/>
    </row>
    <row r="9" spans="1:9" ht="67.150000000000006" customHeight="1" x14ac:dyDescent="0.25">
      <c r="D9" s="6" t="s">
        <v>11</v>
      </c>
      <c r="E9" s="7">
        <v>6</v>
      </c>
      <c r="F9" s="8"/>
      <c r="G9" s="8">
        <v>4570033.7875238098</v>
      </c>
      <c r="H9" s="8">
        <f t="shared" si="0"/>
        <v>0</v>
      </c>
      <c r="I9" s="9"/>
    </row>
    <row r="10" spans="1:9" x14ac:dyDescent="0.25">
      <c r="D10" s="11" t="s">
        <v>12</v>
      </c>
      <c r="E10" s="11">
        <f>SUM(E5:E9)</f>
        <v>21</v>
      </c>
      <c r="F10" s="12">
        <f>SUMIF(F5:F7,"&gt;2")+SUMIF(F8:F9,"&gt;5")</f>
        <v>0</v>
      </c>
      <c r="G10" s="12"/>
      <c r="H10" s="12">
        <f>SUMIF(H5:H7,"&gt;9140068")+SUMIF(H8:H9,"&gt;22850169")</f>
        <v>0</v>
      </c>
    </row>
    <row r="11" spans="1:9" ht="60" x14ac:dyDescent="0.25">
      <c r="E11" s="34" t="s">
        <v>30</v>
      </c>
      <c r="F11" s="35">
        <f>+F5+F6+F7+F8+F9</f>
        <v>0</v>
      </c>
    </row>
    <row r="12" spans="1:9" ht="50.45" customHeight="1" x14ac:dyDescent="0.25">
      <c r="B12" s="33"/>
      <c r="E12" s="13" t="s">
        <v>31</v>
      </c>
      <c r="F12" s="51"/>
      <c r="G12" s="52"/>
      <c r="H12" s="36">
        <f>+G5*F12</f>
        <v>0</v>
      </c>
    </row>
    <row r="13" spans="1:9" ht="75" x14ac:dyDescent="0.25">
      <c r="E13" s="13" t="s">
        <v>32</v>
      </c>
      <c r="F13" s="51"/>
      <c r="G13" s="52"/>
      <c r="H13" s="36">
        <f>+F13*G5*2</f>
        <v>0</v>
      </c>
    </row>
    <row r="14" spans="1:9" ht="33.6" customHeight="1" x14ac:dyDescent="0.25">
      <c r="E14" s="53" t="s">
        <v>33</v>
      </c>
      <c r="F14" s="54"/>
      <c r="G14" s="55"/>
      <c r="H14" s="37">
        <f>+H13+H12+H10</f>
        <v>0</v>
      </c>
    </row>
  </sheetData>
  <mergeCells count="4">
    <mergeCell ref="D3:H3"/>
    <mergeCell ref="F12:G12"/>
    <mergeCell ref="F13:G13"/>
    <mergeCell ref="E14:G14"/>
  </mergeCells>
  <conditionalFormatting sqref="F5:F7">
    <cfRule type="colorScale" priority="14">
      <colorScale>
        <cfvo type="num" val="2"/>
        <cfvo type="num" val="3"/>
        <color theme="9" tint="0.59999389629810485"/>
        <color rgb="FFFFCCCC"/>
      </colorScale>
    </cfRule>
  </conditionalFormatting>
  <conditionalFormatting sqref="F8:F9">
    <cfRule type="colorScale" priority="13">
      <colorScale>
        <cfvo type="num" val="5"/>
        <cfvo type="num" val="6"/>
        <color theme="9" tint="0.59999389629810485"/>
        <color rgb="FFFFCCCC"/>
      </colorScale>
    </cfRule>
  </conditionalFormatting>
  <conditionalFormatting sqref="H5:H7">
    <cfRule type="cellIs" dxfId="7" priority="10" operator="greaterThan">
      <formula>9140068</formula>
    </cfRule>
    <cfRule type="cellIs" dxfId="6" priority="11" operator="greaterThan">
      <formula>9140068</formula>
    </cfRule>
    <cfRule type="cellIs" dxfId="5" priority="12" operator="greaterThan">
      <formula>9140068</formula>
    </cfRule>
  </conditionalFormatting>
  <conditionalFormatting sqref="H5:H7">
    <cfRule type="cellIs" dxfId="4" priority="9" operator="between">
      <formula>1</formula>
      <formula>9140068</formula>
    </cfRule>
  </conditionalFormatting>
  <conditionalFormatting sqref="H8:H9">
    <cfRule type="cellIs" dxfId="3" priority="8" operator="greaterThan">
      <formula>22850169</formula>
    </cfRule>
  </conditionalFormatting>
  <conditionalFormatting sqref="H8:H9">
    <cfRule type="cellIs" dxfId="2" priority="7" operator="between">
      <formula>1</formula>
      <formula>22850169</formula>
    </cfRule>
  </conditionalFormatting>
  <conditionalFormatting sqref="F11">
    <cfRule type="cellIs" dxfId="1" priority="1" operator="lessThan">
      <formula>15</formula>
    </cfRule>
    <cfRule type="cellIs" dxfId="0" priority="2" operator="greaterThan">
      <formula>14</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3"/>
  <sheetViews>
    <sheetView topLeftCell="B1" zoomScale="80" zoomScaleNormal="80" workbookViewId="0">
      <selection activeCell="C5" sqref="C5"/>
    </sheetView>
  </sheetViews>
  <sheetFormatPr baseColWidth="10" defaultColWidth="11.5703125" defaultRowHeight="15" x14ac:dyDescent="0.25"/>
  <cols>
    <col min="1" max="1" width="57.7109375" style="38" customWidth="1"/>
    <col min="2" max="2" width="46.42578125" style="38" customWidth="1"/>
    <col min="3" max="3" width="49.28515625" style="38" customWidth="1"/>
    <col min="4" max="4" width="35.28515625" style="38" customWidth="1"/>
    <col min="5" max="5" width="57.85546875" style="38" customWidth="1"/>
    <col min="6" max="6" width="53.7109375" style="38" customWidth="1"/>
    <col min="7" max="16384" width="11.5703125" style="38"/>
  </cols>
  <sheetData>
    <row r="2" spans="1:6" ht="74.45" customHeight="1" x14ac:dyDescent="0.25">
      <c r="A2" s="56" t="s">
        <v>34</v>
      </c>
      <c r="B2" s="57"/>
      <c r="C2" s="57"/>
      <c r="D2" s="57"/>
      <c r="E2" s="57"/>
      <c r="F2" s="57"/>
    </row>
    <row r="3" spans="1:6" ht="42.6" customHeight="1" x14ac:dyDescent="0.25">
      <c r="A3" s="39" t="s">
        <v>35</v>
      </c>
      <c r="B3" s="40" t="s">
        <v>36</v>
      </c>
      <c r="C3" s="39" t="s">
        <v>37</v>
      </c>
      <c r="D3" s="41" t="s">
        <v>38</v>
      </c>
      <c r="E3" s="58" t="s">
        <v>39</v>
      </c>
      <c r="F3" s="58"/>
    </row>
    <row r="4" spans="1:6" ht="105" x14ac:dyDescent="0.25">
      <c r="A4" s="42" t="s">
        <v>40</v>
      </c>
      <c r="B4" s="43" t="s">
        <v>41</v>
      </c>
      <c r="C4" s="42" t="s">
        <v>42</v>
      </c>
      <c r="D4" s="43" t="s">
        <v>43</v>
      </c>
      <c r="E4" s="42" t="s">
        <v>44</v>
      </c>
      <c r="F4" s="42" t="s">
        <v>45</v>
      </c>
    </row>
    <row r="5" spans="1:6" ht="99.6" customHeight="1" x14ac:dyDescent="0.25">
      <c r="A5" s="42" t="s">
        <v>46</v>
      </c>
      <c r="B5" s="43" t="s">
        <v>47</v>
      </c>
      <c r="C5" s="42" t="s">
        <v>48</v>
      </c>
      <c r="D5" s="43" t="s">
        <v>49</v>
      </c>
      <c r="E5" s="42" t="s">
        <v>50</v>
      </c>
      <c r="F5" s="42" t="s">
        <v>51</v>
      </c>
    </row>
    <row r="6" spans="1:6" ht="114.6" customHeight="1" x14ac:dyDescent="0.25">
      <c r="A6" s="42" t="s">
        <v>52</v>
      </c>
      <c r="B6" s="43" t="s">
        <v>53</v>
      </c>
      <c r="C6" s="44"/>
      <c r="D6" s="44"/>
      <c r="E6" s="42" t="s">
        <v>54</v>
      </c>
      <c r="F6" s="42" t="s">
        <v>55</v>
      </c>
    </row>
    <row r="7" spans="1:6" ht="105" x14ac:dyDescent="0.25">
      <c r="A7" s="42" t="s">
        <v>56</v>
      </c>
      <c r="B7" s="44"/>
      <c r="C7" s="44"/>
      <c r="D7" s="44"/>
      <c r="E7" s="42" t="s">
        <v>57</v>
      </c>
      <c r="F7" s="42" t="s">
        <v>58</v>
      </c>
    </row>
    <row r="8" spans="1:6" ht="120" x14ac:dyDescent="0.25">
      <c r="A8" s="42" t="s">
        <v>59</v>
      </c>
      <c r="B8" s="44"/>
      <c r="C8" s="44"/>
      <c r="D8" s="44"/>
      <c r="E8" s="42" t="s">
        <v>60</v>
      </c>
      <c r="F8" s="42" t="s">
        <v>61</v>
      </c>
    </row>
    <row r="9" spans="1:6" ht="90" x14ac:dyDescent="0.25">
      <c r="A9" s="42" t="s">
        <v>62</v>
      </c>
      <c r="B9" s="44"/>
      <c r="C9" s="44"/>
      <c r="D9" s="44"/>
      <c r="E9" s="42" t="s">
        <v>63</v>
      </c>
      <c r="F9" s="42" t="s">
        <v>64</v>
      </c>
    </row>
    <row r="10" spans="1:6" ht="60" x14ac:dyDescent="0.25">
      <c r="A10" s="42" t="s">
        <v>65</v>
      </c>
      <c r="B10" s="44"/>
      <c r="C10" s="44"/>
      <c r="D10" s="44"/>
      <c r="E10" s="45" t="s">
        <v>66</v>
      </c>
      <c r="F10" s="45" t="s">
        <v>67</v>
      </c>
    </row>
    <row r="11" spans="1:6" ht="65.45" customHeight="1" x14ac:dyDescent="0.25">
      <c r="A11" s="42" t="s">
        <v>68</v>
      </c>
      <c r="B11" s="44"/>
      <c r="C11" s="44"/>
      <c r="D11" s="44"/>
    </row>
    <row r="12" spans="1:6" ht="90" x14ac:dyDescent="0.25">
      <c r="A12" s="42" t="s">
        <v>62</v>
      </c>
      <c r="B12" s="44"/>
      <c r="C12" s="44"/>
      <c r="D12" s="44"/>
    </row>
    <row r="13" spans="1:6" ht="60" x14ac:dyDescent="0.25">
      <c r="A13" s="42" t="s">
        <v>65</v>
      </c>
      <c r="B13" s="44"/>
      <c r="C13" s="44"/>
      <c r="D13" s="44"/>
    </row>
    <row r="14" spans="1:6" ht="66" customHeight="1" x14ac:dyDescent="0.25">
      <c r="A14" s="42" t="s">
        <v>68</v>
      </c>
      <c r="B14" s="44"/>
      <c r="C14" s="44"/>
      <c r="D14" s="44"/>
    </row>
    <row r="15" spans="1:6" ht="150" x14ac:dyDescent="0.25">
      <c r="A15" s="42" t="s">
        <v>69</v>
      </c>
      <c r="B15" s="44"/>
      <c r="C15" s="44"/>
      <c r="D15" s="46"/>
      <c r="F15" s="47"/>
    </row>
    <row r="16" spans="1:6" ht="90" x14ac:dyDescent="0.25">
      <c r="A16" s="42" t="s">
        <v>70</v>
      </c>
    </row>
    <row r="17" spans="1:5" ht="55.9" customHeight="1" x14ac:dyDescent="0.25">
      <c r="A17" s="42" t="s">
        <v>71</v>
      </c>
    </row>
    <row r="18" spans="1:5" ht="109.15" customHeight="1" x14ac:dyDescent="0.25">
      <c r="A18" s="42" t="s">
        <v>72</v>
      </c>
      <c r="E18" s="48"/>
    </row>
    <row r="19" spans="1:5" x14ac:dyDescent="0.25">
      <c r="A19" s="48"/>
      <c r="E19" s="48"/>
    </row>
    <row r="20" spans="1:5" x14ac:dyDescent="0.25">
      <c r="A20" s="48"/>
      <c r="E20" s="48"/>
    </row>
    <row r="21" spans="1:5" x14ac:dyDescent="0.25">
      <c r="A21" s="48"/>
      <c r="E21" s="48"/>
    </row>
    <row r="22" spans="1:5" x14ac:dyDescent="0.25">
      <c r="A22" s="48"/>
      <c r="E22" s="48"/>
    </row>
    <row r="23" spans="1:5" x14ac:dyDescent="0.25">
      <c r="A23" s="48"/>
      <c r="E23" s="48"/>
    </row>
    <row r="24" spans="1:5" x14ac:dyDescent="0.25">
      <c r="A24" s="48"/>
      <c r="E24" s="48"/>
    </row>
    <row r="25" spans="1:5" x14ac:dyDescent="0.25">
      <c r="A25" s="48"/>
      <c r="E25" s="48"/>
    </row>
    <row r="26" spans="1:5" x14ac:dyDescent="0.25">
      <c r="A26" s="48"/>
      <c r="E26" s="48"/>
    </row>
    <row r="27" spans="1:5" x14ac:dyDescent="0.25">
      <c r="A27" s="48"/>
      <c r="E27" s="48"/>
    </row>
    <row r="28" spans="1:5" x14ac:dyDescent="0.25">
      <c r="A28" s="48"/>
      <c r="E28" s="48"/>
    </row>
    <row r="29" spans="1:5" x14ac:dyDescent="0.25">
      <c r="A29" s="48"/>
      <c r="E29" s="48"/>
    </row>
    <row r="30" spans="1:5" x14ac:dyDescent="0.25">
      <c r="A30" s="48"/>
      <c r="E30" s="48"/>
    </row>
    <row r="31" spans="1:5" x14ac:dyDescent="0.25">
      <c r="A31" s="48"/>
      <c r="E31" s="48"/>
    </row>
    <row r="32" spans="1:5" x14ac:dyDescent="0.25">
      <c r="A32" s="48"/>
      <c r="E32" s="48"/>
    </row>
    <row r="33" spans="1:5" x14ac:dyDescent="0.25">
      <c r="A33" s="48"/>
      <c r="E33" s="48"/>
    </row>
    <row r="34" spans="1:5" x14ac:dyDescent="0.25">
      <c r="A34" s="48"/>
      <c r="E34" s="48"/>
    </row>
    <row r="35" spans="1:5" x14ac:dyDescent="0.25">
      <c r="A35" s="48"/>
      <c r="E35" s="48"/>
    </row>
    <row r="36" spans="1:5" x14ac:dyDescent="0.25">
      <c r="A36" s="48"/>
    </row>
    <row r="37" spans="1:5" x14ac:dyDescent="0.25">
      <c r="A37" s="48"/>
    </row>
    <row r="38" spans="1:5" x14ac:dyDescent="0.25">
      <c r="A38" s="48"/>
    </row>
    <row r="39" spans="1:5" x14ac:dyDescent="0.25">
      <c r="A39" s="48"/>
    </row>
    <row r="40" spans="1:5" x14ac:dyDescent="0.25">
      <c r="A40" s="48"/>
    </row>
    <row r="41" spans="1:5" x14ac:dyDescent="0.25">
      <c r="A41" s="48"/>
    </row>
    <row r="42" spans="1:5" x14ac:dyDescent="0.25">
      <c r="A42" s="48"/>
    </row>
    <row r="43" spans="1:5" x14ac:dyDescent="0.25">
      <c r="A43" s="48"/>
    </row>
  </sheetData>
  <mergeCells count="2">
    <mergeCell ref="A2:F2"/>
    <mergeCell ref="E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Descripción General</vt:lpstr>
      <vt:lpstr>Escenario 1</vt:lpstr>
      <vt:lpstr>Escenario 2</vt:lpstr>
      <vt:lpstr>Resumen descuentos</vt:lpstr>
      <vt:lpstr>Descripción grupos para alertas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Peñaranda</dc:creator>
  <cp:lastModifiedBy>Paola Rojas Redondo</cp:lastModifiedBy>
  <dcterms:created xsi:type="dcterms:W3CDTF">2015-07-06T14:02:33Z</dcterms:created>
  <dcterms:modified xsi:type="dcterms:W3CDTF">2015-07-10T18:36:10Z</dcterms:modified>
</cp:coreProperties>
</file>