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SARAY\Downloads\RTVC\FORMATOS\DIRECCIONAMIENTO\"/>
    </mc:Choice>
  </mc:AlternateContent>
  <xr:revisionPtr revIDLastSave="0" documentId="8_{4CA82FC9-6B5B-4547-9714-049F9EFAEF79}" xr6:coauthVersionLast="47" xr6:coauthVersionMax="47" xr10:uidLastSave="{00000000-0000-0000-0000-000000000000}"/>
  <bookViews>
    <workbookView xWindow="-110" yWindow="-110" windowWidth="19420" windowHeight="10300" xr2:uid="{00000000-000D-0000-FFFF-FFFF00000000}"/>
  </bookViews>
  <sheets>
    <sheet name="INGRESOS" sheetId="9" r:id="rId1"/>
    <sheet name="CC" sheetId="10" r:id="rId2"/>
    <sheet name="Proyección 2021" sheetId="5" state="hidden" r:id="rId3"/>
    <sheet name="Proyección 5 años" sheetId="7" state="hidden" r:id="rId4"/>
    <sheet name="2020 ajustado" sheetId="8" state="hidden" r:id="rId5"/>
    <sheet name="Contratos" sheetId="4" state="hidden" r:id="rId6"/>
    <sheet name="Matriz de Crecimiento" sheetId="6" state="hidden" r:id="rId7"/>
  </sheets>
  <definedNames>
    <definedName name="_xlnm.Print_Area" localSheetId="2">'Proyección 2021'!$A$1:$P$72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9" i="4" l="1"/>
  <c r="L9" i="4"/>
  <c r="K9" i="4"/>
  <c r="J9" i="4"/>
  <c r="H9" i="4"/>
  <c r="G9" i="4"/>
  <c r="F9" i="4"/>
  <c r="E9" i="4"/>
  <c r="D9" i="4"/>
  <c r="C9" i="4"/>
  <c r="B9" i="4"/>
  <c r="N8" i="4"/>
  <c r="I8" i="4"/>
  <c r="N7" i="4"/>
  <c r="I6" i="4"/>
  <c r="N6" i="4" s="1"/>
  <c r="N5" i="4"/>
  <c r="I5" i="4"/>
  <c r="N4" i="4"/>
  <c r="C26" i="7"/>
  <c r="C23" i="7"/>
  <c r="C20" i="7"/>
  <c r="C17" i="7"/>
  <c r="C14" i="7"/>
  <c r="C11" i="7"/>
  <c r="C8" i="7"/>
  <c r="C5" i="7"/>
  <c r="T70" i="5"/>
  <c r="S70" i="5"/>
  <c r="T69" i="5"/>
  <c r="S69" i="5"/>
  <c r="T68" i="5"/>
  <c r="S68" i="5"/>
  <c r="T67" i="5"/>
  <c r="S67" i="5"/>
  <c r="T66" i="5"/>
  <c r="S66" i="5"/>
  <c r="T65" i="5"/>
  <c r="S65" i="5"/>
  <c r="T64" i="5"/>
  <c r="S64" i="5"/>
  <c r="T63" i="5"/>
  <c r="S63" i="5"/>
  <c r="Q63" i="5"/>
  <c r="R70" i="5"/>
  <c r="Q70" i="5"/>
  <c r="R69" i="5"/>
  <c r="Q69" i="5"/>
  <c r="R68" i="5"/>
  <c r="Q68" i="5"/>
  <c r="R67" i="5"/>
  <c r="Q67" i="5"/>
  <c r="R66" i="5"/>
  <c r="Q66" i="5"/>
  <c r="R65" i="5"/>
  <c r="Q65" i="5"/>
  <c r="R64" i="5"/>
  <c r="Q64" i="5"/>
  <c r="R63" i="5"/>
  <c r="F71" i="5"/>
  <c r="N9" i="4" l="1"/>
  <c r="I9" i="4"/>
  <c r="D63" i="5" l="1"/>
  <c r="N27" i="5"/>
  <c r="B35" i="7" s="1"/>
  <c r="D35" i="7" s="1"/>
  <c r="N26" i="5"/>
  <c r="B34" i="7" s="1"/>
  <c r="D34" i="7" s="1"/>
  <c r="N25" i="5"/>
  <c r="B33" i="7" s="1"/>
  <c r="D33" i="7" s="1"/>
  <c r="N24" i="5"/>
  <c r="B32" i="7" s="1"/>
  <c r="D32" i="7" s="1"/>
  <c r="N23" i="5"/>
  <c r="D64" i="5" l="1"/>
  <c r="D65" i="5"/>
  <c r="P63" i="5"/>
  <c r="O63" i="5"/>
  <c r="D66" i="5"/>
  <c r="D67" i="5"/>
  <c r="B31" i="7"/>
  <c r="D31" i="7" s="1"/>
  <c r="B44" i="7" s="1"/>
  <c r="P64" i="5"/>
  <c r="O64" i="5"/>
  <c r="P65" i="5"/>
  <c r="O65" i="5"/>
  <c r="P66" i="5"/>
  <c r="O66" i="5"/>
  <c r="P67" i="5"/>
  <c r="O67" i="5"/>
  <c r="G18" i="7" l="1"/>
  <c r="F18" i="7"/>
  <c r="E18" i="7"/>
  <c r="D18" i="7"/>
  <c r="B48" i="7" l="1"/>
  <c r="B47" i="7"/>
  <c r="B46" i="7"/>
  <c r="C46" i="7" s="1"/>
  <c r="G15" i="7" l="1"/>
  <c r="F15" i="7"/>
  <c r="E15" i="7"/>
  <c r="D15" i="7"/>
  <c r="G12" i="7"/>
  <c r="F12" i="7"/>
  <c r="E12" i="7"/>
  <c r="D12" i="7"/>
  <c r="F34" i="7" s="1"/>
  <c r="H34" i="7" s="1"/>
  <c r="J34" i="7" s="1"/>
  <c r="L34" i="7" s="1"/>
  <c r="F35" i="7" l="1"/>
  <c r="I26" i="8"/>
  <c r="I25" i="8"/>
  <c r="F24" i="8"/>
  <c r="K24" i="8" s="1"/>
  <c r="L24" i="8" s="1"/>
  <c r="K28" i="8"/>
  <c r="L28" i="8" s="1"/>
  <c r="K23" i="8"/>
  <c r="L23" i="8" s="1"/>
  <c r="K22" i="8"/>
  <c r="L22" i="8" s="1"/>
  <c r="H35" i="7" l="1"/>
  <c r="D48" i="7"/>
  <c r="D47" i="7"/>
  <c r="E47" i="7" s="1"/>
  <c r="B29" i="8"/>
  <c r="G15" i="8"/>
  <c r="F15" i="8"/>
  <c r="E15" i="8"/>
  <c r="D15" i="8"/>
  <c r="C15" i="8"/>
  <c r="G12" i="8"/>
  <c r="F12" i="8"/>
  <c r="E12" i="8"/>
  <c r="D12" i="8"/>
  <c r="C12" i="8"/>
  <c r="G9" i="8"/>
  <c r="F9" i="8"/>
  <c r="E9" i="8"/>
  <c r="D9" i="8"/>
  <c r="C9" i="8"/>
  <c r="G6" i="8"/>
  <c r="F6" i="8"/>
  <c r="E6" i="8"/>
  <c r="D6" i="8"/>
  <c r="C6" i="8"/>
  <c r="G3" i="8"/>
  <c r="F3" i="8"/>
  <c r="E3" i="8"/>
  <c r="D3" i="8"/>
  <c r="C3" i="8"/>
  <c r="J35" i="7" l="1"/>
  <c r="F48" i="7"/>
  <c r="G48" i="7" s="1"/>
  <c r="F47" i="7"/>
  <c r="G47" i="7" s="1"/>
  <c r="C22" i="8"/>
  <c r="C26" i="8"/>
  <c r="C25" i="8"/>
  <c r="C24" i="8"/>
  <c r="C28" i="8"/>
  <c r="C23" i="8"/>
  <c r="C27" i="8"/>
  <c r="I24" i="8"/>
  <c r="J24" i="8" s="1"/>
  <c r="B9" i="8"/>
  <c r="L35" i="7" l="1"/>
  <c r="J48" i="7" s="1"/>
  <c r="K48" i="7" s="1"/>
  <c r="H48" i="7"/>
  <c r="I48" i="7" s="1"/>
  <c r="H47" i="7"/>
  <c r="I47" i="7" s="1"/>
  <c r="C29" i="8"/>
  <c r="J47" i="7" l="1"/>
  <c r="K47" i="7" s="1"/>
  <c r="G24" i="7" l="1"/>
  <c r="F24" i="7"/>
  <c r="E24" i="7"/>
  <c r="D24" i="7"/>
  <c r="G21" i="7"/>
  <c r="F21" i="7"/>
  <c r="E21" i="7"/>
  <c r="D21" i="7"/>
  <c r="G9" i="7"/>
  <c r="F9" i="7"/>
  <c r="E9" i="7"/>
  <c r="D9" i="7"/>
  <c r="F33" i="7" s="1"/>
  <c r="G6" i="7"/>
  <c r="F6" i="7"/>
  <c r="E6" i="7"/>
  <c r="D6" i="7"/>
  <c r="F32" i="7" s="1"/>
  <c r="G3" i="7"/>
  <c r="F3" i="7"/>
  <c r="E3" i="7"/>
  <c r="D3" i="7"/>
  <c r="F31" i="7" s="1"/>
  <c r="H31" i="7" s="1"/>
  <c r="M31" i="5"/>
  <c r="L31" i="5"/>
  <c r="K31" i="5"/>
  <c r="J31" i="5"/>
  <c r="I31" i="5"/>
  <c r="J31" i="7" l="1"/>
  <c r="L31" i="7" s="1"/>
  <c r="H33" i="7"/>
  <c r="J33" i="7" s="1"/>
  <c r="L33" i="7" s="1"/>
  <c r="H32" i="7"/>
  <c r="J32" i="7" s="1"/>
  <c r="L32" i="7" s="1"/>
  <c r="J71" i="5"/>
  <c r="H71" i="5"/>
  <c r="N28" i="5"/>
  <c r="N29" i="5"/>
  <c r="M19" i="5"/>
  <c r="L19" i="5"/>
  <c r="K19" i="5"/>
  <c r="J19" i="5"/>
  <c r="I19" i="5"/>
  <c r="H19" i="5"/>
  <c r="G19" i="5"/>
  <c r="F19" i="5"/>
  <c r="E19" i="5"/>
  <c r="D19" i="5"/>
  <c r="C19" i="5"/>
  <c r="B19" i="5"/>
  <c r="C8" i="5"/>
  <c r="D8" i="5" s="1"/>
  <c r="C31" i="5"/>
  <c r="D31" i="5"/>
  <c r="E31" i="5"/>
  <c r="F31" i="5"/>
  <c r="G31" i="5"/>
  <c r="H31" i="5"/>
  <c r="B31" i="5"/>
  <c r="C29" i="4"/>
  <c r="B29" i="4"/>
  <c r="N16" i="4"/>
  <c r="N13" i="4"/>
  <c r="M18" i="4"/>
  <c r="L18" i="4"/>
  <c r="K18" i="4"/>
  <c r="J18" i="4"/>
  <c r="H18" i="4"/>
  <c r="G18" i="4"/>
  <c r="F18" i="4"/>
  <c r="E18" i="4"/>
  <c r="D18" i="4"/>
  <c r="C18" i="4"/>
  <c r="B18" i="4"/>
  <c r="I17" i="4"/>
  <c r="N17" i="4" s="1"/>
  <c r="I15" i="4"/>
  <c r="N15" i="4" s="1"/>
  <c r="I14" i="4"/>
  <c r="N28" i="4"/>
  <c r="N27" i="4"/>
  <c r="N26" i="4"/>
  <c r="N25" i="4"/>
  <c r="N24" i="4"/>
  <c r="M29" i="4"/>
  <c r="L29" i="4"/>
  <c r="K29" i="4"/>
  <c r="J29" i="4"/>
  <c r="I29" i="4"/>
  <c r="H29" i="4"/>
  <c r="G29" i="4"/>
  <c r="F29" i="4"/>
  <c r="E29" i="4"/>
  <c r="D29" i="4"/>
  <c r="N30" i="5"/>
  <c r="K69" i="5" l="1"/>
  <c r="K67" i="5"/>
  <c r="K68" i="5"/>
  <c r="K66" i="5"/>
  <c r="B37" i="7"/>
  <c r="D37" i="7" s="1"/>
  <c r="F37" i="7" s="1"/>
  <c r="H37" i="7" s="1"/>
  <c r="J37" i="7" s="1"/>
  <c r="L37" i="7" s="1"/>
  <c r="D69" i="5"/>
  <c r="N31" i="5"/>
  <c r="B36" i="7"/>
  <c r="D68" i="5"/>
  <c r="B38" i="7"/>
  <c r="D38" i="7" s="1"/>
  <c r="F38" i="7" s="1"/>
  <c r="H38" i="7" s="1"/>
  <c r="J38" i="7" s="1"/>
  <c r="L38" i="7" s="1"/>
  <c r="D70" i="5"/>
  <c r="I65" i="5"/>
  <c r="T71" i="5"/>
  <c r="S71" i="5"/>
  <c r="R71" i="5"/>
  <c r="Q71" i="5"/>
  <c r="I66" i="5"/>
  <c r="I67" i="5"/>
  <c r="I68" i="5"/>
  <c r="N29" i="4"/>
  <c r="I18" i="4"/>
  <c r="K64" i="5"/>
  <c r="I69" i="5"/>
  <c r="E8" i="5"/>
  <c r="F8" i="5" s="1"/>
  <c r="G8" i="5" s="1"/>
  <c r="H8" i="5" s="1"/>
  <c r="I8" i="5" s="1"/>
  <c r="J8" i="5" s="1"/>
  <c r="K8" i="5" s="1"/>
  <c r="L8" i="5" s="1"/>
  <c r="M8" i="5" s="1"/>
  <c r="K70" i="5"/>
  <c r="N14" i="4"/>
  <c r="N18" i="4" s="1"/>
  <c r="I63" i="5"/>
  <c r="I70" i="5"/>
  <c r="K63" i="5"/>
  <c r="I64" i="5"/>
  <c r="K65" i="5"/>
  <c r="N45" i="5" l="1"/>
  <c r="P69" i="5"/>
  <c r="O69" i="5"/>
  <c r="P70" i="5"/>
  <c r="O70" i="5"/>
  <c r="B33" i="5"/>
  <c r="P68" i="5"/>
  <c r="O68" i="5"/>
  <c r="D36" i="7"/>
  <c r="F36" i="7" s="1"/>
  <c r="H36" i="7" s="1"/>
  <c r="B39" i="7"/>
  <c r="N19" i="5"/>
  <c r="H33" i="5"/>
  <c r="N8" i="5"/>
  <c r="E33" i="5"/>
  <c r="L33" i="5"/>
  <c r="K33" i="5"/>
  <c r="M33" i="5"/>
  <c r="J33" i="5"/>
  <c r="D33" i="5"/>
  <c r="G33" i="5"/>
  <c r="C33" i="5"/>
  <c r="I33" i="5"/>
  <c r="F33" i="5"/>
  <c r="K71" i="5"/>
  <c r="I71" i="5"/>
  <c r="J36" i="7" l="1"/>
  <c r="L36" i="7" s="1"/>
  <c r="H39" i="7"/>
  <c r="I36" i="7" s="1"/>
  <c r="C35" i="7"/>
  <c r="C38" i="7"/>
  <c r="C32" i="7"/>
  <c r="C36" i="7"/>
  <c r="C34" i="7"/>
  <c r="C37" i="7"/>
  <c r="C33" i="7"/>
  <c r="C31" i="7"/>
  <c r="B45" i="5"/>
  <c r="B37" i="5" s="1"/>
  <c r="N2" i="5"/>
  <c r="N4" i="5" s="1"/>
  <c r="N6" i="5" s="1"/>
  <c r="N58" i="5" s="1"/>
  <c r="G69" i="5"/>
  <c r="G68" i="5"/>
  <c r="G67" i="5"/>
  <c r="G66" i="5"/>
  <c r="B43" i="5"/>
  <c r="B44" i="5"/>
  <c r="B42" i="5"/>
  <c r="B39" i="5"/>
  <c r="B41" i="5"/>
  <c r="B40" i="5"/>
  <c r="B38" i="5"/>
  <c r="G63" i="5"/>
  <c r="G65" i="5"/>
  <c r="G64" i="5"/>
  <c r="N33" i="5"/>
  <c r="L45" i="5"/>
  <c r="F45" i="5"/>
  <c r="I45" i="5"/>
  <c r="E45" i="5"/>
  <c r="D45" i="5"/>
  <c r="J45" i="5"/>
  <c r="M45" i="5"/>
  <c r="C45" i="5"/>
  <c r="K45" i="5"/>
  <c r="G45" i="5"/>
  <c r="H45" i="5"/>
  <c r="G70" i="5"/>
  <c r="M58" i="5" l="1"/>
  <c r="J58" i="5"/>
  <c r="L58" i="5"/>
  <c r="H58" i="5"/>
  <c r="D58" i="5"/>
  <c r="I58" i="5"/>
  <c r="C58" i="5"/>
  <c r="F58" i="5"/>
  <c r="E58" i="5"/>
  <c r="G58" i="5"/>
  <c r="K58" i="5"/>
  <c r="B58" i="5"/>
  <c r="C39" i="7"/>
  <c r="G71" i="5"/>
  <c r="H40" i="5"/>
  <c r="H43" i="5"/>
  <c r="H37" i="5"/>
  <c r="H42" i="5"/>
  <c r="H44" i="5"/>
  <c r="H39" i="5"/>
  <c r="H41" i="5"/>
  <c r="H38" i="5"/>
  <c r="L44" i="5"/>
  <c r="L40" i="5"/>
  <c r="L41" i="5"/>
  <c r="L38" i="5"/>
  <c r="L37" i="5"/>
  <c r="L43" i="5"/>
  <c r="L42" i="5"/>
  <c r="L39" i="5"/>
  <c r="M41" i="5"/>
  <c r="M42" i="5"/>
  <c r="M44" i="5"/>
  <c r="M38" i="5"/>
  <c r="M43" i="5"/>
  <c r="M37" i="5"/>
  <c r="M39" i="5"/>
  <c r="M40" i="5"/>
  <c r="E41" i="5"/>
  <c r="E37" i="5"/>
  <c r="E42" i="5"/>
  <c r="E39" i="5"/>
  <c r="E38" i="5"/>
  <c r="E44" i="5"/>
  <c r="E43" i="5"/>
  <c r="E40" i="5"/>
  <c r="I37" i="5"/>
  <c r="I38" i="5"/>
  <c r="I43" i="5"/>
  <c r="I42" i="5"/>
  <c r="I41" i="5"/>
  <c r="I39" i="5"/>
  <c r="I40" i="5"/>
  <c r="I44" i="5"/>
  <c r="G43" i="5"/>
  <c r="G44" i="5"/>
  <c r="G41" i="5"/>
  <c r="G40" i="5"/>
  <c r="G39" i="5"/>
  <c r="G38" i="5"/>
  <c r="G37" i="5"/>
  <c r="G42" i="5"/>
  <c r="C39" i="5"/>
  <c r="C42" i="5"/>
  <c r="C44" i="5"/>
  <c r="C40" i="5"/>
  <c r="C41" i="5"/>
  <c r="C38" i="5"/>
  <c r="C43" i="5"/>
  <c r="C37" i="5"/>
  <c r="J42" i="5"/>
  <c r="J39" i="5"/>
  <c r="J43" i="5"/>
  <c r="J44" i="5"/>
  <c r="J41" i="5"/>
  <c r="J38" i="5"/>
  <c r="J40" i="5"/>
  <c r="J37" i="5"/>
  <c r="F38" i="5"/>
  <c r="F43" i="5"/>
  <c r="F41" i="5"/>
  <c r="F40" i="5"/>
  <c r="F42" i="5"/>
  <c r="F44" i="5"/>
  <c r="F37" i="5"/>
  <c r="F39" i="5"/>
  <c r="K39" i="5"/>
  <c r="K40" i="5"/>
  <c r="K44" i="5"/>
  <c r="K43" i="5"/>
  <c r="K37" i="5"/>
  <c r="K41" i="5"/>
  <c r="K38" i="5"/>
  <c r="K42" i="5"/>
  <c r="D44" i="5"/>
  <c r="D37" i="5"/>
  <c r="D39" i="5"/>
  <c r="D41" i="5"/>
  <c r="D42" i="5"/>
  <c r="D38" i="5"/>
  <c r="D40" i="5"/>
  <c r="D43" i="5"/>
  <c r="F55" i="5" l="1"/>
  <c r="F53" i="5"/>
  <c r="F51" i="5"/>
  <c r="F56" i="5"/>
  <c r="F50" i="5"/>
  <c r="F52" i="5"/>
  <c r="F57" i="5"/>
  <c r="F54" i="5"/>
  <c r="C57" i="5"/>
  <c r="C54" i="5"/>
  <c r="C51" i="5"/>
  <c r="C56" i="5"/>
  <c r="C53" i="5"/>
  <c r="C50" i="5"/>
  <c r="C55" i="5"/>
  <c r="C52" i="5"/>
  <c r="I50" i="5"/>
  <c r="I55" i="5"/>
  <c r="I56" i="5"/>
  <c r="I52" i="5"/>
  <c r="I51" i="5"/>
  <c r="I54" i="5"/>
  <c r="I57" i="5"/>
  <c r="I53" i="5"/>
  <c r="D54" i="5"/>
  <c r="D51" i="5"/>
  <c r="D52" i="5"/>
  <c r="D55" i="5"/>
  <c r="D56" i="5"/>
  <c r="D50" i="5"/>
  <c r="D53" i="5"/>
  <c r="D57" i="5"/>
  <c r="B55" i="5"/>
  <c r="B54" i="5"/>
  <c r="B53" i="5"/>
  <c r="B51" i="5"/>
  <c r="B57" i="5"/>
  <c r="B56" i="5"/>
  <c r="B52" i="5"/>
  <c r="B50" i="5"/>
  <c r="H57" i="5"/>
  <c r="H50" i="5"/>
  <c r="H55" i="5"/>
  <c r="H51" i="5"/>
  <c r="H56" i="5"/>
  <c r="H52" i="5"/>
  <c r="H54" i="5"/>
  <c r="H53" i="5"/>
  <c r="K52" i="5"/>
  <c r="K57" i="5"/>
  <c r="K50" i="5"/>
  <c r="K53" i="5"/>
  <c r="K54" i="5"/>
  <c r="K51" i="5"/>
  <c r="K56" i="5"/>
  <c r="K55" i="5"/>
  <c r="L55" i="5"/>
  <c r="L57" i="5"/>
  <c r="L51" i="5"/>
  <c r="L53" i="5"/>
  <c r="L54" i="5"/>
  <c r="L50" i="5"/>
  <c r="L56" i="5"/>
  <c r="L52" i="5"/>
  <c r="G52" i="5"/>
  <c r="G57" i="5"/>
  <c r="G56" i="5"/>
  <c r="G53" i="5"/>
  <c r="G50" i="5"/>
  <c r="G54" i="5"/>
  <c r="G55" i="5"/>
  <c r="G51" i="5"/>
  <c r="J52" i="5"/>
  <c r="J51" i="5"/>
  <c r="J57" i="5"/>
  <c r="J56" i="5"/>
  <c r="J54" i="5"/>
  <c r="J50" i="5"/>
  <c r="J53" i="5"/>
  <c r="J55" i="5"/>
  <c r="E51" i="5"/>
  <c r="E56" i="5"/>
  <c r="E53" i="5"/>
  <c r="E55" i="5"/>
  <c r="E54" i="5"/>
  <c r="E52" i="5"/>
  <c r="E57" i="5"/>
  <c r="E50" i="5"/>
  <c r="M51" i="5"/>
  <c r="M52" i="5"/>
  <c r="M55" i="5"/>
  <c r="M54" i="5"/>
  <c r="M56" i="5"/>
  <c r="M53" i="5"/>
  <c r="M50" i="5"/>
  <c r="M57" i="5"/>
  <c r="N38" i="5"/>
  <c r="B64" i="5" s="1"/>
  <c r="M64" i="5" s="1"/>
  <c r="N41" i="5"/>
  <c r="B67" i="5" s="1"/>
  <c r="M67" i="5" s="1"/>
  <c r="N40" i="5"/>
  <c r="B66" i="5" s="1"/>
  <c r="N66" i="5" s="1"/>
  <c r="N44" i="5"/>
  <c r="B70" i="5" s="1"/>
  <c r="B82" i="5" s="1"/>
  <c r="N39" i="5"/>
  <c r="B65" i="5" s="1"/>
  <c r="B77" i="5" s="1"/>
  <c r="N43" i="5"/>
  <c r="B69" i="5" s="1"/>
  <c r="M69" i="5" s="1"/>
  <c r="N67" i="5"/>
  <c r="B79" i="5"/>
  <c r="N42" i="5"/>
  <c r="B68" i="5" s="1"/>
  <c r="N37" i="5"/>
  <c r="B63" i="5" s="1"/>
  <c r="N50" i="5" l="1"/>
  <c r="N52" i="5"/>
  <c r="N56" i="5"/>
  <c r="N57" i="5"/>
  <c r="N51" i="5"/>
  <c r="N53" i="5"/>
  <c r="N54" i="5"/>
  <c r="N55" i="5"/>
  <c r="M66" i="5"/>
  <c r="B78" i="5"/>
  <c r="N64" i="5"/>
  <c r="M65" i="5"/>
  <c r="N65" i="5"/>
  <c r="N70" i="5"/>
  <c r="M70" i="5"/>
  <c r="B76" i="5"/>
  <c r="B75" i="5"/>
  <c r="N63" i="5"/>
  <c r="M63" i="5"/>
  <c r="B81" i="5"/>
  <c r="N69" i="5"/>
  <c r="B71" i="5"/>
  <c r="C66" i="5" s="1"/>
  <c r="M68" i="5"/>
  <c r="N68" i="5"/>
  <c r="B80" i="5"/>
  <c r="D27" i="8"/>
  <c r="D23" i="8"/>
  <c r="I23" i="8" s="1"/>
  <c r="J23" i="8" s="1"/>
  <c r="D28" i="8"/>
  <c r="D22" i="8"/>
  <c r="D71" i="5"/>
  <c r="B83" i="5" l="1"/>
  <c r="C77" i="5" s="1"/>
  <c r="C65" i="5"/>
  <c r="C64" i="5"/>
  <c r="C70" i="5"/>
  <c r="C67" i="5"/>
  <c r="C68" i="5"/>
  <c r="N71" i="5"/>
  <c r="C63" i="5"/>
  <c r="C69" i="5"/>
  <c r="C76" i="5"/>
  <c r="M71" i="5"/>
  <c r="C82" i="5"/>
  <c r="C79" i="5"/>
  <c r="P71" i="5"/>
  <c r="O71" i="5"/>
  <c r="C80" i="5"/>
  <c r="E66" i="5"/>
  <c r="E67" i="5"/>
  <c r="E68" i="5"/>
  <c r="D29" i="8"/>
  <c r="E22" i="8" s="1"/>
  <c r="I22" i="8"/>
  <c r="J22" i="8" s="1"/>
  <c r="B3" i="8"/>
  <c r="B6" i="8"/>
  <c r="I28" i="8"/>
  <c r="J28" i="8" s="1"/>
  <c r="B15" i="8"/>
  <c r="F27" i="8"/>
  <c r="I27" i="8"/>
  <c r="J27" i="8" s="1"/>
  <c r="E70" i="5"/>
  <c r="B45" i="7"/>
  <c r="C45" i="7" s="1"/>
  <c r="D39" i="7"/>
  <c r="B50" i="7"/>
  <c r="C50" i="7" s="1"/>
  <c r="C44" i="7"/>
  <c r="E65" i="5"/>
  <c r="E64" i="5"/>
  <c r="E69" i="5"/>
  <c r="E63" i="5"/>
  <c r="E71" i="5" s="1"/>
  <c r="B49" i="7"/>
  <c r="C49" i="7" s="1"/>
  <c r="C75" i="5" l="1"/>
  <c r="C81" i="5"/>
  <c r="C78" i="5"/>
  <c r="B51" i="7"/>
  <c r="C51" i="7" s="1"/>
  <c r="E36" i="7"/>
  <c r="C71" i="5"/>
  <c r="C83" i="5"/>
  <c r="E23" i="8"/>
  <c r="I29" i="8"/>
  <c r="J29" i="8" s="1"/>
  <c r="E24" i="8"/>
  <c r="E28" i="8"/>
  <c r="E29" i="8"/>
  <c r="E27" i="8"/>
  <c r="E25" i="8"/>
  <c r="F29" i="8"/>
  <c r="G27" i="8" s="1"/>
  <c r="K27" i="8"/>
  <c r="L27" i="8" s="1"/>
  <c r="E37" i="7"/>
  <c r="E34" i="7"/>
  <c r="E35" i="7"/>
  <c r="E33" i="7"/>
  <c r="D44" i="7"/>
  <c r="E44" i="7" s="1"/>
  <c r="D50" i="7"/>
  <c r="E50" i="7" s="1"/>
  <c r="E32" i="7"/>
  <c r="D49" i="7"/>
  <c r="E49" i="7" s="1"/>
  <c r="E31" i="7"/>
  <c r="E38" i="7"/>
  <c r="D46" i="7"/>
  <c r="E46" i="7" s="1"/>
  <c r="E39" i="7" l="1"/>
  <c r="G28" i="8"/>
  <c r="G26" i="8"/>
  <c r="G24" i="8"/>
  <c r="G29" i="8"/>
  <c r="G22" i="8"/>
  <c r="G23" i="8"/>
  <c r="G25" i="8"/>
  <c r="K29" i="8"/>
  <c r="L29" i="8" s="1"/>
  <c r="F46" i="7"/>
  <c r="G46" i="7" s="1"/>
  <c r="F50" i="7"/>
  <c r="G50" i="7" s="1"/>
  <c r="F49" i="7"/>
  <c r="G49" i="7" s="1"/>
  <c r="F44" i="7"/>
  <c r="G44" i="7" s="1"/>
  <c r="H46" i="7" l="1"/>
  <c r="I46" i="7" s="1"/>
  <c r="H49" i="7"/>
  <c r="I49" i="7" s="1"/>
  <c r="H50" i="7"/>
  <c r="I50" i="7" s="1"/>
  <c r="H44" i="7"/>
  <c r="I44" i="7" s="1"/>
  <c r="J46" i="7" l="1"/>
  <c r="K46" i="7" s="1"/>
  <c r="J44" i="7"/>
  <c r="K44" i="7" s="1"/>
  <c r="J50" i="7"/>
  <c r="K50" i="7" s="1"/>
  <c r="J49" i="7"/>
  <c r="K49" i="7" s="1"/>
  <c r="F39" i="7" l="1"/>
  <c r="G32" i="7" s="1"/>
  <c r="D45" i="7"/>
  <c r="E45" i="7" s="1"/>
  <c r="F45" i="7" l="1"/>
  <c r="G45" i="7" s="1"/>
  <c r="G37" i="7"/>
  <c r="G35" i="7"/>
  <c r="G33" i="7"/>
  <c r="G36" i="7"/>
  <c r="G38" i="7"/>
  <c r="G34" i="7"/>
  <c r="D51" i="7"/>
  <c r="E51" i="7" s="1"/>
  <c r="G31" i="7"/>
  <c r="G39" i="7" l="1"/>
  <c r="I35" i="7"/>
  <c r="I31" i="7"/>
  <c r="I33" i="7"/>
  <c r="I37" i="7"/>
  <c r="F51" i="7"/>
  <c r="G51" i="7" s="1"/>
  <c r="I34" i="7"/>
  <c r="I38" i="7"/>
  <c r="I32" i="7"/>
  <c r="J39" i="7"/>
  <c r="K36" i="7" s="1"/>
  <c r="H45" i="7"/>
  <c r="I45" i="7" s="1"/>
  <c r="I39" i="7" l="1"/>
  <c r="K38" i="7"/>
  <c r="H51" i="7"/>
  <c r="I51" i="7" s="1"/>
  <c r="K33" i="7"/>
  <c r="K31" i="7"/>
  <c r="K34" i="7"/>
  <c r="K35" i="7"/>
  <c r="K37" i="7"/>
  <c r="K32" i="7"/>
  <c r="L39" i="7"/>
  <c r="M36" i="7" s="1"/>
  <c r="J45" i="7"/>
  <c r="K45" i="7" s="1"/>
  <c r="K39" i="7" l="1"/>
  <c r="J51" i="7"/>
  <c r="K51" i="7" s="1"/>
  <c r="M38" i="7"/>
  <c r="M34" i="7"/>
  <c r="M35" i="7"/>
  <c r="M33" i="7"/>
  <c r="M37" i="7"/>
  <c r="M31" i="7"/>
  <c r="M32" i="7"/>
  <c r="M39" i="7" l="1"/>
</calcChain>
</file>

<file path=xl/sharedStrings.xml><?xml version="1.0" encoding="utf-8"?>
<sst xmlns="http://schemas.openxmlformats.org/spreadsheetml/2006/main" count="458" uniqueCount="161">
  <si>
    <t>ENERO</t>
  </si>
  <si>
    <t>FEBRERO</t>
  </si>
  <si>
    <t>MARZO</t>
  </si>
  <si>
    <t>ABRIL</t>
  </si>
  <si>
    <t>MAYO</t>
  </si>
  <si>
    <t>JUNIO</t>
  </si>
  <si>
    <t>JULIO</t>
  </si>
  <si>
    <t>AGOSTO</t>
  </si>
  <si>
    <t>SEPTIEMBRE</t>
  </si>
  <si>
    <t>OCTUBRE</t>
  </si>
  <si>
    <t>NOVIEMBRE</t>
  </si>
  <si>
    <t>DICIEMBRE</t>
  </si>
  <si>
    <t>SEÑAL COLOMBIA</t>
  </si>
  <si>
    <t>RADIO</t>
  </si>
  <si>
    <t>CUENTAS POR COBRAR</t>
  </si>
  <si>
    <t>TORRES DE TRANSMISIÓN</t>
  </si>
  <si>
    <t>RENDIMIENTOS FINANCIEROS</t>
  </si>
  <si>
    <t>RUBRO PRESUPUESTAL</t>
  </si>
  <si>
    <t>RECAUDO EFECTIVO</t>
  </si>
  <si>
    <t>PROYECCIÓN VENTA</t>
  </si>
  <si>
    <t xml:space="preserve">  Coproducciones</t>
  </si>
  <si>
    <t xml:space="preserve">  Auspicios y Patrocinios</t>
  </si>
  <si>
    <t xml:space="preserve">  Emisión Señal Institucional</t>
  </si>
  <si>
    <t xml:space="preserve">  Arrendamiento espacio en torre</t>
  </si>
  <si>
    <t xml:space="preserve">  Arrendamiento espacio equipos</t>
  </si>
  <si>
    <t xml:space="preserve">  Suministro de energia</t>
  </si>
  <si>
    <t xml:space="preserve">  Segmento Satelital</t>
  </si>
  <si>
    <t>* Incluir los rubros que sean necesarios.</t>
  </si>
  <si>
    <t>VERSION</t>
  </si>
  <si>
    <t>FECHA</t>
  </si>
  <si>
    <t>CODIGO</t>
  </si>
  <si>
    <t>CANAL INSTITUCIONAL</t>
  </si>
  <si>
    <t xml:space="preserve">  Venta de Imágenes-Señal memoria</t>
  </si>
  <si>
    <t>Producción programas</t>
  </si>
  <si>
    <t xml:space="preserve">  Copias Fonoteca-Señal memoria</t>
  </si>
  <si>
    <t xml:space="preserve"> Emisión Señal Colombia - Auspucios y patrocinios</t>
  </si>
  <si>
    <t xml:space="preserve">INGRESOS </t>
  </si>
  <si>
    <t>Incremento Tarifas</t>
  </si>
  <si>
    <t>Crecimiento PIB</t>
  </si>
  <si>
    <t>TRM</t>
  </si>
  <si>
    <t>Inflación</t>
  </si>
  <si>
    <t>Unidad de Negocio</t>
  </si>
  <si>
    <t>Ene</t>
  </si>
  <si>
    <t>Feb</t>
  </si>
  <si>
    <t>Mar</t>
  </si>
  <si>
    <t>Abr</t>
  </si>
  <si>
    <t>May</t>
  </si>
  <si>
    <t>Jun</t>
  </si>
  <si>
    <t>Jul</t>
  </si>
  <si>
    <t>Ago</t>
  </si>
  <si>
    <t>Sep</t>
  </si>
  <si>
    <t>Oct</t>
  </si>
  <si>
    <t>Nov</t>
  </si>
  <si>
    <t>Dic</t>
  </si>
  <si>
    <t>Tot</t>
  </si>
  <si>
    <t>CENTRO DE EMISION</t>
  </si>
  <si>
    <t>TORRES DE TRANSMISION</t>
  </si>
  <si>
    <t>Total General</t>
  </si>
  <si>
    <t>Contratos 2019 Col $ (000,000)</t>
  </si>
  <si>
    <t>Sep *</t>
  </si>
  <si>
    <t>Oct *</t>
  </si>
  <si>
    <t>Nov *</t>
  </si>
  <si>
    <t>Dic *</t>
  </si>
  <si>
    <t>* Proyectado</t>
  </si>
  <si>
    <t>Contratos 2018 Col $ (000,000)</t>
  </si>
  <si>
    <t>Contratos 2017 Col $ (000,000)</t>
  </si>
  <si>
    <t>Sep*</t>
  </si>
  <si>
    <t>Oct*</t>
  </si>
  <si>
    <t>Nov*</t>
  </si>
  <si>
    <t>Dic*</t>
  </si>
  <si>
    <t>Crecimiento</t>
  </si>
  <si>
    <t>Parámetro mensual</t>
  </si>
  <si>
    <t>Share</t>
  </si>
  <si>
    <t>Cifras en millones de pesos</t>
  </si>
  <si>
    <t>Recaudo sobre venta</t>
  </si>
  <si>
    <t>% Recaudo</t>
  </si>
  <si>
    <t>Clientes</t>
  </si>
  <si>
    <t>Actuales</t>
  </si>
  <si>
    <t>Nuevos</t>
  </si>
  <si>
    <t>Productos</t>
  </si>
  <si>
    <t>Canal Institucional</t>
  </si>
  <si>
    <t>Señal Colombia</t>
  </si>
  <si>
    <t>% V</t>
  </si>
  <si>
    <t>%</t>
  </si>
  <si>
    <t>Actividad</t>
  </si>
  <si>
    <t>Tarifa</t>
  </si>
  <si>
    <t>Parámetros de Crecimiento</t>
  </si>
  <si>
    <t>Col $ (millones)</t>
  </si>
  <si>
    <t>ABS</t>
  </si>
  <si>
    <t>Crecimiento anual</t>
  </si>
  <si>
    <t>2021 vs 2020</t>
  </si>
  <si>
    <t>2022 vs 2021</t>
  </si>
  <si>
    <t>2023 vs 2022</t>
  </si>
  <si>
    <t>2024 vs 2023</t>
  </si>
  <si>
    <t>2025 vs 2024</t>
  </si>
  <si>
    <t>% de crecimiento es el resultado del incremento en la tarifa y el incremento en la actividad (ingresos por auspicios, producción, arrendamiento, segmento, emisión, etc).</t>
  </si>
  <si>
    <t>Original</t>
  </si>
  <si>
    <t>% H</t>
  </si>
  <si>
    <t>Crecimiento Anual</t>
  </si>
  <si>
    <t>2020 vs 2019 Original</t>
  </si>
  <si>
    <t>Central de Medios</t>
  </si>
  <si>
    <t>BTL</t>
  </si>
  <si>
    <t>Post Covid</t>
  </si>
  <si>
    <t>2020 vs 2019 Post Covid</t>
  </si>
  <si>
    <t>CENTRAL DE MEDIOS</t>
  </si>
  <si>
    <t>Proyección de Recaudo</t>
  </si>
  <si>
    <t>SEÑAL MEMORIA</t>
  </si>
  <si>
    <t>Señal Memoria</t>
  </si>
  <si>
    <t>2020*</t>
  </si>
  <si>
    <t>Recaudo 2020 Col $ (000,000)</t>
  </si>
  <si>
    <t>Cola 2019</t>
  </si>
  <si>
    <t>Central de medios</t>
  </si>
  <si>
    <t>Recaudo 2017 - 2021</t>
  </si>
  <si>
    <t>Ppto 2021</t>
  </si>
  <si>
    <t>* Cifras de Recaudo 2020 (Ene - Ago reales, sept - dic proyectadas).</t>
  </si>
  <si>
    <t>2021*</t>
  </si>
  <si>
    <t>Presupuesto contratos 2021</t>
  </si>
  <si>
    <t>Ppto recaudo bruto</t>
  </si>
  <si>
    <t>Ppto recaudo neto</t>
  </si>
  <si>
    <t>Crecimientos históricos</t>
  </si>
  <si>
    <t>2019 vs 2018</t>
  </si>
  <si>
    <t>2018 vs 2017</t>
  </si>
  <si>
    <t>2021* vs 2020*</t>
  </si>
  <si>
    <t>2020* vs 2019*</t>
  </si>
  <si>
    <t>Prespuesto Recaudo 2021 Col $ (000,000)</t>
  </si>
  <si>
    <t>Prespuesto Contratos 2021 Col $ (000,000)</t>
  </si>
  <si>
    <t>Ppto contratos 2021</t>
  </si>
  <si>
    <t>SERVICIOS PRESTADOS A LAS EMPRESAS Y SERVICIOS DE PRODUCCIÓN</t>
  </si>
  <si>
    <t>Auspucios y patrocinios-Venta de pauta comercial</t>
  </si>
  <si>
    <t>Venta de licencias</t>
  </si>
  <si>
    <t xml:space="preserve">  Coproducciones </t>
  </si>
  <si>
    <t xml:space="preserve">  Emisión Canal Institucional</t>
  </si>
  <si>
    <t xml:space="preserve">Copias Fonoteca-Señal memoria </t>
  </si>
  <si>
    <t>Auspicios y Patrocinios</t>
  </si>
  <si>
    <t>SERVICIOS FINANCIEROS Y SERVICIOS CONEXOS, SERVICIOS INMOBILIARIOS Y SERVICIOS DE LEASING</t>
  </si>
  <si>
    <t>Convenios de Cooperación</t>
  </si>
  <si>
    <t>Contratos 2020 Col $ (000,000)</t>
  </si>
  <si>
    <t>DIRECCIONAMIENTO ESTRATEGICO Y PLANEACIÓN</t>
  </si>
  <si>
    <t>Venta por recuperacion de material</t>
  </si>
  <si>
    <t xml:space="preserve">CENTRAL DE MEDIOS-AGENCIA DIGITAL </t>
  </si>
  <si>
    <t xml:space="preserve">BTL </t>
  </si>
  <si>
    <t>Segmento satelital</t>
  </si>
  <si>
    <t>Convenios de Cooperación (No estan asociados a plata)</t>
  </si>
  <si>
    <r>
      <t>Producción de piezas sonoras</t>
    </r>
    <r>
      <rPr>
        <b/>
        <sz val="11"/>
        <color theme="1"/>
        <rFont val="Arial Narrow"/>
        <family val="2"/>
      </rPr>
      <t xml:space="preserve"> </t>
    </r>
    <r>
      <rPr>
        <sz val="11"/>
        <color theme="1"/>
        <rFont val="Arial Narrow"/>
        <family val="2"/>
      </rPr>
      <t>(podcast y programas)</t>
    </r>
  </si>
  <si>
    <t>Arrendamiento área en lote por metro cuadrado</t>
  </si>
  <si>
    <t>Arrendamiento área en salón por metro cuadrado</t>
  </si>
  <si>
    <t>Suministro de energia</t>
  </si>
  <si>
    <t>Energia AC KW / Respaldo</t>
  </si>
  <si>
    <t>Arrendamiento área en torre por metro lineal</t>
  </si>
  <si>
    <t>Alojamiento de equipos en Telepuertos (Energia)</t>
  </si>
  <si>
    <t>TORRES DE TRANSMISIÓN (Servicios de alojamiento/segmento satelital)</t>
  </si>
  <si>
    <t xml:space="preserve">FORMATO </t>
  </si>
  <si>
    <t>PROYECCION DE INGRESOS</t>
  </si>
  <si>
    <t>Y-F-007</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</si>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</sst>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3" formatCode="_-* #,##0.00_-;\-* #,##0.00_-;_-* &quot;-&quot;??_-;_-@_-"/>
    <numFmt numFmtId="164" formatCode="_(&quot;$&quot;\ * #,##0.00_);_(&quot;$&quot;\ * \(#,##0.00\);_(&quot;$&quot;\ * &quot;-&quot;??_);_(@_)"/>
    <numFmt numFmtId="165" formatCode="_(* #,##0.00_);_(* \(#,##0.00\);_(* &quot;-&quot;??_);_(@_)"/>
    <numFmt numFmtId="166" formatCode="_-* #,##0.00\ _€_-;\-* #,##0.00\ _€_-;_-* &quot;-&quot;??\ _€_-;_-@_-"/>
    <numFmt numFmtId="167" formatCode="_-* #,##0.00\ &quot;€&quot;_-;\-* #,##0.00\ &quot;€&quot;_-;_-* &quot;-&quot;??\ &quot;€&quot;_-;_-@_-"/>
    <numFmt numFmtId="168" formatCode="_ * #,##0.00_ ;_ * \-#,##0.00_ ;_ * &quot;-&quot;??_ ;_ @_ "/>
    <numFmt numFmtId="169" formatCode="0.0%"/>
    <numFmt numFmtId="170" formatCode="#,##0.0"/>
    <numFmt numFmtId="171" formatCode="_-* #,##0.0_-;\-* #,##0.0_-;_-* &quot;-&quot;_-;_-@_-"/>
    <numFmt numFmtId="172" formatCode="0.000%"/>
    <numFmt numFmtId="173" formatCode="_-* #,##0.000_-;\-* #,##0.000_-;_-* &quot;-&quot;?_-;_-@_-"/>
    <numFmt numFmtId="174" formatCode="_-* #,##0.0_-;\-* #,##0.0_-;_-* &quot;-&quot;?_-;_-@_-"/>
    <numFmt numFmtId="175" formatCode="#,##0.00_);\(#,##0.00\)"/>
    <numFmt numFmtId="176" formatCode="0.0"/>
    <numFmt numFmtId="177" formatCode="_-* #,##0_-;\-* #,##0_-;_-* &quot;-&quot;??_-;_-@_-"/>
  </numFmts>
  <fonts count="25">
    <font>
      <sz val="11"/>
      <color theme="1"/>
      <name val="Calibri"/>
      <family val="2"/>
      <scheme val="minor"/>
    </font>
    <font>
      <sz val="11"/>
      <color theme="1"/>
      <name val="Calibri"/>
      <family val="2"/>
      <scheme val="minor"/>
    </font>
    <font>
      <sz val="10"/>
      <name val="Arial"/>
      <family val="2"/>
    </font>
    <font>
      <sz val="11"/>
      <color indexed="8"/>
      <name val="Calibri"/>
      <family val="2"/>
    </font>
    <font>
      <sz val="10"/>
      <color theme="1"/>
      <name val="Arial Narrow"/>
      <family val="2"/>
    </font>
    <font>
      <b/>
      <sz val="11"/>
      <color theme="1"/>
      <name val="Calibri"/>
      <family val="2"/>
      <scheme val="minor"/>
    </font>
    <font>
      <sz val="11"/>
      <color theme="1"/>
      <name val="Arial Narrow"/>
      <family val="2"/>
    </font>
    <font>
      <sz val="11"/>
      <name val="ＭＳ ゴシック"/>
      <family val="3"/>
      <charset val="128"/>
    </font>
    <font>
      <b/>
      <sz val="11"/>
      <color theme="0"/>
      <name val="Arial Narrow"/>
      <family val="2"/>
    </font>
    <font>
      <b/>
      <sz val="10"/>
      <color theme="0"/>
      <name val="Arial Narrow"/>
      <family val="2"/>
    </font>
    <font>
      <b/>
      <sz val="12"/>
      <color theme="0"/>
      <name val="Arial Narrow"/>
      <family val="2"/>
    </font>
    <font>
      <b/>
      <sz val="11"/>
      <color theme="1"/>
      <name val="Arial Narrow"/>
      <family val="2"/>
    </font>
    <font>
      <sz val="10"/>
      <color indexed="8"/>
      <name val="MS Sans Serif"/>
      <family val="2"/>
    </font>
    <font>
      <sz val="10"/>
      <color indexed="8"/>
      <name val="MS Sans Serif"/>
      <family val="2"/>
    </font>
    <font>
      <sz val="11"/>
      <color theme="1"/>
      <name val="Arial"/>
      <family val="2"/>
    </font>
    <font>
      <sz val="12"/>
      <color theme="1"/>
      <name val="Arial"/>
      <family val="2"/>
    </font>
    <font>
      <b/>
      <sz val="11"/>
      <color theme="1"/>
      <name val="Arial"/>
      <family val="2"/>
    </font>
    <font>
      <b/>
      <sz val="11"/>
      <color theme="0"/>
      <name val="Calibri"/>
      <family val="2"/>
      <scheme val="minor"/>
    </font>
    <font>
      <b/>
      <sz val="9"/>
      <color theme="0"/>
      <name val="Calibri"/>
      <family val="2"/>
      <scheme val="minor"/>
    </font>
    <font>
      <b/>
      <sz val="10"/>
      <color indexed="8"/>
      <name val="ARIAL"/>
      <family val="2"/>
    </font>
    <font>
      <sz val="12"/>
      <name val="Arial"/>
      <family val="2"/>
    </font>
    <font>
      <b/>
      <sz val="8"/>
      <color theme="0"/>
      <name val="Arial Narrow"/>
      <family val="2"/>
    </font>
    <font>
      <b/>
      <sz val="10"/>
      <name val="Arial"/>
      <family val="2"/>
    </font>
    <font>
      <b/>
      <sz val="12"/>
      <color rgb="FF000000"/>
      <name val="Arial Narrow"/>
      <family val="2"/>
    </font>
    <font>
      <sz val="12"/>
      <color theme="1"/>
      <name val="Arial Narrow"/>
      <family val="2"/>
    </font>
  </fonts>
  <fills count="7">
    <fill>
      <patternFill patternType="none"/>
    </fill>
    <fill>
      <patternFill patternType="gray125"/>
    </fill>
    <fill>
      <patternFill patternType="solid">
        <fgColor theme="4"/>
        <bgColor indexed="64"/>
      </patternFill>
    </fill>
    <fill>
      <patternFill patternType="solid">
        <fgColor theme="5"/>
        <bgColor indexed="64"/>
      </patternFill>
    </fill>
    <fill>
      <patternFill patternType="solid">
        <fgColor rgb="FFFFFF00"/>
        <bgColor indexed="64"/>
      </patternFill>
    </fill>
    <fill>
      <patternFill patternType="solid">
        <fgColor rgb="FFD0D0D0"/>
        <bgColor indexed="64"/>
      </patternFill>
    </fill>
    <fill>
      <patternFill patternType="solid">
        <fgColor rgb="FFD1D1D1"/>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style="thin">
        <color indexed="64"/>
      </right>
      <top/>
      <bottom/>
      <diagonal/>
    </border>
    <border>
      <left/>
      <right style="thin">
        <color indexed="64"/>
      </right>
      <top style="hair">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4">
    <xf numFmtId="0" fontId="0" fillId="0" borderId="0"/>
    <xf numFmtId="165" fontId="3" fillId="0" borderId="0" applyFont="0" applyFill="0" applyBorder="0" applyAlignment="0" applyProtection="0"/>
    <xf numFmtId="0" fontId="2" fillId="0" borderId="0"/>
    <xf numFmtId="164" fontId="3" fillId="0" borderId="0" applyFont="0" applyFill="0" applyBorder="0" applyAlignment="0" applyProtection="0"/>
    <xf numFmtId="0" fontId="2" fillId="0" borderId="0"/>
    <xf numFmtId="0" fontId="1" fillId="0" borderId="0"/>
    <xf numFmtId="0" fontId="2" fillId="0" borderId="0"/>
    <xf numFmtId="165" fontId="2" fillId="0" borderId="0" applyFont="0" applyFill="0" applyBorder="0" applyAlignment="0" applyProtection="0"/>
    <xf numFmtId="166" fontId="3" fillId="0" borderId="0" applyFont="0" applyFill="0" applyBorder="0" applyAlignment="0" applyProtection="0"/>
    <xf numFmtId="0" fontId="2" fillId="0" borderId="0"/>
    <xf numFmtId="167" fontId="2" fillId="0" borderId="0" applyFont="0" applyFill="0" applyBorder="0" applyAlignment="0" applyProtection="0"/>
    <xf numFmtId="166" fontId="2" fillId="0" borderId="0" applyFont="0" applyFill="0" applyBorder="0" applyAlignment="0" applyProtection="0"/>
    <xf numFmtId="0" fontId="2" fillId="0" borderId="0"/>
    <xf numFmtId="168" fontId="2" fillId="0" borderId="0" applyFont="0" applyFill="0" applyBorder="0" applyAlignment="0" applyProtection="0"/>
    <xf numFmtId="166" fontId="1" fillId="0" borderId="0" applyFont="0" applyFill="0" applyBorder="0" applyAlignment="0" applyProtection="0"/>
    <xf numFmtId="0" fontId="7" fillId="0" borderId="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12" fillId="0" borderId="0"/>
    <xf numFmtId="165" fontId="13"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243">
    <xf numFmtId="0" fontId="0" fillId="0" borderId="0" xfId="0"/>
    <xf numFmtId="0" fontId="0" fillId="0" borderId="1" xfId="0" applyBorder="1"/>
    <xf numFmtId="0" fontId="5" fillId="0" borderId="0" xfId="0" applyFont="1"/>
    <xf numFmtId="4" fontId="9" fillId="2" borderId="7" xfId="0" applyNumberFormat="1" applyFont="1" applyFill="1" applyBorder="1" applyAlignment="1">
      <alignment vertical="center" wrapText="1"/>
    </xf>
    <xf numFmtId="0" fontId="14" fillId="0" borderId="0" xfId="0" applyFont="1" applyAlignment="1">
      <alignment wrapText="1"/>
    </xf>
    <xf numFmtId="10" fontId="0" fillId="0" borderId="0" xfId="0" applyNumberFormat="1"/>
    <xf numFmtId="9" fontId="0" fillId="0" borderId="0" xfId="0" applyNumberFormat="1"/>
    <xf numFmtId="169" fontId="0" fillId="0" borderId="0" xfId="22" applyNumberFormat="1" applyFont="1"/>
    <xf numFmtId="10" fontId="0" fillId="0" borderId="0" xfId="22" applyNumberFormat="1" applyFont="1"/>
    <xf numFmtId="0" fontId="0" fillId="0" borderId="20" xfId="0" applyBorder="1"/>
    <xf numFmtId="0" fontId="0" fillId="0" borderId="21" xfId="0" applyBorder="1"/>
    <xf numFmtId="0" fontId="5" fillId="0" borderId="38" xfId="0" applyFont="1" applyBorder="1"/>
    <xf numFmtId="0" fontId="17" fillId="3" borderId="38" xfId="0" applyFont="1" applyFill="1" applyBorder="1" applyAlignment="1">
      <alignment horizontal="center"/>
    </xf>
    <xf numFmtId="170" fontId="0" fillId="0" borderId="41" xfId="0" applyNumberFormat="1" applyBorder="1"/>
    <xf numFmtId="170" fontId="0" fillId="0" borderId="44" xfId="0" applyNumberFormat="1" applyBorder="1"/>
    <xf numFmtId="170" fontId="0" fillId="0" borderId="38" xfId="0" applyNumberFormat="1" applyBorder="1"/>
    <xf numFmtId="0" fontId="17" fillId="3" borderId="39" xfId="0" applyFont="1" applyFill="1" applyBorder="1" applyAlignment="1">
      <alignment horizontal="center"/>
    </xf>
    <xf numFmtId="170" fontId="0" fillId="0" borderId="42" xfId="0" applyNumberFormat="1" applyBorder="1"/>
    <xf numFmtId="170" fontId="0" fillId="0" borderId="0" xfId="0" applyNumberFormat="1"/>
    <xf numFmtId="170" fontId="0" fillId="0" borderId="39" xfId="0" applyNumberFormat="1" applyBorder="1"/>
    <xf numFmtId="0" fontId="17" fillId="3" borderId="40" xfId="0" applyFont="1" applyFill="1" applyBorder="1" applyAlignment="1">
      <alignment horizontal="center"/>
    </xf>
    <xf numFmtId="170" fontId="0" fillId="0" borderId="43" xfId="0" applyNumberFormat="1" applyBorder="1"/>
    <xf numFmtId="170" fontId="0" fillId="0" borderId="45" xfId="0" applyNumberFormat="1" applyBorder="1"/>
    <xf numFmtId="170" fontId="0" fillId="0" borderId="40" xfId="0" applyNumberFormat="1" applyBorder="1"/>
    <xf numFmtId="0" fontId="0" fillId="0" borderId="42" xfId="0" applyBorder="1"/>
    <xf numFmtId="171" fontId="0" fillId="0" borderId="0" xfId="21" applyNumberFormat="1" applyFont="1"/>
    <xf numFmtId="171" fontId="0" fillId="0" borderId="41" xfId="21" applyNumberFormat="1" applyFont="1" applyBorder="1"/>
    <xf numFmtId="171" fontId="0" fillId="0" borderId="42" xfId="21" applyNumberFormat="1" applyFont="1" applyBorder="1"/>
    <xf numFmtId="171" fontId="0" fillId="0" borderId="44" xfId="21" applyNumberFormat="1" applyFont="1" applyBorder="1"/>
    <xf numFmtId="171" fontId="0" fillId="0" borderId="0" xfId="21" applyNumberFormat="1" applyFont="1" applyBorder="1"/>
    <xf numFmtId="171" fontId="0" fillId="0" borderId="38" xfId="21" applyNumberFormat="1" applyFont="1" applyBorder="1"/>
    <xf numFmtId="171" fontId="0" fillId="0" borderId="39" xfId="21" applyNumberFormat="1" applyFont="1" applyBorder="1"/>
    <xf numFmtId="171" fontId="0" fillId="0" borderId="43" xfId="21" applyNumberFormat="1" applyFont="1" applyBorder="1"/>
    <xf numFmtId="171" fontId="0" fillId="0" borderId="45" xfId="21" applyNumberFormat="1" applyFont="1" applyBorder="1"/>
    <xf numFmtId="171" fontId="0" fillId="0" borderId="40" xfId="21" applyNumberFormat="1" applyFont="1" applyBorder="1"/>
    <xf numFmtId="172" fontId="0" fillId="0" borderId="0" xfId="22" applyNumberFormat="1" applyFont="1"/>
    <xf numFmtId="171" fontId="0" fillId="0" borderId="20" xfId="21" applyNumberFormat="1" applyFont="1" applyBorder="1"/>
    <xf numFmtId="171" fontId="0" fillId="0" borderId="21" xfId="21" applyNumberFormat="1" applyFont="1" applyBorder="1"/>
    <xf numFmtId="0" fontId="0" fillId="0" borderId="12" xfId="0" applyBorder="1"/>
    <xf numFmtId="171" fontId="0" fillId="0" borderId="12" xfId="21" applyNumberFormat="1" applyFont="1" applyBorder="1"/>
    <xf numFmtId="172" fontId="0" fillId="0" borderId="0" xfId="0" applyNumberFormat="1"/>
    <xf numFmtId="171" fontId="0" fillId="0" borderId="7" xfId="0" applyNumberFormat="1" applyBorder="1"/>
    <xf numFmtId="169" fontId="0" fillId="0" borderId="42" xfId="22" applyNumberFormat="1" applyFont="1" applyBorder="1"/>
    <xf numFmtId="169" fontId="0" fillId="0" borderId="0" xfId="22" applyNumberFormat="1" applyFont="1" applyBorder="1"/>
    <xf numFmtId="169" fontId="0" fillId="0" borderId="38" xfId="22" applyNumberFormat="1" applyFont="1" applyBorder="1"/>
    <xf numFmtId="169" fontId="0" fillId="0" borderId="39" xfId="22" applyNumberFormat="1" applyFont="1" applyBorder="1"/>
    <xf numFmtId="0" fontId="17" fillId="3" borderId="48" xfId="0" applyFont="1" applyFill="1" applyBorder="1" applyAlignment="1">
      <alignment horizontal="center"/>
    </xf>
    <xf numFmtId="0" fontId="17" fillId="3" borderId="49" xfId="0" applyFont="1" applyFill="1" applyBorder="1" applyAlignment="1">
      <alignment horizontal="center"/>
    </xf>
    <xf numFmtId="0" fontId="0" fillId="0" borderId="0" xfId="0" applyAlignment="1">
      <alignment horizontal="right"/>
    </xf>
    <xf numFmtId="9" fontId="0" fillId="0" borderId="6" xfId="22" applyFont="1" applyBorder="1"/>
    <xf numFmtId="9" fontId="0" fillId="0" borderId="37" xfId="22" applyFont="1" applyBorder="1"/>
    <xf numFmtId="9" fontId="0" fillId="0" borderId="49" xfId="22" applyFont="1" applyBorder="1"/>
    <xf numFmtId="171" fontId="0" fillId="0" borderId="47" xfId="21" applyNumberFormat="1" applyFont="1" applyBorder="1"/>
    <xf numFmtId="0" fontId="17" fillId="3" borderId="53" xfId="0" applyFont="1" applyFill="1" applyBorder="1" applyAlignment="1">
      <alignment horizontal="center"/>
    </xf>
    <xf numFmtId="0" fontId="17" fillId="3" borderId="54" xfId="0" applyFont="1" applyFill="1" applyBorder="1" applyAlignment="1">
      <alignment horizontal="center"/>
    </xf>
    <xf numFmtId="169" fontId="0" fillId="0" borderId="44" xfId="22" applyNumberFormat="1" applyFont="1" applyBorder="1"/>
    <xf numFmtId="169" fontId="0" fillId="0" borderId="41" xfId="22" applyNumberFormat="1" applyFont="1" applyBorder="1"/>
    <xf numFmtId="169" fontId="0" fillId="0" borderId="0" xfId="0" applyNumberFormat="1"/>
    <xf numFmtId="0" fontId="5" fillId="0" borderId="0" xfId="0" applyFont="1" applyAlignment="1">
      <alignment horizontal="center"/>
    </xf>
    <xf numFmtId="0" fontId="0" fillId="0" borderId="1" xfId="0" applyBorder="1" applyAlignment="1">
      <alignment horizontal="center"/>
    </xf>
    <xf numFmtId="0" fontId="0" fillId="0" borderId="14" xfId="0" applyBorder="1"/>
    <xf numFmtId="0" fontId="0" fillId="0" borderId="56" xfId="0" applyBorder="1"/>
    <xf numFmtId="0" fontId="0" fillId="0" borderId="2" xfId="0" applyBorder="1"/>
    <xf numFmtId="9" fontId="0" fillId="0" borderId="46" xfId="22" applyFont="1" applyBorder="1"/>
    <xf numFmtId="0" fontId="17" fillId="3" borderId="46" xfId="0" applyFont="1" applyFill="1" applyBorder="1" applyAlignment="1">
      <alignment horizontal="center"/>
    </xf>
    <xf numFmtId="41" fontId="0" fillId="0" borderId="45" xfId="21" applyFont="1" applyBorder="1"/>
    <xf numFmtId="41" fontId="0" fillId="0" borderId="45" xfId="0" applyNumberFormat="1" applyBorder="1"/>
    <xf numFmtId="9" fontId="0" fillId="0" borderId="45" xfId="0" applyNumberFormat="1" applyBorder="1"/>
    <xf numFmtId="41" fontId="0" fillId="0" borderId="9" xfId="0" applyNumberFormat="1" applyBorder="1"/>
    <xf numFmtId="0" fontId="17" fillId="3" borderId="57" xfId="0" applyFont="1" applyFill="1" applyBorder="1" applyAlignment="1">
      <alignment horizontal="center"/>
    </xf>
    <xf numFmtId="9" fontId="0" fillId="0" borderId="28" xfId="22" applyFont="1" applyBorder="1"/>
    <xf numFmtId="9" fontId="0" fillId="0" borderId="58" xfId="22" applyFont="1" applyBorder="1"/>
    <xf numFmtId="173" fontId="0" fillId="0" borderId="0" xfId="0" applyNumberFormat="1"/>
    <xf numFmtId="169" fontId="0" fillId="0" borderId="37" xfId="22" applyNumberFormat="1" applyFont="1" applyBorder="1"/>
    <xf numFmtId="0" fontId="0" fillId="0" borderId="21" xfId="0" applyBorder="1" applyAlignment="1">
      <alignment horizontal="left" indent="1"/>
    </xf>
    <xf numFmtId="0" fontId="0" fillId="0" borderId="12" xfId="0" applyBorder="1" applyAlignment="1">
      <alignment horizontal="left" indent="1"/>
    </xf>
    <xf numFmtId="169" fontId="5" fillId="0" borderId="22" xfId="22" applyNumberFormat="1" applyFont="1" applyBorder="1"/>
    <xf numFmtId="169" fontId="5" fillId="0" borderId="59" xfId="22" applyNumberFormat="1" applyFont="1" applyBorder="1"/>
    <xf numFmtId="169" fontId="5" fillId="0" borderId="43" xfId="22" applyNumberFormat="1" applyFont="1" applyBorder="1"/>
    <xf numFmtId="169" fontId="0" fillId="0" borderId="36" xfId="0" applyNumberFormat="1" applyBorder="1"/>
    <xf numFmtId="169" fontId="0" fillId="0" borderId="56" xfId="22" applyNumberFormat="1" applyFont="1" applyBorder="1"/>
    <xf numFmtId="169" fontId="0" fillId="0" borderId="45" xfId="22" applyNumberFormat="1" applyFont="1" applyBorder="1"/>
    <xf numFmtId="169" fontId="5" fillId="0" borderId="36" xfId="0" applyNumberFormat="1" applyFont="1" applyBorder="1"/>
    <xf numFmtId="169" fontId="0" fillId="0" borderId="8" xfId="0" applyNumberFormat="1" applyBorder="1"/>
    <xf numFmtId="169" fontId="0" fillId="0" borderId="13" xfId="22" applyNumberFormat="1" applyFont="1" applyBorder="1"/>
    <xf numFmtId="169" fontId="0" fillId="0" borderId="9" xfId="22" applyNumberFormat="1" applyFont="1" applyBorder="1"/>
    <xf numFmtId="0" fontId="17" fillId="3" borderId="60" xfId="0" applyFont="1" applyFill="1" applyBorder="1" applyAlignment="1">
      <alignment horizontal="center"/>
    </xf>
    <xf numFmtId="0" fontId="17" fillId="3" borderId="61" xfId="0" applyFont="1" applyFill="1" applyBorder="1" applyAlignment="1">
      <alignment horizontal="center"/>
    </xf>
    <xf numFmtId="0" fontId="17" fillId="0" borderId="0" xfId="0" applyFont="1" applyAlignment="1">
      <alignment horizontal="center"/>
    </xf>
    <xf numFmtId="169" fontId="5" fillId="0" borderId="0" xfId="22" applyNumberFormat="1" applyFont="1" applyFill="1" applyBorder="1"/>
    <xf numFmtId="169" fontId="0" fillId="0" borderId="0" xfId="22" applyNumberFormat="1" applyFont="1" applyFill="1" applyBorder="1"/>
    <xf numFmtId="169" fontId="5" fillId="0" borderId="56" xfId="22" applyNumberFormat="1" applyFont="1" applyBorder="1"/>
    <xf numFmtId="169" fontId="5" fillId="0" borderId="45" xfId="22" applyNumberFormat="1" applyFont="1" applyBorder="1"/>
    <xf numFmtId="171" fontId="0" fillId="0" borderId="0" xfId="21" applyNumberFormat="1" applyFont="1" applyFill="1" applyBorder="1"/>
    <xf numFmtId="9" fontId="0" fillId="0" borderId="0" xfId="22" applyFont="1" applyFill="1" applyBorder="1"/>
    <xf numFmtId="0" fontId="17" fillId="3" borderId="47" xfId="0" applyFont="1" applyFill="1" applyBorder="1" applyAlignment="1">
      <alignment horizontal="center"/>
    </xf>
    <xf numFmtId="0" fontId="17" fillId="0" borderId="0" xfId="0" applyFont="1"/>
    <xf numFmtId="174" fontId="0" fillId="0" borderId="0" xfId="0" applyNumberFormat="1"/>
    <xf numFmtId="169" fontId="0" fillId="0" borderId="49" xfId="22" applyNumberFormat="1" applyFont="1" applyBorder="1"/>
    <xf numFmtId="9" fontId="0" fillId="0" borderId="0" xfId="22" applyFont="1"/>
    <xf numFmtId="174" fontId="0" fillId="0" borderId="38" xfId="21" applyNumberFormat="1" applyFont="1" applyBorder="1"/>
    <xf numFmtId="4" fontId="6" fillId="0" borderId="0" xfId="0" applyNumberFormat="1" applyFont="1"/>
    <xf numFmtId="4" fontId="4" fillId="0" borderId="0" xfId="0" applyNumberFormat="1" applyFont="1" applyAlignment="1">
      <alignment vertical="center"/>
    </xf>
    <xf numFmtId="4" fontId="9" fillId="0" borderId="28" xfId="0" applyNumberFormat="1" applyFont="1" applyBorder="1" applyAlignment="1">
      <alignment horizontal="center" vertical="center" wrapText="1"/>
    </xf>
    <xf numFmtId="4" fontId="9" fillId="0" borderId="56" xfId="0" applyNumberFormat="1" applyFont="1" applyBorder="1" applyAlignment="1">
      <alignment horizontal="center" vertical="center" wrapText="1"/>
    </xf>
    <xf numFmtId="4" fontId="9" fillId="0" borderId="45" xfId="0" applyNumberFormat="1" applyFont="1" applyBorder="1" applyAlignment="1">
      <alignment horizontal="center" vertical="center" wrapText="1"/>
    </xf>
    <xf numFmtId="0" fontId="11" fillId="0" borderId="15" xfId="0" applyFont="1" applyBorder="1"/>
    <xf numFmtId="0" fontId="11" fillId="0" borderId="17" xfId="0" applyFont="1" applyBorder="1"/>
    <xf numFmtId="0" fontId="11" fillId="0" borderId="16" xfId="0" applyFont="1" applyBorder="1"/>
    <xf numFmtId="0" fontId="11" fillId="0" borderId="0" xfId="0" applyFont="1"/>
    <xf numFmtId="0" fontId="6" fillId="0" borderId="0" xfId="0" applyFont="1"/>
    <xf numFmtId="0" fontId="6" fillId="0" borderId="19" xfId="0" applyFont="1" applyBorder="1"/>
    <xf numFmtId="0" fontId="11" fillId="0" borderId="4" xfId="0" applyFont="1" applyBorder="1"/>
    <xf numFmtId="0" fontId="11" fillId="0" borderId="1" xfId="0" applyFont="1" applyBorder="1"/>
    <xf numFmtId="0" fontId="11" fillId="0" borderId="10" xfId="0" applyFont="1" applyBorder="1"/>
    <xf numFmtId="0" fontId="6" fillId="0" borderId="1" xfId="0" applyFont="1" applyBorder="1"/>
    <xf numFmtId="0" fontId="6" fillId="0" borderId="10" xfId="0" applyFont="1" applyBorder="1"/>
    <xf numFmtId="0" fontId="6" fillId="4" borderId="19" xfId="0" applyFont="1" applyFill="1" applyBorder="1"/>
    <xf numFmtId="0" fontId="6" fillId="0" borderId="19" xfId="0" applyFont="1" applyBorder="1" applyAlignment="1">
      <alignment wrapText="1"/>
    </xf>
    <xf numFmtId="0" fontId="6" fillId="0" borderId="19" xfId="0" applyFont="1" applyBorder="1" applyAlignment="1">
      <alignment horizontal="left" wrapText="1" indent="1"/>
    </xf>
    <xf numFmtId="0" fontId="6" fillId="0" borderId="36" xfId="0" applyFont="1" applyBorder="1" applyAlignment="1">
      <alignment horizontal="left" indent="1"/>
    </xf>
    <xf numFmtId="0" fontId="11" fillId="0" borderId="5" xfId="0" applyFont="1" applyBorder="1"/>
    <xf numFmtId="176" fontId="6" fillId="0" borderId="1" xfId="0" applyNumberFormat="1" applyFont="1" applyBorder="1"/>
    <xf numFmtId="176" fontId="6" fillId="0" borderId="10" xfId="0" applyNumberFormat="1" applyFont="1" applyBorder="1"/>
    <xf numFmtId="0" fontId="0" fillId="0" borderId="10" xfId="0" applyBorder="1"/>
    <xf numFmtId="175" fontId="19" fillId="0" borderId="64" xfId="0" applyNumberFormat="1" applyFont="1" applyBorder="1" applyAlignment="1">
      <alignment horizontal="left" vertical="top" wrapText="1"/>
    </xf>
    <xf numFmtId="0" fontId="11" fillId="0" borderId="64" xfId="0" applyFont="1" applyBorder="1"/>
    <xf numFmtId="0" fontId="6" fillId="0" borderId="65" xfId="0" applyFont="1" applyBorder="1" applyAlignment="1">
      <alignment horizontal="left" vertical="center" wrapText="1" indent="1"/>
    </xf>
    <xf numFmtId="0" fontId="6" fillId="0" borderId="65" xfId="0" applyFont="1" applyBorder="1"/>
    <xf numFmtId="0" fontId="11" fillId="0" borderId="66" xfId="0" applyFont="1" applyBorder="1"/>
    <xf numFmtId="0" fontId="6" fillId="0" borderId="65" xfId="0" applyFont="1" applyBorder="1" applyAlignment="1">
      <alignment horizontal="left" indent="1"/>
    </xf>
    <xf numFmtId="176" fontId="6" fillId="0" borderId="0" xfId="0" applyNumberFormat="1" applyFont="1"/>
    <xf numFmtId="176" fontId="0" fillId="0" borderId="0" xfId="0" applyNumberFormat="1"/>
    <xf numFmtId="43" fontId="0" fillId="0" borderId="0" xfId="23" applyFont="1"/>
    <xf numFmtId="171" fontId="0" fillId="0" borderId="0" xfId="0" applyNumberFormat="1"/>
    <xf numFmtId="177" fontId="11" fillId="0" borderId="15" xfId="23" applyNumberFormat="1" applyFont="1" applyBorder="1"/>
    <xf numFmtId="177" fontId="6" fillId="0" borderId="4" xfId="23" applyNumberFormat="1" applyFont="1" applyBorder="1"/>
    <xf numFmtId="177" fontId="0" fillId="0" borderId="4" xfId="23" applyNumberFormat="1" applyFont="1" applyBorder="1"/>
    <xf numFmtId="177" fontId="11" fillId="0" borderId="4" xfId="23" applyNumberFormat="1" applyFont="1" applyBorder="1"/>
    <xf numFmtId="43" fontId="6" fillId="0" borderId="0" xfId="23" applyFont="1"/>
    <xf numFmtId="4" fontId="21" fillId="2" borderId="5" xfId="0" applyNumberFormat="1" applyFont="1" applyFill="1" applyBorder="1" applyAlignment="1">
      <alignment horizontal="center" vertical="center" wrapText="1"/>
    </xf>
    <xf numFmtId="4" fontId="21" fillId="2" borderId="3" xfId="0" applyNumberFormat="1" applyFont="1" applyFill="1" applyBorder="1" applyAlignment="1">
      <alignment horizontal="center" vertical="center" wrapText="1"/>
    </xf>
    <xf numFmtId="4" fontId="21" fillId="2" borderId="11" xfId="0" applyNumberFormat="1" applyFont="1" applyFill="1" applyBorder="1" applyAlignment="1">
      <alignment horizontal="center" vertical="center" wrapText="1"/>
    </xf>
    <xf numFmtId="175" fontId="19" fillId="0" borderId="66" xfId="0" applyNumberFormat="1" applyFont="1" applyBorder="1" applyAlignment="1">
      <alignment horizontal="left" vertical="center" wrapText="1"/>
    </xf>
    <xf numFmtId="0" fontId="11" fillId="0" borderId="65" xfId="0" applyFont="1" applyBorder="1"/>
    <xf numFmtId="177" fontId="6" fillId="0" borderId="67" xfId="23" applyNumberFormat="1" applyFont="1" applyBorder="1"/>
    <xf numFmtId="0" fontId="16" fillId="0" borderId="24" xfId="0" applyFont="1" applyBorder="1" applyAlignment="1">
      <alignment horizontal="center"/>
    </xf>
    <xf numFmtId="0" fontId="16" fillId="0" borderId="25" xfId="0" applyFont="1" applyBorder="1" applyAlignment="1">
      <alignment horizontal="center"/>
    </xf>
    <xf numFmtId="0" fontId="16" fillId="0" borderId="26" xfId="0" applyFont="1" applyBorder="1" applyAlignment="1">
      <alignment horizontal="center"/>
    </xf>
    <xf numFmtId="0" fontId="16" fillId="0" borderId="27" xfId="0" applyFont="1" applyBorder="1" applyAlignment="1">
      <alignment horizontal="center"/>
    </xf>
    <xf numFmtId="0" fontId="16" fillId="0" borderId="0" xfId="0" applyFont="1" applyAlignment="1">
      <alignment horizontal="center"/>
    </xf>
    <xf numFmtId="0" fontId="16" fillId="0" borderId="28" xfId="0" applyFont="1" applyBorder="1" applyAlignment="1">
      <alignment horizontal="center"/>
    </xf>
    <xf numFmtId="0" fontId="16" fillId="0" borderId="29" xfId="0" applyFont="1" applyBorder="1" applyAlignment="1">
      <alignment horizontal="center"/>
    </xf>
    <xf numFmtId="0" fontId="16" fillId="0" borderId="30" xfId="0" applyFont="1" applyBorder="1" applyAlignment="1">
      <alignment horizontal="center"/>
    </xf>
    <xf numFmtId="0" fontId="16" fillId="0" borderId="31" xfId="0" applyFont="1" applyBorder="1" applyAlignment="1">
      <alignment horizontal="center"/>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20" fillId="0" borderId="1" xfId="0" applyFont="1" applyBorder="1" applyAlignment="1">
      <alignment horizontal="left"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0" xfId="0" applyFont="1" applyAlignment="1">
      <alignment horizontal="center" vertical="center" wrapText="1"/>
    </xf>
    <xf numFmtId="0" fontId="15" fillId="0" borderId="28"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31" xfId="0" applyFont="1" applyBorder="1" applyAlignment="1">
      <alignment horizontal="center" vertical="center" wrapText="1"/>
    </xf>
    <xf numFmtId="14" fontId="20" fillId="0" borderId="24" xfId="0" applyNumberFormat="1" applyFont="1" applyBorder="1" applyAlignment="1">
      <alignment horizontal="left" vertical="center" wrapText="1"/>
    </xf>
    <xf numFmtId="0" fontId="20" fillId="0" borderId="25" xfId="0" applyFont="1" applyBorder="1" applyAlignment="1">
      <alignment horizontal="left" vertical="center" wrapText="1"/>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20" fillId="0" borderId="0" xfId="0" applyFont="1" applyAlignment="1">
      <alignment horizontal="left" vertical="center" wrapText="1"/>
    </xf>
    <xf numFmtId="0" fontId="20" fillId="0" borderId="28" xfId="0" applyFont="1" applyBorder="1" applyAlignment="1">
      <alignment horizontal="left" vertical="center" wrapText="1"/>
    </xf>
    <xf numFmtId="0" fontId="20" fillId="0" borderId="29" xfId="0" applyFont="1" applyBorder="1" applyAlignment="1">
      <alignment horizontal="left" vertical="center" wrapText="1"/>
    </xf>
    <xf numFmtId="0" fontId="20" fillId="0" borderId="30" xfId="0" applyFont="1" applyBorder="1" applyAlignment="1">
      <alignment horizontal="left" vertical="center" wrapText="1"/>
    </xf>
    <xf numFmtId="0" fontId="20" fillId="0" borderId="31" xfId="0" applyFont="1" applyBorder="1" applyAlignment="1">
      <alignment horizontal="left" vertical="center" wrapText="1"/>
    </xf>
    <xf numFmtId="4" fontId="8" fillId="2" borderId="32" xfId="0" applyNumberFormat="1" applyFont="1" applyFill="1" applyBorder="1" applyAlignment="1">
      <alignment horizontal="center"/>
    </xf>
    <xf numFmtId="4" fontId="8" fillId="2" borderId="34" xfId="0" applyNumberFormat="1" applyFont="1" applyFill="1" applyBorder="1" applyAlignment="1">
      <alignment horizontal="center"/>
    </xf>
    <xf numFmtId="4" fontId="8" fillId="2" borderId="33" xfId="0" applyNumberFormat="1" applyFont="1" applyFill="1" applyBorder="1" applyAlignment="1">
      <alignment horizontal="center"/>
    </xf>
    <xf numFmtId="4" fontId="8" fillId="2" borderId="35" xfId="0" applyNumberFormat="1" applyFont="1" applyFill="1" applyBorder="1" applyAlignment="1">
      <alignment horizontal="center"/>
    </xf>
    <xf numFmtId="4" fontId="10" fillId="2" borderId="20" xfId="0" applyNumberFormat="1" applyFont="1" applyFill="1" applyBorder="1" applyAlignment="1">
      <alignment horizontal="center" vertical="center" wrapText="1"/>
    </xf>
    <xf numFmtId="4" fontId="10" fillId="2" borderId="44" xfId="0" applyNumberFormat="1" applyFont="1" applyFill="1" applyBorder="1" applyAlignment="1">
      <alignment horizontal="center" vertical="center" wrapText="1"/>
    </xf>
    <xf numFmtId="4" fontId="8" fillId="2" borderId="8" xfId="0" applyNumberFormat="1" applyFont="1" applyFill="1" applyBorder="1" applyAlignment="1">
      <alignment horizontal="center"/>
    </xf>
    <xf numFmtId="4" fontId="8" fillId="2" borderId="13" xfId="0" applyNumberFormat="1" applyFont="1" applyFill="1" applyBorder="1" applyAlignment="1">
      <alignment horizontal="center"/>
    </xf>
    <xf numFmtId="0" fontId="6" fillId="0" borderId="1" xfId="0" applyFont="1" applyBorder="1" applyAlignment="1">
      <alignment horizontal="center"/>
    </xf>
    <xf numFmtId="4" fontId="8" fillId="2" borderId="9" xfId="0" applyNumberFormat="1" applyFont="1" applyFill="1" applyBorder="1" applyAlignment="1">
      <alignment horizontal="center"/>
    </xf>
    <xf numFmtId="4" fontId="10" fillId="2" borderId="6" xfId="0" applyNumberFormat="1" applyFont="1" applyFill="1" applyBorder="1" applyAlignment="1">
      <alignment horizontal="center" vertical="center" wrapText="1"/>
    </xf>
    <xf numFmtId="4" fontId="10" fillId="2" borderId="37" xfId="0" applyNumberFormat="1" applyFont="1" applyFill="1" applyBorder="1" applyAlignment="1">
      <alignment horizontal="center" vertical="center" wrapText="1"/>
    </xf>
    <xf numFmtId="4" fontId="9" fillId="2" borderId="18" xfId="0" applyNumberFormat="1" applyFont="1" applyFill="1" applyBorder="1" applyAlignment="1">
      <alignment horizontal="center" vertical="center" wrapText="1"/>
    </xf>
    <xf numFmtId="4" fontId="9" fillId="2" borderId="23" xfId="0" applyNumberFormat="1" applyFont="1" applyFill="1" applyBorder="1" applyAlignment="1">
      <alignment horizontal="center" vertical="center" wrapText="1"/>
    </xf>
    <xf numFmtId="4" fontId="9" fillId="2" borderId="6" xfId="0" applyNumberFormat="1" applyFont="1" applyFill="1" applyBorder="1" applyAlignment="1">
      <alignment horizontal="center" vertical="center" wrapText="1"/>
    </xf>
    <xf numFmtId="0" fontId="17" fillId="3" borderId="50" xfId="0" applyFont="1" applyFill="1" applyBorder="1" applyAlignment="1">
      <alignment horizontal="center"/>
    </xf>
    <xf numFmtId="0" fontId="17" fillId="3" borderId="51" xfId="0" applyFont="1" applyFill="1" applyBorder="1" applyAlignment="1">
      <alignment horizontal="center"/>
    </xf>
    <xf numFmtId="0" fontId="17" fillId="3" borderId="52" xfId="0" applyFont="1" applyFill="1" applyBorder="1" applyAlignment="1">
      <alignment horizontal="center"/>
    </xf>
    <xf numFmtId="0" fontId="17" fillId="3" borderId="54" xfId="0" applyFont="1" applyFill="1" applyBorder="1" applyAlignment="1">
      <alignment horizontal="center"/>
    </xf>
    <xf numFmtId="0" fontId="17" fillId="3" borderId="55" xfId="0" applyFont="1" applyFill="1" applyBorder="1" applyAlignment="1">
      <alignment horizontal="center"/>
    </xf>
    <xf numFmtId="0" fontId="0" fillId="0" borderId="8" xfId="0" applyBorder="1" applyAlignment="1">
      <alignment horizontal="left"/>
    </xf>
    <xf numFmtId="0" fontId="0" fillId="0" borderId="13" xfId="0" applyBorder="1" applyAlignment="1">
      <alignment horizontal="left"/>
    </xf>
    <xf numFmtId="0" fontId="17" fillId="3" borderId="38" xfId="0" applyFont="1" applyFill="1" applyBorder="1" applyAlignment="1">
      <alignment horizontal="center"/>
    </xf>
    <xf numFmtId="0" fontId="17" fillId="3" borderId="39" xfId="0" applyFont="1" applyFill="1" applyBorder="1" applyAlignment="1">
      <alignment horizontal="center"/>
    </xf>
    <xf numFmtId="0" fontId="17" fillId="3" borderId="46" xfId="0" applyFont="1" applyFill="1" applyBorder="1" applyAlignment="1">
      <alignment horizontal="center"/>
    </xf>
    <xf numFmtId="0" fontId="0" fillId="0" borderId="36" xfId="0" applyBorder="1" applyAlignment="1">
      <alignment horizontal="left"/>
    </xf>
    <xf numFmtId="0" fontId="0" fillId="0" borderId="56" xfId="0" applyBorder="1" applyAlignment="1">
      <alignment horizontal="left"/>
    </xf>
    <xf numFmtId="0" fontId="17" fillId="3" borderId="62" xfId="0" applyFont="1" applyFill="1" applyBorder="1" applyAlignment="1">
      <alignment horizontal="center"/>
    </xf>
    <xf numFmtId="0" fontId="17" fillId="3" borderId="63" xfId="0" applyFont="1" applyFill="1" applyBorder="1" applyAlignment="1">
      <alignment horizontal="center"/>
    </xf>
    <xf numFmtId="0" fontId="5" fillId="0" borderId="48" xfId="0" applyFont="1" applyBorder="1" applyAlignment="1">
      <alignment horizontal="center"/>
    </xf>
    <xf numFmtId="0" fontId="17" fillId="3" borderId="47" xfId="0" applyFont="1" applyFill="1" applyBorder="1" applyAlignment="1">
      <alignment horizontal="center"/>
    </xf>
    <xf numFmtId="0" fontId="17" fillId="3" borderId="49" xfId="0" applyFont="1" applyFill="1" applyBorder="1" applyAlignment="1">
      <alignment horizontal="center"/>
    </xf>
    <xf numFmtId="0" fontId="17" fillId="0" borderId="0" xfId="0" applyFont="1" applyAlignment="1">
      <alignment horizontal="center"/>
    </xf>
    <xf numFmtId="0" fontId="17" fillId="3" borderId="41"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44" xfId="0" applyFont="1" applyFill="1" applyBorder="1" applyAlignment="1">
      <alignment horizontal="center" vertical="center"/>
    </xf>
    <xf numFmtId="0" fontId="17" fillId="3" borderId="37" xfId="0" applyFont="1" applyFill="1" applyBorder="1" applyAlignment="1">
      <alignment horizontal="center" vertical="center"/>
    </xf>
    <xf numFmtId="0" fontId="17" fillId="3" borderId="41" xfId="0" applyFont="1" applyFill="1" applyBorder="1" applyAlignment="1">
      <alignment horizontal="center"/>
    </xf>
    <xf numFmtId="0" fontId="17" fillId="3" borderId="6" xfId="0" applyFont="1" applyFill="1" applyBorder="1" applyAlignment="1">
      <alignment horizontal="center"/>
    </xf>
    <xf numFmtId="0" fontId="18" fillId="3" borderId="41" xfId="0" applyFont="1" applyFill="1" applyBorder="1" applyAlignment="1">
      <alignment horizontal="center"/>
    </xf>
    <xf numFmtId="0" fontId="18" fillId="3" borderId="6" xfId="0" applyFont="1" applyFill="1" applyBorder="1" applyAlignment="1">
      <alignment horizontal="center"/>
    </xf>
    <xf numFmtId="0" fontId="5" fillId="0" borderId="0" xfId="0" applyFont="1" applyAlignment="1">
      <alignment horizontal="center"/>
    </xf>
    <xf numFmtId="0" fontId="0" fillId="0" borderId="1" xfId="0" applyBorder="1" applyAlignment="1">
      <alignment horizontal="center"/>
    </xf>
    <xf numFmtId="0" fontId="0" fillId="0" borderId="1" xfId="0" applyBorder="1" applyAlignment="1">
      <alignment horizontal="center" vertical="center" textRotation="90"/>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0"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15" fillId="0" borderId="68" xfId="0" applyFont="1" applyBorder="1" applyAlignment="1">
      <alignment horizontal="center" vertical="center"/>
    </xf>
    <xf numFmtId="0" fontId="15" fillId="0" borderId="48" xfId="0" applyFont="1" applyBorder="1" applyAlignment="1">
      <alignment horizontal="center" vertical="center"/>
    </xf>
    <xf numFmtId="0" fontId="15" fillId="0" borderId="69" xfId="0" applyFont="1" applyBorder="1" applyAlignment="1">
      <alignment horizontal="center" vertical="center"/>
    </xf>
    <xf numFmtId="0" fontId="22" fillId="0" borderId="1" xfId="0" applyFont="1" applyBorder="1" applyAlignment="1">
      <alignment horizontal="center" vertical="center"/>
    </xf>
    <xf numFmtId="0" fontId="23" fillId="5" borderId="1" xfId="12" applyFont="1" applyFill="1" applyBorder="1" applyAlignment="1">
      <alignment horizontal="center" vertical="center"/>
    </xf>
    <xf numFmtId="0" fontId="23" fillId="6" borderId="1" xfId="12" applyFont="1" applyFill="1" applyBorder="1" applyAlignment="1">
      <alignment horizontal="center" vertical="center" wrapText="1"/>
    </xf>
    <xf numFmtId="0" fontId="23" fillId="5" borderId="1" xfId="12" applyFont="1" applyFill="1" applyBorder="1" applyAlignment="1">
      <alignment horizontal="center" vertical="center" wrapText="1"/>
    </xf>
    <xf numFmtId="0" fontId="24" fillId="0" borderId="1" xfId="12" applyFont="1" applyBorder="1" applyAlignment="1">
      <alignment vertical="center" wrapText="1"/>
    </xf>
    <xf numFmtId="0" fontId="24" fillId="0" borderId="70" xfId="2" applyFont="1" applyBorder="1" applyAlignment="1">
      <alignment horizontal="left" vertical="center" wrapText="1"/>
    </xf>
    <xf numFmtId="0" fontId="0" fillId="0" borderId="71" xfId="0" applyBorder="1" applyAlignment="1">
      <alignment horizontal="left" vertical="center" wrapText="1"/>
    </xf>
    <xf numFmtId="0" fontId="0" fillId="0" borderId="72" xfId="0" applyBorder="1" applyAlignment="1">
      <alignment horizontal="left" vertical="center" wrapText="1"/>
    </xf>
    <xf numFmtId="0" fontId="24" fillId="0" borderId="1" xfId="2" applyFont="1" applyBorder="1" applyAlignment="1">
      <alignment horizontal="center" vertical="center" wrapText="1"/>
    </xf>
    <xf numFmtId="14" fontId="24" fillId="0" borderId="1" xfId="2" applyNumberFormat="1" applyFont="1" applyBorder="1" applyAlignment="1">
      <alignment horizontal="center" vertical="center"/>
    </xf>
    <xf numFmtId="0" fontId="24" fillId="0" borderId="1" xfId="2" applyFont="1" applyBorder="1" applyAlignment="1">
      <alignment horizontal="center" vertical="center"/>
    </xf>
  </cellXfs>
  <cellStyles count="24">
    <cellStyle name="Estilo 1" xfId="15" xr:uid="{00000000-0005-0000-0000-000000000000}"/>
    <cellStyle name="Millares" xfId="23" builtinId="3"/>
    <cellStyle name="Millares [0]" xfId="21" builtinId="6"/>
    <cellStyle name="Millares 2" xfId="1" xr:uid="{00000000-0005-0000-0000-000001000000}"/>
    <cellStyle name="Millares 2 2" xfId="18" xr:uid="{00000000-0005-0000-0000-000002000000}"/>
    <cellStyle name="Millares 3" xfId="14" xr:uid="{00000000-0005-0000-0000-000003000000}"/>
    <cellStyle name="Millares 3 2" xfId="13" xr:uid="{00000000-0005-0000-0000-000004000000}"/>
    <cellStyle name="Millares 4" xfId="17" xr:uid="{00000000-0005-0000-0000-000005000000}"/>
    <cellStyle name="Millares 4 3" xfId="8" xr:uid="{00000000-0005-0000-0000-000006000000}"/>
    <cellStyle name="Millares 5" xfId="16" xr:uid="{00000000-0005-0000-0000-000007000000}"/>
    <cellStyle name="Millares 6" xfId="11" xr:uid="{00000000-0005-0000-0000-000008000000}"/>
    <cellStyle name="Millares 7" xfId="7" xr:uid="{00000000-0005-0000-0000-000009000000}"/>
    <cellStyle name="Millares 8" xfId="20" xr:uid="{00000000-0005-0000-0000-00000A000000}"/>
    <cellStyle name="Moneda 2" xfId="3" xr:uid="{00000000-0005-0000-0000-00000B000000}"/>
    <cellStyle name="Moneda 6" xfId="10" xr:uid="{00000000-0005-0000-0000-00000C000000}"/>
    <cellStyle name="Normal" xfId="0" builtinId="0"/>
    <cellStyle name="Normal 10 2" xfId="9" xr:uid="{00000000-0005-0000-0000-00000E000000}"/>
    <cellStyle name="Normal 17" xfId="6" xr:uid="{00000000-0005-0000-0000-00000F000000}"/>
    <cellStyle name="Normal 2" xfId="2" xr:uid="{00000000-0005-0000-0000-000010000000}"/>
    <cellStyle name="Normal 2 2" xfId="4" xr:uid="{00000000-0005-0000-0000-000011000000}"/>
    <cellStyle name="Normal 3" xfId="12" xr:uid="{00000000-0005-0000-0000-000012000000}"/>
    <cellStyle name="Normal 4" xfId="5" xr:uid="{00000000-0005-0000-0000-000013000000}"/>
    <cellStyle name="Normal 5" xfId="19" xr:uid="{00000000-0005-0000-0000-000014000000}"/>
    <cellStyle name="Porcentaje" xfId="22" builtinId="5"/>
  </cellStyles>
  <dxfs count="0"/>
  <tableStyles count="1" defaultTableStyle="TableStyleMedium2" defaultPivotStyle="PivotStyleLight16">
    <tableStyle name="Invisible" pivot="0" table="0" count="0" xr9:uid="{435B9050-3356-4A40-B359-ABFFF29C561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910543</xdr:colOff>
      <xdr:row>0</xdr:row>
      <xdr:rowOff>146277</xdr:rowOff>
    </xdr:from>
    <xdr:to>
      <xdr:col>1</xdr:col>
      <xdr:colOff>2956151</xdr:colOff>
      <xdr:row>6</xdr:row>
      <xdr:rowOff>51026</xdr:rowOff>
    </xdr:to>
    <xdr:pic>
      <xdr:nvPicPr>
        <xdr:cNvPr id="2" name="2 Imagen" descr="U:\Oficina de Planeación\Nuevos logos jj\RTVC.png">
          <a:extLst>
            <a:ext uri="{FF2B5EF4-FFF2-40B4-BE49-F238E27FC236}">
              <a16:creationId xmlns:a16="http://schemas.microsoft.com/office/drawing/2014/main" id="{5BD4E132-792C-4041-A07D-FD0727CA42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7900" y="146277"/>
          <a:ext cx="2045608" cy="7393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882A8-F03F-4505-9C1E-E04F4CB8E0E6}">
  <sheetPr>
    <pageSetUpPr fitToPage="1"/>
  </sheetPr>
  <dimension ref="A1:AB60"/>
  <sheetViews>
    <sheetView tabSelected="1" view="pageBreakPreview" topLeftCell="D1" zoomScale="70" zoomScaleNormal="70" zoomScaleSheetLayoutView="70" workbookViewId="0">
      <selection activeCell="K18" sqref="K18"/>
    </sheetView>
  </sheetViews>
  <sheetFormatPr baseColWidth="10" defaultRowHeight="14.5"/>
  <cols>
    <col min="1" max="1" width="11.54296875" customWidth="1"/>
    <col min="2" max="2" width="54.7265625" customWidth="1"/>
    <col min="3" max="3" width="12.54296875" bestFit="1" customWidth="1"/>
    <col min="4" max="4" width="13.7265625" customWidth="1"/>
    <col min="5" max="5" width="13.453125" customWidth="1"/>
    <col min="6" max="6" width="11.81640625" customWidth="1"/>
    <col min="7" max="7" width="12" customWidth="1"/>
    <col min="8" max="8" width="10.81640625" bestFit="1" customWidth="1"/>
    <col min="9" max="9" width="11.1796875" bestFit="1" customWidth="1"/>
    <col min="10" max="10" width="10.81640625" bestFit="1" customWidth="1"/>
    <col min="11" max="11" width="11.1796875" bestFit="1" customWidth="1"/>
    <col min="12" max="12" width="10.81640625" bestFit="1" customWidth="1"/>
    <col min="13" max="13" width="11.1796875" bestFit="1" customWidth="1"/>
    <col min="14" max="14" width="10.81640625" bestFit="1" customWidth="1"/>
    <col min="15" max="15" width="11.1796875" bestFit="1" customWidth="1"/>
    <col min="16" max="16" width="10.81640625" bestFit="1" customWidth="1"/>
    <col min="17" max="17" width="11.1796875" bestFit="1" customWidth="1"/>
    <col min="18" max="18" width="10.81640625" bestFit="1" customWidth="1"/>
    <col min="19" max="19" width="11.1796875" bestFit="1" customWidth="1"/>
    <col min="20" max="20" width="10.81640625" bestFit="1" customWidth="1"/>
    <col min="21" max="21" width="11.1796875" bestFit="1" customWidth="1"/>
    <col min="22" max="22" width="10.81640625" bestFit="1" customWidth="1"/>
    <col min="23" max="23" width="11.1796875" bestFit="1" customWidth="1"/>
    <col min="24" max="24" width="10.81640625" bestFit="1" customWidth="1"/>
    <col min="25" max="25" width="11.1796875" bestFit="1" customWidth="1"/>
    <col min="26" max="26" width="10.81640625" bestFit="1" customWidth="1"/>
  </cols>
  <sheetData>
    <row r="1" spans="1:26" s="4" customFormat="1" ht="16.5" customHeight="1">
      <c r="A1" s="146"/>
      <c r="B1" s="147"/>
      <c r="C1" s="148"/>
      <c r="D1" s="155" t="s">
        <v>137</v>
      </c>
      <c r="E1" s="155"/>
      <c r="F1" s="155"/>
      <c r="G1" s="155"/>
      <c r="H1" s="155"/>
      <c r="I1" s="155"/>
      <c r="J1" s="155"/>
      <c r="K1" s="155"/>
      <c r="L1" s="155"/>
      <c r="M1" s="155"/>
      <c r="N1" s="155"/>
      <c r="O1" s="155"/>
      <c r="P1" s="155"/>
      <c r="Q1" s="155"/>
      <c r="R1" s="155" t="s">
        <v>30</v>
      </c>
      <c r="S1" s="155"/>
      <c r="T1" s="155"/>
      <c r="U1" s="155"/>
      <c r="V1" s="156" t="s">
        <v>153</v>
      </c>
      <c r="W1" s="156"/>
      <c r="X1" s="156"/>
      <c r="Y1" s="156"/>
      <c r="Z1" s="156"/>
    </row>
    <row r="2" spans="1:26" s="4" customFormat="1" ht="7.5" customHeight="1">
      <c r="A2" s="149"/>
      <c r="B2" s="150"/>
      <c r="C2" s="151"/>
      <c r="D2" s="155"/>
      <c r="E2" s="155"/>
      <c r="F2" s="155"/>
      <c r="G2" s="155"/>
      <c r="H2" s="155"/>
      <c r="I2" s="155"/>
      <c r="J2" s="155"/>
      <c r="K2" s="155"/>
      <c r="L2" s="155"/>
      <c r="M2" s="155"/>
      <c r="N2" s="155"/>
      <c r="O2" s="155"/>
      <c r="P2" s="155"/>
      <c r="Q2" s="155"/>
      <c r="R2" s="155"/>
      <c r="S2" s="155"/>
      <c r="T2" s="155"/>
      <c r="U2" s="155"/>
      <c r="V2" s="156"/>
      <c r="W2" s="156"/>
      <c r="X2" s="156"/>
      <c r="Y2" s="156"/>
      <c r="Z2" s="156"/>
    </row>
    <row r="3" spans="1:26" s="4" customFormat="1" ht="12.75" customHeight="1">
      <c r="A3" s="149"/>
      <c r="B3" s="150"/>
      <c r="C3" s="151"/>
      <c r="D3" s="155"/>
      <c r="E3" s="155"/>
      <c r="F3" s="155"/>
      <c r="G3" s="155"/>
      <c r="H3" s="155"/>
      <c r="I3" s="155"/>
      <c r="J3" s="155"/>
      <c r="K3" s="155"/>
      <c r="L3" s="155"/>
      <c r="M3" s="155"/>
      <c r="N3" s="155"/>
      <c r="O3" s="155"/>
      <c r="P3" s="155"/>
      <c r="Q3" s="155"/>
      <c r="R3" s="155" t="s">
        <v>28</v>
      </c>
      <c r="S3" s="155"/>
      <c r="T3" s="155"/>
      <c r="U3" s="155"/>
      <c r="V3" s="157">
        <v>4</v>
      </c>
      <c r="W3" s="157"/>
      <c r="X3" s="157"/>
      <c r="Y3" s="157"/>
      <c r="Z3" s="157"/>
    </row>
    <row r="4" spans="1:26" s="4" customFormat="1" ht="12" customHeight="1">
      <c r="A4" s="149"/>
      <c r="B4" s="150"/>
      <c r="C4" s="151"/>
      <c r="D4" s="220" t="s">
        <v>151</v>
      </c>
      <c r="E4" s="221"/>
      <c r="F4" s="221"/>
      <c r="G4" s="221"/>
      <c r="H4" s="221"/>
      <c r="I4" s="221"/>
      <c r="J4" s="221"/>
      <c r="K4" s="221"/>
      <c r="L4" s="221"/>
      <c r="M4" s="221"/>
      <c r="N4" s="221"/>
      <c r="O4" s="221"/>
      <c r="P4" s="221"/>
      <c r="Q4" s="222"/>
      <c r="R4" s="155"/>
      <c r="S4" s="155"/>
      <c r="T4" s="155"/>
      <c r="U4" s="155"/>
      <c r="V4" s="157"/>
      <c r="W4" s="157"/>
      <c r="X4" s="157"/>
      <c r="Y4" s="157"/>
      <c r="Z4" s="157"/>
    </row>
    <row r="5" spans="1:26" s="4" customFormat="1" ht="6" customHeight="1">
      <c r="A5" s="149"/>
      <c r="B5" s="150"/>
      <c r="C5" s="151"/>
      <c r="D5" s="223"/>
      <c r="E5" s="224"/>
      <c r="F5" s="224"/>
      <c r="G5" s="224"/>
      <c r="H5" s="224"/>
      <c r="I5" s="224"/>
      <c r="J5" s="224"/>
      <c r="K5" s="224"/>
      <c r="L5" s="224"/>
      <c r="M5" s="224"/>
      <c r="N5" s="224"/>
      <c r="O5" s="224"/>
      <c r="P5" s="224"/>
      <c r="Q5" s="225"/>
      <c r="R5" s="155"/>
      <c r="S5" s="155"/>
      <c r="T5" s="155"/>
      <c r="U5" s="155"/>
      <c r="V5" s="157"/>
      <c r="W5" s="157"/>
      <c r="X5" s="157"/>
      <c r="Y5" s="157"/>
      <c r="Z5" s="157"/>
    </row>
    <row r="6" spans="1:26" s="4" customFormat="1" ht="10.5" customHeight="1">
      <c r="A6" s="149"/>
      <c r="B6" s="150"/>
      <c r="C6" s="151"/>
      <c r="D6" s="226"/>
      <c r="E6" s="227"/>
      <c r="F6" s="227"/>
      <c r="G6" s="227"/>
      <c r="H6" s="227"/>
      <c r="I6" s="227"/>
      <c r="J6" s="227"/>
      <c r="K6" s="227"/>
      <c r="L6" s="227"/>
      <c r="M6" s="227"/>
      <c r="N6" s="227"/>
      <c r="O6" s="227"/>
      <c r="P6" s="227"/>
      <c r="Q6" s="228"/>
      <c r="R6" s="158" t="s">
        <v>29</v>
      </c>
      <c r="S6" s="159"/>
      <c r="T6" s="159"/>
      <c r="U6" s="160"/>
      <c r="V6" s="167">
        <v>46300</v>
      </c>
      <c r="W6" s="168"/>
      <c r="X6" s="168"/>
      <c r="Y6" s="168"/>
      <c r="Z6" s="169"/>
    </row>
    <row r="7" spans="1:26" s="4" customFormat="1" ht="6" customHeight="1">
      <c r="A7" s="149"/>
      <c r="B7" s="150"/>
      <c r="C7" s="151"/>
      <c r="D7" s="220" t="s">
        <v>152</v>
      </c>
      <c r="E7" s="221"/>
      <c r="F7" s="221"/>
      <c r="G7" s="221"/>
      <c r="H7" s="221"/>
      <c r="I7" s="221"/>
      <c r="J7" s="221"/>
      <c r="K7" s="221"/>
      <c r="L7" s="221"/>
      <c r="M7" s="221"/>
      <c r="N7" s="221"/>
      <c r="O7" s="221"/>
      <c r="P7" s="221"/>
      <c r="Q7" s="222"/>
      <c r="R7" s="161"/>
      <c r="S7" s="162"/>
      <c r="T7" s="162"/>
      <c r="U7" s="163"/>
      <c r="V7" s="170"/>
      <c r="W7" s="171"/>
      <c r="X7" s="171"/>
      <c r="Y7" s="171"/>
      <c r="Z7" s="172"/>
    </row>
    <row r="8" spans="1:26" s="4" customFormat="1" ht="16.5" customHeight="1" thickBot="1">
      <c r="A8" s="152"/>
      <c r="B8" s="153"/>
      <c r="C8" s="154"/>
      <c r="D8" s="229"/>
      <c r="E8" s="230"/>
      <c r="F8" s="230"/>
      <c r="G8" s="230"/>
      <c r="H8" s="230"/>
      <c r="I8" s="230"/>
      <c r="J8" s="230"/>
      <c r="K8" s="230"/>
      <c r="L8" s="230"/>
      <c r="M8" s="230"/>
      <c r="N8" s="230"/>
      <c r="O8" s="230"/>
      <c r="P8" s="230"/>
      <c r="Q8" s="231"/>
      <c r="R8" s="164"/>
      <c r="S8" s="165"/>
      <c r="T8" s="165"/>
      <c r="U8" s="166"/>
      <c r="V8" s="173"/>
      <c r="W8" s="174"/>
      <c r="X8" s="174"/>
      <c r="Y8" s="174"/>
      <c r="Z8" s="175"/>
    </row>
    <row r="9" spans="1:26" s="101" customFormat="1" ht="17.25" customHeight="1" thickBot="1">
      <c r="C9" s="179" t="s">
        <v>0</v>
      </c>
      <c r="D9" s="177"/>
      <c r="E9" s="176" t="s">
        <v>1</v>
      </c>
      <c r="F9" s="177"/>
      <c r="G9" s="176" t="s">
        <v>2</v>
      </c>
      <c r="H9" s="177"/>
      <c r="I9" s="176" t="s">
        <v>3</v>
      </c>
      <c r="J9" s="177"/>
      <c r="K9" s="176" t="s">
        <v>4</v>
      </c>
      <c r="L9" s="177"/>
      <c r="M9" s="176" t="s">
        <v>5</v>
      </c>
      <c r="N9" s="177"/>
      <c r="O9" s="176" t="s">
        <v>6</v>
      </c>
      <c r="P9" s="177"/>
      <c r="Q9" s="176" t="s">
        <v>7</v>
      </c>
      <c r="R9" s="177"/>
      <c r="S9" s="176" t="s">
        <v>8</v>
      </c>
      <c r="T9" s="177"/>
      <c r="U9" s="176" t="s">
        <v>9</v>
      </c>
      <c r="V9" s="177"/>
      <c r="W9" s="176" t="s">
        <v>10</v>
      </c>
      <c r="X9" s="177"/>
      <c r="Y9" s="176" t="s">
        <v>11</v>
      </c>
      <c r="Z9" s="178"/>
    </row>
    <row r="10" spans="1:26" s="102" customFormat="1" ht="57" customHeight="1" thickBot="1">
      <c r="A10" s="180" t="s">
        <v>36</v>
      </c>
      <c r="B10" s="3" t="s">
        <v>17</v>
      </c>
      <c r="C10" s="140" t="s">
        <v>19</v>
      </c>
      <c r="D10" s="141" t="s">
        <v>18</v>
      </c>
      <c r="E10" s="141" t="s">
        <v>19</v>
      </c>
      <c r="F10" s="141" t="s">
        <v>18</v>
      </c>
      <c r="G10" s="141" t="s">
        <v>19</v>
      </c>
      <c r="H10" s="141" t="s">
        <v>18</v>
      </c>
      <c r="I10" s="141" t="s">
        <v>19</v>
      </c>
      <c r="J10" s="141" t="s">
        <v>18</v>
      </c>
      <c r="K10" s="141" t="s">
        <v>19</v>
      </c>
      <c r="L10" s="141" t="s">
        <v>18</v>
      </c>
      <c r="M10" s="141" t="s">
        <v>19</v>
      </c>
      <c r="N10" s="141" t="s">
        <v>18</v>
      </c>
      <c r="O10" s="141" t="s">
        <v>19</v>
      </c>
      <c r="P10" s="141" t="s">
        <v>18</v>
      </c>
      <c r="Q10" s="141" t="s">
        <v>19</v>
      </c>
      <c r="R10" s="141" t="s">
        <v>18</v>
      </c>
      <c r="S10" s="141" t="s">
        <v>19</v>
      </c>
      <c r="T10" s="141" t="s">
        <v>18</v>
      </c>
      <c r="U10" s="141" t="s">
        <v>19</v>
      </c>
      <c r="V10" s="141" t="s">
        <v>18</v>
      </c>
      <c r="W10" s="141" t="s">
        <v>19</v>
      </c>
      <c r="X10" s="141" t="s">
        <v>18</v>
      </c>
      <c r="Y10" s="141" t="s">
        <v>19</v>
      </c>
      <c r="Z10" s="142" t="s">
        <v>18</v>
      </c>
    </row>
    <row r="11" spans="1:26" s="102" customFormat="1" ht="26.25" customHeight="1" thickBot="1">
      <c r="A11" s="181"/>
      <c r="B11" s="125" t="s">
        <v>127</v>
      </c>
      <c r="C11" s="103"/>
      <c r="D11" s="104"/>
      <c r="E11" s="104"/>
      <c r="F11" s="104"/>
      <c r="G11" s="104"/>
      <c r="H11" s="104"/>
      <c r="I11" s="104"/>
      <c r="J11" s="104"/>
      <c r="K11" s="104"/>
      <c r="L11" s="104"/>
      <c r="M11" s="104"/>
      <c r="N11" s="104"/>
      <c r="O11" s="104"/>
      <c r="P11" s="104"/>
      <c r="Q11" s="104"/>
      <c r="R11" s="104"/>
      <c r="S11" s="104"/>
      <c r="T11" s="104"/>
      <c r="U11" s="104"/>
      <c r="V11" s="104"/>
      <c r="W11" s="104"/>
      <c r="X11" s="104"/>
      <c r="Y11" s="104"/>
      <c r="Z11" s="105"/>
    </row>
    <row r="12" spans="1:26" s="109" customFormat="1" ht="14">
      <c r="A12" s="181"/>
      <c r="B12" s="126" t="s">
        <v>12</v>
      </c>
      <c r="C12" s="135"/>
      <c r="D12" s="107"/>
      <c r="E12" s="107"/>
      <c r="F12" s="107"/>
      <c r="G12" s="107"/>
      <c r="H12" s="107"/>
      <c r="I12" s="107"/>
      <c r="J12" s="107"/>
      <c r="K12" s="107"/>
      <c r="L12" s="107"/>
      <c r="M12" s="107"/>
      <c r="N12" s="107"/>
      <c r="O12" s="107"/>
      <c r="P12" s="107"/>
      <c r="Q12" s="107"/>
      <c r="R12" s="107"/>
      <c r="S12" s="107"/>
      <c r="T12" s="107"/>
      <c r="U12" s="107"/>
      <c r="V12" s="107"/>
      <c r="W12" s="107"/>
      <c r="X12" s="107"/>
      <c r="Y12" s="107"/>
      <c r="Z12" s="108"/>
    </row>
    <row r="13" spans="1:26">
      <c r="A13" s="181"/>
      <c r="B13" s="127" t="s">
        <v>128</v>
      </c>
      <c r="C13" s="136"/>
      <c r="D13" s="122"/>
      <c r="E13" s="122"/>
      <c r="F13" s="122"/>
      <c r="G13" s="122"/>
      <c r="H13" s="122"/>
      <c r="I13" s="122"/>
      <c r="J13" s="122"/>
      <c r="K13" s="122"/>
      <c r="L13" s="122"/>
      <c r="M13" s="122"/>
      <c r="N13" s="122"/>
      <c r="O13" s="122"/>
      <c r="P13" s="122"/>
      <c r="Q13" s="122"/>
      <c r="R13" s="122"/>
      <c r="S13" s="122"/>
      <c r="T13" s="122"/>
      <c r="U13" s="122"/>
      <c r="V13" s="122"/>
      <c r="W13" s="122"/>
      <c r="X13" s="122"/>
      <c r="Y13" s="122"/>
      <c r="Z13" s="123"/>
    </row>
    <row r="14" spans="1:26">
      <c r="A14" s="181"/>
      <c r="B14" s="127" t="s">
        <v>129</v>
      </c>
      <c r="C14" s="137"/>
      <c r="D14" s="1"/>
      <c r="E14" s="1"/>
      <c r="F14" s="1"/>
      <c r="G14" s="1"/>
      <c r="H14" s="1"/>
      <c r="I14" s="1"/>
      <c r="J14" s="1"/>
      <c r="K14" s="1"/>
      <c r="L14" s="1"/>
      <c r="M14" s="1"/>
      <c r="N14" s="1"/>
      <c r="O14" s="1"/>
      <c r="P14" s="1"/>
      <c r="Q14" s="1"/>
      <c r="R14" s="1"/>
      <c r="S14" s="1"/>
      <c r="T14" s="1"/>
      <c r="U14" s="1"/>
      <c r="V14" s="1"/>
      <c r="W14" s="1"/>
      <c r="X14" s="1"/>
      <c r="Y14" s="1"/>
      <c r="Z14" s="124"/>
    </row>
    <row r="15" spans="1:26">
      <c r="A15" s="181"/>
      <c r="B15" s="128" t="s">
        <v>130</v>
      </c>
      <c r="C15" s="136"/>
      <c r="D15" s="115"/>
      <c r="E15" s="115"/>
      <c r="F15" s="115"/>
      <c r="G15" s="115"/>
      <c r="H15" s="115"/>
      <c r="I15" s="115"/>
      <c r="J15" s="115"/>
      <c r="K15" s="115"/>
      <c r="L15" s="115"/>
      <c r="M15" s="115"/>
      <c r="N15" s="115"/>
      <c r="O15" s="115"/>
      <c r="P15" s="115"/>
      <c r="Q15" s="115"/>
      <c r="R15" s="115"/>
      <c r="S15" s="115"/>
      <c r="T15" s="115"/>
      <c r="U15" s="115"/>
      <c r="V15" s="115"/>
      <c r="W15" s="115"/>
      <c r="X15" s="115"/>
      <c r="Y15" s="115"/>
      <c r="Z15" s="116"/>
    </row>
    <row r="16" spans="1:26" s="109" customFormat="1" ht="14">
      <c r="A16" s="181"/>
      <c r="B16" s="129" t="s">
        <v>31</v>
      </c>
      <c r="C16" s="138"/>
      <c r="D16" s="113"/>
      <c r="E16" s="113"/>
      <c r="F16" s="113"/>
      <c r="G16" s="113"/>
      <c r="H16" s="113"/>
      <c r="I16" s="113"/>
      <c r="J16" s="113"/>
      <c r="K16" s="113"/>
      <c r="L16" s="113"/>
      <c r="M16" s="113"/>
      <c r="N16" s="113"/>
      <c r="O16" s="113"/>
      <c r="P16" s="113"/>
      <c r="Q16" s="113"/>
      <c r="R16" s="113"/>
      <c r="S16" s="113"/>
      <c r="T16" s="113"/>
      <c r="U16" s="113"/>
      <c r="V16" s="113"/>
      <c r="W16" s="113"/>
      <c r="X16" s="113"/>
      <c r="Y16" s="113"/>
      <c r="Z16" s="114"/>
    </row>
    <row r="17" spans="1:26" s="109" customFormat="1" ht="14">
      <c r="A17" s="181"/>
      <c r="B17" s="128" t="s">
        <v>131</v>
      </c>
      <c r="C17" s="138"/>
      <c r="D17" s="113"/>
      <c r="E17" s="113"/>
      <c r="F17" s="113"/>
      <c r="G17" s="113"/>
      <c r="H17" s="113"/>
      <c r="I17" s="113"/>
      <c r="J17" s="113"/>
      <c r="K17" s="113"/>
      <c r="L17" s="113"/>
      <c r="M17" s="113"/>
      <c r="N17" s="113"/>
      <c r="O17" s="113"/>
      <c r="P17" s="113"/>
      <c r="Q17" s="113"/>
      <c r="R17" s="113"/>
      <c r="S17" s="113"/>
      <c r="T17" s="113"/>
      <c r="U17" s="113"/>
      <c r="V17" s="113"/>
      <c r="W17" s="113"/>
      <c r="X17" s="113"/>
      <c r="Y17" s="113"/>
      <c r="Z17" s="114"/>
    </row>
    <row r="18" spans="1:26" s="109" customFormat="1" ht="14">
      <c r="A18" s="181"/>
      <c r="B18" s="130" t="s">
        <v>33</v>
      </c>
      <c r="C18" s="136"/>
      <c r="D18" s="122"/>
      <c r="E18" s="122"/>
      <c r="F18" s="122"/>
      <c r="G18" s="122"/>
      <c r="H18" s="122"/>
      <c r="I18" s="122"/>
      <c r="J18" s="122"/>
      <c r="K18" s="122"/>
      <c r="L18" s="122"/>
      <c r="M18" s="122"/>
      <c r="N18" s="122"/>
      <c r="O18" s="122"/>
      <c r="P18" s="122"/>
      <c r="Q18" s="122"/>
      <c r="R18" s="122"/>
      <c r="S18" s="122"/>
      <c r="T18" s="122"/>
      <c r="U18" s="122"/>
      <c r="V18" s="122"/>
      <c r="W18" s="122"/>
      <c r="X18" s="122"/>
      <c r="Y18" s="122"/>
      <c r="Z18" s="123"/>
    </row>
    <row r="19" spans="1:26" s="109" customFormat="1" ht="14">
      <c r="A19" s="181"/>
      <c r="B19" s="144" t="s">
        <v>106</v>
      </c>
      <c r="C19" s="138"/>
      <c r="D19" s="113"/>
      <c r="E19" s="113"/>
      <c r="F19" s="113"/>
      <c r="G19" s="113"/>
      <c r="H19" s="113"/>
      <c r="I19" s="113"/>
      <c r="J19" s="113"/>
      <c r="K19" s="113"/>
      <c r="L19" s="113"/>
      <c r="M19" s="113"/>
      <c r="N19" s="113"/>
      <c r="O19" s="113"/>
      <c r="P19" s="113"/>
      <c r="Q19" s="113"/>
      <c r="R19" s="113"/>
      <c r="S19" s="113"/>
      <c r="T19" s="113"/>
      <c r="U19" s="113"/>
      <c r="V19" s="113"/>
      <c r="W19" s="113"/>
      <c r="X19" s="113"/>
      <c r="Y19" s="113"/>
      <c r="Z19" s="114"/>
    </row>
    <row r="20" spans="1:26" s="109" customFormat="1" ht="14">
      <c r="A20" s="181"/>
      <c r="B20" s="128" t="s">
        <v>32</v>
      </c>
      <c r="C20" s="136"/>
      <c r="D20" s="122"/>
      <c r="E20" s="122"/>
      <c r="F20" s="122"/>
      <c r="G20" s="122"/>
      <c r="H20" s="122"/>
      <c r="I20" s="122"/>
      <c r="J20" s="122"/>
      <c r="K20" s="122"/>
      <c r="L20" s="122"/>
      <c r="M20" s="122"/>
      <c r="N20" s="122"/>
      <c r="O20" s="122"/>
      <c r="P20" s="122"/>
      <c r="Q20" s="122"/>
      <c r="R20" s="122"/>
      <c r="S20" s="122"/>
      <c r="T20" s="122"/>
      <c r="U20" s="122"/>
      <c r="V20" s="122"/>
      <c r="W20" s="122"/>
      <c r="X20" s="122"/>
      <c r="Y20" s="122"/>
      <c r="Z20" s="123"/>
    </row>
    <row r="21" spans="1:26" s="109" customFormat="1" ht="14">
      <c r="A21" s="181"/>
      <c r="B21" s="130" t="s">
        <v>132</v>
      </c>
      <c r="C21" s="136"/>
      <c r="D21" s="122"/>
      <c r="E21" s="122"/>
      <c r="F21" s="122"/>
      <c r="G21" s="122"/>
      <c r="H21" s="122"/>
      <c r="I21" s="122"/>
      <c r="J21" s="122"/>
      <c r="K21" s="122"/>
      <c r="L21" s="122"/>
      <c r="M21" s="122"/>
      <c r="N21" s="122"/>
      <c r="O21" s="122"/>
      <c r="P21" s="122"/>
      <c r="Q21" s="122"/>
      <c r="R21" s="122"/>
      <c r="S21" s="122"/>
      <c r="T21" s="122"/>
      <c r="U21" s="122"/>
      <c r="V21" s="122"/>
      <c r="W21" s="122"/>
      <c r="X21" s="122"/>
      <c r="Y21" s="122"/>
      <c r="Z21" s="123"/>
    </row>
    <row r="22" spans="1:26" s="109" customFormat="1" ht="14">
      <c r="A22" s="181"/>
      <c r="B22" s="130" t="s">
        <v>138</v>
      </c>
      <c r="C22" s="136"/>
      <c r="D22" s="122"/>
      <c r="E22" s="122"/>
      <c r="F22" s="122"/>
      <c r="G22" s="122"/>
      <c r="H22" s="122"/>
      <c r="I22" s="122"/>
      <c r="J22" s="122"/>
      <c r="K22" s="122"/>
      <c r="L22" s="122"/>
      <c r="M22" s="122"/>
      <c r="N22" s="122"/>
      <c r="O22" s="122"/>
      <c r="P22" s="122"/>
      <c r="Q22" s="122"/>
      <c r="R22" s="122"/>
      <c r="S22" s="122"/>
      <c r="T22" s="122"/>
      <c r="U22" s="122"/>
      <c r="V22" s="122"/>
      <c r="W22" s="122"/>
      <c r="X22" s="122"/>
      <c r="Y22" s="122"/>
      <c r="Z22" s="123"/>
    </row>
    <row r="23" spans="1:26">
      <c r="A23" s="181"/>
      <c r="B23" s="129" t="s">
        <v>13</v>
      </c>
      <c r="C23" s="137"/>
      <c r="D23" s="1"/>
      <c r="E23" s="1"/>
      <c r="F23" s="1"/>
      <c r="G23" s="1"/>
      <c r="H23" s="1"/>
      <c r="I23" s="1"/>
      <c r="J23" s="1"/>
      <c r="K23" s="1"/>
      <c r="L23" s="1"/>
      <c r="M23" s="1"/>
      <c r="N23" s="1"/>
      <c r="O23" s="1"/>
      <c r="P23" s="1"/>
      <c r="Q23" s="1"/>
      <c r="R23" s="1"/>
      <c r="S23" s="1"/>
      <c r="T23" s="1"/>
      <c r="U23" s="1"/>
      <c r="V23" s="1"/>
      <c r="W23" s="1"/>
      <c r="X23" s="1"/>
      <c r="Y23" s="1"/>
      <c r="Z23" s="124"/>
    </row>
    <row r="24" spans="1:26">
      <c r="A24" s="181"/>
      <c r="B24" s="130" t="s">
        <v>133</v>
      </c>
      <c r="C24" s="136"/>
      <c r="D24" s="122"/>
      <c r="E24" s="122"/>
      <c r="F24" s="122"/>
      <c r="G24" s="122"/>
      <c r="H24" s="122"/>
      <c r="I24" s="122"/>
      <c r="J24" s="122"/>
      <c r="K24" s="122"/>
      <c r="L24" s="122"/>
      <c r="M24" s="122"/>
      <c r="N24" s="122"/>
      <c r="O24" s="122"/>
      <c r="P24" s="122"/>
      <c r="Q24" s="122"/>
      <c r="R24" s="122"/>
      <c r="S24" s="122"/>
      <c r="T24" s="122"/>
      <c r="U24" s="122"/>
      <c r="V24" s="122"/>
      <c r="W24" s="122"/>
      <c r="X24" s="122"/>
      <c r="Y24" s="122"/>
      <c r="Z24" s="123"/>
    </row>
    <row r="25" spans="1:26">
      <c r="A25" s="181"/>
      <c r="B25" s="130" t="s">
        <v>142</v>
      </c>
      <c r="C25" s="137"/>
      <c r="D25" s="1"/>
      <c r="E25" s="1"/>
      <c r="F25" s="1"/>
      <c r="G25" s="1"/>
      <c r="H25" s="1"/>
      <c r="I25" s="1"/>
      <c r="J25" s="1"/>
      <c r="K25" s="1"/>
      <c r="L25" s="1"/>
      <c r="M25" s="1"/>
      <c r="N25" s="1"/>
      <c r="O25" s="1"/>
      <c r="P25" s="1"/>
      <c r="Q25" s="1"/>
      <c r="R25" s="1"/>
      <c r="S25" s="1"/>
      <c r="T25" s="1"/>
      <c r="U25" s="1"/>
      <c r="V25" s="1"/>
      <c r="W25" s="1"/>
      <c r="X25" s="1"/>
      <c r="Y25" s="1"/>
      <c r="Z25" s="124"/>
    </row>
    <row r="26" spans="1:26">
      <c r="A26" s="181"/>
      <c r="B26" s="130" t="s">
        <v>143</v>
      </c>
      <c r="C26" s="136"/>
      <c r="D26" s="115"/>
      <c r="E26" s="115"/>
      <c r="F26" s="115"/>
      <c r="G26" s="115"/>
      <c r="H26" s="115"/>
      <c r="I26" s="115"/>
      <c r="J26" s="115"/>
      <c r="K26" s="115"/>
      <c r="L26" s="115"/>
      <c r="M26" s="115"/>
      <c r="N26" s="115"/>
      <c r="O26" s="115"/>
      <c r="P26" s="115"/>
      <c r="Q26" s="115"/>
      <c r="R26" s="115"/>
      <c r="S26" s="115"/>
      <c r="T26" s="115"/>
      <c r="U26" s="115"/>
      <c r="V26" s="115"/>
      <c r="W26" s="115"/>
      <c r="X26" s="115"/>
      <c r="Y26" s="115"/>
      <c r="Z26" s="116"/>
    </row>
    <row r="27" spans="1:26">
      <c r="A27" s="181"/>
      <c r="B27" s="129" t="s">
        <v>139</v>
      </c>
      <c r="C27" s="136"/>
      <c r="D27" s="122"/>
      <c r="E27" s="122"/>
      <c r="F27" s="122"/>
      <c r="G27" s="122"/>
      <c r="H27" s="122"/>
      <c r="I27" s="122"/>
      <c r="J27" s="122"/>
      <c r="K27" s="122"/>
      <c r="L27" s="122"/>
      <c r="M27" s="122"/>
      <c r="N27" s="122"/>
      <c r="O27" s="122"/>
      <c r="P27" s="122"/>
      <c r="Q27" s="122"/>
      <c r="R27" s="122"/>
      <c r="S27" s="122"/>
      <c r="T27" s="122"/>
      <c r="U27" s="122"/>
      <c r="V27" s="122"/>
      <c r="W27" s="122"/>
      <c r="X27" s="122"/>
      <c r="Y27" s="122"/>
      <c r="Z27" s="123"/>
    </row>
    <row r="28" spans="1:26">
      <c r="A28" s="181"/>
      <c r="B28" s="129" t="s">
        <v>140</v>
      </c>
      <c r="C28" s="136"/>
      <c r="D28" s="122"/>
      <c r="E28" s="122"/>
      <c r="F28" s="122"/>
      <c r="G28" s="122"/>
      <c r="H28" s="122"/>
      <c r="I28" s="122"/>
      <c r="J28" s="122"/>
      <c r="K28" s="122"/>
      <c r="L28" s="122"/>
      <c r="M28" s="122"/>
      <c r="N28" s="122"/>
      <c r="O28" s="122"/>
      <c r="P28" s="122"/>
      <c r="Q28" s="122"/>
      <c r="R28" s="122"/>
      <c r="S28" s="122"/>
      <c r="T28" s="122"/>
      <c r="U28" s="122"/>
      <c r="V28" s="122"/>
      <c r="W28" s="122"/>
      <c r="X28" s="122"/>
      <c r="Y28" s="122"/>
      <c r="Z28" s="123"/>
    </row>
    <row r="29" spans="1:26" s="109" customFormat="1" ht="43.5" customHeight="1">
      <c r="A29" s="181"/>
      <c r="B29" s="143" t="s">
        <v>134</v>
      </c>
      <c r="C29" s="138"/>
      <c r="D29" s="113"/>
      <c r="E29" s="113"/>
      <c r="F29" s="113"/>
      <c r="G29" s="113"/>
      <c r="H29" s="113"/>
      <c r="I29" s="113"/>
      <c r="J29" s="113"/>
      <c r="K29" s="113"/>
      <c r="L29" s="113"/>
      <c r="M29" s="113"/>
      <c r="N29" s="113"/>
      <c r="O29" s="113"/>
      <c r="P29" s="113"/>
      <c r="Q29" s="113"/>
      <c r="R29" s="113"/>
      <c r="S29" s="113"/>
      <c r="T29" s="113"/>
      <c r="U29" s="113"/>
      <c r="V29" s="113"/>
      <c r="W29" s="113"/>
      <c r="X29" s="113"/>
      <c r="Y29" s="113"/>
      <c r="Z29" s="114"/>
    </row>
    <row r="30" spans="1:26">
      <c r="A30" s="181"/>
      <c r="B30" s="129" t="s">
        <v>150</v>
      </c>
      <c r="C30" s="136"/>
      <c r="D30" s="115"/>
      <c r="E30" s="115"/>
      <c r="F30" s="115"/>
      <c r="G30" s="115"/>
      <c r="H30" s="115"/>
      <c r="I30" s="115"/>
      <c r="J30" s="115"/>
      <c r="K30" s="115"/>
      <c r="L30" s="115"/>
      <c r="M30" s="115"/>
      <c r="N30" s="115"/>
      <c r="O30" s="115"/>
      <c r="P30" s="115"/>
      <c r="Q30" s="115"/>
      <c r="R30" s="115"/>
      <c r="S30" s="115"/>
      <c r="T30" s="115"/>
      <c r="U30" s="115"/>
      <c r="V30" s="115"/>
      <c r="W30" s="115"/>
      <c r="X30" s="115"/>
      <c r="Y30" s="115"/>
      <c r="Z30" s="116"/>
    </row>
    <row r="31" spans="1:26">
      <c r="A31" s="181"/>
      <c r="B31" s="130" t="s">
        <v>144</v>
      </c>
      <c r="C31" s="145"/>
      <c r="D31" s="115"/>
      <c r="E31" s="115"/>
      <c r="F31" s="115"/>
      <c r="G31" s="115"/>
      <c r="H31" s="115"/>
      <c r="I31" s="115"/>
      <c r="J31" s="115"/>
      <c r="K31" s="115"/>
      <c r="L31" s="115"/>
      <c r="M31" s="115"/>
      <c r="N31" s="115"/>
      <c r="O31" s="115"/>
      <c r="P31" s="115"/>
      <c r="Q31" s="115"/>
      <c r="R31" s="115"/>
      <c r="S31" s="115"/>
      <c r="T31" s="115"/>
      <c r="U31" s="115"/>
      <c r="V31" s="115"/>
      <c r="W31" s="115"/>
      <c r="X31" s="115"/>
      <c r="Y31" s="115"/>
      <c r="Z31" s="116"/>
    </row>
    <row r="32" spans="1:26">
      <c r="A32" s="181"/>
      <c r="B32" s="130" t="s">
        <v>148</v>
      </c>
      <c r="C32" s="145"/>
      <c r="D32" s="115"/>
      <c r="E32" s="115"/>
      <c r="F32" s="115"/>
      <c r="G32" s="115"/>
      <c r="H32" s="115"/>
      <c r="I32" s="115"/>
      <c r="J32" s="115"/>
      <c r="K32" s="115"/>
      <c r="L32" s="115"/>
      <c r="M32" s="115"/>
      <c r="N32" s="115"/>
      <c r="O32" s="115"/>
      <c r="P32" s="115"/>
      <c r="Q32" s="115"/>
      <c r="R32" s="115"/>
      <c r="S32" s="115"/>
      <c r="T32" s="115"/>
      <c r="U32" s="115"/>
      <c r="V32" s="115"/>
      <c r="W32" s="115"/>
      <c r="X32" s="115"/>
      <c r="Y32" s="115"/>
      <c r="Z32" s="116"/>
    </row>
    <row r="33" spans="1:26">
      <c r="A33" s="181"/>
      <c r="B33" s="130" t="s">
        <v>145</v>
      </c>
      <c r="C33" s="145"/>
      <c r="D33" s="115"/>
      <c r="E33" s="115"/>
      <c r="F33" s="115"/>
      <c r="G33" s="115"/>
      <c r="H33" s="115"/>
      <c r="I33" s="115"/>
      <c r="J33" s="115"/>
      <c r="K33" s="115"/>
      <c r="L33" s="115"/>
      <c r="M33" s="115"/>
      <c r="N33" s="115"/>
      <c r="O33" s="115"/>
      <c r="P33" s="115"/>
      <c r="Q33" s="115"/>
      <c r="R33" s="115"/>
      <c r="S33" s="115"/>
      <c r="T33" s="115"/>
      <c r="U33" s="115"/>
      <c r="V33" s="115"/>
      <c r="W33" s="115"/>
      <c r="X33" s="115"/>
      <c r="Y33" s="115"/>
      <c r="Z33" s="116"/>
    </row>
    <row r="34" spans="1:26">
      <c r="A34" s="181"/>
      <c r="B34" s="130" t="s">
        <v>146</v>
      </c>
      <c r="C34" s="145"/>
      <c r="D34" s="115"/>
      <c r="E34" s="115"/>
      <c r="F34" s="115"/>
      <c r="G34" s="115"/>
      <c r="H34" s="115"/>
      <c r="I34" s="115"/>
      <c r="J34" s="115"/>
      <c r="K34" s="115"/>
      <c r="L34" s="115"/>
      <c r="M34" s="115"/>
      <c r="N34" s="115"/>
      <c r="O34" s="115"/>
      <c r="P34" s="115"/>
      <c r="Q34" s="115"/>
      <c r="R34" s="115"/>
      <c r="S34" s="115"/>
      <c r="T34" s="115"/>
      <c r="U34" s="115"/>
      <c r="V34" s="115"/>
      <c r="W34" s="115"/>
      <c r="X34" s="115"/>
      <c r="Y34" s="115"/>
      <c r="Z34" s="116"/>
    </row>
    <row r="35" spans="1:26">
      <c r="A35" s="181"/>
      <c r="B35" s="130" t="s">
        <v>147</v>
      </c>
      <c r="C35" s="145"/>
      <c r="D35" s="115"/>
      <c r="E35" s="115"/>
      <c r="F35" s="115"/>
      <c r="G35" s="115"/>
      <c r="H35" s="115"/>
      <c r="I35" s="115"/>
      <c r="J35" s="115"/>
      <c r="K35" s="115"/>
      <c r="L35" s="115"/>
      <c r="M35" s="115"/>
      <c r="N35" s="115"/>
      <c r="O35" s="115"/>
      <c r="P35" s="115"/>
      <c r="Q35" s="115"/>
      <c r="R35" s="115"/>
      <c r="S35" s="115"/>
      <c r="T35" s="115"/>
      <c r="U35" s="115"/>
      <c r="V35" s="115"/>
      <c r="W35" s="115"/>
      <c r="X35" s="115"/>
      <c r="Y35" s="115"/>
      <c r="Z35" s="116"/>
    </row>
    <row r="36" spans="1:26">
      <c r="A36" s="181"/>
      <c r="B36" s="130" t="s">
        <v>141</v>
      </c>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row>
    <row r="37" spans="1:26">
      <c r="A37" s="181"/>
      <c r="B37" s="130" t="s">
        <v>149</v>
      </c>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row>
    <row r="38" spans="1:26">
      <c r="A38" s="110" t="s">
        <v>27</v>
      </c>
      <c r="B38" s="110"/>
      <c r="C38" s="139"/>
      <c r="D38" s="110"/>
      <c r="E38" s="110"/>
      <c r="F38" s="110"/>
      <c r="G38" s="110"/>
      <c r="H38" s="110"/>
      <c r="I38" s="110"/>
      <c r="J38" s="110"/>
      <c r="K38" s="110"/>
      <c r="L38" s="110"/>
      <c r="M38" s="110"/>
      <c r="N38" s="110"/>
      <c r="O38" s="110"/>
      <c r="P38" s="110"/>
      <c r="Q38" s="110"/>
      <c r="R38" s="110"/>
      <c r="S38" s="110"/>
      <c r="T38" s="110"/>
      <c r="U38" s="110"/>
      <c r="V38" s="110"/>
      <c r="W38" s="110"/>
      <c r="X38" s="110"/>
      <c r="Y38" s="110"/>
      <c r="Z38" s="110"/>
    </row>
    <row r="40" spans="1:26" s="101" customFormat="1" ht="16.5" hidden="1" customHeight="1" thickBot="1">
      <c r="B40" s="117" t="s">
        <v>25</v>
      </c>
      <c r="C40" s="182"/>
      <c r="D40" s="183"/>
      <c r="E40" s="183"/>
      <c r="F40" s="183"/>
      <c r="G40" s="183"/>
      <c r="H40" s="183"/>
      <c r="I40" s="183"/>
      <c r="J40" s="183"/>
      <c r="K40" s="183"/>
      <c r="L40" s="183"/>
      <c r="M40" s="183"/>
      <c r="N40" s="183"/>
      <c r="O40" s="183"/>
      <c r="P40" s="183"/>
      <c r="Q40" s="183"/>
      <c r="R40" s="183"/>
      <c r="S40" s="183"/>
      <c r="T40" s="183"/>
      <c r="U40" s="183"/>
      <c r="V40" s="183"/>
      <c r="W40" s="183"/>
      <c r="X40" s="183"/>
      <c r="Y40" s="183"/>
      <c r="Z40" s="185"/>
    </row>
    <row r="41" spans="1:26" s="102" customFormat="1" ht="51" hidden="1" customHeight="1" thickBot="1">
      <c r="A41" s="186" t="s">
        <v>14</v>
      </c>
      <c r="B41" s="117" t="s">
        <v>26</v>
      </c>
      <c r="C41" s="188"/>
      <c r="D41" s="189"/>
      <c r="E41" s="188"/>
      <c r="F41" s="189"/>
      <c r="G41" s="188"/>
      <c r="H41" s="189"/>
      <c r="I41" s="188"/>
      <c r="J41" s="189"/>
      <c r="K41" s="188"/>
      <c r="L41" s="189"/>
      <c r="M41" s="188"/>
      <c r="N41" s="189"/>
      <c r="O41" s="188"/>
      <c r="P41" s="189"/>
      <c r="Q41" s="188"/>
      <c r="R41" s="189"/>
      <c r="S41" s="188"/>
      <c r="T41" s="189"/>
      <c r="U41" s="188"/>
      <c r="V41" s="189"/>
      <c r="W41" s="188"/>
      <c r="X41" s="189"/>
      <c r="Y41" s="188"/>
      <c r="Z41" s="190"/>
    </row>
    <row r="42" spans="1:26" hidden="1">
      <c r="A42" s="187"/>
      <c r="B42" s="106" t="s">
        <v>12</v>
      </c>
      <c r="C42" s="184"/>
      <c r="D42" s="184"/>
      <c r="E42" s="184"/>
      <c r="F42" s="184"/>
      <c r="G42" s="184"/>
      <c r="H42" s="184"/>
      <c r="I42" s="184"/>
      <c r="J42" s="184"/>
      <c r="K42" s="184"/>
      <c r="L42" s="184"/>
      <c r="M42" s="184"/>
      <c r="N42" s="184"/>
      <c r="O42" s="184"/>
      <c r="P42" s="184"/>
      <c r="Q42" s="184"/>
      <c r="R42" s="184"/>
      <c r="S42" s="184"/>
      <c r="T42" s="184"/>
      <c r="U42" s="184"/>
      <c r="V42" s="184"/>
      <c r="W42" s="184"/>
      <c r="X42" s="184"/>
      <c r="Y42" s="184"/>
      <c r="Z42" s="184"/>
    </row>
    <row r="43" spans="1:26" hidden="1">
      <c r="A43" s="187"/>
      <c r="B43" s="118" t="s">
        <v>35</v>
      </c>
      <c r="C43" s="184"/>
      <c r="D43" s="184"/>
      <c r="E43" s="184"/>
      <c r="F43" s="184"/>
      <c r="G43" s="184"/>
      <c r="H43" s="184"/>
      <c r="I43" s="184"/>
      <c r="J43" s="184"/>
      <c r="K43" s="184"/>
      <c r="L43" s="184"/>
      <c r="M43" s="184"/>
      <c r="N43" s="184"/>
      <c r="O43" s="184"/>
      <c r="P43" s="184"/>
      <c r="Q43" s="184"/>
      <c r="R43" s="184"/>
      <c r="S43" s="184"/>
      <c r="T43" s="184"/>
      <c r="U43" s="184"/>
      <c r="V43" s="184"/>
      <c r="W43" s="184"/>
      <c r="X43" s="184"/>
      <c r="Y43" s="184"/>
      <c r="Z43" s="184"/>
    </row>
    <row r="44" spans="1:26" hidden="1">
      <c r="A44" s="187"/>
      <c r="B44" s="111" t="s">
        <v>20</v>
      </c>
      <c r="C44" s="184"/>
      <c r="D44" s="184"/>
      <c r="E44" s="184"/>
      <c r="F44" s="184"/>
      <c r="G44" s="184"/>
      <c r="H44" s="184"/>
      <c r="I44" s="184"/>
      <c r="J44" s="184"/>
      <c r="K44" s="184"/>
      <c r="L44" s="184"/>
      <c r="M44" s="184"/>
      <c r="N44" s="184"/>
      <c r="O44" s="184"/>
      <c r="P44" s="184"/>
      <c r="Q44" s="184"/>
      <c r="R44" s="184"/>
      <c r="S44" s="184"/>
      <c r="T44" s="184"/>
      <c r="U44" s="184"/>
      <c r="V44" s="184"/>
      <c r="W44" s="184"/>
      <c r="X44" s="184"/>
      <c r="Y44" s="184"/>
      <c r="Z44" s="184"/>
    </row>
    <row r="45" spans="1:26" hidden="1">
      <c r="A45" s="187"/>
      <c r="B45" s="112" t="s">
        <v>31</v>
      </c>
      <c r="C45" s="184"/>
      <c r="D45" s="184"/>
      <c r="E45" s="184"/>
      <c r="F45" s="184"/>
      <c r="G45" s="184"/>
      <c r="H45" s="184"/>
      <c r="I45" s="184"/>
      <c r="J45" s="184"/>
      <c r="K45" s="184"/>
      <c r="L45" s="184"/>
      <c r="M45" s="184"/>
      <c r="N45" s="184"/>
      <c r="O45" s="184"/>
      <c r="P45" s="184"/>
      <c r="Q45" s="184"/>
      <c r="R45" s="184"/>
      <c r="S45" s="184"/>
      <c r="T45" s="184"/>
      <c r="U45" s="184"/>
      <c r="V45" s="184"/>
      <c r="W45" s="184"/>
      <c r="X45" s="184"/>
      <c r="Y45" s="184"/>
      <c r="Z45" s="184"/>
    </row>
    <row r="46" spans="1:26" hidden="1">
      <c r="A46" s="187"/>
      <c r="B46" s="111" t="s">
        <v>22</v>
      </c>
      <c r="C46" s="184"/>
      <c r="D46" s="184"/>
      <c r="E46" s="184"/>
      <c r="F46" s="184"/>
      <c r="G46" s="184"/>
      <c r="H46" s="184"/>
      <c r="I46" s="184"/>
      <c r="J46" s="184"/>
      <c r="K46" s="184"/>
      <c r="L46" s="184"/>
      <c r="M46" s="184"/>
      <c r="N46" s="184"/>
      <c r="O46" s="184"/>
      <c r="P46" s="184"/>
      <c r="Q46" s="184"/>
      <c r="R46" s="184"/>
      <c r="S46" s="184"/>
      <c r="T46" s="184"/>
      <c r="U46" s="184"/>
      <c r="V46" s="184"/>
      <c r="W46" s="184"/>
      <c r="X46" s="184"/>
      <c r="Y46" s="184"/>
      <c r="Z46" s="184"/>
    </row>
    <row r="47" spans="1:26" hidden="1">
      <c r="A47" s="187"/>
      <c r="B47" s="111" t="s">
        <v>32</v>
      </c>
      <c r="C47" s="184"/>
      <c r="D47" s="184"/>
      <c r="E47" s="184"/>
      <c r="F47" s="184"/>
      <c r="G47" s="184"/>
      <c r="H47" s="184"/>
      <c r="I47" s="184"/>
      <c r="J47" s="184"/>
      <c r="K47" s="184"/>
      <c r="L47" s="184"/>
      <c r="M47" s="184"/>
      <c r="N47" s="184"/>
      <c r="O47" s="184"/>
      <c r="P47" s="184"/>
      <c r="Q47" s="184"/>
      <c r="R47" s="184"/>
      <c r="S47" s="184"/>
      <c r="T47" s="184"/>
      <c r="U47" s="184"/>
      <c r="V47" s="184"/>
      <c r="W47" s="184"/>
      <c r="X47" s="184"/>
      <c r="Y47" s="184"/>
      <c r="Z47" s="184"/>
    </row>
    <row r="48" spans="1:26" hidden="1">
      <c r="A48" s="187"/>
      <c r="B48" s="111" t="s">
        <v>33</v>
      </c>
      <c r="C48" s="184"/>
      <c r="D48" s="184"/>
      <c r="E48" s="184"/>
      <c r="F48" s="184"/>
      <c r="G48" s="184"/>
      <c r="H48" s="184"/>
      <c r="I48" s="184"/>
      <c r="J48" s="184"/>
      <c r="K48" s="184"/>
      <c r="L48" s="184"/>
      <c r="M48" s="184"/>
      <c r="N48" s="184"/>
      <c r="O48" s="184"/>
      <c r="P48" s="184"/>
      <c r="Q48" s="184"/>
      <c r="R48" s="184"/>
      <c r="S48" s="184"/>
      <c r="T48" s="184"/>
      <c r="U48" s="184"/>
      <c r="V48" s="184"/>
      <c r="W48" s="184"/>
      <c r="X48" s="184"/>
      <c r="Y48" s="184"/>
      <c r="Z48" s="184"/>
    </row>
    <row r="49" spans="1:28" hidden="1">
      <c r="A49" s="187"/>
      <c r="B49" s="112" t="s">
        <v>15</v>
      </c>
      <c r="C49" s="184"/>
      <c r="D49" s="184"/>
      <c r="E49" s="184"/>
      <c r="F49" s="184"/>
      <c r="G49" s="184"/>
      <c r="H49" s="184"/>
      <c r="I49" s="184"/>
      <c r="J49" s="184"/>
      <c r="K49" s="184"/>
      <c r="L49" s="184"/>
      <c r="M49" s="184"/>
      <c r="N49" s="184"/>
      <c r="O49" s="184"/>
      <c r="P49" s="184"/>
      <c r="Q49" s="184"/>
      <c r="R49" s="184"/>
      <c r="S49" s="184"/>
      <c r="T49" s="184"/>
      <c r="U49" s="184"/>
      <c r="V49" s="184"/>
      <c r="W49" s="184"/>
      <c r="X49" s="184"/>
      <c r="Y49" s="184"/>
      <c r="Z49" s="184"/>
    </row>
    <row r="50" spans="1:28" hidden="1">
      <c r="A50" s="187"/>
      <c r="B50" s="111" t="s">
        <v>24</v>
      </c>
      <c r="C50" s="184"/>
      <c r="D50" s="184"/>
      <c r="E50" s="184"/>
      <c r="F50" s="184"/>
      <c r="G50" s="184"/>
      <c r="H50" s="184"/>
      <c r="I50" s="184"/>
      <c r="J50" s="184"/>
      <c r="K50" s="184"/>
      <c r="L50" s="184"/>
      <c r="M50" s="184"/>
      <c r="N50" s="184"/>
      <c r="O50" s="184"/>
      <c r="P50" s="184"/>
      <c r="Q50" s="184"/>
      <c r="R50" s="184"/>
      <c r="S50" s="184"/>
      <c r="T50" s="184"/>
      <c r="U50" s="184"/>
      <c r="V50" s="184"/>
      <c r="W50" s="184"/>
      <c r="X50" s="184"/>
      <c r="Y50" s="184"/>
      <c r="Z50" s="184"/>
    </row>
    <row r="51" spans="1:28" hidden="1">
      <c r="A51" s="187"/>
      <c r="B51" s="111" t="s">
        <v>23</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row>
    <row r="52" spans="1:28" hidden="1">
      <c r="A52" s="187"/>
      <c r="B52" s="111" t="s">
        <v>25</v>
      </c>
      <c r="C52" s="184"/>
      <c r="D52" s="184"/>
      <c r="E52" s="184"/>
      <c r="F52" s="184"/>
      <c r="G52" s="184"/>
      <c r="H52" s="184"/>
      <c r="I52" s="184"/>
      <c r="J52" s="184"/>
      <c r="K52" s="184"/>
      <c r="L52" s="184"/>
      <c r="M52" s="184"/>
      <c r="N52" s="184"/>
      <c r="O52" s="184"/>
      <c r="P52" s="184"/>
      <c r="Q52" s="184"/>
      <c r="R52" s="184"/>
      <c r="S52" s="184"/>
      <c r="T52" s="184"/>
      <c r="U52" s="184"/>
      <c r="V52" s="184"/>
      <c r="W52" s="184"/>
      <c r="X52" s="184"/>
      <c r="Y52" s="184"/>
      <c r="Z52" s="184"/>
    </row>
    <row r="53" spans="1:28" hidden="1">
      <c r="A53" s="187"/>
      <c r="B53" s="111" t="s">
        <v>26</v>
      </c>
      <c r="C53" s="184"/>
      <c r="D53" s="184"/>
      <c r="E53" s="184"/>
      <c r="F53" s="184"/>
      <c r="G53" s="184"/>
      <c r="H53" s="184"/>
      <c r="I53" s="184"/>
      <c r="J53" s="184"/>
      <c r="K53" s="184"/>
      <c r="L53" s="184"/>
      <c r="M53" s="184"/>
      <c r="N53" s="184"/>
      <c r="O53" s="184"/>
      <c r="P53" s="184"/>
      <c r="Q53" s="184"/>
      <c r="R53" s="184"/>
      <c r="S53" s="184"/>
      <c r="T53" s="184"/>
      <c r="U53" s="184"/>
      <c r="V53" s="184"/>
      <c r="W53" s="184"/>
      <c r="X53" s="184"/>
      <c r="Y53" s="184"/>
      <c r="Z53" s="184"/>
    </row>
    <row r="54" spans="1:28" hidden="1">
      <c r="A54" s="187"/>
      <c r="B54" s="112" t="s">
        <v>13</v>
      </c>
      <c r="C54" s="184"/>
      <c r="D54" s="184"/>
      <c r="E54" s="184"/>
      <c r="F54" s="184"/>
      <c r="G54" s="184"/>
      <c r="H54" s="184"/>
      <c r="I54" s="184"/>
      <c r="J54" s="184"/>
      <c r="K54" s="184"/>
      <c r="L54" s="184"/>
      <c r="M54" s="184"/>
      <c r="N54" s="184"/>
      <c r="O54" s="184"/>
      <c r="P54" s="184"/>
      <c r="Q54" s="184"/>
      <c r="R54" s="184"/>
      <c r="S54" s="184"/>
      <c r="T54" s="184"/>
      <c r="U54" s="184"/>
      <c r="V54" s="184"/>
      <c r="W54" s="184"/>
      <c r="X54" s="184"/>
      <c r="Y54" s="184"/>
      <c r="Z54" s="184"/>
    </row>
    <row r="55" spans="1:28" hidden="1">
      <c r="A55" s="187"/>
      <c r="B55" s="111" t="s">
        <v>21</v>
      </c>
      <c r="C55" s="184"/>
      <c r="D55" s="184"/>
      <c r="E55" s="184"/>
      <c r="F55" s="184"/>
      <c r="G55" s="184"/>
      <c r="H55" s="184"/>
      <c r="I55" s="184"/>
      <c r="J55" s="184"/>
      <c r="K55" s="184"/>
      <c r="L55" s="184"/>
      <c r="M55" s="184"/>
      <c r="N55" s="184"/>
      <c r="O55" s="184"/>
      <c r="P55" s="184"/>
      <c r="Q55" s="184"/>
      <c r="R55" s="184"/>
      <c r="S55" s="184"/>
      <c r="T55" s="184"/>
      <c r="U55" s="184"/>
      <c r="V55" s="184"/>
      <c r="W55" s="184"/>
      <c r="X55" s="184"/>
      <c r="Y55" s="184"/>
      <c r="Z55" s="184"/>
    </row>
    <row r="56" spans="1:28" hidden="1">
      <c r="A56" s="187"/>
      <c r="B56" s="111" t="s">
        <v>34</v>
      </c>
      <c r="C56" s="184"/>
      <c r="D56" s="184"/>
      <c r="E56" s="184"/>
      <c r="F56" s="184"/>
      <c r="G56" s="184"/>
      <c r="H56" s="184"/>
      <c r="I56" s="184"/>
      <c r="J56" s="184"/>
      <c r="K56" s="184"/>
      <c r="L56" s="184"/>
      <c r="M56" s="184"/>
      <c r="N56" s="184"/>
      <c r="O56" s="184"/>
      <c r="P56" s="184"/>
      <c r="Q56" s="184"/>
      <c r="R56" s="184"/>
      <c r="S56" s="184"/>
      <c r="T56" s="184"/>
      <c r="U56" s="184"/>
      <c r="V56" s="184"/>
      <c r="W56" s="184"/>
      <c r="X56" s="184"/>
      <c r="Y56" s="184"/>
      <c r="Z56" s="184"/>
    </row>
    <row r="57" spans="1:28" hidden="1">
      <c r="A57" s="187"/>
      <c r="B57" s="119" t="s">
        <v>135</v>
      </c>
      <c r="C57" s="184"/>
      <c r="D57" s="184"/>
      <c r="E57" s="184"/>
      <c r="F57" s="184"/>
      <c r="G57" s="184"/>
      <c r="H57" s="184"/>
      <c r="I57" s="184"/>
      <c r="J57" s="184"/>
      <c r="K57" s="184"/>
      <c r="L57" s="184"/>
      <c r="M57" s="184"/>
      <c r="N57" s="184"/>
      <c r="O57" s="184"/>
      <c r="P57" s="184"/>
      <c r="Q57" s="184"/>
      <c r="R57" s="184"/>
      <c r="S57" s="184"/>
      <c r="T57" s="184"/>
      <c r="U57" s="184"/>
      <c r="V57" s="184"/>
      <c r="W57" s="184"/>
      <c r="X57" s="184"/>
      <c r="Y57" s="184"/>
      <c r="Z57" s="184"/>
    </row>
    <row r="58" spans="1:28" hidden="1">
      <c r="A58" s="187"/>
      <c r="B58" s="120" t="s">
        <v>33</v>
      </c>
      <c r="C58" s="184"/>
      <c r="D58" s="184"/>
      <c r="E58" s="184"/>
      <c r="F58" s="184"/>
      <c r="G58" s="184"/>
      <c r="H58" s="184"/>
      <c r="I58" s="184"/>
      <c r="J58" s="184"/>
      <c r="K58" s="184"/>
      <c r="L58" s="184"/>
      <c r="M58" s="184"/>
      <c r="N58" s="184"/>
      <c r="O58" s="184"/>
      <c r="P58" s="184"/>
      <c r="Q58" s="184"/>
      <c r="R58" s="184"/>
      <c r="S58" s="184"/>
      <c r="T58" s="184"/>
      <c r="U58" s="184"/>
      <c r="V58" s="184"/>
      <c r="W58" s="184"/>
      <c r="X58" s="184"/>
      <c r="Y58" s="184"/>
      <c r="Z58" s="184"/>
    </row>
    <row r="59" spans="1:28" ht="15" hidden="1" thickBot="1">
      <c r="A59" s="187"/>
      <c r="B59" s="121" t="s">
        <v>16</v>
      </c>
      <c r="C59" s="184"/>
      <c r="D59" s="184"/>
      <c r="E59" s="184"/>
      <c r="F59" s="184"/>
      <c r="G59" s="184"/>
      <c r="H59" s="184"/>
      <c r="I59" s="184"/>
      <c r="J59" s="184"/>
      <c r="K59" s="184"/>
      <c r="L59" s="184"/>
      <c r="M59" s="184"/>
      <c r="N59" s="184"/>
      <c r="O59" s="184"/>
      <c r="P59" s="184"/>
      <c r="Q59" s="184"/>
      <c r="R59" s="184"/>
      <c r="S59" s="184"/>
      <c r="T59" s="184"/>
      <c r="U59" s="184"/>
      <c r="V59" s="184"/>
      <c r="W59" s="184"/>
      <c r="X59" s="184"/>
      <c r="Y59" s="184"/>
      <c r="Z59" s="184"/>
    </row>
    <row r="60" spans="1:28">
      <c r="A60" s="110"/>
      <c r="B60" s="110"/>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2"/>
      <c r="AB60" s="132"/>
    </row>
  </sheetData>
  <mergeCells count="264">
    <mergeCell ref="O59:P59"/>
    <mergeCell ref="Q59:R59"/>
    <mergeCell ref="S59:T59"/>
    <mergeCell ref="U59:V59"/>
    <mergeCell ref="W59:X59"/>
    <mergeCell ref="Y59:Z59"/>
    <mergeCell ref="C59:D59"/>
    <mergeCell ref="E59:F59"/>
    <mergeCell ref="G59:H59"/>
    <mergeCell ref="I59:J59"/>
    <mergeCell ref="K59:L59"/>
    <mergeCell ref="M59:N59"/>
    <mergeCell ref="O58:P58"/>
    <mergeCell ref="Q58:R58"/>
    <mergeCell ref="S58:T58"/>
    <mergeCell ref="U58:V58"/>
    <mergeCell ref="W58:X58"/>
    <mergeCell ref="Y58:Z58"/>
    <mergeCell ref="C58:D58"/>
    <mergeCell ref="E58:F58"/>
    <mergeCell ref="G58:H58"/>
    <mergeCell ref="I58:J58"/>
    <mergeCell ref="K58:L58"/>
    <mergeCell ref="M58:N58"/>
    <mergeCell ref="O57:P57"/>
    <mergeCell ref="Q57:R57"/>
    <mergeCell ref="S57:T57"/>
    <mergeCell ref="U57:V57"/>
    <mergeCell ref="W57:X57"/>
    <mergeCell ref="Y57:Z57"/>
    <mergeCell ref="C57:D57"/>
    <mergeCell ref="E57:F57"/>
    <mergeCell ref="G57:H57"/>
    <mergeCell ref="I57:J57"/>
    <mergeCell ref="K57:L57"/>
    <mergeCell ref="M57:N57"/>
    <mergeCell ref="O56:P56"/>
    <mergeCell ref="Q56:R56"/>
    <mergeCell ref="S56:T56"/>
    <mergeCell ref="U56:V56"/>
    <mergeCell ref="W56:X56"/>
    <mergeCell ref="Y56:Z56"/>
    <mergeCell ref="C56:D56"/>
    <mergeCell ref="E56:F56"/>
    <mergeCell ref="G56:H56"/>
    <mergeCell ref="I56:J56"/>
    <mergeCell ref="K56:L56"/>
    <mergeCell ref="M56:N56"/>
    <mergeCell ref="O55:P55"/>
    <mergeCell ref="Q55:R55"/>
    <mergeCell ref="S55:T55"/>
    <mergeCell ref="U55:V55"/>
    <mergeCell ref="W55:X55"/>
    <mergeCell ref="Y55:Z55"/>
    <mergeCell ref="C55:D55"/>
    <mergeCell ref="E55:F55"/>
    <mergeCell ref="G55:H55"/>
    <mergeCell ref="I55:J55"/>
    <mergeCell ref="K55:L55"/>
    <mergeCell ref="M55:N55"/>
    <mergeCell ref="O54:P54"/>
    <mergeCell ref="Q54:R54"/>
    <mergeCell ref="S54:T54"/>
    <mergeCell ref="U54:V54"/>
    <mergeCell ref="W54:X54"/>
    <mergeCell ref="Y54:Z54"/>
    <mergeCell ref="C54:D54"/>
    <mergeCell ref="E54:F54"/>
    <mergeCell ref="G54:H54"/>
    <mergeCell ref="I54:J54"/>
    <mergeCell ref="K54:L54"/>
    <mergeCell ref="M54:N54"/>
    <mergeCell ref="O53:P53"/>
    <mergeCell ref="Q53:R53"/>
    <mergeCell ref="S53:T53"/>
    <mergeCell ref="U53:V53"/>
    <mergeCell ref="W53:X53"/>
    <mergeCell ref="Y53:Z53"/>
    <mergeCell ref="C53:D53"/>
    <mergeCell ref="E53:F53"/>
    <mergeCell ref="G53:H53"/>
    <mergeCell ref="I53:J53"/>
    <mergeCell ref="K53:L53"/>
    <mergeCell ref="M53:N53"/>
    <mergeCell ref="O52:P52"/>
    <mergeCell ref="Q52:R52"/>
    <mergeCell ref="S52:T52"/>
    <mergeCell ref="U52:V52"/>
    <mergeCell ref="W52:X52"/>
    <mergeCell ref="Y52:Z52"/>
    <mergeCell ref="C52:D52"/>
    <mergeCell ref="E52:F52"/>
    <mergeCell ref="G52:H52"/>
    <mergeCell ref="I52:J52"/>
    <mergeCell ref="K52:L52"/>
    <mergeCell ref="M52:N52"/>
    <mergeCell ref="O51:P51"/>
    <mergeCell ref="Q51:R51"/>
    <mergeCell ref="S51:T51"/>
    <mergeCell ref="U51:V51"/>
    <mergeCell ref="W51:X51"/>
    <mergeCell ref="Y51:Z51"/>
    <mergeCell ref="C51:D51"/>
    <mergeCell ref="E51:F51"/>
    <mergeCell ref="G51:H51"/>
    <mergeCell ref="I51:J51"/>
    <mergeCell ref="K51:L51"/>
    <mergeCell ref="M51:N51"/>
    <mergeCell ref="O50:P50"/>
    <mergeCell ref="Q50:R50"/>
    <mergeCell ref="S50:T50"/>
    <mergeCell ref="U50:V50"/>
    <mergeCell ref="W50:X50"/>
    <mergeCell ref="Y50:Z50"/>
    <mergeCell ref="C50:D50"/>
    <mergeCell ref="E50:F50"/>
    <mergeCell ref="G50:H50"/>
    <mergeCell ref="I50:J50"/>
    <mergeCell ref="K50:L50"/>
    <mergeCell ref="M50:N50"/>
    <mergeCell ref="O49:P49"/>
    <mergeCell ref="Q49:R49"/>
    <mergeCell ref="S49:T49"/>
    <mergeCell ref="U49:V49"/>
    <mergeCell ref="W49:X49"/>
    <mergeCell ref="Y49:Z49"/>
    <mergeCell ref="C49:D49"/>
    <mergeCell ref="E49:F49"/>
    <mergeCell ref="G49:H49"/>
    <mergeCell ref="I49:J49"/>
    <mergeCell ref="K49:L49"/>
    <mergeCell ref="M49:N49"/>
    <mergeCell ref="O48:P48"/>
    <mergeCell ref="Q48:R48"/>
    <mergeCell ref="S48:T48"/>
    <mergeCell ref="U48:V48"/>
    <mergeCell ref="W48:X48"/>
    <mergeCell ref="Y48:Z48"/>
    <mergeCell ref="C48:D48"/>
    <mergeCell ref="E48:F48"/>
    <mergeCell ref="G48:H48"/>
    <mergeCell ref="I48:J48"/>
    <mergeCell ref="K48:L48"/>
    <mergeCell ref="M48:N48"/>
    <mergeCell ref="O47:P47"/>
    <mergeCell ref="Q47:R47"/>
    <mergeCell ref="S47:T47"/>
    <mergeCell ref="U47:V47"/>
    <mergeCell ref="W47:X47"/>
    <mergeCell ref="Y47:Z47"/>
    <mergeCell ref="C47:D47"/>
    <mergeCell ref="E47:F47"/>
    <mergeCell ref="G47:H47"/>
    <mergeCell ref="I47:J47"/>
    <mergeCell ref="K47:L47"/>
    <mergeCell ref="M47:N47"/>
    <mergeCell ref="O46:P46"/>
    <mergeCell ref="Q46:R46"/>
    <mergeCell ref="S46:T46"/>
    <mergeCell ref="U46:V46"/>
    <mergeCell ref="W46:X46"/>
    <mergeCell ref="Y46:Z46"/>
    <mergeCell ref="C46:D46"/>
    <mergeCell ref="E46:F46"/>
    <mergeCell ref="G46:H46"/>
    <mergeCell ref="I46:J46"/>
    <mergeCell ref="K46:L46"/>
    <mergeCell ref="M46:N46"/>
    <mergeCell ref="O45:P45"/>
    <mergeCell ref="Q45:R45"/>
    <mergeCell ref="S45:T45"/>
    <mergeCell ref="U45:V45"/>
    <mergeCell ref="W45:X45"/>
    <mergeCell ref="Y45:Z45"/>
    <mergeCell ref="C45:D45"/>
    <mergeCell ref="E45:F45"/>
    <mergeCell ref="G45:H45"/>
    <mergeCell ref="I45:J45"/>
    <mergeCell ref="K45:L45"/>
    <mergeCell ref="M45:N45"/>
    <mergeCell ref="U44:V44"/>
    <mergeCell ref="W44:X44"/>
    <mergeCell ref="Y44:Z44"/>
    <mergeCell ref="C44:D44"/>
    <mergeCell ref="E44:F44"/>
    <mergeCell ref="G44:H44"/>
    <mergeCell ref="I44:J44"/>
    <mergeCell ref="K44:L44"/>
    <mergeCell ref="M44:N44"/>
    <mergeCell ref="C43:D43"/>
    <mergeCell ref="E43:F43"/>
    <mergeCell ref="G43:H43"/>
    <mergeCell ref="I43:J43"/>
    <mergeCell ref="K43:L43"/>
    <mergeCell ref="M43:N43"/>
    <mergeCell ref="O44:P44"/>
    <mergeCell ref="Q44:R44"/>
    <mergeCell ref="S44:T44"/>
    <mergeCell ref="S42:T42"/>
    <mergeCell ref="U42:V42"/>
    <mergeCell ref="W42:X42"/>
    <mergeCell ref="Y42:Z42"/>
    <mergeCell ref="S41:T41"/>
    <mergeCell ref="U41:V41"/>
    <mergeCell ref="W41:X41"/>
    <mergeCell ref="Y41:Z41"/>
    <mergeCell ref="O43:P43"/>
    <mergeCell ref="Q43:R43"/>
    <mergeCell ref="S43:T43"/>
    <mergeCell ref="U43:V43"/>
    <mergeCell ref="W43:X43"/>
    <mergeCell ref="Y43:Z43"/>
    <mergeCell ref="C42:D42"/>
    <mergeCell ref="E42:F42"/>
    <mergeCell ref="G42:H42"/>
    <mergeCell ref="I42:J42"/>
    <mergeCell ref="K42:L42"/>
    <mergeCell ref="M42:N42"/>
    <mergeCell ref="Y40:Z40"/>
    <mergeCell ref="A41:A59"/>
    <mergeCell ref="C41:D41"/>
    <mergeCell ref="E41:F41"/>
    <mergeCell ref="G41:H41"/>
    <mergeCell ref="I41:J41"/>
    <mergeCell ref="K41:L41"/>
    <mergeCell ref="M41:N41"/>
    <mergeCell ref="O41:P41"/>
    <mergeCell ref="Q41:R41"/>
    <mergeCell ref="M40:N40"/>
    <mergeCell ref="O40:P40"/>
    <mergeCell ref="Q40:R40"/>
    <mergeCell ref="S40:T40"/>
    <mergeCell ref="U40:V40"/>
    <mergeCell ref="W40:X40"/>
    <mergeCell ref="O42:P42"/>
    <mergeCell ref="Q42:R42"/>
    <mergeCell ref="A10:A37"/>
    <mergeCell ref="C40:D40"/>
    <mergeCell ref="E40:F40"/>
    <mergeCell ref="G40:H40"/>
    <mergeCell ref="I40:J40"/>
    <mergeCell ref="K40:L40"/>
    <mergeCell ref="O9:P9"/>
    <mergeCell ref="Q9:R9"/>
    <mergeCell ref="S9:T9"/>
    <mergeCell ref="U9:V9"/>
    <mergeCell ref="W9:X9"/>
    <mergeCell ref="Y9:Z9"/>
    <mergeCell ref="C9:D9"/>
    <mergeCell ref="E9:F9"/>
    <mergeCell ref="G9:H9"/>
    <mergeCell ref="I9:J9"/>
    <mergeCell ref="K9:L9"/>
    <mergeCell ref="M9:N9"/>
    <mergeCell ref="A1:C8"/>
    <mergeCell ref="D1:Q3"/>
    <mergeCell ref="R1:U2"/>
    <mergeCell ref="V1:Z2"/>
    <mergeCell ref="R3:U5"/>
    <mergeCell ref="V3:Z5"/>
    <mergeCell ref="R6:U8"/>
    <mergeCell ref="V6:Z8"/>
    <mergeCell ref="D4:Q6"/>
    <mergeCell ref="D7:Q8"/>
  </mergeCells>
  <pageMargins left="0.59" right="0.26" top="0.49" bottom="0.55000000000000004" header="0.31496062992125984" footer="0.31496062992125984"/>
  <pageSetup paperSize="522" scale="4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2AB17-6B41-485B-B56E-E67B3F1E28C8}">
  <dimension ref="A1:M3"/>
  <sheetViews>
    <sheetView workbookViewId="0">
      <selection activeCell="A7" sqref="A7"/>
    </sheetView>
  </sheetViews>
  <sheetFormatPr baseColWidth="10" defaultRowHeight="14.5"/>
  <sheetData>
    <row r="1" spans="1:13">
      <c r="A1" s="232" t="s">
        <v>154</v>
      </c>
      <c r="B1" s="232"/>
      <c r="C1" s="232"/>
      <c r="D1" s="232"/>
      <c r="E1" s="232"/>
      <c r="F1" s="232"/>
      <c r="G1" s="232"/>
      <c r="H1" s="232"/>
      <c r="I1" s="232"/>
      <c r="J1" s="232"/>
      <c r="K1" s="232"/>
      <c r="L1" s="232"/>
      <c r="M1" s="232"/>
    </row>
    <row r="2" spans="1:13" ht="15.5">
      <c r="A2" s="233" t="s">
        <v>155</v>
      </c>
      <c r="B2" s="234" t="s">
        <v>156</v>
      </c>
      <c r="C2" s="234"/>
      <c r="D2" s="234"/>
      <c r="E2" s="234"/>
      <c r="F2" s="235" t="s">
        <v>157</v>
      </c>
      <c r="G2" s="235"/>
      <c r="H2" s="235"/>
      <c r="I2" s="235"/>
      <c r="J2" s="235" t="s">
        <v>158</v>
      </c>
      <c r="K2" s="235"/>
      <c r="L2" s="235"/>
      <c r="M2" s="235"/>
    </row>
    <row r="3" spans="1:13" ht="117" customHeight="1">
      <c r="A3" s="236">
        <v>1</v>
      </c>
      <c r="B3" s="237" t="s">
        <v>159</v>
      </c>
      <c r="C3" s="238"/>
      <c r="D3" s="238"/>
      <c r="E3" s="239"/>
      <c r="F3" s="240" t="s">
        <v>160</v>
      </c>
      <c r="G3" s="240"/>
      <c r="H3" s="240"/>
      <c r="I3" s="240"/>
      <c r="J3" s="241">
        <v>46300</v>
      </c>
      <c r="K3" s="242"/>
      <c r="L3" s="242"/>
      <c r="M3" s="242"/>
    </row>
  </sheetData>
  <mergeCells count="7">
    <mergeCell ref="A1:M1"/>
    <mergeCell ref="B2:E2"/>
    <mergeCell ref="F2:I2"/>
    <mergeCell ref="J2:M2"/>
    <mergeCell ref="B3:E3"/>
    <mergeCell ref="F3:I3"/>
    <mergeCell ref="J3:M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692B2-6CDD-41A6-90B8-4C503EABEC65}">
  <sheetPr>
    <pageSetUpPr fitToPage="1"/>
  </sheetPr>
  <dimension ref="A1:T85"/>
  <sheetViews>
    <sheetView topLeftCell="A61" zoomScale="90" zoomScaleNormal="90" workbookViewId="0">
      <selection activeCell="D79" sqref="D79"/>
    </sheetView>
  </sheetViews>
  <sheetFormatPr baseColWidth="10" defaultRowHeight="14.5"/>
  <cols>
    <col min="1" max="1" width="23.7265625" bestFit="1" customWidth="1"/>
    <col min="2" max="9" width="10.1796875" customWidth="1"/>
    <col min="10" max="10" width="10" bestFit="1" customWidth="1"/>
    <col min="11" max="11" width="10.1796875" customWidth="1"/>
    <col min="12" max="12" width="9" bestFit="1" customWidth="1"/>
    <col min="13" max="13" width="10.1796875" customWidth="1"/>
    <col min="14" max="14" width="10" bestFit="1" customWidth="1"/>
    <col min="16" max="16" width="10.453125" customWidth="1"/>
    <col min="17" max="17" width="11.453125" customWidth="1"/>
  </cols>
  <sheetData>
    <row r="1" spans="1:16" ht="15" thickBot="1">
      <c r="A1" t="s">
        <v>40</v>
      </c>
      <c r="B1" s="8">
        <v>0.03</v>
      </c>
      <c r="L1" s="198" t="s">
        <v>116</v>
      </c>
      <c r="M1" s="199"/>
      <c r="N1" s="200"/>
    </row>
    <row r="2" spans="1:16">
      <c r="A2" t="s">
        <v>37</v>
      </c>
      <c r="B2" s="8">
        <v>0.01</v>
      </c>
      <c r="L2" s="201" t="s">
        <v>117</v>
      </c>
      <c r="M2" s="202"/>
      <c r="N2" s="65">
        <f>N45</f>
        <v>39985.099999999991</v>
      </c>
    </row>
    <row r="3" spans="1:16">
      <c r="A3" t="s">
        <v>38</v>
      </c>
      <c r="B3" s="8"/>
      <c r="L3" s="201" t="s">
        <v>110</v>
      </c>
      <c r="M3" s="202"/>
      <c r="N3" s="66">
        <v>2500</v>
      </c>
    </row>
    <row r="4" spans="1:16">
      <c r="A4" t="s">
        <v>39</v>
      </c>
      <c r="L4" s="201" t="s">
        <v>118</v>
      </c>
      <c r="M4" s="202"/>
      <c r="N4" s="66">
        <f>N2-N3</f>
        <v>37485.099999999991</v>
      </c>
    </row>
    <row r="5" spans="1:16">
      <c r="L5" s="201" t="s">
        <v>75</v>
      </c>
      <c r="M5" s="202"/>
      <c r="N5" s="67">
        <v>0.8</v>
      </c>
    </row>
    <row r="6" spans="1:16" ht="15" thickBot="1">
      <c r="A6" t="s">
        <v>74</v>
      </c>
      <c r="B6" s="6">
        <v>0.8</v>
      </c>
      <c r="L6" s="196" t="s">
        <v>126</v>
      </c>
      <c r="M6" s="197"/>
      <c r="N6" s="68">
        <f>N4/N5</f>
        <v>46856.374999999985</v>
      </c>
    </row>
    <row r="7" spans="1:16">
      <c r="A7" t="s">
        <v>70</v>
      </c>
      <c r="B7" s="57">
        <v>0.14126407845689271</v>
      </c>
    </row>
    <row r="8" spans="1:16">
      <c r="A8" t="s">
        <v>71</v>
      </c>
      <c r="B8" s="7">
        <v>4.4999999999999998E-2</v>
      </c>
      <c r="C8" s="5">
        <f>+B8+0.5%</f>
        <v>4.9999999999999996E-2</v>
      </c>
      <c r="D8" s="5">
        <f>+C8+0.5%</f>
        <v>5.4999999999999993E-2</v>
      </c>
      <c r="E8" s="5">
        <f>+D8+0.5%</f>
        <v>5.9999999999999991E-2</v>
      </c>
      <c r="F8" s="5">
        <f>+E8+0.5%</f>
        <v>6.4999999999999988E-2</v>
      </c>
      <c r="G8" s="5">
        <f>+F8+0.5%</f>
        <v>6.9999999999999993E-2</v>
      </c>
      <c r="H8" s="5">
        <f>+G8+1%</f>
        <v>7.9999999999999988E-2</v>
      </c>
      <c r="I8" s="5">
        <f>+H8+1%</f>
        <v>8.9999999999999983E-2</v>
      </c>
      <c r="J8" s="5">
        <f>+I8+1%</f>
        <v>9.9999999999999978E-2</v>
      </c>
      <c r="K8" s="5">
        <f>+J8+1%</f>
        <v>0.10999999999999997</v>
      </c>
      <c r="L8" s="5">
        <f>+K8+1%</f>
        <v>0.11999999999999997</v>
      </c>
      <c r="M8" s="5">
        <f>+L8+3.5%</f>
        <v>0.15499999999999997</v>
      </c>
      <c r="N8" s="6">
        <f>SUM(B8:M8)</f>
        <v>0.99999999999999978</v>
      </c>
    </row>
    <row r="9" spans="1:16" ht="15" thickBot="1"/>
    <row r="10" spans="1:16" ht="15" thickBot="1">
      <c r="A10" t="s">
        <v>72</v>
      </c>
      <c r="B10" s="12" t="s">
        <v>42</v>
      </c>
      <c r="C10" s="16" t="s">
        <v>43</v>
      </c>
      <c r="D10" s="16" t="s">
        <v>44</v>
      </c>
      <c r="E10" s="16" t="s">
        <v>45</v>
      </c>
      <c r="F10" s="16" t="s">
        <v>46</v>
      </c>
      <c r="G10" s="16" t="s">
        <v>47</v>
      </c>
      <c r="H10" s="16" t="s">
        <v>48</v>
      </c>
      <c r="I10" s="16" t="s">
        <v>49</v>
      </c>
      <c r="J10" s="16" t="s">
        <v>50</v>
      </c>
      <c r="K10" s="16" t="s">
        <v>51</v>
      </c>
      <c r="L10" s="16" t="s">
        <v>52</v>
      </c>
      <c r="M10" s="16" t="s">
        <v>53</v>
      </c>
      <c r="N10" s="20" t="s">
        <v>54</v>
      </c>
    </row>
    <row r="11" spans="1:16">
      <c r="A11" s="9" t="s">
        <v>12</v>
      </c>
      <c r="B11" s="56">
        <v>3.8208818287731358E-2</v>
      </c>
      <c r="C11" s="42">
        <v>3.8208818287731358E-2</v>
      </c>
      <c r="D11" s="42">
        <v>3.8208818287731358E-2</v>
      </c>
      <c r="E11" s="42">
        <v>3.8208818287731358E-2</v>
      </c>
      <c r="F11" s="42">
        <v>3.8208818287731358E-2</v>
      </c>
      <c r="G11" s="42">
        <v>3.8208818287731358E-2</v>
      </c>
      <c r="H11" s="42">
        <v>3.8208818287731358E-2</v>
      </c>
      <c r="I11" s="42">
        <v>3.8208818287731358E-2</v>
      </c>
      <c r="J11" s="42">
        <v>3.8208818287731358E-2</v>
      </c>
      <c r="K11" s="42">
        <v>3.8208818287731358E-2</v>
      </c>
      <c r="L11" s="42">
        <v>3.8208818287731358E-2</v>
      </c>
      <c r="M11" s="42">
        <v>3.8208818287731358E-2</v>
      </c>
      <c r="N11" s="36"/>
      <c r="P11" s="99"/>
    </row>
    <row r="12" spans="1:16">
      <c r="A12" s="10" t="s">
        <v>13</v>
      </c>
      <c r="B12" s="55">
        <v>4.451655461923424E-2</v>
      </c>
      <c r="C12" s="43">
        <v>4.451655461923424E-2</v>
      </c>
      <c r="D12" s="43">
        <v>4.451655461923424E-2</v>
      </c>
      <c r="E12" s="43">
        <v>4.451655461923424E-2</v>
      </c>
      <c r="F12" s="43">
        <v>4.451655461923424E-2</v>
      </c>
      <c r="G12" s="43">
        <v>4.451655461923424E-2</v>
      </c>
      <c r="H12" s="43">
        <v>4.451655461923424E-2</v>
      </c>
      <c r="I12" s="43">
        <v>4.451655461923424E-2</v>
      </c>
      <c r="J12" s="43">
        <v>4.451655461923424E-2</v>
      </c>
      <c r="K12" s="43">
        <v>4.451655461923424E-2</v>
      </c>
      <c r="L12" s="43">
        <v>4.451655461923424E-2</v>
      </c>
      <c r="M12" s="43">
        <v>4.451655461923424E-2</v>
      </c>
      <c r="N12" s="37"/>
      <c r="P12" s="99"/>
    </row>
    <row r="13" spans="1:16">
      <c r="A13" s="10" t="s">
        <v>31</v>
      </c>
      <c r="B13" s="55">
        <v>0.61357336589738176</v>
      </c>
      <c r="C13" s="43">
        <v>0.61357336589738176</v>
      </c>
      <c r="D13" s="43">
        <v>0.61357336589738176</v>
      </c>
      <c r="E13" s="43">
        <v>0.61357336589738176</v>
      </c>
      <c r="F13" s="43">
        <v>0.61357336589738176</v>
      </c>
      <c r="G13" s="43">
        <v>0.61357336589738176</v>
      </c>
      <c r="H13" s="43">
        <v>0.61357336589738176</v>
      </c>
      <c r="I13" s="43">
        <v>0.61357336589738176</v>
      </c>
      <c r="J13" s="43">
        <v>0.61357336589738176</v>
      </c>
      <c r="K13" s="43">
        <v>0.61357336589738176</v>
      </c>
      <c r="L13" s="43">
        <v>0.61357336589738176</v>
      </c>
      <c r="M13" s="43">
        <v>0.61357336589738176</v>
      </c>
      <c r="N13" s="37"/>
      <c r="P13" s="99"/>
    </row>
    <row r="14" spans="1:16">
      <c r="A14" s="10" t="s">
        <v>100</v>
      </c>
      <c r="B14" s="55">
        <v>4.0676678493945614E-2</v>
      </c>
      <c r="C14" s="43">
        <v>4.0676678493945614E-2</v>
      </c>
      <c r="D14" s="43">
        <v>4.0676678493945614E-2</v>
      </c>
      <c r="E14" s="43">
        <v>4.0676678493945614E-2</v>
      </c>
      <c r="F14" s="43">
        <v>4.0676678493945614E-2</v>
      </c>
      <c r="G14" s="43">
        <v>4.0676678493945614E-2</v>
      </c>
      <c r="H14" s="43">
        <v>4.0676678493945614E-2</v>
      </c>
      <c r="I14" s="43">
        <v>4.0676678493945614E-2</v>
      </c>
      <c r="J14" s="43">
        <v>4.0676678493945614E-2</v>
      </c>
      <c r="K14" s="43">
        <v>4.0676678493945614E-2</v>
      </c>
      <c r="L14" s="43">
        <v>4.0676678493945614E-2</v>
      </c>
      <c r="M14" s="43">
        <v>4.0676678493945614E-2</v>
      </c>
      <c r="N14" s="37"/>
      <c r="P14" s="99"/>
    </row>
    <row r="15" spans="1:16">
      <c r="A15" s="10" t="s">
        <v>101</v>
      </c>
      <c r="B15" s="55">
        <v>0.10151330711837384</v>
      </c>
      <c r="C15" s="43">
        <v>0.10151330711837384</v>
      </c>
      <c r="D15" s="43">
        <v>0.10151330711837384</v>
      </c>
      <c r="E15" s="43">
        <v>0.10151330711837384</v>
      </c>
      <c r="F15" s="43">
        <v>0.10151330711837384</v>
      </c>
      <c r="G15" s="43">
        <v>0.10151330711837384</v>
      </c>
      <c r="H15" s="43">
        <v>0.10151330711837384</v>
      </c>
      <c r="I15" s="43">
        <v>0.10151330711837384</v>
      </c>
      <c r="J15" s="43">
        <v>0.10151330711837384</v>
      </c>
      <c r="K15" s="43">
        <v>0.10151330711837384</v>
      </c>
      <c r="L15" s="43">
        <v>0.10151330711837384</v>
      </c>
      <c r="M15" s="43">
        <v>0.10151330711837384</v>
      </c>
      <c r="N15" s="37"/>
      <c r="P15" s="99"/>
    </row>
    <row r="16" spans="1:16">
      <c r="A16" s="10" t="s">
        <v>106</v>
      </c>
      <c r="B16" s="55">
        <v>4.0748526443979166E-2</v>
      </c>
      <c r="C16" s="43">
        <v>4.0748526443979166E-2</v>
      </c>
      <c r="D16" s="43">
        <v>4.0748526443979166E-2</v>
      </c>
      <c r="E16" s="43">
        <v>4.0748526443979166E-2</v>
      </c>
      <c r="F16" s="43">
        <v>4.0748526443979166E-2</v>
      </c>
      <c r="G16" s="43">
        <v>4.0748526443979166E-2</v>
      </c>
      <c r="H16" s="43">
        <v>4.0748526443979166E-2</v>
      </c>
      <c r="I16" s="43">
        <v>4.0748526443979166E-2</v>
      </c>
      <c r="J16" s="43">
        <v>4.0748526443979166E-2</v>
      </c>
      <c r="K16" s="43">
        <v>4.0748526443979166E-2</v>
      </c>
      <c r="L16" s="43">
        <v>4.0748526443979166E-2</v>
      </c>
      <c r="M16" s="43">
        <v>4.0748526443979166E-2</v>
      </c>
      <c r="N16" s="37"/>
      <c r="P16" s="99"/>
    </row>
    <row r="17" spans="1:18">
      <c r="A17" s="10" t="s">
        <v>55</v>
      </c>
      <c r="B17" s="55">
        <v>0</v>
      </c>
      <c r="C17" s="43">
        <v>0</v>
      </c>
      <c r="D17" s="43">
        <v>0</v>
      </c>
      <c r="E17" s="43">
        <v>0</v>
      </c>
      <c r="F17" s="43">
        <v>0</v>
      </c>
      <c r="G17" s="43">
        <v>0</v>
      </c>
      <c r="H17" s="43">
        <v>0</v>
      </c>
      <c r="I17" s="43">
        <v>0</v>
      </c>
      <c r="J17" s="43">
        <v>0</v>
      </c>
      <c r="K17" s="43">
        <v>0</v>
      </c>
      <c r="L17" s="43">
        <v>0</v>
      </c>
      <c r="M17" s="43">
        <v>0</v>
      </c>
      <c r="N17" s="37"/>
      <c r="P17" s="99"/>
    </row>
    <row r="18" spans="1:18" ht="15" thickBot="1">
      <c r="A18" s="38" t="s">
        <v>56</v>
      </c>
      <c r="B18" s="55">
        <v>0.12076274913935421</v>
      </c>
      <c r="C18" s="43">
        <v>0.12076274913935421</v>
      </c>
      <c r="D18" s="43">
        <v>0.12076274913935421</v>
      </c>
      <c r="E18" s="43">
        <v>0.12076274913935421</v>
      </c>
      <c r="F18" s="43">
        <v>0.12076274913935421</v>
      </c>
      <c r="G18" s="43">
        <v>0.12076274913935421</v>
      </c>
      <c r="H18" s="43">
        <v>0.12076274913935421</v>
      </c>
      <c r="I18" s="43">
        <v>0.12076274913935421</v>
      </c>
      <c r="J18" s="43">
        <v>0.12076274913935421</v>
      </c>
      <c r="K18" s="43">
        <v>0.12076274913935421</v>
      </c>
      <c r="L18" s="43">
        <v>0.12076274913935421</v>
      </c>
      <c r="M18" s="43">
        <v>0.12076274913935421</v>
      </c>
      <c r="N18" s="39"/>
      <c r="P18" s="99"/>
    </row>
    <row r="19" spans="1:18" ht="15" thickBot="1">
      <c r="B19" s="44">
        <f t="shared" ref="B19:M19" si="0">SUM(B11:B18)</f>
        <v>1.0000000000000002</v>
      </c>
      <c r="C19" s="45">
        <f t="shared" si="0"/>
        <v>1.0000000000000002</v>
      </c>
      <c r="D19" s="45">
        <f t="shared" si="0"/>
        <v>1.0000000000000002</v>
      </c>
      <c r="E19" s="45">
        <f t="shared" si="0"/>
        <v>1.0000000000000002</v>
      </c>
      <c r="F19" s="45">
        <f t="shared" si="0"/>
        <v>1.0000000000000002</v>
      </c>
      <c r="G19" s="45">
        <f t="shared" si="0"/>
        <v>1.0000000000000002</v>
      </c>
      <c r="H19" s="45">
        <f t="shared" si="0"/>
        <v>1.0000000000000002</v>
      </c>
      <c r="I19" s="45">
        <f t="shared" si="0"/>
        <v>1.0000000000000002</v>
      </c>
      <c r="J19" s="45">
        <f t="shared" si="0"/>
        <v>1.0000000000000002</v>
      </c>
      <c r="K19" s="45">
        <f t="shared" si="0"/>
        <v>1.0000000000000002</v>
      </c>
      <c r="L19" s="45">
        <f t="shared" si="0"/>
        <v>1.0000000000000002</v>
      </c>
      <c r="M19" s="45">
        <f t="shared" si="0"/>
        <v>1.0000000000000002</v>
      </c>
      <c r="N19" s="41">
        <f>N45</f>
        <v>39985.099999999991</v>
      </c>
      <c r="P19" s="99"/>
    </row>
    <row r="21" spans="1:18" ht="15" thickBot="1">
      <c r="B21" s="2" t="s">
        <v>109</v>
      </c>
    </row>
    <row r="22" spans="1:18" ht="15" thickBot="1">
      <c r="B22" s="12" t="s">
        <v>42</v>
      </c>
      <c r="C22" s="16" t="s">
        <v>43</v>
      </c>
      <c r="D22" s="16" t="s">
        <v>44</v>
      </c>
      <c r="E22" s="16" t="s">
        <v>45</v>
      </c>
      <c r="F22" s="16" t="s">
        <v>46</v>
      </c>
      <c r="G22" s="16" t="s">
        <v>47</v>
      </c>
      <c r="H22" s="16" t="s">
        <v>48</v>
      </c>
      <c r="I22" s="16" t="s">
        <v>49</v>
      </c>
      <c r="J22" s="16" t="s">
        <v>66</v>
      </c>
      <c r="K22" s="16" t="s">
        <v>67</v>
      </c>
      <c r="L22" s="16" t="s">
        <v>68</v>
      </c>
      <c r="M22" s="16" t="s">
        <v>69</v>
      </c>
      <c r="N22" s="20" t="s">
        <v>54</v>
      </c>
      <c r="Q22" s="96"/>
      <c r="R22" s="96"/>
    </row>
    <row r="23" spans="1:18">
      <c r="A23" s="9" t="s">
        <v>12</v>
      </c>
      <c r="B23" s="26">
        <v>7</v>
      </c>
      <c r="C23" s="27">
        <v>100</v>
      </c>
      <c r="D23" s="27">
        <v>248</v>
      </c>
      <c r="E23" s="27">
        <v>36</v>
      </c>
      <c r="F23" s="27">
        <v>37</v>
      </c>
      <c r="G23" s="27">
        <v>0</v>
      </c>
      <c r="H23" s="27">
        <v>18</v>
      </c>
      <c r="I23" s="27">
        <v>0</v>
      </c>
      <c r="J23" s="27">
        <v>75.2</v>
      </c>
      <c r="K23" s="27">
        <v>76</v>
      </c>
      <c r="L23" s="27">
        <v>128</v>
      </c>
      <c r="M23" s="27">
        <v>100</v>
      </c>
      <c r="N23" s="32">
        <f t="shared" ref="N23:N30" si="1">SUM(B23:M23)</f>
        <v>825.2</v>
      </c>
      <c r="O23" s="7"/>
    </row>
    <row r="24" spans="1:18">
      <c r="A24" s="10" t="s">
        <v>13</v>
      </c>
      <c r="B24" s="28">
        <v>33</v>
      </c>
      <c r="C24" s="29">
        <v>22</v>
      </c>
      <c r="D24" s="29">
        <v>91</v>
      </c>
      <c r="E24" s="29">
        <v>3</v>
      </c>
      <c r="F24" s="29">
        <v>43</v>
      </c>
      <c r="G24" s="29">
        <v>10</v>
      </c>
      <c r="H24" s="29">
        <v>86</v>
      </c>
      <c r="I24" s="29">
        <v>131</v>
      </c>
      <c r="J24" s="29">
        <v>320</v>
      </c>
      <c r="K24" s="29">
        <v>280</v>
      </c>
      <c r="L24" s="29">
        <v>85.863002514189006</v>
      </c>
      <c r="M24" s="29">
        <v>550</v>
      </c>
      <c r="N24" s="33">
        <f t="shared" si="1"/>
        <v>1654.863002514189</v>
      </c>
      <c r="O24" s="7"/>
    </row>
    <row r="25" spans="1:18">
      <c r="A25" s="10" t="s">
        <v>31</v>
      </c>
      <c r="B25" s="28">
        <v>1553</v>
      </c>
      <c r="C25" s="29">
        <v>344</v>
      </c>
      <c r="D25" s="29">
        <v>929</v>
      </c>
      <c r="E25" s="29">
        <v>1410</v>
      </c>
      <c r="F25" s="29">
        <v>2980</v>
      </c>
      <c r="G25" s="29">
        <v>810</v>
      </c>
      <c r="H25" s="29">
        <v>1161</v>
      </c>
      <c r="I25" s="29">
        <v>1765</v>
      </c>
      <c r="J25" s="29">
        <v>1044.1000000000004</v>
      </c>
      <c r="K25" s="29">
        <v>1050</v>
      </c>
      <c r="L25" s="29">
        <v>2700</v>
      </c>
      <c r="M25" s="29">
        <v>7034.9</v>
      </c>
      <c r="N25" s="33">
        <f t="shared" si="1"/>
        <v>22781</v>
      </c>
      <c r="O25" s="7"/>
    </row>
    <row r="26" spans="1:18">
      <c r="A26" s="10" t="s">
        <v>111</v>
      </c>
      <c r="B26" s="28">
        <v>0</v>
      </c>
      <c r="C26" s="29">
        <v>0</v>
      </c>
      <c r="D26" s="29">
        <v>0</v>
      </c>
      <c r="E26" s="29">
        <v>0</v>
      </c>
      <c r="F26" s="29">
        <v>0</v>
      </c>
      <c r="G26" s="29">
        <v>0</v>
      </c>
      <c r="H26" s="29">
        <v>1</v>
      </c>
      <c r="I26" s="29">
        <v>13</v>
      </c>
      <c r="J26" s="29">
        <v>20</v>
      </c>
      <c r="K26" s="29">
        <v>20</v>
      </c>
      <c r="L26" s="29">
        <v>40</v>
      </c>
      <c r="M26" s="29">
        <v>120</v>
      </c>
      <c r="N26" s="33">
        <f t="shared" si="1"/>
        <v>214</v>
      </c>
      <c r="O26" s="7"/>
    </row>
    <row r="27" spans="1:18">
      <c r="A27" s="10" t="s">
        <v>101</v>
      </c>
      <c r="B27" s="28">
        <v>0</v>
      </c>
      <c r="C27" s="29">
        <v>0</v>
      </c>
      <c r="D27" s="29">
        <v>0</v>
      </c>
      <c r="E27" s="29">
        <v>0</v>
      </c>
      <c r="F27" s="29">
        <v>0</v>
      </c>
      <c r="G27" s="29">
        <v>0</v>
      </c>
      <c r="H27" s="29">
        <v>0</v>
      </c>
      <c r="I27" s="29">
        <v>0</v>
      </c>
      <c r="J27" s="29">
        <v>80</v>
      </c>
      <c r="K27" s="29">
        <v>541.30000000000018</v>
      </c>
      <c r="L27" s="29">
        <v>404.03699748581084</v>
      </c>
      <c r="M27" s="29">
        <v>1100</v>
      </c>
      <c r="N27" s="33">
        <f t="shared" si="1"/>
        <v>2125.336997485811</v>
      </c>
      <c r="O27" s="7"/>
    </row>
    <row r="28" spans="1:18">
      <c r="A28" s="10" t="s">
        <v>106</v>
      </c>
      <c r="B28" s="28">
        <v>0</v>
      </c>
      <c r="C28" s="29">
        <v>0</v>
      </c>
      <c r="D28" s="29">
        <v>0</v>
      </c>
      <c r="E28" s="29">
        <v>0</v>
      </c>
      <c r="F28" s="29">
        <v>0</v>
      </c>
      <c r="G28" s="29">
        <v>0</v>
      </c>
      <c r="H28" s="29">
        <v>267</v>
      </c>
      <c r="I28" s="29">
        <v>401</v>
      </c>
      <c r="J28" s="29">
        <v>600</v>
      </c>
      <c r="K28" s="29">
        <v>600</v>
      </c>
      <c r="L28" s="29">
        <v>600</v>
      </c>
      <c r="M28" s="29">
        <v>850</v>
      </c>
      <c r="N28" s="33">
        <f t="shared" si="1"/>
        <v>3318</v>
      </c>
      <c r="O28" s="7"/>
    </row>
    <row r="29" spans="1:18">
      <c r="A29" s="10" t="s">
        <v>55</v>
      </c>
      <c r="B29" s="28">
        <v>1</v>
      </c>
      <c r="C29" s="29">
        <v>639</v>
      </c>
      <c r="D29" s="29">
        <v>3</v>
      </c>
      <c r="E29" s="29">
        <v>1</v>
      </c>
      <c r="F29" s="29">
        <v>3</v>
      </c>
      <c r="G29" s="29">
        <v>1</v>
      </c>
      <c r="H29" s="29">
        <v>2</v>
      </c>
      <c r="I29" s="29">
        <v>3</v>
      </c>
      <c r="J29" s="29">
        <v>0</v>
      </c>
      <c r="K29" s="29">
        <v>0</v>
      </c>
      <c r="L29" s="29">
        <v>0</v>
      </c>
      <c r="M29" s="29">
        <v>0</v>
      </c>
      <c r="N29" s="33">
        <f t="shared" si="1"/>
        <v>653</v>
      </c>
      <c r="O29" s="7"/>
    </row>
    <row r="30" spans="1:18" ht="15" thickBot="1">
      <c r="A30" s="10" t="s">
        <v>56</v>
      </c>
      <c r="B30" s="28">
        <v>167</v>
      </c>
      <c r="C30" s="29">
        <v>101</v>
      </c>
      <c r="D30" s="29">
        <v>195</v>
      </c>
      <c r="E30" s="29">
        <v>1377</v>
      </c>
      <c r="F30" s="29">
        <v>425</v>
      </c>
      <c r="G30" s="29">
        <v>273</v>
      </c>
      <c r="H30" s="29">
        <v>267.39999999999998</v>
      </c>
      <c r="I30" s="29">
        <v>129</v>
      </c>
      <c r="J30" s="29">
        <v>160</v>
      </c>
      <c r="K30" s="29">
        <v>110</v>
      </c>
      <c r="L30" s="29">
        <v>110</v>
      </c>
      <c r="M30" s="29">
        <v>150</v>
      </c>
      <c r="N30" s="33">
        <f t="shared" si="1"/>
        <v>3464.4</v>
      </c>
      <c r="O30" s="7"/>
    </row>
    <row r="31" spans="1:18" ht="15" thickBot="1">
      <c r="A31" s="11" t="s">
        <v>57</v>
      </c>
      <c r="B31" s="30">
        <f>SUM(B23:B30)</f>
        <v>1761</v>
      </c>
      <c r="C31" s="31">
        <f t="shared" ref="C31:H31" si="2">SUM(C23:C30)</f>
        <v>1206</v>
      </c>
      <c r="D31" s="31">
        <f t="shared" si="2"/>
        <v>1466</v>
      </c>
      <c r="E31" s="31">
        <f t="shared" si="2"/>
        <v>2827</v>
      </c>
      <c r="F31" s="31">
        <f t="shared" si="2"/>
        <v>3488</v>
      </c>
      <c r="G31" s="31">
        <f t="shared" si="2"/>
        <v>1094</v>
      </c>
      <c r="H31" s="31">
        <f t="shared" si="2"/>
        <v>1802.4</v>
      </c>
      <c r="I31" s="31">
        <f t="shared" ref="I31:M31" si="3">SUM(I23:I30)</f>
        <v>2442</v>
      </c>
      <c r="J31" s="31">
        <f t="shared" si="3"/>
        <v>2299.3000000000002</v>
      </c>
      <c r="K31" s="31">
        <f t="shared" si="3"/>
        <v>2677.3</v>
      </c>
      <c r="L31" s="31">
        <f t="shared" si="3"/>
        <v>4067.9</v>
      </c>
      <c r="M31" s="31">
        <f t="shared" si="3"/>
        <v>9904.9</v>
      </c>
      <c r="N31" s="34">
        <f>SUM(N23:N30)</f>
        <v>35035.799999999996</v>
      </c>
      <c r="O31" s="7"/>
    </row>
    <row r="33" spans="1:16">
      <c r="B33" s="35">
        <f>+B31/$N$31</f>
        <v>5.0262873974620252E-2</v>
      </c>
      <c r="C33" s="35">
        <f t="shared" ref="C33:M33" si="4">+C31/$N$31</f>
        <v>3.4421934135940954E-2</v>
      </c>
      <c r="D33" s="35">
        <f t="shared" si="4"/>
        <v>4.1842914961268192E-2</v>
      </c>
      <c r="E33" s="35">
        <f t="shared" si="4"/>
        <v>8.0688895358461923E-2</v>
      </c>
      <c r="F33" s="35">
        <f t="shared" si="4"/>
        <v>9.9555311995159254E-2</v>
      </c>
      <c r="G33" s="35">
        <f t="shared" si="4"/>
        <v>3.1225203934261529E-2</v>
      </c>
      <c r="H33" s="35">
        <f t="shared" si="4"/>
        <v>5.1444522459883901E-2</v>
      </c>
      <c r="I33" s="35">
        <f t="shared" si="4"/>
        <v>6.9700135290188897E-2</v>
      </c>
      <c r="J33" s="35">
        <f t="shared" si="4"/>
        <v>6.562715850644199E-2</v>
      </c>
      <c r="K33" s="35">
        <f t="shared" si="4"/>
        <v>7.6416122937110059E-2</v>
      </c>
      <c r="L33" s="35">
        <f t="shared" si="4"/>
        <v>0.11610695345903335</v>
      </c>
      <c r="M33" s="35">
        <f t="shared" si="4"/>
        <v>0.28270797298762984</v>
      </c>
      <c r="N33" s="40">
        <f>SUM(B33:M33)</f>
        <v>1</v>
      </c>
    </row>
    <row r="35" spans="1:16" ht="15" thickBot="1">
      <c r="B35" s="2" t="s">
        <v>124</v>
      </c>
    </row>
    <row r="36" spans="1:16" ht="15" thickBot="1">
      <c r="B36" s="12" t="s">
        <v>42</v>
      </c>
      <c r="C36" s="16" t="s">
        <v>43</v>
      </c>
      <c r="D36" s="16" t="s">
        <v>44</v>
      </c>
      <c r="E36" s="16" t="s">
        <v>45</v>
      </c>
      <c r="F36" s="16" t="s">
        <v>46</v>
      </c>
      <c r="G36" s="16" t="s">
        <v>47</v>
      </c>
      <c r="H36" s="16" t="s">
        <v>48</v>
      </c>
      <c r="I36" s="16" t="s">
        <v>49</v>
      </c>
      <c r="J36" s="16" t="s">
        <v>66</v>
      </c>
      <c r="K36" s="16" t="s">
        <v>67</v>
      </c>
      <c r="L36" s="16" t="s">
        <v>68</v>
      </c>
      <c r="M36" s="16" t="s">
        <v>69</v>
      </c>
      <c r="N36" s="20" t="s">
        <v>54</v>
      </c>
    </row>
    <row r="37" spans="1:16">
      <c r="A37" s="9" t="s">
        <v>12</v>
      </c>
      <c r="B37" s="26">
        <f>B$45*B11</f>
        <v>68.75025390525451</v>
      </c>
      <c r="C37" s="27">
        <f t="shared" ref="C37:M37" si="5">C$45*C11</f>
        <v>76.389171005838335</v>
      </c>
      <c r="D37" s="27">
        <f t="shared" si="5"/>
        <v>84.02808810642216</v>
      </c>
      <c r="E37" s="27">
        <f t="shared" si="5"/>
        <v>91.667005207006</v>
      </c>
      <c r="F37" s="27">
        <f t="shared" si="5"/>
        <v>99.305922307589825</v>
      </c>
      <c r="G37" s="27">
        <f t="shared" si="5"/>
        <v>106.94483940817366</v>
      </c>
      <c r="H37" s="27">
        <f t="shared" si="5"/>
        <v>122.22267360934131</v>
      </c>
      <c r="I37" s="27">
        <f t="shared" si="5"/>
        <v>137.50050781050899</v>
      </c>
      <c r="J37" s="27">
        <f t="shared" si="5"/>
        <v>152.77834201167664</v>
      </c>
      <c r="K37" s="27">
        <f t="shared" si="5"/>
        <v>168.05617621284432</v>
      </c>
      <c r="L37" s="27">
        <f t="shared" si="5"/>
        <v>183.33401041401197</v>
      </c>
      <c r="M37" s="27">
        <f t="shared" si="5"/>
        <v>236.80643011809883</v>
      </c>
      <c r="N37" s="32">
        <f>SUM(B37:M37)</f>
        <v>1527.7834201167666</v>
      </c>
      <c r="O37" s="7"/>
      <c r="P37" s="134"/>
    </row>
    <row r="38" spans="1:16">
      <c r="A38" s="10" t="s">
        <v>13</v>
      </c>
      <c r="B38" s="28">
        <f t="shared" ref="B38:B44" si="6">B$45*B12</f>
        <v>80.099949964749413</v>
      </c>
      <c r="C38" s="29">
        <f t="shared" ref="C38:M38" si="7">C$45*C12</f>
        <v>88.99994440527712</v>
      </c>
      <c r="D38" s="29">
        <f t="shared" si="7"/>
        <v>97.899938845804826</v>
      </c>
      <c r="E38" s="29">
        <f t="shared" si="7"/>
        <v>106.79993328633255</v>
      </c>
      <c r="F38" s="29">
        <f t="shared" si="7"/>
        <v>115.69992772686025</v>
      </c>
      <c r="G38" s="29">
        <f t="shared" si="7"/>
        <v>124.59992216738796</v>
      </c>
      <c r="H38" s="29">
        <f t="shared" si="7"/>
        <v>142.39991104844339</v>
      </c>
      <c r="I38" s="29">
        <f t="shared" si="7"/>
        <v>160.19989992949883</v>
      </c>
      <c r="J38" s="29">
        <f t="shared" si="7"/>
        <v>177.99988881055424</v>
      </c>
      <c r="K38" s="29">
        <f t="shared" si="7"/>
        <v>195.79987769160965</v>
      </c>
      <c r="L38" s="29">
        <f t="shared" si="7"/>
        <v>213.59986657266506</v>
      </c>
      <c r="M38" s="29">
        <f t="shared" si="7"/>
        <v>275.89982765635909</v>
      </c>
      <c r="N38" s="33">
        <f t="shared" ref="N38:N44" si="8">SUM(B38:M38)</f>
        <v>1779.9988881055426</v>
      </c>
      <c r="O38" s="133"/>
      <c r="P38" s="134"/>
    </row>
    <row r="39" spans="1:16">
      <c r="A39" s="10" t="s">
        <v>31</v>
      </c>
      <c r="B39" s="28">
        <f t="shared" si="6"/>
        <v>1104.0206576734527</v>
      </c>
      <c r="C39" s="29">
        <f t="shared" ref="C39:M39" si="9">C$45*C13</f>
        <v>1226.6896196371697</v>
      </c>
      <c r="D39" s="29">
        <f t="shared" si="9"/>
        <v>1349.3585816008863</v>
      </c>
      <c r="E39" s="29">
        <f t="shared" si="9"/>
        <v>1472.0275435646035</v>
      </c>
      <c r="F39" s="29">
        <f t="shared" si="9"/>
        <v>1594.6965055283204</v>
      </c>
      <c r="G39" s="29">
        <f t="shared" si="9"/>
        <v>1717.3654674920374</v>
      </c>
      <c r="H39" s="29">
        <f t="shared" si="9"/>
        <v>1962.703391419471</v>
      </c>
      <c r="I39" s="29">
        <f t="shared" si="9"/>
        <v>2208.0413153469053</v>
      </c>
      <c r="J39" s="29">
        <f t="shared" si="9"/>
        <v>2453.3792392743389</v>
      </c>
      <c r="K39" s="29">
        <f t="shared" si="9"/>
        <v>2698.7171632017726</v>
      </c>
      <c r="L39" s="29">
        <f t="shared" si="9"/>
        <v>2944.0550871292066</v>
      </c>
      <c r="M39" s="29">
        <f t="shared" si="9"/>
        <v>3802.7378208752257</v>
      </c>
      <c r="N39" s="33">
        <f t="shared" si="8"/>
        <v>24533.792392743395</v>
      </c>
      <c r="O39" s="7"/>
      <c r="P39" s="134"/>
    </row>
    <row r="40" spans="1:16">
      <c r="A40" s="74" t="s">
        <v>111</v>
      </c>
      <c r="B40" s="28">
        <f t="shared" si="6"/>
        <v>73.190747576171901</v>
      </c>
      <c r="C40" s="29">
        <f t="shared" ref="C40:M40" si="10">C$45*C14</f>
        <v>81.323052862413221</v>
      </c>
      <c r="D40" s="29">
        <f t="shared" si="10"/>
        <v>89.455358148654526</v>
      </c>
      <c r="E40" s="29">
        <f t="shared" si="10"/>
        <v>97.587663434895859</v>
      </c>
      <c r="F40" s="29">
        <f t="shared" si="10"/>
        <v>105.71996872113718</v>
      </c>
      <c r="G40" s="29">
        <f t="shared" si="10"/>
        <v>113.8522740073785</v>
      </c>
      <c r="H40" s="29">
        <f t="shared" si="10"/>
        <v>130.11688457986114</v>
      </c>
      <c r="I40" s="29">
        <f t="shared" si="10"/>
        <v>146.38149515234377</v>
      </c>
      <c r="J40" s="29">
        <f t="shared" si="10"/>
        <v>162.64610572482641</v>
      </c>
      <c r="K40" s="29">
        <f t="shared" si="10"/>
        <v>178.91071629730905</v>
      </c>
      <c r="L40" s="29">
        <f t="shared" si="10"/>
        <v>195.17532686979169</v>
      </c>
      <c r="M40" s="29">
        <f t="shared" si="10"/>
        <v>252.10146387348095</v>
      </c>
      <c r="N40" s="33">
        <f t="shared" si="8"/>
        <v>1626.4610572482641</v>
      </c>
      <c r="O40" s="7"/>
      <c r="P40" s="134"/>
    </row>
    <row r="41" spans="1:16">
      <c r="A41" s="74" t="s">
        <v>101</v>
      </c>
      <c r="B41" s="28">
        <f t="shared" si="6"/>
        <v>182.65588814065001</v>
      </c>
      <c r="C41" s="29">
        <f t="shared" ref="C41:M41" si="11">C$45*C15</f>
        <v>202.95098682294443</v>
      </c>
      <c r="D41" s="29">
        <f t="shared" si="11"/>
        <v>223.24608550523882</v>
      </c>
      <c r="E41" s="29">
        <f t="shared" si="11"/>
        <v>243.5411841875333</v>
      </c>
      <c r="F41" s="29">
        <f t="shared" si="11"/>
        <v>263.83628286982776</v>
      </c>
      <c r="G41" s="29">
        <f t="shared" si="11"/>
        <v>284.13138155212215</v>
      </c>
      <c r="H41" s="29">
        <f t="shared" si="11"/>
        <v>324.72157891671105</v>
      </c>
      <c r="I41" s="29">
        <f t="shared" si="11"/>
        <v>365.31177628129996</v>
      </c>
      <c r="J41" s="29">
        <f t="shared" si="11"/>
        <v>405.9019736458888</v>
      </c>
      <c r="K41" s="29">
        <f t="shared" si="11"/>
        <v>446.49217101047765</v>
      </c>
      <c r="L41" s="29">
        <f t="shared" si="11"/>
        <v>487.08236837506655</v>
      </c>
      <c r="M41" s="29">
        <f t="shared" si="11"/>
        <v>629.14805915112765</v>
      </c>
      <c r="N41" s="33">
        <f t="shared" si="8"/>
        <v>4059.019736458888</v>
      </c>
      <c r="O41" s="7"/>
      <c r="P41" s="134"/>
    </row>
    <row r="42" spans="1:16">
      <c r="A42" s="10" t="s">
        <v>106</v>
      </c>
      <c r="B42" s="28">
        <f t="shared" si="6"/>
        <v>73.320025712181788</v>
      </c>
      <c r="C42" s="29">
        <f t="shared" ref="C42:M42" si="12">C$45*C16</f>
        <v>81.466695235757541</v>
      </c>
      <c r="D42" s="29">
        <f t="shared" si="12"/>
        <v>89.61336475933328</v>
      </c>
      <c r="E42" s="29">
        <f t="shared" si="12"/>
        <v>97.760034282909047</v>
      </c>
      <c r="F42" s="29">
        <f t="shared" si="12"/>
        <v>105.9067038064848</v>
      </c>
      <c r="G42" s="29">
        <f t="shared" si="12"/>
        <v>114.05337333006055</v>
      </c>
      <c r="H42" s="29">
        <f t="shared" si="12"/>
        <v>130.34671237721204</v>
      </c>
      <c r="I42" s="29">
        <f t="shared" si="12"/>
        <v>146.64005142436358</v>
      </c>
      <c r="J42" s="29">
        <f t="shared" si="12"/>
        <v>162.93339047151508</v>
      </c>
      <c r="K42" s="29">
        <f t="shared" si="12"/>
        <v>179.22672951866656</v>
      </c>
      <c r="L42" s="29">
        <f t="shared" si="12"/>
        <v>195.52006856581806</v>
      </c>
      <c r="M42" s="29">
        <f t="shared" si="12"/>
        <v>252.54675523084836</v>
      </c>
      <c r="N42" s="33">
        <f t="shared" si="8"/>
        <v>1629.3339047151508</v>
      </c>
      <c r="O42" s="7"/>
      <c r="P42" s="134"/>
    </row>
    <row r="43" spans="1:16">
      <c r="A43" s="10" t="s">
        <v>55</v>
      </c>
      <c r="B43" s="28">
        <f t="shared" si="6"/>
        <v>0</v>
      </c>
      <c r="C43" s="29">
        <f t="shared" ref="C43:M43" si="13">C$45*C17</f>
        <v>0</v>
      </c>
      <c r="D43" s="29">
        <f t="shared" si="13"/>
        <v>0</v>
      </c>
      <c r="E43" s="29">
        <f t="shared" si="13"/>
        <v>0</v>
      </c>
      <c r="F43" s="29">
        <f t="shared" si="13"/>
        <v>0</v>
      </c>
      <c r="G43" s="29">
        <f t="shared" si="13"/>
        <v>0</v>
      </c>
      <c r="H43" s="29">
        <f t="shared" si="13"/>
        <v>0</v>
      </c>
      <c r="I43" s="29">
        <f t="shared" si="13"/>
        <v>0</v>
      </c>
      <c r="J43" s="29">
        <f t="shared" si="13"/>
        <v>0</v>
      </c>
      <c r="K43" s="29">
        <f t="shared" si="13"/>
        <v>0</v>
      </c>
      <c r="L43" s="29">
        <f t="shared" si="13"/>
        <v>0</v>
      </c>
      <c r="M43" s="29">
        <f t="shared" si="13"/>
        <v>0</v>
      </c>
      <c r="N43" s="33">
        <f t="shared" si="8"/>
        <v>0</v>
      </c>
      <c r="O43" s="7"/>
      <c r="P43" s="134"/>
    </row>
    <row r="44" spans="1:16" ht="15" thickBot="1">
      <c r="A44" s="10" t="s">
        <v>56</v>
      </c>
      <c r="B44" s="28">
        <f t="shared" si="6"/>
        <v>217.29197702753959</v>
      </c>
      <c r="C44" s="29">
        <f t="shared" ref="C44:M44" si="14">C$45*C18</f>
        <v>241.43553003059952</v>
      </c>
      <c r="D44" s="29">
        <f t="shared" si="14"/>
        <v>265.57908303365946</v>
      </c>
      <c r="E44" s="29">
        <f t="shared" si="14"/>
        <v>289.72263603671945</v>
      </c>
      <c r="F44" s="29">
        <f t="shared" si="14"/>
        <v>313.86618903977939</v>
      </c>
      <c r="G44" s="29">
        <f t="shared" si="14"/>
        <v>338.00974204283932</v>
      </c>
      <c r="H44" s="29">
        <f t="shared" si="14"/>
        <v>386.29684804895919</v>
      </c>
      <c r="I44" s="29">
        <f t="shared" si="14"/>
        <v>434.58395405507912</v>
      </c>
      <c r="J44" s="29">
        <f t="shared" si="14"/>
        <v>482.87106006119899</v>
      </c>
      <c r="K44" s="29">
        <f t="shared" si="14"/>
        <v>531.15816606731892</v>
      </c>
      <c r="L44" s="29">
        <f t="shared" si="14"/>
        <v>579.44527207343879</v>
      </c>
      <c r="M44" s="29">
        <f t="shared" si="14"/>
        <v>748.4501430948585</v>
      </c>
      <c r="N44" s="33">
        <f t="shared" si="8"/>
        <v>4828.7106006119902</v>
      </c>
      <c r="O44" s="7"/>
      <c r="P44" s="134"/>
    </row>
    <row r="45" spans="1:16" ht="15" thickBot="1">
      <c r="A45" s="11" t="s">
        <v>57</v>
      </c>
      <c r="B45" s="30">
        <f>$N$45*B8</f>
        <v>1799.3294999999996</v>
      </c>
      <c r="C45" s="31">
        <f t="shared" ref="C45:M45" si="15">$N$45*C8</f>
        <v>1999.2549999999994</v>
      </c>
      <c r="D45" s="31">
        <f t="shared" si="15"/>
        <v>2199.180499999999</v>
      </c>
      <c r="E45" s="31">
        <f t="shared" si="15"/>
        <v>2399.1059999999993</v>
      </c>
      <c r="F45" s="31">
        <f t="shared" si="15"/>
        <v>2599.0314999999991</v>
      </c>
      <c r="G45" s="31">
        <f t="shared" si="15"/>
        <v>2798.956999999999</v>
      </c>
      <c r="H45" s="31">
        <f t="shared" si="15"/>
        <v>3198.8079999999986</v>
      </c>
      <c r="I45" s="31">
        <f t="shared" si="15"/>
        <v>3598.6589999999987</v>
      </c>
      <c r="J45" s="31">
        <f t="shared" si="15"/>
        <v>3998.5099999999984</v>
      </c>
      <c r="K45" s="31">
        <f t="shared" si="15"/>
        <v>4398.3609999999981</v>
      </c>
      <c r="L45" s="31">
        <f t="shared" si="15"/>
        <v>4798.2119999999977</v>
      </c>
      <c r="M45" s="31">
        <f t="shared" si="15"/>
        <v>6197.6904999999979</v>
      </c>
      <c r="N45" s="34">
        <f>N31*(1+$B$7)</f>
        <v>39985.099999999991</v>
      </c>
      <c r="O45" s="57"/>
      <c r="P45" s="134"/>
    </row>
    <row r="48" spans="1:16" ht="15" thickBot="1">
      <c r="B48" s="2" t="s">
        <v>125</v>
      </c>
    </row>
    <row r="49" spans="1:20" ht="15" thickBot="1">
      <c r="B49" s="12" t="s">
        <v>42</v>
      </c>
      <c r="C49" s="16" t="s">
        <v>43</v>
      </c>
      <c r="D49" s="16" t="s">
        <v>44</v>
      </c>
      <c r="E49" s="16" t="s">
        <v>45</v>
      </c>
      <c r="F49" s="16" t="s">
        <v>46</v>
      </c>
      <c r="G49" s="16" t="s">
        <v>47</v>
      </c>
      <c r="H49" s="16" t="s">
        <v>48</v>
      </c>
      <c r="I49" s="16" t="s">
        <v>49</v>
      </c>
      <c r="J49" s="16" t="s">
        <v>66</v>
      </c>
      <c r="K49" s="16" t="s">
        <v>67</v>
      </c>
      <c r="L49" s="16" t="s">
        <v>68</v>
      </c>
      <c r="M49" s="16" t="s">
        <v>69</v>
      </c>
      <c r="N49" s="20" t="s">
        <v>54</v>
      </c>
    </row>
    <row r="50" spans="1:20">
      <c r="A50" s="9" t="s">
        <v>12</v>
      </c>
      <c r="B50" s="26">
        <f>B$58*B11</f>
        <v>80.564702309855903</v>
      </c>
      <c r="C50" s="27">
        <f>C$58*C11</f>
        <v>89.516335899839888</v>
      </c>
      <c r="D50" s="27">
        <f t="shared" ref="D50:M50" si="16">D$58*D11</f>
        <v>98.467969489823858</v>
      </c>
      <c r="E50" s="27">
        <f t="shared" si="16"/>
        <v>107.41960307980786</v>
      </c>
      <c r="F50" s="27">
        <f t="shared" si="16"/>
        <v>116.37123666979184</v>
      </c>
      <c r="G50" s="27">
        <f t="shared" si="16"/>
        <v>125.32287025977584</v>
      </c>
      <c r="H50" s="27">
        <f t="shared" si="16"/>
        <v>143.22613743974381</v>
      </c>
      <c r="I50" s="27">
        <f t="shared" si="16"/>
        <v>161.12940461971178</v>
      </c>
      <c r="J50" s="27">
        <f t="shared" si="16"/>
        <v>179.03267179967972</v>
      </c>
      <c r="K50" s="27">
        <f t="shared" si="16"/>
        <v>196.93593897964772</v>
      </c>
      <c r="L50" s="27">
        <f t="shared" si="16"/>
        <v>214.83920615961569</v>
      </c>
      <c r="M50" s="27">
        <f t="shared" si="16"/>
        <v>277.50064128950362</v>
      </c>
      <c r="N50" s="32">
        <f>SUM(B50:M50)</f>
        <v>1790.3267179967977</v>
      </c>
    </row>
    <row r="51" spans="1:20">
      <c r="A51" s="10" t="s">
        <v>13</v>
      </c>
      <c r="B51" s="28">
        <f t="shared" ref="B51:B57" si="17">B$58*B12</f>
        <v>93.864796962606945</v>
      </c>
      <c r="C51" s="29">
        <f t="shared" ref="C51:M51" si="18">C$58*C12</f>
        <v>104.29421884734104</v>
      </c>
      <c r="D51" s="29">
        <f t="shared" si="18"/>
        <v>114.72364073207514</v>
      </c>
      <c r="E51" s="29">
        <f t="shared" si="18"/>
        <v>125.15306261680925</v>
      </c>
      <c r="F51" s="29">
        <f t="shared" si="18"/>
        <v>135.58248450154335</v>
      </c>
      <c r="G51" s="29">
        <f t="shared" si="18"/>
        <v>146.01190638627747</v>
      </c>
      <c r="H51" s="29">
        <f t="shared" si="18"/>
        <v>166.87075015574567</v>
      </c>
      <c r="I51" s="29">
        <f t="shared" si="18"/>
        <v>187.72959392521386</v>
      </c>
      <c r="J51" s="29">
        <f t="shared" si="18"/>
        <v>208.58843769468206</v>
      </c>
      <c r="K51" s="29">
        <f t="shared" si="18"/>
        <v>229.44728146415028</v>
      </c>
      <c r="L51" s="29">
        <f t="shared" si="18"/>
        <v>250.30612523361847</v>
      </c>
      <c r="M51" s="29">
        <f t="shared" si="18"/>
        <v>323.31207842675718</v>
      </c>
      <c r="N51" s="33">
        <f t="shared" ref="N51:N57" si="19">SUM(B51:M51)</f>
        <v>2085.8843769468212</v>
      </c>
    </row>
    <row r="52" spans="1:20">
      <c r="A52" s="10" t="s">
        <v>31</v>
      </c>
      <c r="B52" s="28">
        <f t="shared" si="17"/>
        <v>1293.7420675124965</v>
      </c>
      <c r="C52" s="29">
        <f t="shared" ref="C52:M52" si="20">C$58*C13</f>
        <v>1437.4911861249959</v>
      </c>
      <c r="D52" s="29">
        <f t="shared" si="20"/>
        <v>1581.2403047374953</v>
      </c>
      <c r="E52" s="29">
        <f t="shared" si="20"/>
        <v>1724.9894233499951</v>
      </c>
      <c r="F52" s="29">
        <f t="shared" si="20"/>
        <v>1868.7385419624945</v>
      </c>
      <c r="G52" s="29">
        <f t="shared" si="20"/>
        <v>2012.4876605749944</v>
      </c>
      <c r="H52" s="29">
        <f t="shared" si="20"/>
        <v>2299.9858977999934</v>
      </c>
      <c r="I52" s="29">
        <f t="shared" si="20"/>
        <v>2587.4841350249926</v>
      </c>
      <c r="J52" s="29">
        <f t="shared" si="20"/>
        <v>2874.9823722499914</v>
      </c>
      <c r="K52" s="29">
        <f t="shared" si="20"/>
        <v>3162.4806094749906</v>
      </c>
      <c r="L52" s="29">
        <f t="shared" si="20"/>
        <v>3449.9788466999898</v>
      </c>
      <c r="M52" s="29">
        <f t="shared" si="20"/>
        <v>4456.2226769874869</v>
      </c>
      <c r="N52" s="33">
        <f t="shared" si="19"/>
        <v>28749.823722499917</v>
      </c>
    </row>
    <row r="53" spans="1:20">
      <c r="A53" s="74" t="s">
        <v>111</v>
      </c>
      <c r="B53" s="28">
        <f t="shared" si="17"/>
        <v>85.768276557003759</v>
      </c>
      <c r="C53" s="29">
        <f t="shared" ref="C53:M53" si="21">C$58*C14</f>
        <v>95.29808506333751</v>
      </c>
      <c r="D53" s="29">
        <f t="shared" si="21"/>
        <v>104.82789356967125</v>
      </c>
      <c r="E53" s="29">
        <f t="shared" si="21"/>
        <v>114.35770207600501</v>
      </c>
      <c r="F53" s="29">
        <f t="shared" si="21"/>
        <v>123.88751058233875</v>
      </c>
      <c r="G53" s="29">
        <f t="shared" si="21"/>
        <v>133.41731908867251</v>
      </c>
      <c r="H53" s="29">
        <f t="shared" si="21"/>
        <v>152.47693610134002</v>
      </c>
      <c r="I53" s="29">
        <f t="shared" si="21"/>
        <v>171.53655311400749</v>
      </c>
      <c r="J53" s="29">
        <f t="shared" si="21"/>
        <v>190.59617012667496</v>
      </c>
      <c r="K53" s="29">
        <f t="shared" si="21"/>
        <v>209.65578713934249</v>
      </c>
      <c r="L53" s="29">
        <f t="shared" si="21"/>
        <v>228.71540415200997</v>
      </c>
      <c r="M53" s="29">
        <f t="shared" si="21"/>
        <v>295.42406369634625</v>
      </c>
      <c r="N53" s="33">
        <f t="shared" si="19"/>
        <v>1905.96170126675</v>
      </c>
    </row>
    <row r="54" spans="1:20">
      <c r="A54" s="74" t="s">
        <v>101</v>
      </c>
      <c r="B54" s="28">
        <f t="shared" si="17"/>
        <v>214.04455136229114</v>
      </c>
      <c r="C54" s="29">
        <f t="shared" ref="C54:M54" si="22">C$58*C15</f>
        <v>237.82727929143459</v>
      </c>
      <c r="D54" s="29">
        <f t="shared" si="22"/>
        <v>261.61000722057804</v>
      </c>
      <c r="E54" s="29">
        <f t="shared" si="22"/>
        <v>285.39273514972149</v>
      </c>
      <c r="F54" s="29">
        <f t="shared" si="22"/>
        <v>309.17546307886494</v>
      </c>
      <c r="G54" s="29">
        <f t="shared" si="22"/>
        <v>332.95819100800844</v>
      </c>
      <c r="H54" s="29">
        <f t="shared" si="22"/>
        <v>380.52364686629534</v>
      </c>
      <c r="I54" s="29">
        <f t="shared" si="22"/>
        <v>428.08910272458223</v>
      </c>
      <c r="J54" s="29">
        <f t="shared" si="22"/>
        <v>475.65455858286907</v>
      </c>
      <c r="K54" s="29">
        <f t="shared" si="22"/>
        <v>523.22001444115608</v>
      </c>
      <c r="L54" s="29">
        <f t="shared" si="22"/>
        <v>570.78547029944298</v>
      </c>
      <c r="M54" s="29">
        <f t="shared" si="22"/>
        <v>737.26456580344711</v>
      </c>
      <c r="N54" s="33">
        <f t="shared" si="19"/>
        <v>4756.5455858286914</v>
      </c>
    </row>
    <row r="55" spans="1:20">
      <c r="A55" s="10" t="s">
        <v>106</v>
      </c>
      <c r="B55" s="28">
        <f t="shared" si="17"/>
        <v>85.919770609042672</v>
      </c>
      <c r="C55" s="29">
        <f t="shared" ref="C55:M55" si="23">C$58*C16</f>
        <v>95.46641178782518</v>
      </c>
      <c r="D55" s="29">
        <f t="shared" si="23"/>
        <v>105.01305296660769</v>
      </c>
      <c r="E55" s="29">
        <f t="shared" si="23"/>
        <v>114.55969414539021</v>
      </c>
      <c r="F55" s="29">
        <f t="shared" si="23"/>
        <v>124.10633532417272</v>
      </c>
      <c r="G55" s="29">
        <f t="shared" si="23"/>
        <v>133.65297650295526</v>
      </c>
      <c r="H55" s="29">
        <f t="shared" si="23"/>
        <v>152.74625886052027</v>
      </c>
      <c r="I55" s="29">
        <f t="shared" si="23"/>
        <v>171.83954121808529</v>
      </c>
      <c r="J55" s="29">
        <f t="shared" si="23"/>
        <v>190.9328235756503</v>
      </c>
      <c r="K55" s="29">
        <f t="shared" si="23"/>
        <v>210.02610593321538</v>
      </c>
      <c r="L55" s="29">
        <f t="shared" si="23"/>
        <v>229.11938829078039</v>
      </c>
      <c r="M55" s="29">
        <f t="shared" si="23"/>
        <v>295.94587654225802</v>
      </c>
      <c r="N55" s="33">
        <f t="shared" si="19"/>
        <v>1909.3282357565033</v>
      </c>
    </row>
    <row r="56" spans="1:20">
      <c r="A56" s="10" t="s">
        <v>55</v>
      </c>
      <c r="B56" s="28">
        <f t="shared" si="17"/>
        <v>0</v>
      </c>
      <c r="C56" s="29">
        <f t="shared" ref="C56:M56" si="24">C$58*C17</f>
        <v>0</v>
      </c>
      <c r="D56" s="29">
        <f t="shared" si="24"/>
        <v>0</v>
      </c>
      <c r="E56" s="29">
        <f t="shared" si="24"/>
        <v>0</v>
      </c>
      <c r="F56" s="29">
        <f t="shared" si="24"/>
        <v>0</v>
      </c>
      <c r="G56" s="29">
        <f t="shared" si="24"/>
        <v>0</v>
      </c>
      <c r="H56" s="29">
        <f t="shared" si="24"/>
        <v>0</v>
      </c>
      <c r="I56" s="29">
        <f t="shared" si="24"/>
        <v>0</v>
      </c>
      <c r="J56" s="29">
        <f t="shared" si="24"/>
        <v>0</v>
      </c>
      <c r="K56" s="29">
        <f t="shared" si="24"/>
        <v>0</v>
      </c>
      <c r="L56" s="29">
        <f t="shared" si="24"/>
        <v>0</v>
      </c>
      <c r="M56" s="29">
        <f t="shared" si="24"/>
        <v>0</v>
      </c>
      <c r="N56" s="33">
        <f t="shared" si="19"/>
        <v>0</v>
      </c>
    </row>
    <row r="57" spans="1:20" ht="15" thickBot="1">
      <c r="A57" s="10" t="s">
        <v>56</v>
      </c>
      <c r="B57" s="28">
        <f t="shared" si="17"/>
        <v>254.63270968670278</v>
      </c>
      <c r="C57" s="29">
        <f t="shared" ref="C57:M57" si="25">C$58*C18</f>
        <v>282.92523298522531</v>
      </c>
      <c r="D57" s="29">
        <f t="shared" si="25"/>
        <v>311.2177562837478</v>
      </c>
      <c r="E57" s="29">
        <f t="shared" si="25"/>
        <v>339.51027958227036</v>
      </c>
      <c r="F57" s="29">
        <f t="shared" si="25"/>
        <v>367.80280288079285</v>
      </c>
      <c r="G57" s="29">
        <f t="shared" si="25"/>
        <v>396.09532617931541</v>
      </c>
      <c r="H57" s="29">
        <f t="shared" si="25"/>
        <v>452.68037277636046</v>
      </c>
      <c r="I57" s="29">
        <f t="shared" si="25"/>
        <v>509.26541937340545</v>
      </c>
      <c r="J57" s="29">
        <f t="shared" si="25"/>
        <v>565.8504659704505</v>
      </c>
      <c r="K57" s="29">
        <f t="shared" si="25"/>
        <v>622.43551256749561</v>
      </c>
      <c r="L57" s="29">
        <f t="shared" si="25"/>
        <v>679.0205591645406</v>
      </c>
      <c r="M57" s="29">
        <f t="shared" si="25"/>
        <v>877.0682222541983</v>
      </c>
      <c r="N57" s="33">
        <f t="shared" si="19"/>
        <v>5658.5046597045057</v>
      </c>
    </row>
    <row r="58" spans="1:20" ht="15" thickBot="1">
      <c r="A58" s="11" t="s">
        <v>57</v>
      </c>
      <c r="B58" s="100">
        <f>$N$58*B8</f>
        <v>2108.5368749999993</v>
      </c>
      <c r="C58" s="31">
        <f t="shared" ref="C58:M58" si="26">$N$58*C8</f>
        <v>2342.818749999999</v>
      </c>
      <c r="D58" s="31">
        <f t="shared" si="26"/>
        <v>2577.1006249999987</v>
      </c>
      <c r="E58" s="31">
        <f t="shared" si="26"/>
        <v>2811.3824999999988</v>
      </c>
      <c r="F58" s="31">
        <f t="shared" si="26"/>
        <v>3045.6643749999985</v>
      </c>
      <c r="G58" s="31">
        <f t="shared" si="26"/>
        <v>3279.9462499999986</v>
      </c>
      <c r="H58" s="31">
        <f t="shared" si="26"/>
        <v>3748.5099999999984</v>
      </c>
      <c r="I58" s="31">
        <f t="shared" si="26"/>
        <v>4217.0737499999977</v>
      </c>
      <c r="J58" s="31">
        <f t="shared" si="26"/>
        <v>4685.6374999999971</v>
      </c>
      <c r="K58" s="31">
        <f t="shared" si="26"/>
        <v>5154.2012499999973</v>
      </c>
      <c r="L58" s="31">
        <f t="shared" si="26"/>
        <v>5622.7649999999967</v>
      </c>
      <c r="M58" s="31">
        <f t="shared" si="26"/>
        <v>7262.7381249999962</v>
      </c>
      <c r="N58" s="34">
        <f>N6</f>
        <v>46856.374999999985</v>
      </c>
    </row>
    <row r="60" spans="1:20" ht="15" thickBot="1"/>
    <row r="61" spans="1:20">
      <c r="B61" s="191" t="s">
        <v>112</v>
      </c>
      <c r="C61" s="192"/>
      <c r="D61" s="192"/>
      <c r="E61" s="192"/>
      <c r="F61" s="192"/>
      <c r="G61" s="192"/>
      <c r="H61" s="192"/>
      <c r="I61" s="192"/>
      <c r="J61" s="192"/>
      <c r="K61" s="193"/>
      <c r="M61" s="191" t="s">
        <v>119</v>
      </c>
      <c r="N61" s="192"/>
      <c r="O61" s="192"/>
      <c r="P61" s="192"/>
      <c r="Q61" s="192"/>
      <c r="R61" s="192"/>
      <c r="S61" s="192"/>
      <c r="T61" s="193"/>
    </row>
    <row r="62" spans="1:20" ht="15" thickBot="1">
      <c r="B62" s="54" t="s">
        <v>115</v>
      </c>
      <c r="C62" s="69" t="s">
        <v>82</v>
      </c>
      <c r="D62" s="54" t="s">
        <v>108</v>
      </c>
      <c r="E62" s="69" t="s">
        <v>82</v>
      </c>
      <c r="F62" s="46">
        <v>2019</v>
      </c>
      <c r="G62" s="69" t="s">
        <v>82</v>
      </c>
      <c r="H62" s="46">
        <v>2018</v>
      </c>
      <c r="I62" s="69" t="s">
        <v>82</v>
      </c>
      <c r="J62" s="46">
        <v>2017</v>
      </c>
      <c r="K62" s="47" t="s">
        <v>82</v>
      </c>
      <c r="M62" s="194" t="s">
        <v>122</v>
      </c>
      <c r="N62" s="195"/>
      <c r="O62" s="194" t="s">
        <v>123</v>
      </c>
      <c r="P62" s="195"/>
      <c r="Q62" s="194" t="s">
        <v>120</v>
      </c>
      <c r="R62" s="195"/>
      <c r="S62" s="194" t="s">
        <v>121</v>
      </c>
      <c r="T62" s="195"/>
    </row>
    <row r="63" spans="1:20">
      <c r="A63" s="9" t="s">
        <v>12</v>
      </c>
      <c r="B63" s="26">
        <f t="shared" ref="B63:B70" si="27">N37</f>
        <v>1527.7834201167666</v>
      </c>
      <c r="C63" s="70">
        <f t="shared" ref="C63:C70" si="28">+B63/$B$71</f>
        <v>3.8208818287731337E-2</v>
      </c>
      <c r="D63" s="26">
        <f t="shared" ref="D63:D70" si="29">N23</f>
        <v>825.2</v>
      </c>
      <c r="E63" s="70">
        <f>+D63/$D$71</f>
        <v>2.355305145023091E-2</v>
      </c>
      <c r="F63" s="27">
        <v>151.4768</v>
      </c>
      <c r="G63" s="70">
        <f>+F63/$F$71</f>
        <v>5.2192576487836932E-3</v>
      </c>
      <c r="H63" s="27">
        <v>717.95058557999994</v>
      </c>
      <c r="I63" s="70">
        <f>+H63/$H$71</f>
        <v>1.8062396715707675E-2</v>
      </c>
      <c r="J63" s="27">
        <v>1933.36941097</v>
      </c>
      <c r="K63" s="50">
        <f>+J63/$J$71</f>
        <v>5.7095950058184172E-2</v>
      </c>
      <c r="M63" s="26">
        <f>B63-D63</f>
        <v>702.58342011676655</v>
      </c>
      <c r="N63" s="49">
        <f>IFERROR(B63/D63-1,"")</f>
        <v>0.85140986441682798</v>
      </c>
      <c r="O63" s="26">
        <f>D63-F63</f>
        <v>673.72320000000002</v>
      </c>
      <c r="P63" s="49">
        <f>IFERROR(D63/F63-1,"")</f>
        <v>4.447698921551023</v>
      </c>
      <c r="Q63" s="26">
        <f>F63-H63</f>
        <v>-566.47378557999991</v>
      </c>
      <c r="R63" s="49">
        <f>IFERROR(F63/H63-1,"")</f>
        <v>-0.789015005987315</v>
      </c>
      <c r="S63" s="26">
        <f>H63-J63</f>
        <v>-1215.4188253900002</v>
      </c>
      <c r="T63" s="49">
        <f>IFERROR(H63/J63-1,"")</f>
        <v>-0.62865317848398483</v>
      </c>
    </row>
    <row r="64" spans="1:20">
      <c r="A64" s="10" t="s">
        <v>13</v>
      </c>
      <c r="B64" s="28">
        <f t="shared" si="27"/>
        <v>1779.9988881055426</v>
      </c>
      <c r="C64" s="70">
        <f t="shared" si="28"/>
        <v>4.4516554619234226E-2</v>
      </c>
      <c r="D64" s="28">
        <f t="shared" si="29"/>
        <v>1654.863002514189</v>
      </c>
      <c r="E64" s="70">
        <f>+D64/$D$71</f>
        <v>4.7233486962312526E-2</v>
      </c>
      <c r="F64" s="29">
        <v>1459.7713910499999</v>
      </c>
      <c r="G64" s="70">
        <f>+F64/$F$71</f>
        <v>5.0297623122572722E-2</v>
      </c>
      <c r="H64" s="29">
        <v>1762.5802190000002</v>
      </c>
      <c r="I64" s="70">
        <f>+H64/$H$71</f>
        <v>4.434347404719742E-2</v>
      </c>
      <c r="J64" s="29">
        <v>1740.5920070100001</v>
      </c>
      <c r="K64" s="50">
        <f>+J64/$J$71</f>
        <v>5.1402879211819498E-2</v>
      </c>
      <c r="M64" s="28">
        <f>B64-D64</f>
        <v>125.1358855913536</v>
      </c>
      <c r="N64" s="50">
        <f t="shared" ref="N64:P70" si="30">IFERROR(B64/D64-1,"")</f>
        <v>7.5617066428603552E-2</v>
      </c>
      <c r="O64" s="28">
        <f>D64-F64</f>
        <v>195.0916114641891</v>
      </c>
      <c r="P64" s="50">
        <f t="shared" si="30"/>
        <v>0.13364531779449496</v>
      </c>
      <c r="Q64" s="28">
        <f>F64-H64</f>
        <v>-302.80882795000025</v>
      </c>
      <c r="R64" s="50">
        <f t="shared" ref="R64:R70" si="31">IFERROR(F64/H64-1,"")</f>
        <v>-0.17179860790778578</v>
      </c>
      <c r="S64" s="28">
        <f>H64-J64</f>
        <v>21.988211990000082</v>
      </c>
      <c r="T64" s="50">
        <f t="shared" ref="T64:T70" si="32">IFERROR(H64/J64-1,"")</f>
        <v>1.2632605401751595E-2</v>
      </c>
    </row>
    <row r="65" spans="1:20">
      <c r="A65" s="10" t="s">
        <v>31</v>
      </c>
      <c r="B65" s="28">
        <f t="shared" si="27"/>
        <v>24533.792392743395</v>
      </c>
      <c r="C65" s="70">
        <f t="shared" si="28"/>
        <v>0.61357336589738154</v>
      </c>
      <c r="D65" s="28">
        <f t="shared" si="29"/>
        <v>22781</v>
      </c>
      <c r="E65" s="70">
        <f>+D65/$D$71</f>
        <v>0.65022063146838383</v>
      </c>
      <c r="F65" s="29">
        <v>23780.70976007</v>
      </c>
      <c r="G65" s="70">
        <f>+F65/$F$71</f>
        <v>0.81938390109079662</v>
      </c>
      <c r="H65" s="29">
        <v>34426.975305100001</v>
      </c>
      <c r="I65" s="70">
        <f>+H65/$H$71</f>
        <v>0.8661232376880591</v>
      </c>
      <c r="J65" s="29">
        <v>26892.354141480002</v>
      </c>
      <c r="K65" s="50">
        <f>+J65/$J$71</f>
        <v>0.7941806156116793</v>
      </c>
      <c r="M65" s="28">
        <f>B65-D65</f>
        <v>1752.7923927433949</v>
      </c>
      <c r="N65" s="50">
        <f t="shared" si="30"/>
        <v>7.6940976811527007E-2</v>
      </c>
      <c r="O65" s="28">
        <f>D65-F65</f>
        <v>-999.7097600699999</v>
      </c>
      <c r="P65" s="50">
        <f t="shared" si="30"/>
        <v>-4.2038684722043307E-2</v>
      </c>
      <c r="Q65" s="28">
        <f>F65-H65</f>
        <v>-10646.265545030001</v>
      </c>
      <c r="R65" s="50">
        <f t="shared" si="31"/>
        <v>-0.30924196653003277</v>
      </c>
      <c r="S65" s="28">
        <f>H65-J65</f>
        <v>7534.6211636199987</v>
      </c>
      <c r="T65" s="50">
        <f t="shared" si="32"/>
        <v>0.28017707650213675</v>
      </c>
    </row>
    <row r="66" spans="1:20">
      <c r="A66" s="74" t="s">
        <v>111</v>
      </c>
      <c r="B66" s="28">
        <f t="shared" si="27"/>
        <v>1626.4610572482641</v>
      </c>
      <c r="C66" s="70">
        <f t="shared" si="28"/>
        <v>4.0676678493945594E-2</v>
      </c>
      <c r="D66" s="28">
        <f t="shared" si="29"/>
        <v>214</v>
      </c>
      <c r="E66" s="70">
        <f t="shared" ref="E66:E68" si="33">+D66/$D$71</f>
        <v>6.1080380639231876E-3</v>
      </c>
      <c r="F66" s="29"/>
      <c r="G66" s="70">
        <f t="shared" ref="G66:G68" si="34">+F66/$F$71</f>
        <v>0</v>
      </c>
      <c r="H66" s="29"/>
      <c r="I66" s="70">
        <f t="shared" ref="I66:I68" si="35">+H66/$H$71</f>
        <v>0</v>
      </c>
      <c r="J66" s="29"/>
      <c r="K66" s="50">
        <f t="shared" ref="K66:K68" si="36">+J66/$J$71</f>
        <v>0</v>
      </c>
      <c r="M66" s="28">
        <f t="shared" ref="M66:O71" si="37">B66-D66</f>
        <v>1412.4610572482641</v>
      </c>
      <c r="N66" s="50">
        <f t="shared" si="30"/>
        <v>6.6002853142442248</v>
      </c>
      <c r="O66" s="28">
        <f t="shared" si="37"/>
        <v>214</v>
      </c>
      <c r="P66" s="50" t="str">
        <f t="shared" si="30"/>
        <v/>
      </c>
      <c r="Q66" s="28">
        <f t="shared" ref="Q66:Q71" si="38">F66-H66</f>
        <v>0</v>
      </c>
      <c r="R66" s="50" t="str">
        <f t="shared" si="31"/>
        <v/>
      </c>
      <c r="S66" s="28">
        <f t="shared" ref="S66:S71" si="39">H66-J66</f>
        <v>0</v>
      </c>
      <c r="T66" s="50" t="str">
        <f t="shared" si="32"/>
        <v/>
      </c>
    </row>
    <row r="67" spans="1:20">
      <c r="A67" s="74" t="s">
        <v>101</v>
      </c>
      <c r="B67" s="28">
        <f t="shared" si="27"/>
        <v>4059.019736458888</v>
      </c>
      <c r="C67" s="70">
        <f t="shared" si="28"/>
        <v>0.10151330711837378</v>
      </c>
      <c r="D67" s="28">
        <f t="shared" si="29"/>
        <v>2125.336997485811</v>
      </c>
      <c r="E67" s="70">
        <f t="shared" si="33"/>
        <v>6.0661865791156795E-2</v>
      </c>
      <c r="F67" s="29"/>
      <c r="G67" s="70">
        <f t="shared" si="34"/>
        <v>0</v>
      </c>
      <c r="H67" s="29"/>
      <c r="I67" s="70">
        <f t="shared" si="35"/>
        <v>0</v>
      </c>
      <c r="J67" s="29"/>
      <c r="K67" s="50">
        <f t="shared" si="36"/>
        <v>0</v>
      </c>
      <c r="M67" s="28">
        <f t="shared" si="37"/>
        <v>1933.682738973077</v>
      </c>
      <c r="N67" s="50">
        <f t="shared" si="30"/>
        <v>0.90982406143616124</v>
      </c>
      <c r="O67" s="28">
        <f t="shared" si="37"/>
        <v>2125.336997485811</v>
      </c>
      <c r="P67" s="50" t="str">
        <f t="shared" si="30"/>
        <v/>
      </c>
      <c r="Q67" s="28">
        <f t="shared" si="38"/>
        <v>0</v>
      </c>
      <c r="R67" s="50" t="str">
        <f t="shared" si="31"/>
        <v/>
      </c>
      <c r="S67" s="28">
        <f t="shared" si="39"/>
        <v>0</v>
      </c>
      <c r="T67" s="50" t="str">
        <f t="shared" si="32"/>
        <v/>
      </c>
    </row>
    <row r="68" spans="1:20">
      <c r="A68" s="10" t="s">
        <v>106</v>
      </c>
      <c r="B68" s="28">
        <f t="shared" si="27"/>
        <v>1629.3339047151508</v>
      </c>
      <c r="C68" s="70">
        <f t="shared" si="28"/>
        <v>4.0748526443979145E-2</v>
      </c>
      <c r="D68" s="28">
        <f t="shared" si="29"/>
        <v>3318</v>
      </c>
      <c r="E68" s="70">
        <f t="shared" si="33"/>
        <v>9.4703132224752976E-2</v>
      </c>
      <c r="F68" s="29"/>
      <c r="G68" s="70">
        <f t="shared" si="34"/>
        <v>0</v>
      </c>
      <c r="H68" s="29"/>
      <c r="I68" s="70">
        <f t="shared" si="35"/>
        <v>0</v>
      </c>
      <c r="J68" s="29"/>
      <c r="K68" s="50">
        <f t="shared" si="36"/>
        <v>0</v>
      </c>
      <c r="M68" s="28">
        <f t="shared" si="37"/>
        <v>-1688.6660952848492</v>
      </c>
      <c r="N68" s="50">
        <f t="shared" si="30"/>
        <v>-0.50894095698759778</v>
      </c>
      <c r="O68" s="28">
        <f t="shared" si="37"/>
        <v>3318</v>
      </c>
      <c r="P68" s="50" t="str">
        <f t="shared" si="30"/>
        <v/>
      </c>
      <c r="Q68" s="28">
        <f t="shared" si="38"/>
        <v>0</v>
      </c>
      <c r="R68" s="50" t="str">
        <f t="shared" si="31"/>
        <v/>
      </c>
      <c r="S68" s="28">
        <f t="shared" si="39"/>
        <v>0</v>
      </c>
      <c r="T68" s="50" t="str">
        <f t="shared" si="32"/>
        <v/>
      </c>
    </row>
    <row r="69" spans="1:20">
      <c r="A69" s="10" t="s">
        <v>55</v>
      </c>
      <c r="B69" s="28">
        <f t="shared" si="27"/>
        <v>0</v>
      </c>
      <c r="C69" s="70">
        <f t="shared" si="28"/>
        <v>0</v>
      </c>
      <c r="D69" s="28">
        <f t="shared" si="29"/>
        <v>653</v>
      </c>
      <c r="E69" s="70">
        <f>+D69/$D$71</f>
        <v>1.8638078765148794E-2</v>
      </c>
      <c r="F69" s="29">
        <v>296.88357367999998</v>
      </c>
      <c r="G69" s="70">
        <f>+F69/$F$71</f>
        <v>1.0229367551516648E-2</v>
      </c>
      <c r="H69" s="29">
        <v>13.585276260000001</v>
      </c>
      <c r="I69" s="70">
        <f>+H69/$H$71</f>
        <v>3.4178208671892349E-4</v>
      </c>
      <c r="J69" s="29">
        <v>244.23809842999998</v>
      </c>
      <c r="K69" s="50">
        <f>+J69/$J$71</f>
        <v>7.2127996807753014E-3</v>
      </c>
      <c r="M69" s="28">
        <f t="shared" si="37"/>
        <v>-653</v>
      </c>
      <c r="N69" s="50">
        <f t="shared" si="30"/>
        <v>-1</v>
      </c>
      <c r="O69" s="28">
        <f t="shared" si="37"/>
        <v>356.11642632000002</v>
      </c>
      <c r="P69" s="50">
        <f t="shared" si="30"/>
        <v>1.1995154258815441</v>
      </c>
      <c r="Q69" s="28">
        <f t="shared" si="38"/>
        <v>283.29829741999998</v>
      </c>
      <c r="R69" s="50">
        <f t="shared" si="31"/>
        <v>20.853333564819238</v>
      </c>
      <c r="S69" s="28">
        <f t="shared" si="39"/>
        <v>-230.65282216999998</v>
      </c>
      <c r="T69" s="50">
        <f t="shared" si="32"/>
        <v>-0.94437691602035778</v>
      </c>
    </row>
    <row r="70" spans="1:20" ht="15" thickBot="1">
      <c r="A70" s="10" t="s">
        <v>56</v>
      </c>
      <c r="B70" s="28">
        <f t="shared" si="27"/>
        <v>4828.7106006119902</v>
      </c>
      <c r="C70" s="70">
        <f t="shared" si="28"/>
        <v>0.12076274913935414</v>
      </c>
      <c r="D70" s="28">
        <f t="shared" si="29"/>
        <v>3464.4</v>
      </c>
      <c r="E70" s="70">
        <f>+D70/$D$71</f>
        <v>9.8881715274091092E-2</v>
      </c>
      <c r="F70" s="29">
        <v>3333.8299340999997</v>
      </c>
      <c r="G70" s="70">
        <f>+F70/$F$71</f>
        <v>0.11486985058633045</v>
      </c>
      <c r="H70" s="29">
        <v>2827.2652070500003</v>
      </c>
      <c r="I70" s="70">
        <f>+H70/$H$71</f>
        <v>7.1129109462317139E-2</v>
      </c>
      <c r="J70" s="29">
        <v>3051.20727261</v>
      </c>
      <c r="K70" s="50">
        <f>+J70/$J$71</f>
        <v>9.0107755437541751E-2</v>
      </c>
      <c r="M70" s="52">
        <f t="shared" si="37"/>
        <v>1364.3106006119901</v>
      </c>
      <c r="N70" s="51">
        <f t="shared" si="30"/>
        <v>0.39380862504675851</v>
      </c>
      <c r="O70" s="52">
        <f t="shared" si="37"/>
        <v>130.57006590000037</v>
      </c>
      <c r="P70" s="51">
        <f t="shared" si="30"/>
        <v>3.9165184931740926E-2</v>
      </c>
      <c r="Q70" s="52">
        <f t="shared" si="38"/>
        <v>506.56472704999942</v>
      </c>
      <c r="R70" s="51">
        <f t="shared" si="31"/>
        <v>0.17917128035489616</v>
      </c>
      <c r="S70" s="52">
        <f t="shared" si="39"/>
        <v>-223.94206555999972</v>
      </c>
      <c r="T70" s="51">
        <f t="shared" si="32"/>
        <v>-7.3394576491173535E-2</v>
      </c>
    </row>
    <row r="71" spans="1:20" ht="15" thickBot="1">
      <c r="A71" s="11" t="s">
        <v>57</v>
      </c>
      <c r="B71" s="30">
        <f t="shared" ref="B71:K71" si="40">SUM(B63:B70)</f>
        <v>39985.100000000006</v>
      </c>
      <c r="C71" s="71">
        <f t="shared" si="40"/>
        <v>0.99999999999999989</v>
      </c>
      <c r="D71" s="30">
        <f t="shared" si="40"/>
        <v>35035.799999999996</v>
      </c>
      <c r="E71" s="71">
        <f t="shared" si="40"/>
        <v>1.0000000000000002</v>
      </c>
      <c r="F71" s="31">
        <f t="shared" si="40"/>
        <v>29022.671458899997</v>
      </c>
      <c r="G71" s="71">
        <f t="shared" si="40"/>
        <v>1</v>
      </c>
      <c r="H71" s="31">
        <f t="shared" si="40"/>
        <v>39748.356592989992</v>
      </c>
      <c r="I71" s="71">
        <f t="shared" si="40"/>
        <v>1.0000000000000002</v>
      </c>
      <c r="J71" s="31">
        <f t="shared" si="40"/>
        <v>33861.760930500001</v>
      </c>
      <c r="K71" s="63">
        <f t="shared" si="40"/>
        <v>1</v>
      </c>
      <c r="M71" s="52">
        <f t="shared" si="37"/>
        <v>4949.3000000000102</v>
      </c>
      <c r="N71" s="98">
        <f>IFERROR(B71/D71-1,"")</f>
        <v>0.14126407845689304</v>
      </c>
      <c r="O71" s="52">
        <f t="shared" si="37"/>
        <v>6013.128541099999</v>
      </c>
      <c r="P71" s="98">
        <f>IFERROR(D71/F71-1,"")</f>
        <v>0.20718728631219907</v>
      </c>
      <c r="Q71" s="52">
        <f t="shared" si="38"/>
        <v>-10725.685134089996</v>
      </c>
      <c r="R71" s="98">
        <f>IFERROR(F71/H71-1,"")</f>
        <v>-0.26983971297021059</v>
      </c>
      <c r="S71" s="52">
        <f t="shared" si="39"/>
        <v>5886.5956624899918</v>
      </c>
      <c r="T71" s="98">
        <f>IFERROR(H71/J71-1,"")</f>
        <v>0.17384198283639196</v>
      </c>
    </row>
    <row r="72" spans="1:20">
      <c r="A72" s="10" t="s">
        <v>114</v>
      </c>
      <c r="H72" s="48"/>
      <c r="T72" s="48" t="s">
        <v>73</v>
      </c>
    </row>
    <row r="73" spans="1:20" ht="15" thickBot="1"/>
    <row r="74" spans="1:20" ht="15" thickBot="1">
      <c r="A74" t="s">
        <v>41</v>
      </c>
      <c r="B74" s="12" t="s">
        <v>113</v>
      </c>
      <c r="C74" s="64" t="s">
        <v>83</v>
      </c>
    </row>
    <row r="75" spans="1:20">
      <c r="A75" s="9" t="s">
        <v>12</v>
      </c>
      <c r="B75" s="26">
        <f>B63</f>
        <v>1527.7834201167666</v>
      </c>
      <c r="C75" s="50">
        <f>B75/$B$83</f>
        <v>3.8208818287731337E-2</v>
      </c>
    </row>
    <row r="76" spans="1:20">
      <c r="A76" s="10" t="s">
        <v>13</v>
      </c>
      <c r="B76" s="28">
        <f t="shared" ref="B76:B82" si="41">B64</f>
        <v>1779.9988881055426</v>
      </c>
      <c r="C76" s="50">
        <f t="shared" ref="C76:C82" si="42">B76/$B$83</f>
        <v>4.4516554619234226E-2</v>
      </c>
      <c r="G76" s="72"/>
    </row>
    <row r="77" spans="1:20">
      <c r="A77" s="10" t="s">
        <v>31</v>
      </c>
      <c r="B77" s="28">
        <f t="shared" si="41"/>
        <v>24533.792392743395</v>
      </c>
      <c r="C77" s="50">
        <f t="shared" si="42"/>
        <v>0.61357336589738154</v>
      </c>
      <c r="G77" s="72"/>
    </row>
    <row r="78" spans="1:20">
      <c r="A78" s="74" t="s">
        <v>111</v>
      </c>
      <c r="B78" s="28">
        <f t="shared" si="41"/>
        <v>1626.4610572482641</v>
      </c>
      <c r="C78" s="50">
        <f t="shared" si="42"/>
        <v>4.0676678493945594E-2</v>
      </c>
      <c r="G78" s="72"/>
    </row>
    <row r="79" spans="1:20">
      <c r="A79" s="74" t="s">
        <v>101</v>
      </c>
      <c r="B79" s="28">
        <f t="shared" si="41"/>
        <v>4059.019736458888</v>
      </c>
      <c r="C79" s="50">
        <f t="shared" si="42"/>
        <v>0.10151330711837378</v>
      </c>
      <c r="G79" s="72"/>
    </row>
    <row r="80" spans="1:20">
      <c r="A80" s="10" t="s">
        <v>106</v>
      </c>
      <c r="B80" s="28">
        <f t="shared" si="41"/>
        <v>1629.3339047151508</v>
      </c>
      <c r="C80" s="50">
        <f t="shared" si="42"/>
        <v>4.0748526443979145E-2</v>
      </c>
    </row>
    <row r="81" spans="1:3">
      <c r="A81" s="10" t="s">
        <v>55</v>
      </c>
      <c r="B81" s="28">
        <f t="shared" si="41"/>
        <v>0</v>
      </c>
      <c r="C81" s="50">
        <f t="shared" si="42"/>
        <v>0</v>
      </c>
    </row>
    <row r="82" spans="1:3" ht="15" thickBot="1">
      <c r="A82" s="10" t="s">
        <v>56</v>
      </c>
      <c r="B82" s="28">
        <f t="shared" si="41"/>
        <v>4828.7106006119902</v>
      </c>
      <c r="C82" s="50">
        <f t="shared" si="42"/>
        <v>0.12076274913935414</v>
      </c>
    </row>
    <row r="83" spans="1:3" ht="15" thickBot="1">
      <c r="A83" s="11" t="s">
        <v>57</v>
      </c>
      <c r="B83" s="30">
        <f>SUM(B75:B82)</f>
        <v>39985.100000000006</v>
      </c>
      <c r="C83" s="63">
        <f>SUM(C75:C82)</f>
        <v>0.99999999999999989</v>
      </c>
    </row>
    <row r="85" spans="1:3">
      <c r="B85" s="6"/>
    </row>
  </sheetData>
  <mergeCells count="12">
    <mergeCell ref="L6:M6"/>
    <mergeCell ref="L1:N1"/>
    <mergeCell ref="L2:M2"/>
    <mergeCell ref="L3:M3"/>
    <mergeCell ref="L4:M4"/>
    <mergeCell ref="L5:M5"/>
    <mergeCell ref="B61:K61"/>
    <mergeCell ref="M61:T61"/>
    <mergeCell ref="M62:N62"/>
    <mergeCell ref="O62:P62"/>
    <mergeCell ref="Q62:R62"/>
    <mergeCell ref="S62:T62"/>
  </mergeCells>
  <pageMargins left="0.31496062992125984" right="0.31496062992125984" top="0.74803149606299213" bottom="0.74803149606299213" header="0.31496062992125984" footer="0.31496062992125984"/>
  <pageSetup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AF639-A17D-4E41-B2E2-4100A23B036F}">
  <dimension ref="A1:O54"/>
  <sheetViews>
    <sheetView zoomScale="110" zoomScaleNormal="110" workbookViewId="0">
      <selection activeCell="L7" sqref="L7"/>
    </sheetView>
  </sheetViews>
  <sheetFormatPr baseColWidth="10" defaultRowHeight="14.5"/>
  <cols>
    <col min="1" max="1" width="30.7265625" customWidth="1"/>
    <col min="2" max="2" width="10" bestFit="1" customWidth="1"/>
    <col min="3" max="3" width="8.54296875" bestFit="1" customWidth="1"/>
    <col min="4" max="4" width="10" bestFit="1" customWidth="1"/>
    <col min="5" max="5" width="6.453125" bestFit="1" customWidth="1"/>
    <col min="6" max="6" width="10" bestFit="1" customWidth="1"/>
    <col min="7" max="7" width="6.453125" bestFit="1" customWidth="1"/>
    <col min="8" max="8" width="10" bestFit="1" customWidth="1"/>
    <col min="9" max="9" width="6.26953125" bestFit="1" customWidth="1"/>
    <col min="10" max="10" width="10" bestFit="1" customWidth="1"/>
    <col min="11" max="11" width="6.26953125" bestFit="1" customWidth="1"/>
    <col min="12" max="12" width="10" bestFit="1" customWidth="1"/>
    <col min="13" max="13" width="6.26953125" bestFit="1" customWidth="1"/>
    <col min="14" max="14" width="2.7265625" customWidth="1"/>
    <col min="15" max="15" width="9.54296875" bestFit="1" customWidth="1"/>
    <col min="16" max="16" width="8.1796875" bestFit="1" customWidth="1"/>
    <col min="17" max="17" width="8.54296875" customWidth="1"/>
    <col min="18" max="18" width="5.26953125" customWidth="1"/>
    <col min="19" max="19" width="8.54296875" customWidth="1"/>
    <col min="20" max="20" width="5.26953125" customWidth="1"/>
    <col min="21" max="21" width="8.54296875" customWidth="1"/>
    <col min="22" max="22" width="5.26953125" customWidth="1"/>
    <col min="23" max="23" width="8.54296875" customWidth="1"/>
    <col min="24" max="24" width="5.26953125" customWidth="1"/>
    <col min="25" max="25" width="8.54296875" customWidth="1"/>
    <col min="26" max="26" width="5.26953125" customWidth="1"/>
  </cols>
  <sheetData>
    <row r="1" spans="1:13" ht="15" thickBot="1">
      <c r="B1" s="205" t="s">
        <v>86</v>
      </c>
      <c r="C1" s="205"/>
      <c r="D1" s="205"/>
      <c r="E1" s="205"/>
      <c r="F1" s="205"/>
      <c r="G1" s="205"/>
    </row>
    <row r="2" spans="1:13" ht="15" thickBot="1">
      <c r="B2" s="86">
        <v>2020</v>
      </c>
      <c r="C2" s="87">
        <v>2021</v>
      </c>
      <c r="D2" s="87">
        <v>2022</v>
      </c>
      <c r="E2" s="87">
        <v>2023</v>
      </c>
      <c r="F2" s="87">
        <v>2024</v>
      </c>
      <c r="G2" s="20">
        <v>2025</v>
      </c>
      <c r="K2" s="88"/>
      <c r="L2" s="88"/>
      <c r="M2" s="88"/>
    </row>
    <row r="3" spans="1:13">
      <c r="A3" s="9" t="s">
        <v>12</v>
      </c>
      <c r="B3" s="76"/>
      <c r="C3" s="77">
        <v>0.85141102091887799</v>
      </c>
      <c r="D3" s="77">
        <f>D4+D5</f>
        <v>0.85</v>
      </c>
      <c r="E3" s="77">
        <f>E4+E5</f>
        <v>0.72</v>
      </c>
      <c r="F3" s="77">
        <f>F4+F5</f>
        <v>0.62</v>
      </c>
      <c r="G3" s="78">
        <f>G4+G5</f>
        <v>0.54</v>
      </c>
      <c r="J3" s="35"/>
      <c r="K3" s="89"/>
      <c r="L3" s="89"/>
      <c r="M3" s="89"/>
    </row>
    <row r="4" spans="1:13">
      <c r="A4" s="74" t="s">
        <v>85</v>
      </c>
      <c r="B4" s="79"/>
      <c r="C4" s="80">
        <v>0.01</v>
      </c>
      <c r="D4" s="80">
        <v>0.03</v>
      </c>
      <c r="E4" s="80">
        <v>0.03</v>
      </c>
      <c r="F4" s="80">
        <v>0.03</v>
      </c>
      <c r="G4" s="81">
        <v>0.03</v>
      </c>
      <c r="J4" s="35"/>
      <c r="K4" s="90"/>
      <c r="L4" s="90"/>
      <c r="M4" s="90"/>
    </row>
    <row r="5" spans="1:13" ht="15" thickBot="1">
      <c r="A5" s="75" t="s">
        <v>84</v>
      </c>
      <c r="B5" s="83"/>
      <c r="C5" s="84">
        <f>C3-C4</f>
        <v>0.84141102091887798</v>
      </c>
      <c r="D5" s="84">
        <v>0.82</v>
      </c>
      <c r="E5" s="84">
        <v>0.69</v>
      </c>
      <c r="F5" s="84">
        <v>0.59</v>
      </c>
      <c r="G5" s="85">
        <v>0.51</v>
      </c>
      <c r="J5" s="35"/>
      <c r="K5" s="90"/>
      <c r="L5" s="90"/>
      <c r="M5" s="90"/>
    </row>
    <row r="6" spans="1:13">
      <c r="A6" s="10" t="s">
        <v>13</v>
      </c>
      <c r="B6" s="82"/>
      <c r="C6" s="91">
        <v>-0.41905944542737827</v>
      </c>
      <c r="D6" s="91">
        <f>D7+D8</f>
        <v>0.23</v>
      </c>
      <c r="E6" s="91">
        <f>E7+E8</f>
        <v>0.17</v>
      </c>
      <c r="F6" s="91">
        <f>F7+F8</f>
        <v>0.12</v>
      </c>
      <c r="G6" s="92">
        <f>G7+G8</f>
        <v>0.08</v>
      </c>
      <c r="J6" s="35"/>
      <c r="K6" s="89"/>
      <c r="L6" s="89"/>
      <c r="M6" s="89"/>
    </row>
    <row r="7" spans="1:13">
      <c r="A7" s="74" t="s">
        <v>85</v>
      </c>
      <c r="B7" s="79"/>
      <c r="C7" s="80">
        <v>0.01</v>
      </c>
      <c r="D7" s="80">
        <v>0.03</v>
      </c>
      <c r="E7" s="80">
        <v>0.03</v>
      </c>
      <c r="F7" s="80">
        <v>0.03</v>
      </c>
      <c r="G7" s="81">
        <v>0.03</v>
      </c>
      <c r="J7" s="35"/>
      <c r="K7" s="90"/>
      <c r="L7" s="90"/>
      <c r="M7" s="90"/>
    </row>
    <row r="8" spans="1:13" ht="15" thickBot="1">
      <c r="A8" s="75" t="s">
        <v>84</v>
      </c>
      <c r="B8" s="83"/>
      <c r="C8" s="84">
        <f>C6-C7</f>
        <v>-0.42905944542737828</v>
      </c>
      <c r="D8" s="84">
        <v>0.2</v>
      </c>
      <c r="E8" s="84">
        <v>0.14000000000000001</v>
      </c>
      <c r="F8" s="84">
        <v>0.09</v>
      </c>
      <c r="G8" s="85">
        <v>0.05</v>
      </c>
      <c r="J8" s="35"/>
      <c r="K8" s="90"/>
      <c r="L8" s="90"/>
      <c r="M8" s="90"/>
    </row>
    <row r="9" spans="1:13">
      <c r="A9" s="10" t="s">
        <v>31</v>
      </c>
      <c r="B9" s="82"/>
      <c r="C9" s="91">
        <v>7.6941649533692313E-2</v>
      </c>
      <c r="D9" s="91">
        <f>D10+D11</f>
        <v>0.06</v>
      </c>
      <c r="E9" s="91">
        <f>E10+E11</f>
        <v>-2.0000000000000004E-2</v>
      </c>
      <c r="F9" s="91">
        <f>F10+F11</f>
        <v>0.03</v>
      </c>
      <c r="G9" s="92">
        <f>G10+G11</f>
        <v>0.03</v>
      </c>
      <c r="J9" s="35"/>
      <c r="K9" s="89"/>
      <c r="L9" s="89"/>
      <c r="M9" s="89"/>
    </row>
    <row r="10" spans="1:13">
      <c r="A10" s="74" t="s">
        <v>85</v>
      </c>
      <c r="B10" s="79"/>
      <c r="C10" s="80">
        <v>0.01</v>
      </c>
      <c r="D10" s="80">
        <v>0.03</v>
      </c>
      <c r="E10" s="80">
        <v>0.03</v>
      </c>
      <c r="F10" s="80">
        <v>0.03</v>
      </c>
      <c r="G10" s="81">
        <v>0.03</v>
      </c>
      <c r="J10" s="35"/>
      <c r="K10" s="90"/>
      <c r="L10" s="90"/>
      <c r="M10" s="90"/>
    </row>
    <row r="11" spans="1:13" ht="15" thickBot="1">
      <c r="A11" s="75" t="s">
        <v>84</v>
      </c>
      <c r="B11" s="83"/>
      <c r="C11" s="84">
        <f>C9-C10</f>
        <v>6.6941649533692318E-2</v>
      </c>
      <c r="D11" s="84">
        <v>0.03</v>
      </c>
      <c r="E11" s="84">
        <v>-0.05</v>
      </c>
      <c r="F11" s="84">
        <v>0</v>
      </c>
      <c r="G11" s="85">
        <v>0</v>
      </c>
      <c r="K11" s="90"/>
      <c r="L11" s="90"/>
      <c r="M11" s="90"/>
    </row>
    <row r="12" spans="1:13">
      <c r="A12" s="10" t="s">
        <v>104</v>
      </c>
      <c r="B12" s="82"/>
      <c r="C12" s="91">
        <v>6.6002900618399627</v>
      </c>
      <c r="D12" s="91">
        <f>D13+D14</f>
        <v>0.105</v>
      </c>
      <c r="E12" s="91">
        <f>E13+E14</f>
        <v>0.1</v>
      </c>
      <c r="F12" s="91">
        <f>F13+F14</f>
        <v>9.5000000000000001E-2</v>
      </c>
      <c r="G12" s="92">
        <f>G13+G14</f>
        <v>0.09</v>
      </c>
      <c r="K12" s="90"/>
      <c r="L12" s="90"/>
      <c r="M12" s="90"/>
    </row>
    <row r="13" spans="1:13">
      <c r="A13" s="74" t="s">
        <v>85</v>
      </c>
      <c r="B13" s="79"/>
      <c r="C13" s="80">
        <v>0.01</v>
      </c>
      <c r="D13" s="80">
        <v>0.03</v>
      </c>
      <c r="E13" s="80">
        <v>0.03</v>
      </c>
      <c r="F13" s="80">
        <v>0.03</v>
      </c>
      <c r="G13" s="81">
        <v>0.03</v>
      </c>
      <c r="K13" s="90"/>
      <c r="L13" s="90"/>
      <c r="M13" s="90"/>
    </row>
    <row r="14" spans="1:13" ht="15" thickBot="1">
      <c r="A14" s="75" t="s">
        <v>84</v>
      </c>
      <c r="B14" s="83"/>
      <c r="C14" s="84">
        <f>C12-C13</f>
        <v>6.5902900618399629</v>
      </c>
      <c r="D14" s="84">
        <v>7.4999999999999997E-2</v>
      </c>
      <c r="E14" s="84">
        <v>7.0000000000000007E-2</v>
      </c>
      <c r="F14" s="84">
        <v>6.5000000000000002E-2</v>
      </c>
      <c r="G14" s="85">
        <v>0.06</v>
      </c>
      <c r="K14" s="90"/>
      <c r="L14" s="90"/>
      <c r="M14" s="90"/>
    </row>
    <row r="15" spans="1:13">
      <c r="A15" s="10" t="s">
        <v>101</v>
      </c>
      <c r="B15" s="82"/>
      <c r="C15" s="91">
        <v>0.90982525442723627</v>
      </c>
      <c r="D15" s="91">
        <f>D16+D17</f>
        <v>0.41190449924763439</v>
      </c>
      <c r="E15" s="91">
        <f>E16+E17</f>
        <v>0.7951112700688141</v>
      </c>
      <c r="F15" s="91">
        <f>F16+F17</f>
        <v>0.29097032105345277</v>
      </c>
      <c r="G15" s="92">
        <f>G16+G17</f>
        <v>0.23438043213024112</v>
      </c>
      <c r="K15" s="90"/>
      <c r="L15" s="90"/>
      <c r="M15" s="90"/>
    </row>
    <row r="16" spans="1:13">
      <c r="A16" s="74" t="s">
        <v>85</v>
      </c>
      <c r="B16" s="79"/>
      <c r="C16" s="80">
        <v>0.01</v>
      </c>
      <c r="D16" s="80">
        <v>0.03</v>
      </c>
      <c r="E16" s="80">
        <v>0.03</v>
      </c>
      <c r="F16" s="80">
        <v>0.03</v>
      </c>
      <c r="G16" s="81">
        <v>0.03</v>
      </c>
      <c r="K16" s="90"/>
      <c r="L16" s="90"/>
      <c r="M16" s="90"/>
    </row>
    <row r="17" spans="1:15" ht="15" thickBot="1">
      <c r="A17" s="75" t="s">
        <v>84</v>
      </c>
      <c r="B17" s="83"/>
      <c r="C17" s="84">
        <f>C15-C16</f>
        <v>0.89982525442723627</v>
      </c>
      <c r="D17" s="84">
        <v>0.38190449924763437</v>
      </c>
      <c r="E17" s="84">
        <v>0.76511127006881408</v>
      </c>
      <c r="F17" s="84">
        <v>0.26097032105345275</v>
      </c>
      <c r="G17" s="85">
        <v>0.20438043213024112</v>
      </c>
      <c r="K17" s="90"/>
      <c r="L17" s="90"/>
      <c r="M17" s="90"/>
    </row>
    <row r="18" spans="1:15">
      <c r="A18" s="10" t="s">
        <v>107</v>
      </c>
      <c r="B18" s="82"/>
      <c r="C18" s="91">
        <v>-0.50894065024255974</v>
      </c>
      <c r="D18" s="91">
        <f>D19+D20</f>
        <v>0.41190449924763439</v>
      </c>
      <c r="E18" s="91">
        <f>E19+E20</f>
        <v>0.7951112700688141</v>
      </c>
      <c r="F18" s="91">
        <f>F19+F20</f>
        <v>0.29097032105345277</v>
      </c>
      <c r="G18" s="92">
        <f>G19+G20</f>
        <v>0.23438043213024112</v>
      </c>
      <c r="K18" s="90"/>
      <c r="L18" s="90"/>
      <c r="M18" s="90"/>
    </row>
    <row r="19" spans="1:15">
      <c r="A19" s="74" t="s">
        <v>85</v>
      </c>
      <c r="B19" s="79"/>
      <c r="C19" s="80">
        <v>0.01</v>
      </c>
      <c r="D19" s="80">
        <v>0.03</v>
      </c>
      <c r="E19" s="80">
        <v>0.03</v>
      </c>
      <c r="F19" s="80">
        <v>0.03</v>
      </c>
      <c r="G19" s="81">
        <v>0.03</v>
      </c>
      <c r="K19" s="90"/>
      <c r="L19" s="90"/>
      <c r="M19" s="90"/>
    </row>
    <row r="20" spans="1:15" ht="15" thickBot="1">
      <c r="A20" s="75" t="s">
        <v>84</v>
      </c>
      <c r="B20" s="83"/>
      <c r="C20" s="84">
        <f>C18-C19</f>
        <v>-0.51894065024255975</v>
      </c>
      <c r="D20" s="84">
        <v>0.38190449924763437</v>
      </c>
      <c r="E20" s="84">
        <v>0.76511127006881408</v>
      </c>
      <c r="F20" s="84">
        <v>0.26097032105345275</v>
      </c>
      <c r="G20" s="85">
        <v>0.20438043213024112</v>
      </c>
      <c r="K20" s="90"/>
      <c r="L20" s="90"/>
      <c r="M20" s="90"/>
    </row>
    <row r="21" spans="1:15">
      <c r="A21" s="10" t="s">
        <v>55</v>
      </c>
      <c r="B21" s="79"/>
      <c r="C21" s="91">
        <v>-1</v>
      </c>
      <c r="D21" s="91">
        <f>D22+D23</f>
        <v>0.03</v>
      </c>
      <c r="E21" s="91">
        <f>E22+E23</f>
        <v>0.03</v>
      </c>
      <c r="F21" s="91">
        <f>F22+F23</f>
        <v>0.03</v>
      </c>
      <c r="G21" s="92">
        <f>G22+G23</f>
        <v>0.03</v>
      </c>
      <c r="K21" s="89"/>
      <c r="L21" s="89"/>
      <c r="M21" s="89"/>
    </row>
    <row r="22" spans="1:15">
      <c r="A22" s="74" t="s">
        <v>85</v>
      </c>
      <c r="B22" s="79"/>
      <c r="C22" s="80">
        <v>0.01</v>
      </c>
      <c r="D22" s="80">
        <v>0.03</v>
      </c>
      <c r="E22" s="80">
        <v>0.03</v>
      </c>
      <c r="F22" s="80">
        <v>0.03</v>
      </c>
      <c r="G22" s="81">
        <v>0.03</v>
      </c>
      <c r="K22" s="90"/>
      <c r="L22" s="90"/>
      <c r="M22" s="90"/>
    </row>
    <row r="23" spans="1:15" ht="15" thickBot="1">
      <c r="A23" s="75" t="s">
        <v>84</v>
      </c>
      <c r="B23" s="83"/>
      <c r="C23" s="84">
        <f>C21-C22</f>
        <v>-1.01</v>
      </c>
      <c r="D23" s="84">
        <v>0</v>
      </c>
      <c r="E23" s="84">
        <v>0</v>
      </c>
      <c r="F23" s="84">
        <v>0</v>
      </c>
      <c r="G23" s="85">
        <v>0</v>
      </c>
      <c r="K23" s="90"/>
      <c r="L23" s="90"/>
      <c r="M23" s="90"/>
    </row>
    <row r="24" spans="1:15">
      <c r="A24" s="10" t="s">
        <v>56</v>
      </c>
      <c r="B24" s="82"/>
      <c r="C24" s="91">
        <v>0.39380949570353074</v>
      </c>
      <c r="D24" s="91">
        <f>D25+D26</f>
        <v>0.06</v>
      </c>
      <c r="E24" s="91">
        <f>E25+E26</f>
        <v>0.06</v>
      </c>
      <c r="F24" s="91">
        <f>F25+F26</f>
        <v>0.05</v>
      </c>
      <c r="G24" s="92">
        <f>G25+G26</f>
        <v>0.05</v>
      </c>
      <c r="K24" s="89"/>
      <c r="L24" s="89"/>
      <c r="M24" s="89"/>
    </row>
    <row r="25" spans="1:15">
      <c r="A25" s="74" t="s">
        <v>85</v>
      </c>
      <c r="B25" s="79"/>
      <c r="C25" s="80">
        <v>0.01</v>
      </c>
      <c r="D25" s="80">
        <v>0.03</v>
      </c>
      <c r="E25" s="80">
        <v>0.03</v>
      </c>
      <c r="F25" s="80">
        <v>0.03</v>
      </c>
      <c r="G25" s="81">
        <v>0.03</v>
      </c>
      <c r="K25" s="90"/>
      <c r="L25" s="90"/>
      <c r="M25" s="90"/>
    </row>
    <row r="26" spans="1:15" ht="15" thickBot="1">
      <c r="A26" s="75" t="s">
        <v>84</v>
      </c>
      <c r="B26" s="83"/>
      <c r="C26" s="84">
        <f>C24-C25</f>
        <v>0.38380949570353073</v>
      </c>
      <c r="D26" s="84">
        <v>0.03</v>
      </c>
      <c r="E26" s="84">
        <v>0.03</v>
      </c>
      <c r="F26" s="84">
        <v>0.02</v>
      </c>
      <c r="G26" s="85">
        <v>0.02</v>
      </c>
      <c r="K26" s="90"/>
      <c r="L26" s="90"/>
      <c r="M26" s="90"/>
    </row>
    <row r="27" spans="1:15" ht="15" thickBot="1"/>
    <row r="28" spans="1:15" ht="15" thickBot="1">
      <c r="D28" s="198" t="s">
        <v>105</v>
      </c>
      <c r="E28" s="199"/>
      <c r="F28" s="199"/>
      <c r="G28" s="199"/>
      <c r="H28" s="199"/>
      <c r="I28" s="199"/>
      <c r="J28" s="199"/>
      <c r="K28" s="199"/>
      <c r="L28" s="199"/>
      <c r="M28" s="200"/>
    </row>
    <row r="29" spans="1:15">
      <c r="A29" t="s">
        <v>41</v>
      </c>
      <c r="B29" s="191" t="s">
        <v>108</v>
      </c>
      <c r="C29" s="193"/>
      <c r="D29" s="203">
        <v>2021</v>
      </c>
      <c r="E29" s="204"/>
      <c r="F29" s="203">
        <v>2022</v>
      </c>
      <c r="G29" s="204"/>
      <c r="H29" s="203">
        <v>2023</v>
      </c>
      <c r="I29" s="204"/>
      <c r="J29" s="203">
        <v>2024</v>
      </c>
      <c r="K29" s="204"/>
      <c r="L29" s="203">
        <v>2025</v>
      </c>
      <c r="M29" s="204"/>
    </row>
    <row r="30" spans="1:15" ht="15" thickBot="1">
      <c r="A30" t="s">
        <v>87</v>
      </c>
      <c r="B30" s="54" t="s">
        <v>88</v>
      </c>
      <c r="C30" s="53" t="s">
        <v>82</v>
      </c>
      <c r="D30" s="54" t="s">
        <v>88</v>
      </c>
      <c r="E30" s="53" t="s">
        <v>82</v>
      </c>
      <c r="F30" s="54" t="s">
        <v>88</v>
      </c>
      <c r="G30" s="53" t="s">
        <v>82</v>
      </c>
      <c r="H30" s="54" t="s">
        <v>88</v>
      </c>
      <c r="I30" s="53" t="s">
        <v>82</v>
      </c>
      <c r="J30" s="54" t="s">
        <v>88</v>
      </c>
      <c r="K30" s="53" t="s">
        <v>82</v>
      </c>
      <c r="L30" s="54" t="s">
        <v>88</v>
      </c>
      <c r="M30" s="53" t="s">
        <v>82</v>
      </c>
    </row>
    <row r="31" spans="1:15">
      <c r="A31" s="9" t="s">
        <v>12</v>
      </c>
      <c r="B31" s="28">
        <f>'Proyección 2021'!N23</f>
        <v>825.2</v>
      </c>
      <c r="C31" s="73">
        <f>B31/$B$39</f>
        <v>2.355305145023091E-2</v>
      </c>
      <c r="D31" s="28">
        <f>B31*(1+C3)</f>
        <v>1527.784374462258</v>
      </c>
      <c r="E31" s="73">
        <f t="shared" ref="E31:E38" si="0">D31/$D$39</f>
        <v>3.9007424614248477E-2</v>
      </c>
      <c r="F31" s="28">
        <f>D31*(1+D3)</f>
        <v>2826.4010927551776</v>
      </c>
      <c r="G31" s="50">
        <f t="shared" ref="G31:G38" si="1">F31/$F$39</f>
        <v>6.2862241080094694E-2</v>
      </c>
      <c r="H31" s="28">
        <f>F31*(1+E3)</f>
        <v>4861.4098795389054</v>
      </c>
      <c r="I31" s="50">
        <f t="shared" ref="I31:I38" si="2">H31/$H$39</f>
        <v>9.0781882050039536E-2</v>
      </c>
      <c r="J31" s="28">
        <f>H31*(1+F3)</f>
        <v>7875.4840048530277</v>
      </c>
      <c r="K31" s="50">
        <f t="shared" ref="K31:K38" si="3">J31/$J$39</f>
        <v>0.12671899037304274</v>
      </c>
      <c r="L31" s="28">
        <f>J31*(1+G3)</f>
        <v>12128.245367473663</v>
      </c>
      <c r="M31" s="50">
        <f t="shared" ref="M31:M38" si="4">L31/$L$39</f>
        <v>0.16808492488337803</v>
      </c>
      <c r="O31" s="99"/>
    </row>
    <row r="32" spans="1:15">
      <c r="A32" s="10" t="s">
        <v>13</v>
      </c>
      <c r="B32" s="28">
        <f>'Proyección 2021'!N24</f>
        <v>1654.863002514189</v>
      </c>
      <c r="C32" s="73">
        <f>B32/$B$39</f>
        <v>4.7233486962312526E-2</v>
      </c>
      <c r="D32" s="28">
        <f>B32*(1+C6)</f>
        <v>961.37703042230692</v>
      </c>
      <c r="E32" s="73">
        <f t="shared" si="0"/>
        <v>2.4545899713935459E-2</v>
      </c>
      <c r="F32" s="28">
        <f>D32*(1+D6)</f>
        <v>1182.4937474194376</v>
      </c>
      <c r="G32" s="50">
        <f t="shared" si="1"/>
        <v>2.6299949860804875E-2</v>
      </c>
      <c r="H32" s="28">
        <f>F32*(1+E6)</f>
        <v>1383.5176844807418</v>
      </c>
      <c r="I32" s="50">
        <f t="shared" si="2"/>
        <v>2.5835784753575904E-2</v>
      </c>
      <c r="J32" s="28">
        <f>H32*(1+F6)</f>
        <v>1549.5398066184309</v>
      </c>
      <c r="K32" s="50">
        <f t="shared" si="3"/>
        <v>2.4932578076030498E-2</v>
      </c>
      <c r="L32" s="28">
        <f>J32*(1+G6)</f>
        <v>1673.5029911479055</v>
      </c>
      <c r="M32" s="50">
        <f t="shared" si="4"/>
        <v>2.319301894349764E-2</v>
      </c>
      <c r="O32" s="99"/>
    </row>
    <row r="33" spans="1:15">
      <c r="A33" s="10" t="s">
        <v>31</v>
      </c>
      <c r="B33" s="28">
        <f>'Proyección 2021'!N25</f>
        <v>22781</v>
      </c>
      <c r="C33" s="73">
        <f>B33/$B$39</f>
        <v>0.65022063146838383</v>
      </c>
      <c r="D33" s="28">
        <f>B33*(1+C9)</f>
        <v>24533.807718027045</v>
      </c>
      <c r="E33" s="73">
        <f t="shared" si="0"/>
        <v>0.62639772408868089</v>
      </c>
      <c r="F33" s="28">
        <f>D33*(1+D9)</f>
        <v>26005.836181108669</v>
      </c>
      <c r="G33" s="50">
        <f t="shared" si="1"/>
        <v>0.57839814302955583</v>
      </c>
      <c r="H33" s="28">
        <f>F33*(1+E9)</f>
        <v>25485.719457486495</v>
      </c>
      <c r="I33" s="50">
        <f t="shared" si="2"/>
        <v>0.47591987408586517</v>
      </c>
      <c r="J33" s="28">
        <f>H33*(1+F9)</f>
        <v>26250.29104121109</v>
      </c>
      <c r="K33" s="50">
        <f t="shared" si="3"/>
        <v>0.42237535822445949</v>
      </c>
      <c r="L33" s="28">
        <f>J33*(1+G9)</f>
        <v>27037.799772447423</v>
      </c>
      <c r="M33" s="50">
        <f t="shared" si="4"/>
        <v>0.37471591364335166</v>
      </c>
      <c r="O33" s="99"/>
    </row>
    <row r="34" spans="1:15">
      <c r="A34" s="74" t="s">
        <v>100</v>
      </c>
      <c r="B34" s="28">
        <f>'Proyección 2021'!N26</f>
        <v>214</v>
      </c>
      <c r="C34" s="73">
        <f t="shared" ref="C34:C36" si="5">B34/$B$39</f>
        <v>6.1080380639231876E-3</v>
      </c>
      <c r="D34" s="28">
        <f>B34*(1+C12)</f>
        <v>1626.4620732337521</v>
      </c>
      <c r="E34" s="73">
        <f t="shared" si="0"/>
        <v>4.1526865813070392E-2</v>
      </c>
      <c r="F34" s="28">
        <f>D34*(1+D12)</f>
        <v>1797.2405909232959</v>
      </c>
      <c r="G34" s="50">
        <f t="shared" si="1"/>
        <v>3.997258973439629E-2</v>
      </c>
      <c r="H34" s="28">
        <f>F34*(1+E12)</f>
        <v>1976.9646500156257</v>
      </c>
      <c r="I34" s="50">
        <f t="shared" si="2"/>
        <v>3.6917802884754665E-2</v>
      </c>
      <c r="J34" s="28">
        <f>H34*(1+F12)</f>
        <v>2164.7762917671103</v>
      </c>
      <c r="K34" s="50">
        <f t="shared" si="3"/>
        <v>3.4831924730872071E-2</v>
      </c>
      <c r="L34" s="28">
        <f>J34*(1+G12)</f>
        <v>2359.6061580261503</v>
      </c>
      <c r="M34" s="50">
        <f t="shared" si="4"/>
        <v>3.2701698539992288E-2</v>
      </c>
      <c r="O34" s="99"/>
    </row>
    <row r="35" spans="1:15">
      <c r="A35" s="74" t="s">
        <v>101</v>
      </c>
      <c r="B35" s="28">
        <f>'Proyección 2021'!N27</f>
        <v>2125.336997485811</v>
      </c>
      <c r="C35" s="73">
        <f t="shared" si="5"/>
        <v>6.0661865791156795E-2</v>
      </c>
      <c r="D35" s="28">
        <f>B35*(1+C15)</f>
        <v>4059.0222719669573</v>
      </c>
      <c r="E35" s="73">
        <f t="shared" si="0"/>
        <v>0.1036350468874481</v>
      </c>
      <c r="F35" s="28">
        <f>D35*(1+D15)</f>
        <v>5730.9518083365019</v>
      </c>
      <c r="G35" s="50">
        <f t="shared" si="1"/>
        <v>0.12746261495493255</v>
      </c>
      <c r="H35" s="28">
        <f>F35*(1+E15)</f>
        <v>10287.696179366105</v>
      </c>
      <c r="I35" s="50">
        <f t="shared" si="2"/>
        <v>0.19211225637498355</v>
      </c>
      <c r="J35" s="28">
        <f>H35*(1+F15)</f>
        <v>13281.110439576642</v>
      </c>
      <c r="K35" s="50">
        <f t="shared" si="3"/>
        <v>0.21369720323207456</v>
      </c>
      <c r="L35" s="28">
        <f>J35*(1+G15)</f>
        <v>16393.942843574074</v>
      </c>
      <c r="M35" s="50">
        <f t="shared" si="4"/>
        <v>0.22720307578824425</v>
      </c>
      <c r="O35" s="99"/>
    </row>
    <row r="36" spans="1:15">
      <c r="A36" s="10" t="s">
        <v>106</v>
      </c>
      <c r="B36" s="28">
        <f>'Proyección 2021'!N28</f>
        <v>3318</v>
      </c>
      <c r="C36" s="73">
        <f t="shared" si="5"/>
        <v>9.4703132224752976E-2</v>
      </c>
      <c r="D36" s="28">
        <f>B36*(1+C18)</f>
        <v>1629.3349224951867</v>
      </c>
      <c r="E36" s="73">
        <f t="shared" si="0"/>
        <v>4.1600215464282102E-2</v>
      </c>
      <c r="F36" s="28">
        <f>D36*(1+D18)</f>
        <v>2300.4653078522497</v>
      </c>
      <c r="G36" s="50">
        <f t="shared" si="1"/>
        <v>5.1164855953842736E-2</v>
      </c>
      <c r="H36" s="28">
        <f>F36*(1+E18)</f>
        <v>4129.5912005278969</v>
      </c>
      <c r="I36" s="50">
        <f t="shared" si="2"/>
        <v>7.711591299040238E-2</v>
      </c>
      <c r="J36" s="28">
        <f>H36*(1+F18)</f>
        <v>5331.1796779650131</v>
      </c>
      <c r="K36" s="50">
        <f t="shared" si="3"/>
        <v>8.5780341357142659E-2</v>
      </c>
      <c r="L36" s="28">
        <f>J36*(1+G18)</f>
        <v>6580.7038746504131</v>
      </c>
      <c r="M36" s="50">
        <f t="shared" si="4"/>
        <v>9.1201742950948878E-2</v>
      </c>
      <c r="O36" s="99"/>
    </row>
    <row r="37" spans="1:15">
      <c r="A37" s="10" t="s">
        <v>55</v>
      </c>
      <c r="B37" s="28">
        <f>'Proyección 2021'!N29</f>
        <v>653</v>
      </c>
      <c r="C37" s="73">
        <f>B37/$B$39</f>
        <v>1.8638078765148794E-2</v>
      </c>
      <c r="D37" s="28">
        <f>B37*(1+C21)</f>
        <v>0</v>
      </c>
      <c r="E37" s="73">
        <f t="shared" si="0"/>
        <v>0</v>
      </c>
      <c r="F37" s="28">
        <f>D37*(1+D21)</f>
        <v>0</v>
      </c>
      <c r="G37" s="50">
        <f t="shared" si="1"/>
        <v>0</v>
      </c>
      <c r="H37" s="28">
        <f>F37*(1+E21)</f>
        <v>0</v>
      </c>
      <c r="I37" s="50">
        <f t="shared" si="2"/>
        <v>0</v>
      </c>
      <c r="J37" s="28">
        <f>H37*(1+F21)</f>
        <v>0</v>
      </c>
      <c r="K37" s="50">
        <f t="shared" si="3"/>
        <v>0</v>
      </c>
      <c r="L37" s="28">
        <f>J37*(1+G21)</f>
        <v>0</v>
      </c>
      <c r="M37" s="50">
        <f t="shared" si="4"/>
        <v>0</v>
      </c>
      <c r="O37" s="99"/>
    </row>
    <row r="38" spans="1:15" ht="15" thickBot="1">
      <c r="A38" s="10" t="s">
        <v>56</v>
      </c>
      <c r="B38" s="28">
        <f>'Proyección 2021'!N30</f>
        <v>3464.4</v>
      </c>
      <c r="C38" s="73">
        <f>B38/$B$39</f>
        <v>9.8881715274091092E-2</v>
      </c>
      <c r="D38" s="28">
        <f>B38*(1+C24)</f>
        <v>4828.7136169153118</v>
      </c>
      <c r="E38" s="73">
        <f t="shared" si="0"/>
        <v>0.12328682341833457</v>
      </c>
      <c r="F38" s="28">
        <f>D38*(1+D24)</f>
        <v>5118.436433930231</v>
      </c>
      <c r="G38" s="50">
        <f t="shared" si="1"/>
        <v>0.11383960538637282</v>
      </c>
      <c r="H38" s="28">
        <f>F38*(1+E24)</f>
        <v>5425.5426199660451</v>
      </c>
      <c r="I38" s="50">
        <f t="shared" si="2"/>
        <v>0.10131648686037897</v>
      </c>
      <c r="J38" s="28">
        <f>H38*(1+F24)</f>
        <v>5696.8197509643478</v>
      </c>
      <c r="K38" s="50">
        <f t="shared" si="3"/>
        <v>9.1663604006377894E-2</v>
      </c>
      <c r="L38" s="28">
        <f>J38*(1+G24)</f>
        <v>5981.6607385125653</v>
      </c>
      <c r="M38" s="50">
        <f t="shared" si="4"/>
        <v>8.2899625250587139E-2</v>
      </c>
      <c r="O38" s="99"/>
    </row>
    <row r="39" spans="1:15" ht="15" thickBot="1">
      <c r="A39" s="11" t="s">
        <v>57</v>
      </c>
      <c r="B39" s="30">
        <f t="shared" ref="B39:M39" si="6">SUM(B31:B38)</f>
        <v>35035.799999999996</v>
      </c>
      <c r="C39" s="63">
        <f t="shared" si="6"/>
        <v>1.0000000000000002</v>
      </c>
      <c r="D39" s="30">
        <f t="shared" si="6"/>
        <v>39166.502007522817</v>
      </c>
      <c r="E39" s="63">
        <f t="shared" si="6"/>
        <v>0.99999999999999989</v>
      </c>
      <c r="F39" s="30">
        <f t="shared" si="6"/>
        <v>44961.825162325571</v>
      </c>
      <c r="G39" s="63">
        <f t="shared" si="6"/>
        <v>0.99999999999999978</v>
      </c>
      <c r="H39" s="30">
        <f t="shared" si="6"/>
        <v>53550.441671381806</v>
      </c>
      <c r="I39" s="63">
        <f t="shared" si="6"/>
        <v>1</v>
      </c>
      <c r="J39" s="30">
        <f t="shared" si="6"/>
        <v>62149.201012955666</v>
      </c>
      <c r="K39" s="63">
        <f t="shared" si="6"/>
        <v>0.99999999999999978</v>
      </c>
      <c r="L39" s="30">
        <f t="shared" si="6"/>
        <v>72155.461745832203</v>
      </c>
      <c r="M39" s="63">
        <f t="shared" si="6"/>
        <v>0.99999999999999989</v>
      </c>
    </row>
    <row r="41" spans="1:15" ht="15" thickBot="1">
      <c r="B41" s="97"/>
      <c r="D41" s="97"/>
      <c r="F41" s="97"/>
      <c r="H41" s="97"/>
      <c r="J41" s="97"/>
      <c r="L41" s="97"/>
    </row>
    <row r="42" spans="1:15" ht="15" thickBot="1">
      <c r="A42" t="s">
        <v>41</v>
      </c>
      <c r="B42" s="198" t="s">
        <v>89</v>
      </c>
      <c r="C42" s="199"/>
      <c r="D42" s="199"/>
      <c r="E42" s="199"/>
      <c r="F42" s="199"/>
      <c r="G42" s="199"/>
      <c r="H42" s="199"/>
      <c r="I42" s="199"/>
      <c r="J42" s="199"/>
      <c r="K42" s="200"/>
      <c r="L42" s="96"/>
      <c r="M42" s="96"/>
    </row>
    <row r="43" spans="1:15" ht="15" thickBot="1">
      <c r="A43" t="s">
        <v>87</v>
      </c>
      <c r="B43" s="206" t="s">
        <v>90</v>
      </c>
      <c r="C43" s="207"/>
      <c r="D43" s="206" t="s">
        <v>91</v>
      </c>
      <c r="E43" s="207"/>
      <c r="F43" s="206" t="s">
        <v>92</v>
      </c>
      <c r="G43" s="207"/>
      <c r="H43" s="206" t="s">
        <v>93</v>
      </c>
      <c r="I43" s="207"/>
      <c r="J43" s="206" t="s">
        <v>94</v>
      </c>
      <c r="K43" s="207"/>
      <c r="L43" s="96"/>
      <c r="M43" s="96"/>
    </row>
    <row r="44" spans="1:15">
      <c r="A44" s="9" t="s">
        <v>12</v>
      </c>
      <c r="B44" s="26">
        <f>D31-B31</f>
        <v>702.58437446225798</v>
      </c>
      <c r="C44" s="49">
        <f>B44/B31</f>
        <v>0.85141102091887777</v>
      </c>
      <c r="D44" s="26">
        <f>F31-D31</f>
        <v>1298.6167182929196</v>
      </c>
      <c r="E44" s="49">
        <f>D44/D31</f>
        <v>0.8500000000000002</v>
      </c>
      <c r="F44" s="26">
        <f>H31-F31</f>
        <v>2035.0087867837278</v>
      </c>
      <c r="G44" s="49">
        <f>F44/F31</f>
        <v>0.72</v>
      </c>
      <c r="H44" s="26">
        <f>J31-H31</f>
        <v>3014.0741253141223</v>
      </c>
      <c r="I44" s="49">
        <f>H44/H31</f>
        <v>0.62000000000000022</v>
      </c>
      <c r="J44" s="26">
        <f>L31-J31</f>
        <v>4252.7613626206348</v>
      </c>
      <c r="K44" s="49">
        <f>J44/J31</f>
        <v>0.54</v>
      </c>
      <c r="L44" s="93"/>
      <c r="M44" s="94"/>
    </row>
    <row r="45" spans="1:15">
      <c r="A45" s="10" t="s">
        <v>13</v>
      </c>
      <c r="B45" s="28">
        <f>D32-B32</f>
        <v>-693.4859720918821</v>
      </c>
      <c r="C45" s="50">
        <f>B45/B32</f>
        <v>-0.41905944542737827</v>
      </c>
      <c r="D45" s="28">
        <f>F32-D32</f>
        <v>221.11671699713065</v>
      </c>
      <c r="E45" s="50">
        <f>D45/D32</f>
        <v>0.23000000000000007</v>
      </c>
      <c r="F45" s="28">
        <f>H32-F32</f>
        <v>201.0239370613042</v>
      </c>
      <c r="G45" s="50">
        <f>F45/F32</f>
        <v>0.16999999999999985</v>
      </c>
      <c r="H45" s="28">
        <f>J32-H32</f>
        <v>166.02212213768917</v>
      </c>
      <c r="I45" s="50">
        <f>H45/H32</f>
        <v>0.12000000000000011</v>
      </c>
      <c r="J45" s="28">
        <f>L32-J32</f>
        <v>123.96318452947457</v>
      </c>
      <c r="K45" s="50">
        <f>J45/J32</f>
        <v>8.0000000000000071E-2</v>
      </c>
      <c r="L45" s="93"/>
      <c r="M45" s="94"/>
    </row>
    <row r="46" spans="1:15">
      <c r="A46" s="10" t="s">
        <v>31</v>
      </c>
      <c r="B46" s="28">
        <f>D33-B33</f>
        <v>1752.8077180270448</v>
      </c>
      <c r="C46" s="50">
        <f>B46/B33</f>
        <v>7.6941649533692327E-2</v>
      </c>
      <c r="D46" s="28">
        <f>F33-D33</f>
        <v>1472.0284630816241</v>
      </c>
      <c r="E46" s="50">
        <f>D46/D33</f>
        <v>6.0000000000000053E-2</v>
      </c>
      <c r="F46" s="28">
        <f>H33-F33</f>
        <v>-520.11672362217359</v>
      </c>
      <c r="G46" s="50">
        <f>F46/F33</f>
        <v>-2.0000000000000007E-2</v>
      </c>
      <c r="H46" s="28">
        <f>J33-H33</f>
        <v>764.57158372459526</v>
      </c>
      <c r="I46" s="50">
        <f>H46/H33</f>
        <v>3.0000000000000016E-2</v>
      </c>
      <c r="J46" s="28">
        <f>L33-J33</f>
        <v>787.5087312363321</v>
      </c>
      <c r="K46" s="50">
        <f>J46/J33</f>
        <v>2.9999999999999978E-2</v>
      </c>
      <c r="L46" s="93"/>
      <c r="M46" s="94"/>
    </row>
    <row r="47" spans="1:15">
      <c r="A47" s="74" t="s">
        <v>100</v>
      </c>
      <c r="B47" s="28">
        <f>D34-B34</f>
        <v>1412.4620732337521</v>
      </c>
      <c r="C47" s="50"/>
      <c r="D47" s="28">
        <f>F34-D34</f>
        <v>170.77851768954383</v>
      </c>
      <c r="E47" s="50">
        <f>D47/D34</f>
        <v>0.10499999999999991</v>
      </c>
      <c r="F47" s="28">
        <f>H34-F34</f>
        <v>179.72405909232975</v>
      </c>
      <c r="G47" s="50">
        <f>F47/F34</f>
        <v>0.10000000000000009</v>
      </c>
      <c r="H47" s="28">
        <f>J34-H34</f>
        <v>187.81164175148456</v>
      </c>
      <c r="I47" s="50">
        <f>H47/H34</f>
        <v>9.5000000000000057E-2</v>
      </c>
      <c r="J47" s="28">
        <f>L34-J34</f>
        <v>194.82986625904005</v>
      </c>
      <c r="K47" s="50">
        <f>J47/J34</f>
        <v>9.0000000000000052E-2</v>
      </c>
      <c r="L47" s="93"/>
      <c r="M47" s="94"/>
    </row>
    <row r="48" spans="1:15">
      <c r="A48" s="74" t="s">
        <v>101</v>
      </c>
      <c r="B48" s="28">
        <f>D35-B35</f>
        <v>1933.6852744811463</v>
      </c>
      <c r="C48" s="50"/>
      <c r="D48" s="28">
        <f>F35-D35</f>
        <v>1671.9295363695446</v>
      </c>
      <c r="E48" s="50"/>
      <c r="F48" s="28">
        <f>H35-F35</f>
        <v>4556.7443710296029</v>
      </c>
      <c r="G48" s="50">
        <f>F48/F35</f>
        <v>0.7951112700688141</v>
      </c>
      <c r="H48" s="28">
        <f>J35-H35</f>
        <v>2993.4142602105367</v>
      </c>
      <c r="I48" s="50">
        <f>H48/H35</f>
        <v>0.29097032105345294</v>
      </c>
      <c r="J48" s="28">
        <f>L35-J35</f>
        <v>3112.8324039974323</v>
      </c>
      <c r="K48" s="50">
        <f>J48/J35</f>
        <v>0.23438043213024129</v>
      </c>
      <c r="L48" s="93"/>
      <c r="M48" s="94"/>
    </row>
    <row r="49" spans="1:13">
      <c r="A49" s="10" t="s">
        <v>55</v>
      </c>
      <c r="B49" s="28">
        <f t="shared" ref="B49:B51" si="7">D37-B37</f>
        <v>-653</v>
      </c>
      <c r="C49" s="50">
        <f>B49/B37</f>
        <v>-1</v>
      </c>
      <c r="D49" s="28">
        <f t="shared" ref="D49:D50" si="8">F37-D37</f>
        <v>0</v>
      </c>
      <c r="E49" s="50" t="str">
        <f>IFERROR(D49/D37,"")</f>
        <v/>
      </c>
      <c r="F49" s="28">
        <f t="shared" ref="F49:F51" si="9">H37-F37</f>
        <v>0</v>
      </c>
      <c r="G49" s="50" t="str">
        <f>IFERROR(F49/F37,"")</f>
        <v/>
      </c>
      <c r="H49" s="28">
        <f t="shared" ref="H49:H51" si="10">J37-H37</f>
        <v>0</v>
      </c>
      <c r="I49" s="50" t="str">
        <f>IFERROR(H49/H37,"")</f>
        <v/>
      </c>
      <c r="J49" s="28">
        <f t="shared" ref="J49:J51" si="11">L37-J37</f>
        <v>0</v>
      </c>
      <c r="K49" s="50" t="str">
        <f>IFERROR(J49/J37,"")</f>
        <v/>
      </c>
      <c r="L49" s="93"/>
      <c r="M49" s="94"/>
    </row>
    <row r="50" spans="1:13" ht="15" thickBot="1">
      <c r="A50" s="10" t="s">
        <v>56</v>
      </c>
      <c r="B50" s="52">
        <f t="shared" si="7"/>
        <v>1364.3136169153117</v>
      </c>
      <c r="C50" s="51">
        <f>B50/B38</f>
        <v>0.39380949570353069</v>
      </c>
      <c r="D50" s="52">
        <f t="shared" si="8"/>
        <v>289.7228170149192</v>
      </c>
      <c r="E50" s="51">
        <f>D50/D38</f>
        <v>6.0000000000000102E-2</v>
      </c>
      <c r="F50" s="52">
        <f t="shared" si="9"/>
        <v>307.10618603581406</v>
      </c>
      <c r="G50" s="51">
        <f>F50/F38</f>
        <v>6.0000000000000039E-2</v>
      </c>
      <c r="H50" s="52">
        <f t="shared" si="10"/>
        <v>271.27713099830271</v>
      </c>
      <c r="I50" s="51">
        <f>H50/H38</f>
        <v>5.0000000000000086E-2</v>
      </c>
      <c r="J50" s="52">
        <f t="shared" si="11"/>
        <v>284.84098754821753</v>
      </c>
      <c r="K50" s="51">
        <f>J50/J38</f>
        <v>5.0000000000000024E-2</v>
      </c>
      <c r="L50" s="93"/>
      <c r="M50" s="94"/>
    </row>
    <row r="51" spans="1:13" ht="15" thickBot="1">
      <c r="A51" s="11" t="s">
        <v>57</v>
      </c>
      <c r="B51" s="52">
        <f t="shared" si="7"/>
        <v>4130.7020075228211</v>
      </c>
      <c r="C51" s="98">
        <f>B51/B39</f>
        <v>0.11789946304987532</v>
      </c>
      <c r="D51" s="52">
        <f>F39-D39</f>
        <v>5795.3231548027543</v>
      </c>
      <c r="E51" s="98">
        <f>D51/D39</f>
        <v>0.14796631962919821</v>
      </c>
      <c r="F51" s="52">
        <f t="shared" si="9"/>
        <v>8588.6165090562354</v>
      </c>
      <c r="G51" s="98">
        <f>F51/F39</f>
        <v>0.19102019275349197</v>
      </c>
      <c r="H51" s="52">
        <f t="shared" si="10"/>
        <v>8598.7593415738593</v>
      </c>
      <c r="I51" s="98">
        <f>H51/H39</f>
        <v>0.16057307975798024</v>
      </c>
      <c r="J51" s="52">
        <f t="shared" si="11"/>
        <v>10006.260732876537</v>
      </c>
      <c r="K51" s="98">
        <f>J51/J39</f>
        <v>0.1610038515344811</v>
      </c>
      <c r="L51" s="93"/>
      <c r="M51" s="90"/>
    </row>
    <row r="54" spans="1:13">
      <c r="A54" t="s">
        <v>95</v>
      </c>
    </row>
  </sheetData>
  <mergeCells count="14">
    <mergeCell ref="L29:M29"/>
    <mergeCell ref="B1:G1"/>
    <mergeCell ref="D28:M28"/>
    <mergeCell ref="H43:I43"/>
    <mergeCell ref="J43:K43"/>
    <mergeCell ref="B29:C29"/>
    <mergeCell ref="H29:I29"/>
    <mergeCell ref="J29:K29"/>
    <mergeCell ref="B42:K42"/>
    <mergeCell ref="B43:C43"/>
    <mergeCell ref="D43:E43"/>
    <mergeCell ref="F43:G43"/>
    <mergeCell ref="D29:E29"/>
    <mergeCell ref="F29:G2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95406-CD67-418E-8840-A754EABCCF10}">
  <dimension ref="A1:O29"/>
  <sheetViews>
    <sheetView zoomScale="120" zoomScaleNormal="120" workbookViewId="0">
      <selection activeCell="C5" sqref="C5"/>
    </sheetView>
  </sheetViews>
  <sheetFormatPr baseColWidth="10" defaultRowHeight="14.5"/>
  <cols>
    <col min="1" max="1" width="29.7265625" customWidth="1"/>
    <col min="3" max="3" width="7.7265625" customWidth="1"/>
    <col min="5" max="5" width="7.7265625" customWidth="1"/>
    <col min="7" max="7" width="7.7265625" customWidth="1"/>
    <col min="9" max="9" width="9.453125" customWidth="1"/>
    <col min="11" max="11" width="10.26953125" customWidth="1"/>
    <col min="13" max="13" width="7.7265625" customWidth="1"/>
    <col min="15" max="15" width="7.7265625" customWidth="1"/>
    <col min="16" max="16" width="2.7265625" customWidth="1"/>
    <col min="17" max="17" width="9.54296875" bestFit="1" customWidth="1"/>
    <col min="18" max="18" width="8.1796875" bestFit="1" customWidth="1"/>
    <col min="19" max="19" width="8.54296875" customWidth="1"/>
    <col min="20" max="20" width="5.26953125" customWidth="1"/>
    <col min="21" max="21" width="8.54296875" customWidth="1"/>
    <col min="22" max="22" width="5.26953125" customWidth="1"/>
    <col min="23" max="23" width="8.54296875" customWidth="1"/>
    <col min="24" max="24" width="5.26953125" customWidth="1"/>
    <col min="25" max="25" width="8.54296875" customWidth="1"/>
    <col min="26" max="26" width="5.26953125" customWidth="1"/>
    <col min="27" max="27" width="8.54296875" customWidth="1"/>
    <col min="28" max="28" width="5.26953125" customWidth="1"/>
  </cols>
  <sheetData>
    <row r="1" spans="1:15" ht="15" thickBot="1">
      <c r="B1" s="205" t="s">
        <v>86</v>
      </c>
      <c r="C1" s="205"/>
      <c r="D1" s="205"/>
      <c r="E1" s="205"/>
      <c r="F1" s="205"/>
      <c r="G1" s="205"/>
    </row>
    <row r="2" spans="1:15" ht="15" thickBot="1">
      <c r="B2" s="86">
        <v>2020</v>
      </c>
      <c r="C2" s="87">
        <v>2021</v>
      </c>
      <c r="D2" s="87">
        <v>2022</v>
      </c>
      <c r="E2" s="87">
        <v>2023</v>
      </c>
      <c r="F2" s="87">
        <v>2024</v>
      </c>
      <c r="G2" s="20">
        <v>2025</v>
      </c>
      <c r="K2" s="88"/>
      <c r="L2" s="88"/>
      <c r="M2" s="88"/>
      <c r="N2" s="88"/>
      <c r="O2" s="88"/>
    </row>
    <row r="3" spans="1:15">
      <c r="A3" s="9" t="s">
        <v>12</v>
      </c>
      <c r="B3" s="76">
        <f>D22/B22-1</f>
        <v>5.2992366412213743</v>
      </c>
      <c r="C3" s="77">
        <f>C4+C5</f>
        <v>1</v>
      </c>
      <c r="D3" s="77">
        <f>D4+D5</f>
        <v>0.85</v>
      </c>
      <c r="E3" s="77">
        <f>E4+E5</f>
        <v>0.72</v>
      </c>
      <c r="F3" s="77">
        <f>F4+F5</f>
        <v>0.62</v>
      </c>
      <c r="G3" s="78">
        <f>G4+G5</f>
        <v>0.54</v>
      </c>
      <c r="K3" s="89"/>
      <c r="L3" s="89"/>
      <c r="M3" s="89"/>
      <c r="N3" s="89"/>
      <c r="O3" s="89"/>
    </row>
    <row r="4" spans="1:15">
      <c r="A4" s="74" t="s">
        <v>85</v>
      </c>
      <c r="B4" s="79"/>
      <c r="C4" s="80">
        <v>0.03</v>
      </c>
      <c r="D4" s="80">
        <v>0.03</v>
      </c>
      <c r="E4" s="80">
        <v>0.03</v>
      </c>
      <c r="F4" s="80">
        <v>0.03</v>
      </c>
      <c r="G4" s="81">
        <v>0.03</v>
      </c>
      <c r="K4" s="90"/>
      <c r="L4" s="90"/>
      <c r="M4" s="90"/>
      <c r="N4" s="90"/>
      <c r="O4" s="90"/>
    </row>
    <row r="5" spans="1:15" ht="15" thickBot="1">
      <c r="A5" s="75" t="s">
        <v>84</v>
      </c>
      <c r="B5" s="83"/>
      <c r="C5" s="84">
        <v>0.97</v>
      </c>
      <c r="D5" s="84">
        <v>0.82</v>
      </c>
      <c r="E5" s="84">
        <v>0.69</v>
      </c>
      <c r="F5" s="84">
        <v>0.59</v>
      </c>
      <c r="G5" s="85">
        <v>0.51</v>
      </c>
      <c r="K5" s="90"/>
      <c r="L5" s="90"/>
      <c r="M5" s="90"/>
      <c r="N5" s="90"/>
      <c r="O5" s="90"/>
    </row>
    <row r="6" spans="1:15">
      <c r="A6" s="10" t="s">
        <v>13</v>
      </c>
      <c r="B6" s="82">
        <f>D23/B23-1</f>
        <v>1.0330012315899126</v>
      </c>
      <c r="C6" s="91">
        <f>C7+C8</f>
        <v>0.30000000000000004</v>
      </c>
      <c r="D6" s="91">
        <f>D7+D8</f>
        <v>0.23</v>
      </c>
      <c r="E6" s="91">
        <f>E7+E8</f>
        <v>0.17</v>
      </c>
      <c r="F6" s="91">
        <f>F7+F8</f>
        <v>0.12</v>
      </c>
      <c r="G6" s="92">
        <f>G7+G8</f>
        <v>0.08</v>
      </c>
      <c r="K6" s="89"/>
      <c r="L6" s="89"/>
      <c r="M6" s="89"/>
      <c r="N6" s="89"/>
      <c r="O6" s="89"/>
    </row>
    <row r="7" spans="1:15">
      <c r="A7" s="74" t="s">
        <v>85</v>
      </c>
      <c r="B7" s="79"/>
      <c r="C7" s="80">
        <v>0.03</v>
      </c>
      <c r="D7" s="80">
        <v>0.03</v>
      </c>
      <c r="E7" s="80">
        <v>0.03</v>
      </c>
      <c r="F7" s="80">
        <v>0.03</v>
      </c>
      <c r="G7" s="81">
        <v>0.03</v>
      </c>
      <c r="K7" s="90"/>
      <c r="L7" s="90"/>
      <c r="M7" s="90"/>
      <c r="N7" s="90"/>
      <c r="O7" s="90"/>
    </row>
    <row r="8" spans="1:15" ht="15" thickBot="1">
      <c r="A8" s="75" t="s">
        <v>84</v>
      </c>
      <c r="B8" s="83"/>
      <c r="C8" s="84">
        <v>0.27</v>
      </c>
      <c r="D8" s="84">
        <v>0.2</v>
      </c>
      <c r="E8" s="84">
        <v>0.14000000000000001</v>
      </c>
      <c r="F8" s="84">
        <v>0.09</v>
      </c>
      <c r="G8" s="85">
        <v>0.05</v>
      </c>
      <c r="K8" s="90"/>
      <c r="L8" s="90"/>
      <c r="M8" s="90"/>
      <c r="N8" s="90"/>
      <c r="O8" s="90"/>
    </row>
    <row r="9" spans="1:15">
      <c r="A9" s="10" t="s">
        <v>31</v>
      </c>
      <c r="B9" s="82">
        <f>D24/B24-1</f>
        <v>0.18277467031396721</v>
      </c>
      <c r="C9" s="91">
        <f>C10+C11</f>
        <v>0.11</v>
      </c>
      <c r="D9" s="91">
        <f>D10+D11</f>
        <v>0.105</v>
      </c>
      <c r="E9" s="91">
        <f>E10+E11</f>
        <v>0.1</v>
      </c>
      <c r="F9" s="91">
        <f>F10+F11</f>
        <v>9.5000000000000001E-2</v>
      </c>
      <c r="G9" s="92">
        <f>G10+G11</f>
        <v>0.09</v>
      </c>
      <c r="K9" s="89"/>
      <c r="L9" s="89"/>
      <c r="M9" s="89"/>
      <c r="N9" s="89"/>
      <c r="O9" s="89"/>
    </row>
    <row r="10" spans="1:15">
      <c r="A10" s="74" t="s">
        <v>85</v>
      </c>
      <c r="B10" s="79"/>
      <c r="C10" s="80">
        <v>0.03</v>
      </c>
      <c r="D10" s="80">
        <v>0.03</v>
      </c>
      <c r="E10" s="80">
        <v>0.03</v>
      </c>
      <c r="F10" s="80">
        <v>0.03</v>
      </c>
      <c r="G10" s="81">
        <v>0.03</v>
      </c>
      <c r="K10" s="90"/>
      <c r="L10" s="90"/>
      <c r="M10" s="90"/>
      <c r="N10" s="90"/>
      <c r="O10" s="90"/>
    </row>
    <row r="11" spans="1:15" ht="15" thickBot="1">
      <c r="A11" s="75" t="s">
        <v>84</v>
      </c>
      <c r="B11" s="83"/>
      <c r="C11" s="84">
        <v>0.08</v>
      </c>
      <c r="D11" s="84">
        <v>7.4999999999999997E-2</v>
      </c>
      <c r="E11" s="84">
        <v>7.0000000000000007E-2</v>
      </c>
      <c r="F11" s="84">
        <v>6.5000000000000002E-2</v>
      </c>
      <c r="G11" s="85">
        <v>0.06</v>
      </c>
      <c r="K11" s="90"/>
      <c r="L11" s="90"/>
      <c r="M11" s="90"/>
      <c r="N11" s="90"/>
      <c r="O11" s="90"/>
    </row>
    <row r="12" spans="1:15">
      <c r="A12" s="10" t="s">
        <v>55</v>
      </c>
      <c r="B12" s="79"/>
      <c r="C12" s="91">
        <f>C13+C14</f>
        <v>0.03</v>
      </c>
      <c r="D12" s="91">
        <f>D13+D14</f>
        <v>0.03</v>
      </c>
      <c r="E12" s="91">
        <f>E13+E14</f>
        <v>0.03</v>
      </c>
      <c r="F12" s="91">
        <f>F13+F14</f>
        <v>0.03</v>
      </c>
      <c r="G12" s="92">
        <f>G13+G14</f>
        <v>0.03</v>
      </c>
      <c r="K12" s="89"/>
      <c r="L12" s="89"/>
      <c r="M12" s="89"/>
      <c r="N12" s="89"/>
      <c r="O12" s="89"/>
    </row>
    <row r="13" spans="1:15">
      <c r="A13" s="74" t="s">
        <v>85</v>
      </c>
      <c r="B13" s="79"/>
      <c r="C13" s="80">
        <v>0.03</v>
      </c>
      <c r="D13" s="80">
        <v>0.03</v>
      </c>
      <c r="E13" s="80">
        <v>0.03</v>
      </c>
      <c r="F13" s="80">
        <v>0.03</v>
      </c>
      <c r="G13" s="81">
        <v>0.03</v>
      </c>
      <c r="K13" s="90"/>
      <c r="L13" s="90"/>
      <c r="M13" s="90"/>
      <c r="N13" s="90"/>
      <c r="O13" s="90"/>
    </row>
    <row r="14" spans="1:15" ht="15" thickBot="1">
      <c r="A14" s="75" t="s">
        <v>84</v>
      </c>
      <c r="B14" s="83"/>
      <c r="C14" s="84">
        <v>0</v>
      </c>
      <c r="D14" s="84">
        <v>0</v>
      </c>
      <c r="E14" s="84">
        <v>0</v>
      </c>
      <c r="F14" s="84">
        <v>0</v>
      </c>
      <c r="G14" s="85">
        <v>0</v>
      </c>
      <c r="K14" s="90"/>
      <c r="L14" s="90"/>
      <c r="M14" s="90"/>
      <c r="N14" s="90"/>
      <c r="O14" s="90"/>
    </row>
    <row r="15" spans="1:15">
      <c r="A15" s="10" t="s">
        <v>56</v>
      </c>
      <c r="B15" s="82">
        <f>D28/B28-1</f>
        <v>4.2238267148014375E-2</v>
      </c>
      <c r="C15" s="91">
        <f>C16+C17</f>
        <v>7.0000000000000007E-2</v>
      </c>
      <c r="D15" s="91">
        <f>D16+D17</f>
        <v>0.06</v>
      </c>
      <c r="E15" s="91">
        <f>E16+E17</f>
        <v>0.06</v>
      </c>
      <c r="F15" s="91">
        <f>F16+F17</f>
        <v>0.05</v>
      </c>
      <c r="G15" s="92">
        <f>G16+G17</f>
        <v>0.05</v>
      </c>
      <c r="K15" s="89"/>
      <c r="L15" s="89"/>
      <c r="M15" s="89"/>
      <c r="N15" s="89"/>
      <c r="O15" s="89"/>
    </row>
    <row r="16" spans="1:15">
      <c r="A16" s="74" t="s">
        <v>85</v>
      </c>
      <c r="B16" s="79"/>
      <c r="C16" s="80">
        <v>0.03</v>
      </c>
      <c r="D16" s="80">
        <v>0.03</v>
      </c>
      <c r="E16" s="80">
        <v>0.03</v>
      </c>
      <c r="F16" s="80">
        <v>0.03</v>
      </c>
      <c r="G16" s="81">
        <v>0.03</v>
      </c>
      <c r="K16" s="90"/>
      <c r="L16" s="90"/>
      <c r="M16" s="90"/>
      <c r="N16" s="90"/>
      <c r="O16" s="90"/>
    </row>
    <row r="17" spans="1:15" ht="15" thickBot="1">
      <c r="A17" s="75" t="s">
        <v>84</v>
      </c>
      <c r="B17" s="83"/>
      <c r="C17" s="84">
        <v>0.04</v>
      </c>
      <c r="D17" s="84">
        <v>0.03</v>
      </c>
      <c r="E17" s="84">
        <v>0.03</v>
      </c>
      <c r="F17" s="84">
        <v>0.02</v>
      </c>
      <c r="G17" s="85">
        <v>0.02</v>
      </c>
      <c r="K17" s="90"/>
      <c r="L17" s="90"/>
      <c r="M17" s="90"/>
      <c r="N17" s="90"/>
      <c r="O17" s="90"/>
    </row>
    <row r="18" spans="1:15" ht="15" thickBot="1"/>
    <row r="19" spans="1:15" ht="15" thickBot="1">
      <c r="B19" s="209">
        <v>2019</v>
      </c>
      <c r="C19" s="210"/>
      <c r="D19" s="198">
        <v>2020</v>
      </c>
      <c r="E19" s="199"/>
      <c r="F19" s="199"/>
      <c r="G19" s="200"/>
      <c r="I19" s="198" t="s">
        <v>98</v>
      </c>
      <c r="J19" s="199"/>
      <c r="K19" s="199"/>
      <c r="L19" s="200"/>
    </row>
    <row r="20" spans="1:15">
      <c r="A20" t="s">
        <v>41</v>
      </c>
      <c r="B20" s="211"/>
      <c r="C20" s="212"/>
      <c r="D20" s="213" t="s">
        <v>102</v>
      </c>
      <c r="E20" s="214"/>
      <c r="F20" s="213" t="s">
        <v>96</v>
      </c>
      <c r="G20" s="214"/>
      <c r="H20" s="96"/>
      <c r="I20" s="215" t="s">
        <v>103</v>
      </c>
      <c r="J20" s="216"/>
      <c r="K20" s="215" t="s">
        <v>99</v>
      </c>
      <c r="L20" s="216"/>
      <c r="M20" s="96"/>
      <c r="N20" s="208"/>
      <c r="O20" s="208"/>
    </row>
    <row r="21" spans="1:15" ht="15" thickBot="1">
      <c r="A21" t="s">
        <v>87</v>
      </c>
      <c r="B21" s="95" t="s">
        <v>88</v>
      </c>
      <c r="C21" s="47" t="s">
        <v>82</v>
      </c>
      <c r="D21" s="95" t="s">
        <v>88</v>
      </c>
      <c r="E21" s="47" t="s">
        <v>82</v>
      </c>
      <c r="F21" s="95" t="s">
        <v>88</v>
      </c>
      <c r="G21" s="47" t="s">
        <v>82</v>
      </c>
      <c r="H21" s="88"/>
      <c r="I21" s="95" t="s">
        <v>88</v>
      </c>
      <c r="J21" s="47" t="s">
        <v>97</v>
      </c>
      <c r="K21" s="95" t="s">
        <v>88</v>
      </c>
      <c r="L21" s="47" t="s">
        <v>97</v>
      </c>
      <c r="M21" s="88"/>
      <c r="N21" s="88"/>
      <c r="O21" s="88"/>
    </row>
    <row r="22" spans="1:15">
      <c r="A22" s="9" t="s">
        <v>12</v>
      </c>
      <c r="B22" s="28">
        <v>131</v>
      </c>
      <c r="C22" s="73">
        <f t="shared" ref="C22:C28" si="0">B22/$B$29</f>
        <v>4.513350559862188E-3</v>
      </c>
      <c r="D22" s="28">
        <f>'Proyección 2021'!D63</f>
        <v>825.2</v>
      </c>
      <c r="E22" s="73">
        <f>D22/$D$29</f>
        <v>2.2054050435212094E-2</v>
      </c>
      <c r="F22" s="28">
        <v>3254.1</v>
      </c>
      <c r="G22" s="50">
        <f t="shared" ref="G22:G29" si="1">F22/$F$29</f>
        <v>7.696057180846351E-2</v>
      </c>
      <c r="H22" s="93"/>
      <c r="I22" s="26">
        <f>D22-B22</f>
        <v>694.2</v>
      </c>
      <c r="J22" s="49">
        <f>I22/B22</f>
        <v>5.2992366412213743</v>
      </c>
      <c r="K22" s="26">
        <f>F22-B22</f>
        <v>3123.1</v>
      </c>
      <c r="L22" s="49">
        <f>K22/B22</f>
        <v>23.840458015267174</v>
      </c>
      <c r="M22" s="94"/>
      <c r="N22" s="93"/>
      <c r="O22" s="94"/>
    </row>
    <row r="23" spans="1:15">
      <c r="A23" s="10" t="s">
        <v>13</v>
      </c>
      <c r="B23" s="28">
        <v>814</v>
      </c>
      <c r="C23" s="73">
        <f t="shared" si="0"/>
        <v>2.8044788975021533E-2</v>
      </c>
      <c r="D23" s="28">
        <f>'Proyección 2021'!D64</f>
        <v>1654.863002514189</v>
      </c>
      <c r="E23" s="73">
        <f>D23/$D$29</f>
        <v>4.4227377751835245E-2</v>
      </c>
      <c r="F23" s="28">
        <v>2156.4</v>
      </c>
      <c r="G23" s="50">
        <f t="shared" si="1"/>
        <v>5.0999593450653247E-2</v>
      </c>
      <c r="H23" s="93"/>
      <c r="I23" s="28">
        <f t="shared" ref="I23:I28" si="2">D23-B23</f>
        <v>840.86300251418902</v>
      </c>
      <c r="J23" s="50">
        <f t="shared" ref="J23:J28" si="3">I23/B23</f>
        <v>1.0330012315899129</v>
      </c>
      <c r="K23" s="28">
        <f t="shared" ref="K23:K29" si="4">F23-B23</f>
        <v>1342.4</v>
      </c>
      <c r="L23" s="50">
        <f t="shared" ref="L23:L29" si="5">K23/B23</f>
        <v>1.6491400491400492</v>
      </c>
      <c r="M23" s="94"/>
      <c r="N23" s="93"/>
      <c r="O23" s="94"/>
    </row>
    <row r="24" spans="1:15">
      <c r="A24" s="10" t="s">
        <v>31</v>
      </c>
      <c r="B24" s="28">
        <v>24493</v>
      </c>
      <c r="C24" s="73">
        <f t="shared" si="0"/>
        <v>0.84385874246339365</v>
      </c>
      <c r="D24" s="28">
        <v>28969.7</v>
      </c>
      <c r="E24" s="73">
        <f>D24/$D$29</f>
        <v>0.77423560941949077</v>
      </c>
      <c r="F24" s="28">
        <f>B24*1.04</f>
        <v>25472.720000000001</v>
      </c>
      <c r="G24" s="50">
        <f t="shared" si="1"/>
        <v>0.60243849196917265</v>
      </c>
      <c r="H24" s="93"/>
      <c r="I24" s="28">
        <f t="shared" si="2"/>
        <v>4476.7000000000007</v>
      </c>
      <c r="J24" s="50">
        <f t="shared" si="3"/>
        <v>0.1827746703139673</v>
      </c>
      <c r="K24" s="28">
        <f t="shared" si="4"/>
        <v>979.72000000000116</v>
      </c>
      <c r="L24" s="50">
        <f t="shared" si="5"/>
        <v>4.0000000000000049E-2</v>
      </c>
      <c r="M24" s="94"/>
      <c r="N24" s="93"/>
      <c r="O24" s="94"/>
    </row>
    <row r="25" spans="1:15">
      <c r="A25" s="74" t="s">
        <v>100</v>
      </c>
      <c r="B25" s="28">
        <v>0</v>
      </c>
      <c r="C25" s="73">
        <f t="shared" si="0"/>
        <v>0</v>
      </c>
      <c r="D25" s="28">
        <v>1850</v>
      </c>
      <c r="E25" s="73">
        <f>D25/$D$29</f>
        <v>4.94425512665322E-2</v>
      </c>
      <c r="F25" s="28">
        <v>300</v>
      </c>
      <c r="G25" s="50">
        <f t="shared" si="1"/>
        <v>7.0951020382099671E-3</v>
      </c>
      <c r="H25" s="93"/>
      <c r="I25" s="28">
        <f>D25-B25</f>
        <v>1850</v>
      </c>
      <c r="J25" s="50"/>
      <c r="K25" s="28"/>
      <c r="L25" s="50"/>
      <c r="M25" s="94"/>
      <c r="N25" s="93"/>
      <c r="O25" s="94"/>
    </row>
    <row r="26" spans="1:15">
      <c r="A26" s="74" t="s">
        <v>101</v>
      </c>
      <c r="B26" s="28">
        <v>0</v>
      </c>
      <c r="C26" s="73">
        <f t="shared" si="0"/>
        <v>0</v>
      </c>
      <c r="D26" s="28"/>
      <c r="E26" s="73"/>
      <c r="F26" s="28">
        <v>3719.6299999999746</v>
      </c>
      <c r="G26" s="50">
        <f t="shared" si="1"/>
        <v>8.7970514647955869E-2</v>
      </c>
      <c r="H26" s="93"/>
      <c r="I26" s="28">
        <f>D26-B26</f>
        <v>0</v>
      </c>
      <c r="J26" s="50"/>
      <c r="K26" s="28"/>
      <c r="L26" s="50"/>
      <c r="M26" s="94"/>
      <c r="N26" s="93"/>
      <c r="O26" s="94"/>
    </row>
    <row r="27" spans="1:15">
      <c r="A27" s="10" t="s">
        <v>55</v>
      </c>
      <c r="B27" s="28">
        <v>263</v>
      </c>
      <c r="C27" s="73">
        <f t="shared" si="0"/>
        <v>9.061154177433247E-3</v>
      </c>
      <c r="D27" s="28">
        <f>'Proyección 2021'!D69</f>
        <v>653</v>
      </c>
      <c r="E27" s="73">
        <f>D27/$D$29</f>
        <v>1.74518843119165E-2</v>
      </c>
      <c r="F27" s="28">
        <f>D27*(1+C12)</f>
        <v>672.59</v>
      </c>
      <c r="G27" s="50">
        <f t="shared" si="1"/>
        <v>1.5906982266265472E-2</v>
      </c>
      <c r="H27" s="93"/>
      <c r="I27" s="28">
        <f t="shared" si="2"/>
        <v>390</v>
      </c>
      <c r="J27" s="50">
        <f t="shared" si="3"/>
        <v>1.4828897338403042</v>
      </c>
      <c r="K27" s="28">
        <f t="shared" si="4"/>
        <v>409.59000000000003</v>
      </c>
      <c r="L27" s="50">
        <f t="shared" si="5"/>
        <v>1.5573764258555134</v>
      </c>
      <c r="M27" s="94"/>
      <c r="N27" s="93"/>
      <c r="O27" s="94"/>
    </row>
    <row r="28" spans="1:15" ht="15" thickBot="1">
      <c r="A28" s="10" t="s">
        <v>56</v>
      </c>
      <c r="B28" s="28">
        <v>3324</v>
      </c>
      <c r="C28" s="73">
        <f t="shared" si="0"/>
        <v>0.11452196382428941</v>
      </c>
      <c r="D28" s="28">
        <f>'Proyección 2021'!D70</f>
        <v>3464.4</v>
      </c>
      <c r="E28" s="73">
        <f>D28/$D$29</f>
        <v>9.2588526815013061E-2</v>
      </c>
      <c r="F28" s="28">
        <v>6707.25</v>
      </c>
      <c r="G28" s="50">
        <f t="shared" si="1"/>
        <v>0.15862874381927933</v>
      </c>
      <c r="H28" s="93"/>
      <c r="I28" s="52">
        <f t="shared" si="2"/>
        <v>140.40000000000009</v>
      </c>
      <c r="J28" s="51">
        <f t="shared" si="3"/>
        <v>4.2238267148014465E-2</v>
      </c>
      <c r="K28" s="52">
        <f t="shared" si="4"/>
        <v>3383.25</v>
      </c>
      <c r="L28" s="51">
        <f t="shared" si="5"/>
        <v>1.0178249097472925</v>
      </c>
      <c r="M28" s="94"/>
      <c r="N28" s="93"/>
      <c r="O28" s="94"/>
    </row>
    <row r="29" spans="1:15" ht="15" thickBot="1">
      <c r="A29" s="11" t="s">
        <v>57</v>
      </c>
      <c r="B29" s="30">
        <f>SUM(B22:B28)</f>
        <v>29025</v>
      </c>
      <c r="C29" s="63">
        <f>SUM(C22:C28)</f>
        <v>1</v>
      </c>
      <c r="D29" s="30">
        <f>SUM(D22:D28)</f>
        <v>37417.163002514193</v>
      </c>
      <c r="E29" s="63">
        <f>D29/$D$29</f>
        <v>1</v>
      </c>
      <c r="F29" s="30">
        <f>SUM(F22:F28)</f>
        <v>42282.689999999973</v>
      </c>
      <c r="G29" s="63">
        <f t="shared" si="1"/>
        <v>1</v>
      </c>
      <c r="H29" s="93"/>
      <c r="I29" s="52">
        <f>D29-B29</f>
        <v>8392.1630025141931</v>
      </c>
      <c r="J29" s="51">
        <f>I29/B29</f>
        <v>0.28913567622787917</v>
      </c>
      <c r="K29" s="52">
        <f t="shared" si="4"/>
        <v>13257.689999999973</v>
      </c>
      <c r="L29" s="51">
        <f t="shared" si="5"/>
        <v>0.45676795865632985</v>
      </c>
      <c r="M29" s="94"/>
      <c r="N29" s="93"/>
      <c r="O29" s="94"/>
    </row>
  </sheetData>
  <mergeCells count="9">
    <mergeCell ref="N20:O20"/>
    <mergeCell ref="B19:C20"/>
    <mergeCell ref="B1:G1"/>
    <mergeCell ref="D20:E20"/>
    <mergeCell ref="F20:G20"/>
    <mergeCell ref="D19:G19"/>
    <mergeCell ref="I20:J20"/>
    <mergeCell ref="I19:L19"/>
    <mergeCell ref="K20:L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7847B-C7F0-43C3-A476-3775274AADF1}">
  <dimension ref="A2:N40"/>
  <sheetViews>
    <sheetView workbookViewId="0">
      <selection activeCell="A7" sqref="A7:XFD7"/>
    </sheetView>
  </sheetViews>
  <sheetFormatPr baseColWidth="10" defaultRowHeight="14.5"/>
  <cols>
    <col min="1" max="1" width="25" customWidth="1"/>
  </cols>
  <sheetData>
    <row r="2" spans="1:14" ht="15" thickBot="1">
      <c r="B2" t="s">
        <v>136</v>
      </c>
    </row>
    <row r="3" spans="1:14" ht="15" thickBot="1">
      <c r="A3" s="2" t="s">
        <v>41</v>
      </c>
      <c r="B3" s="12" t="s">
        <v>42</v>
      </c>
      <c r="C3" s="16" t="s">
        <v>43</v>
      </c>
      <c r="D3" s="16" t="s">
        <v>44</v>
      </c>
      <c r="E3" s="16" t="s">
        <v>45</v>
      </c>
      <c r="F3" s="16" t="s">
        <v>46</v>
      </c>
      <c r="G3" s="16" t="s">
        <v>47</v>
      </c>
      <c r="H3" s="16" t="s">
        <v>48</v>
      </c>
      <c r="I3" s="16" t="s">
        <v>49</v>
      </c>
      <c r="J3" s="16" t="s">
        <v>59</v>
      </c>
      <c r="K3" s="16" t="s">
        <v>60</v>
      </c>
      <c r="L3" s="16" t="s">
        <v>61</v>
      </c>
      <c r="M3" s="16" t="s">
        <v>62</v>
      </c>
      <c r="N3" s="20" t="s">
        <v>54</v>
      </c>
    </row>
    <row r="4" spans="1:14">
      <c r="A4" s="9" t="s">
        <v>12</v>
      </c>
      <c r="B4" s="25">
        <v>0</v>
      </c>
      <c r="C4" s="25">
        <v>0</v>
      </c>
      <c r="D4" s="25">
        <v>2.0393277310924374</v>
      </c>
      <c r="E4" s="25">
        <v>0</v>
      </c>
      <c r="F4" s="25">
        <v>0</v>
      </c>
      <c r="G4" s="25">
        <v>0</v>
      </c>
      <c r="H4" s="25">
        <v>0</v>
      </c>
      <c r="I4" s="17"/>
      <c r="J4" s="17">
        <v>119.15091176272189</v>
      </c>
      <c r="K4" s="17">
        <v>162.47851604007528</v>
      </c>
      <c r="L4" s="17">
        <v>270.79752673345882</v>
      </c>
      <c r="M4" s="17">
        <v>324.95703208015055</v>
      </c>
      <c r="N4" s="21">
        <f>SUM(B4:M4)</f>
        <v>879.42331434749894</v>
      </c>
    </row>
    <row r="5" spans="1:14">
      <c r="A5" s="10" t="s">
        <v>13</v>
      </c>
      <c r="B5" s="25">
        <v>55.80944630252101</v>
      </c>
      <c r="C5" s="25">
        <v>1.8347279999999999</v>
      </c>
      <c r="D5" s="25">
        <v>605.40908117647064</v>
      </c>
      <c r="E5" s="25">
        <v>1.5786359999999999</v>
      </c>
      <c r="F5" s="25">
        <v>257.58327679831933</v>
      </c>
      <c r="G5" s="25">
        <v>2.626665</v>
      </c>
      <c r="H5" s="25">
        <v>22.01885381512605</v>
      </c>
      <c r="I5" s="18">
        <f>3.93156+2.617055</f>
        <v>6.5486149999999999</v>
      </c>
      <c r="J5" s="18">
        <v>107.27030409470238</v>
      </c>
      <c r="K5" s="18">
        <v>146.27768740186687</v>
      </c>
      <c r="L5" s="18">
        <v>243.79614566977813</v>
      </c>
      <c r="M5" s="18">
        <v>292.55537480373374</v>
      </c>
      <c r="N5" s="22">
        <f>SUM(B5:M5)</f>
        <v>1743.308814062518</v>
      </c>
    </row>
    <row r="6" spans="1:14">
      <c r="A6" s="10" t="s">
        <v>31</v>
      </c>
      <c r="B6" s="25">
        <v>6122.2152445378151</v>
      </c>
      <c r="C6" s="25">
        <v>4267.8735545042018</v>
      </c>
      <c r="D6" s="25">
        <v>1500.5426789915966</v>
      </c>
      <c r="E6" s="25">
        <v>1624.3501100840338</v>
      </c>
      <c r="F6" s="25">
        <v>3308.3129487394958</v>
      </c>
      <c r="G6" s="25">
        <v>1348.5822386554621</v>
      </c>
      <c r="H6" s="25">
        <v>675.8111873949581</v>
      </c>
      <c r="I6" s="18">
        <f>33.608661+399.159664+133.191522+34.262238+165.456092+129.99941+524.16831+639.873486+69.33323+50.40142</f>
        <v>2179.4540330000004</v>
      </c>
      <c r="J6" s="18">
        <v>1672.3839270600001</v>
      </c>
      <c r="K6" s="18">
        <v>2280.5235369000002</v>
      </c>
      <c r="L6" s="18">
        <v>3800.8725615000003</v>
      </c>
      <c r="M6" s="18">
        <v>4561.0470738000004</v>
      </c>
      <c r="N6" s="22">
        <f>SUM(B6:M6)</f>
        <v>33341.969095167558</v>
      </c>
    </row>
    <row r="7" spans="1:14">
      <c r="A7" s="10" t="s">
        <v>55</v>
      </c>
      <c r="B7" s="25">
        <v>0</v>
      </c>
      <c r="C7" s="25">
        <v>0</v>
      </c>
      <c r="D7" s="25">
        <v>0</v>
      </c>
      <c r="E7" s="25">
        <v>0</v>
      </c>
      <c r="F7" s="25">
        <v>0</v>
      </c>
      <c r="G7" s="25">
        <v>0</v>
      </c>
      <c r="H7" s="25">
        <v>0</v>
      </c>
      <c r="I7" s="18"/>
      <c r="J7" s="18">
        <v>0</v>
      </c>
      <c r="K7" s="18">
        <v>0</v>
      </c>
      <c r="L7" s="18">
        <v>0</v>
      </c>
      <c r="M7" s="18">
        <v>0</v>
      </c>
      <c r="N7" s="22">
        <f>SUM(B7:M7)</f>
        <v>0</v>
      </c>
    </row>
    <row r="8" spans="1:14" ht="15" thickBot="1">
      <c r="A8" s="10" t="s">
        <v>56</v>
      </c>
      <c r="B8" s="25">
        <v>10.320410084033615</v>
      </c>
      <c r="C8" s="25">
        <v>1065.9206394957982</v>
      </c>
      <c r="D8" s="25">
        <v>33.613445378151262</v>
      </c>
      <c r="E8" s="25">
        <v>10.928598319327731</v>
      </c>
      <c r="F8" s="25">
        <v>70.060115966386562</v>
      </c>
      <c r="G8" s="25">
        <v>48.89383529411765</v>
      </c>
      <c r="H8" s="25">
        <v>194.41744285714287</v>
      </c>
      <c r="I8" s="18">
        <f>2.580672</f>
        <v>2.5806719999999999</v>
      </c>
      <c r="J8" s="18">
        <v>188.04172986585576</v>
      </c>
      <c r="K8" s="18">
        <v>256.42054072616696</v>
      </c>
      <c r="L8" s="18">
        <v>427.36756787694486</v>
      </c>
      <c r="M8" s="18">
        <v>512.84108145233392</v>
      </c>
      <c r="N8" s="22">
        <f>SUM(B8:M8)</f>
        <v>2821.4060793162598</v>
      </c>
    </row>
    <row r="9" spans="1:14" ht="15" thickBot="1">
      <c r="A9" s="11" t="s">
        <v>57</v>
      </c>
      <c r="B9" s="15">
        <f>SUM(B4:B8)</f>
        <v>6188.3451009243699</v>
      </c>
      <c r="C9" s="19">
        <f t="shared" ref="C9:N9" si="0">SUM(C4:C8)</f>
        <v>5335.6289219999999</v>
      </c>
      <c r="D9" s="19">
        <f t="shared" si="0"/>
        <v>2141.604533277311</v>
      </c>
      <c r="E9" s="19">
        <f t="shared" si="0"/>
        <v>1636.8573444033614</v>
      </c>
      <c r="F9" s="19">
        <f t="shared" si="0"/>
        <v>3635.9563415042016</v>
      </c>
      <c r="G9" s="19">
        <f t="shared" si="0"/>
        <v>1400.1027389495798</v>
      </c>
      <c r="H9" s="19">
        <f t="shared" si="0"/>
        <v>892.24748406722699</v>
      </c>
      <c r="I9" s="19">
        <f t="shared" si="0"/>
        <v>2188.5833200000006</v>
      </c>
      <c r="J9" s="19">
        <f t="shared" si="0"/>
        <v>2086.8468727832801</v>
      </c>
      <c r="K9" s="19">
        <f t="shared" si="0"/>
        <v>2845.7002810681092</v>
      </c>
      <c r="L9" s="19">
        <f t="shared" si="0"/>
        <v>4742.8338017801825</v>
      </c>
      <c r="M9" s="19">
        <f t="shared" si="0"/>
        <v>5691.4005621362185</v>
      </c>
      <c r="N9" s="23">
        <f t="shared" si="0"/>
        <v>38786.107302893834</v>
      </c>
    </row>
    <row r="10" spans="1:14">
      <c r="A10" s="24" t="s">
        <v>63</v>
      </c>
    </row>
    <row r="11" spans="1:14" ht="15" thickBot="1">
      <c r="B11" t="s">
        <v>58</v>
      </c>
    </row>
    <row r="12" spans="1:14" ht="15" thickBot="1">
      <c r="A12" s="2" t="s">
        <v>41</v>
      </c>
      <c r="B12" s="12" t="s">
        <v>42</v>
      </c>
      <c r="C12" s="16" t="s">
        <v>43</v>
      </c>
      <c r="D12" s="16" t="s">
        <v>44</v>
      </c>
      <c r="E12" s="16" t="s">
        <v>45</v>
      </c>
      <c r="F12" s="16" t="s">
        <v>46</v>
      </c>
      <c r="G12" s="16" t="s">
        <v>47</v>
      </c>
      <c r="H12" s="16" t="s">
        <v>48</v>
      </c>
      <c r="I12" s="16" t="s">
        <v>49</v>
      </c>
      <c r="J12" s="16" t="s">
        <v>59</v>
      </c>
      <c r="K12" s="16" t="s">
        <v>60</v>
      </c>
      <c r="L12" s="16" t="s">
        <v>61</v>
      </c>
      <c r="M12" s="16" t="s">
        <v>62</v>
      </c>
      <c r="N12" s="20" t="s">
        <v>54</v>
      </c>
    </row>
    <row r="13" spans="1:14">
      <c r="A13" s="9" t="s">
        <v>12</v>
      </c>
      <c r="B13" s="25">
        <v>0</v>
      </c>
      <c r="C13" s="25">
        <v>0</v>
      </c>
      <c r="D13" s="25">
        <v>2.0393277310924374</v>
      </c>
      <c r="E13" s="25">
        <v>0</v>
      </c>
      <c r="F13" s="25">
        <v>0</v>
      </c>
      <c r="G13" s="25">
        <v>0</v>
      </c>
      <c r="H13" s="25">
        <v>0</v>
      </c>
      <c r="I13" s="17"/>
      <c r="J13" s="17">
        <v>119.15091176272189</v>
      </c>
      <c r="K13" s="17">
        <v>162.47851604007528</v>
      </c>
      <c r="L13" s="17">
        <v>270.79752673345882</v>
      </c>
      <c r="M13" s="17">
        <v>324.95703208015055</v>
      </c>
      <c r="N13" s="21">
        <f>SUM(B13:M13)</f>
        <v>879.42331434749894</v>
      </c>
    </row>
    <row r="14" spans="1:14">
      <c r="A14" s="10" t="s">
        <v>13</v>
      </c>
      <c r="B14" s="25">
        <v>55.80944630252101</v>
      </c>
      <c r="C14" s="25">
        <v>1.8347279999999999</v>
      </c>
      <c r="D14" s="25">
        <v>605.40908117647064</v>
      </c>
      <c r="E14" s="25">
        <v>1.5786359999999999</v>
      </c>
      <c r="F14" s="25">
        <v>257.58327679831933</v>
      </c>
      <c r="G14" s="25">
        <v>2.626665</v>
      </c>
      <c r="H14" s="25">
        <v>22.01885381512605</v>
      </c>
      <c r="I14" s="18">
        <f>3.93156+2.617055</f>
        <v>6.5486149999999999</v>
      </c>
      <c r="J14" s="18">
        <v>107.27030409470238</v>
      </c>
      <c r="K14" s="18">
        <v>146.27768740186687</v>
      </c>
      <c r="L14" s="18">
        <v>243.79614566977813</v>
      </c>
      <c r="M14" s="18">
        <v>292.55537480373374</v>
      </c>
      <c r="N14" s="22">
        <f>SUM(B14:M14)</f>
        <v>1743.308814062518</v>
      </c>
    </row>
    <row r="15" spans="1:14">
      <c r="A15" s="10" t="s">
        <v>31</v>
      </c>
      <c r="B15" s="25">
        <v>6122.2152445378151</v>
      </c>
      <c r="C15" s="25">
        <v>4267.8735545042018</v>
      </c>
      <c r="D15" s="25">
        <v>1500.5426789915966</v>
      </c>
      <c r="E15" s="25">
        <v>1624.3501100840338</v>
      </c>
      <c r="F15" s="25">
        <v>3308.3129487394958</v>
      </c>
      <c r="G15" s="25">
        <v>1348.5822386554621</v>
      </c>
      <c r="H15" s="25">
        <v>675.8111873949581</v>
      </c>
      <c r="I15" s="18">
        <f>33.608661+399.159664+133.191522+34.262238+165.456092+129.99941+524.16831+639.873486+69.33323+50.40142</f>
        <v>2179.4540330000004</v>
      </c>
      <c r="J15" s="18">
        <v>1672.3839270600001</v>
      </c>
      <c r="K15" s="18">
        <v>2280.5235369000002</v>
      </c>
      <c r="L15" s="18">
        <v>3800.8725615000003</v>
      </c>
      <c r="M15" s="18">
        <v>4561.0470738000004</v>
      </c>
      <c r="N15" s="22">
        <f>SUM(B15:M15)</f>
        <v>33341.969095167558</v>
      </c>
    </row>
    <row r="16" spans="1:14">
      <c r="A16" s="10" t="s">
        <v>55</v>
      </c>
      <c r="B16" s="25">
        <v>0</v>
      </c>
      <c r="C16" s="25">
        <v>0</v>
      </c>
      <c r="D16" s="25">
        <v>0</v>
      </c>
      <c r="E16" s="25">
        <v>0</v>
      </c>
      <c r="F16" s="25">
        <v>0</v>
      </c>
      <c r="G16" s="25">
        <v>0</v>
      </c>
      <c r="H16" s="25">
        <v>0</v>
      </c>
      <c r="I16" s="18"/>
      <c r="J16" s="18">
        <v>0</v>
      </c>
      <c r="K16" s="18">
        <v>0</v>
      </c>
      <c r="L16" s="18">
        <v>0</v>
      </c>
      <c r="M16" s="18">
        <v>0</v>
      </c>
      <c r="N16" s="22">
        <f>SUM(B16:M16)</f>
        <v>0</v>
      </c>
    </row>
    <row r="17" spans="1:14" ht="15" thickBot="1">
      <c r="A17" s="10" t="s">
        <v>56</v>
      </c>
      <c r="B17" s="25">
        <v>10.320410084033615</v>
      </c>
      <c r="C17" s="25">
        <v>1065.9206394957982</v>
      </c>
      <c r="D17" s="25">
        <v>33.613445378151262</v>
      </c>
      <c r="E17" s="25">
        <v>10.928598319327731</v>
      </c>
      <c r="F17" s="25">
        <v>70.060115966386562</v>
      </c>
      <c r="G17" s="25">
        <v>48.89383529411765</v>
      </c>
      <c r="H17" s="25">
        <v>194.41744285714287</v>
      </c>
      <c r="I17" s="18">
        <f>2.580672</f>
        <v>2.5806719999999999</v>
      </c>
      <c r="J17" s="18">
        <v>188.04172986585576</v>
      </c>
      <c r="K17" s="18">
        <v>256.42054072616696</v>
      </c>
      <c r="L17" s="18">
        <v>427.36756787694486</v>
      </c>
      <c r="M17" s="18">
        <v>512.84108145233392</v>
      </c>
      <c r="N17" s="22">
        <f>SUM(B17:M17)</f>
        <v>2821.4060793162598</v>
      </c>
    </row>
    <row r="18" spans="1:14" ht="15" thickBot="1">
      <c r="A18" s="11" t="s">
        <v>57</v>
      </c>
      <c r="B18" s="15">
        <f>SUM(B13:B17)</f>
        <v>6188.3451009243699</v>
      </c>
      <c r="C18" s="19">
        <f t="shared" ref="C18:N18" si="1">SUM(C13:C17)</f>
        <v>5335.6289219999999</v>
      </c>
      <c r="D18" s="19">
        <f t="shared" si="1"/>
        <v>2141.604533277311</v>
      </c>
      <c r="E18" s="19">
        <f t="shared" si="1"/>
        <v>1636.8573444033614</v>
      </c>
      <c r="F18" s="19">
        <f t="shared" si="1"/>
        <v>3635.9563415042016</v>
      </c>
      <c r="G18" s="19">
        <f t="shared" si="1"/>
        <v>1400.1027389495798</v>
      </c>
      <c r="H18" s="19">
        <f t="shared" si="1"/>
        <v>892.24748406722699</v>
      </c>
      <c r="I18" s="19">
        <f t="shared" si="1"/>
        <v>2188.5833200000006</v>
      </c>
      <c r="J18" s="19">
        <f t="shared" si="1"/>
        <v>2086.8468727832801</v>
      </c>
      <c r="K18" s="19">
        <f t="shared" si="1"/>
        <v>2845.7002810681092</v>
      </c>
      <c r="L18" s="19">
        <f t="shared" si="1"/>
        <v>4742.8338017801825</v>
      </c>
      <c r="M18" s="19">
        <f t="shared" si="1"/>
        <v>5691.4005621362185</v>
      </c>
      <c r="N18" s="23">
        <f t="shared" si="1"/>
        <v>38786.107302893834</v>
      </c>
    </row>
    <row r="19" spans="1:14">
      <c r="A19" s="24" t="s">
        <v>63</v>
      </c>
    </row>
    <row r="22" spans="1:14" ht="15" thickBot="1">
      <c r="B22" t="s">
        <v>64</v>
      </c>
    </row>
    <row r="23" spans="1:14" ht="15" thickBot="1">
      <c r="A23" s="2" t="s">
        <v>41</v>
      </c>
      <c r="B23" s="12" t="s">
        <v>42</v>
      </c>
      <c r="C23" s="16" t="s">
        <v>43</v>
      </c>
      <c r="D23" s="16" t="s">
        <v>44</v>
      </c>
      <c r="E23" s="16" t="s">
        <v>45</v>
      </c>
      <c r="F23" s="16" t="s">
        <v>46</v>
      </c>
      <c r="G23" s="16" t="s">
        <v>47</v>
      </c>
      <c r="H23" s="16" t="s">
        <v>48</v>
      </c>
      <c r="I23" s="16" t="s">
        <v>49</v>
      </c>
      <c r="J23" s="16" t="s">
        <v>50</v>
      </c>
      <c r="K23" s="16" t="s">
        <v>51</v>
      </c>
      <c r="L23" s="16" t="s">
        <v>52</v>
      </c>
      <c r="M23" s="16" t="s">
        <v>53</v>
      </c>
      <c r="N23" s="20" t="s">
        <v>54</v>
      </c>
    </row>
    <row r="24" spans="1:14">
      <c r="A24" s="9" t="s">
        <v>12</v>
      </c>
      <c r="B24" s="25">
        <v>0</v>
      </c>
      <c r="C24" s="25">
        <v>63.181124369747899</v>
      </c>
      <c r="D24" s="25">
        <v>0</v>
      </c>
      <c r="E24" s="25">
        <v>0</v>
      </c>
      <c r="F24" s="25">
        <v>85.51979</v>
      </c>
      <c r="G24" s="25">
        <v>0</v>
      </c>
      <c r="H24" s="25">
        <v>0</v>
      </c>
      <c r="I24" s="25">
        <v>1.52406</v>
      </c>
      <c r="J24" s="25">
        <v>0</v>
      </c>
      <c r="K24" s="25">
        <v>0</v>
      </c>
      <c r="L24" s="25">
        <v>0</v>
      </c>
      <c r="M24" s="25">
        <v>0</v>
      </c>
      <c r="N24" s="21">
        <f>SUM(B24:M24)</f>
        <v>150.22497436974788</v>
      </c>
    </row>
    <row r="25" spans="1:14">
      <c r="A25" s="10" t="s">
        <v>13</v>
      </c>
      <c r="B25" s="25">
        <v>869.77120595798328</v>
      </c>
      <c r="C25" s="25">
        <v>48.467792000000003</v>
      </c>
      <c r="D25" s="25">
        <v>14.551959</v>
      </c>
      <c r="E25" s="25">
        <v>0.33925300000000003</v>
      </c>
      <c r="F25" s="25">
        <v>9.5703999999999997E-2</v>
      </c>
      <c r="G25" s="25">
        <v>16.809401999999999</v>
      </c>
      <c r="H25" s="25">
        <v>27.506906000000001</v>
      </c>
      <c r="I25" s="25">
        <v>14.748915</v>
      </c>
      <c r="J25" s="25">
        <v>7.3984329999999998</v>
      </c>
      <c r="K25" s="25">
        <v>11.91169674789916</v>
      </c>
      <c r="L25" s="25">
        <v>4.36212</v>
      </c>
      <c r="M25" s="25">
        <v>4.8075010000000002</v>
      </c>
      <c r="N25" s="22">
        <f>SUM(B25:M25)</f>
        <v>1020.7708877058824</v>
      </c>
    </row>
    <row r="26" spans="1:14">
      <c r="A26" s="10" t="s">
        <v>31</v>
      </c>
      <c r="B26" s="25">
        <v>21871.032724428565</v>
      </c>
      <c r="C26" s="25">
        <v>1.9140823529411766</v>
      </c>
      <c r="D26" s="25">
        <v>48.254652100840339</v>
      </c>
      <c r="E26" s="25">
        <v>871.05708403361359</v>
      </c>
      <c r="F26" s="25">
        <v>0</v>
      </c>
      <c r="G26" s="25">
        <v>231.5998773109244</v>
      </c>
      <c r="H26" s="25">
        <v>2465.8319126050419</v>
      </c>
      <c r="I26" s="25">
        <v>346.87044020168065</v>
      </c>
      <c r="J26" s="25">
        <v>767.43438067226884</v>
      </c>
      <c r="K26" s="25">
        <v>625.62031932773118</v>
      </c>
      <c r="L26" s="25">
        <v>884.32104033613473</v>
      </c>
      <c r="M26" s="25">
        <v>772.61845462184874</v>
      </c>
      <c r="N26" s="22">
        <f>SUM(B26:M26)</f>
        <v>28886.554967991593</v>
      </c>
    </row>
    <row r="27" spans="1:14">
      <c r="A27" s="10" t="s">
        <v>55</v>
      </c>
      <c r="B27" s="25">
        <v>0</v>
      </c>
      <c r="C27" s="25">
        <v>0</v>
      </c>
      <c r="D27" s="25">
        <v>0</v>
      </c>
      <c r="E27" s="25">
        <v>0</v>
      </c>
      <c r="F27" s="25">
        <v>0</v>
      </c>
      <c r="G27" s="25">
        <v>0</v>
      </c>
      <c r="H27" s="25">
        <v>0</v>
      </c>
      <c r="I27" s="25">
        <v>0</v>
      </c>
      <c r="J27" s="25">
        <v>0</v>
      </c>
      <c r="K27" s="25">
        <v>0</v>
      </c>
      <c r="L27" s="25">
        <v>0</v>
      </c>
      <c r="M27" s="25">
        <v>0</v>
      </c>
      <c r="N27" s="22">
        <f>SUM(B27:M27)</f>
        <v>0</v>
      </c>
    </row>
    <row r="28" spans="1:14" ht="15" thickBot="1">
      <c r="A28" s="10" t="s">
        <v>56</v>
      </c>
      <c r="B28" s="25">
        <v>1118.3004705882354</v>
      </c>
      <c r="C28" s="25">
        <v>2.8911310000000001</v>
      </c>
      <c r="D28" s="25">
        <v>0</v>
      </c>
      <c r="E28" s="25">
        <v>0.48987000000000003</v>
      </c>
      <c r="F28" s="25">
        <v>4.6078530000000004</v>
      </c>
      <c r="G28" s="25">
        <v>205.75641145378151</v>
      </c>
      <c r="H28" s="25">
        <v>152.15854873949581</v>
      </c>
      <c r="I28" s="25">
        <v>16.835133605042017</v>
      </c>
      <c r="J28" s="25">
        <v>66.57952991596639</v>
      </c>
      <c r="K28" s="25">
        <v>19.963920689075628</v>
      </c>
      <c r="L28" s="25">
        <v>1.7738854027818025</v>
      </c>
      <c r="M28" s="25">
        <v>2.6171781512605046</v>
      </c>
      <c r="N28" s="22">
        <f>SUM(B28:M28)</f>
        <v>1591.9739325456392</v>
      </c>
    </row>
    <row r="29" spans="1:14" ht="15" thickBot="1">
      <c r="A29" s="11" t="s">
        <v>57</v>
      </c>
      <c r="B29" s="15">
        <f>SUM(B24:B28)</f>
        <v>23859.104400974782</v>
      </c>
      <c r="C29" s="19">
        <f>SUM(C24:C28)</f>
        <v>116.45412972268907</v>
      </c>
      <c r="D29" s="19">
        <f t="shared" ref="D29:N29" si="2">SUM(D24:D28)</f>
        <v>62.806611100840342</v>
      </c>
      <c r="E29" s="19">
        <f t="shared" si="2"/>
        <v>871.88620703361357</v>
      </c>
      <c r="F29" s="19">
        <f t="shared" si="2"/>
        <v>90.223347000000004</v>
      </c>
      <c r="G29" s="19">
        <f t="shared" si="2"/>
        <v>454.16569076470591</v>
      </c>
      <c r="H29" s="19">
        <f t="shared" si="2"/>
        <v>2645.4973673445379</v>
      </c>
      <c r="I29" s="19">
        <f t="shared" si="2"/>
        <v>379.97854880672264</v>
      </c>
      <c r="J29" s="19">
        <f t="shared" si="2"/>
        <v>841.41234358823522</v>
      </c>
      <c r="K29" s="19">
        <f t="shared" si="2"/>
        <v>657.49593676470602</v>
      </c>
      <c r="L29" s="19">
        <f t="shared" si="2"/>
        <v>890.45704573891658</v>
      </c>
      <c r="M29" s="19">
        <f t="shared" si="2"/>
        <v>780.04313377310928</v>
      </c>
      <c r="N29" s="23">
        <f t="shared" si="2"/>
        <v>31649.524762612862</v>
      </c>
    </row>
    <row r="30" spans="1:14">
      <c r="A30" s="24" t="s">
        <v>63</v>
      </c>
    </row>
    <row r="32" spans="1:14" ht="15" thickBot="1">
      <c r="B32" t="s">
        <v>65</v>
      </c>
    </row>
    <row r="33" spans="1:14" ht="15" thickBot="1">
      <c r="A33" s="2" t="s">
        <v>41</v>
      </c>
      <c r="B33" s="12" t="s">
        <v>42</v>
      </c>
      <c r="C33" s="16" t="s">
        <v>43</v>
      </c>
      <c r="D33" s="16" t="s">
        <v>44</v>
      </c>
      <c r="E33" s="16" t="s">
        <v>45</v>
      </c>
      <c r="F33" s="16" t="s">
        <v>46</v>
      </c>
      <c r="G33" s="16" t="s">
        <v>47</v>
      </c>
      <c r="H33" s="16" t="s">
        <v>48</v>
      </c>
      <c r="I33" s="16" t="s">
        <v>49</v>
      </c>
      <c r="J33" s="16" t="s">
        <v>50</v>
      </c>
      <c r="K33" s="16" t="s">
        <v>51</v>
      </c>
      <c r="L33" s="16" t="s">
        <v>52</v>
      </c>
      <c r="M33" s="16" t="s">
        <v>53</v>
      </c>
      <c r="N33" s="20" t="s">
        <v>54</v>
      </c>
    </row>
    <row r="34" spans="1:14">
      <c r="A34" s="9" t="s">
        <v>12</v>
      </c>
      <c r="B34" s="13">
        <v>0</v>
      </c>
      <c r="C34" s="17">
        <v>0</v>
      </c>
      <c r="D34" s="17">
        <v>0</v>
      </c>
      <c r="E34" s="17">
        <v>0</v>
      </c>
      <c r="F34" s="17">
        <v>0</v>
      </c>
      <c r="G34" s="17">
        <v>0</v>
      </c>
      <c r="H34" s="17">
        <v>0</v>
      </c>
      <c r="I34" s="17">
        <v>48.9</v>
      </c>
      <c r="J34" s="17">
        <v>119.15091176272189</v>
      </c>
      <c r="K34" s="17">
        <v>162.47851604007528</v>
      </c>
      <c r="L34" s="17">
        <v>270.79752673345882</v>
      </c>
      <c r="M34" s="17">
        <v>324.95703208015055</v>
      </c>
      <c r="N34" s="21">
        <v>926.28398661640654</v>
      </c>
    </row>
    <row r="35" spans="1:14">
      <c r="A35" s="10" t="s">
        <v>13</v>
      </c>
      <c r="B35" s="14">
        <v>0</v>
      </c>
      <c r="C35" s="18">
        <v>0</v>
      </c>
      <c r="D35" s="18">
        <v>0</v>
      </c>
      <c r="E35" s="18">
        <v>0</v>
      </c>
      <c r="F35" s="18">
        <v>0</v>
      </c>
      <c r="G35" s="18">
        <v>0</v>
      </c>
      <c r="H35" s="18">
        <v>21.065586</v>
      </c>
      <c r="I35" s="18">
        <v>622.5</v>
      </c>
      <c r="J35" s="18">
        <v>107.27030409470238</v>
      </c>
      <c r="K35" s="18">
        <v>146.27768740186687</v>
      </c>
      <c r="L35" s="18">
        <v>243.79614566977813</v>
      </c>
      <c r="M35" s="18">
        <v>292.55537480373374</v>
      </c>
      <c r="N35" s="22">
        <v>1433.4650979700812</v>
      </c>
    </row>
    <row r="36" spans="1:14">
      <c r="A36" s="10" t="s">
        <v>31</v>
      </c>
      <c r="B36" s="14">
        <v>0</v>
      </c>
      <c r="C36" s="18">
        <v>0</v>
      </c>
      <c r="D36" s="18">
        <v>0</v>
      </c>
      <c r="E36" s="18">
        <v>0</v>
      </c>
      <c r="F36" s="18">
        <v>0</v>
      </c>
      <c r="G36" s="18">
        <v>0</v>
      </c>
      <c r="H36" s="18">
        <v>666.223117</v>
      </c>
      <c r="I36" s="18">
        <v>766.8</v>
      </c>
      <c r="J36" s="18">
        <v>1672.3839270600001</v>
      </c>
      <c r="K36" s="18">
        <v>2280.5235369000002</v>
      </c>
      <c r="L36" s="18">
        <v>3800.8725615000003</v>
      </c>
      <c r="M36" s="18">
        <v>4561.0470738000004</v>
      </c>
      <c r="N36" s="22">
        <v>13747.850216260002</v>
      </c>
    </row>
    <row r="37" spans="1:14">
      <c r="A37" s="10" t="s">
        <v>55</v>
      </c>
      <c r="B37" s="14">
        <v>0</v>
      </c>
      <c r="C37" s="18">
        <v>0</v>
      </c>
      <c r="D37" s="18">
        <v>0</v>
      </c>
      <c r="E37" s="18">
        <v>0</v>
      </c>
      <c r="F37" s="18">
        <v>0</v>
      </c>
      <c r="G37" s="18">
        <v>0</v>
      </c>
      <c r="H37" s="18">
        <v>0</v>
      </c>
      <c r="I37" s="18">
        <v>1434</v>
      </c>
      <c r="J37" s="18">
        <v>0</v>
      </c>
      <c r="K37" s="18">
        <v>0</v>
      </c>
      <c r="L37" s="18">
        <v>0</v>
      </c>
      <c r="M37" s="18">
        <v>0</v>
      </c>
      <c r="N37" s="22">
        <v>1434</v>
      </c>
    </row>
    <row r="38" spans="1:14" ht="15" thickBot="1">
      <c r="A38" s="10" t="s">
        <v>56</v>
      </c>
      <c r="B38" s="14">
        <v>0</v>
      </c>
      <c r="C38" s="18">
        <v>0</v>
      </c>
      <c r="D38" s="18">
        <v>0</v>
      </c>
      <c r="E38" s="18">
        <v>0</v>
      </c>
      <c r="F38" s="18">
        <v>0</v>
      </c>
      <c r="G38" s="18">
        <v>0</v>
      </c>
      <c r="H38" s="18">
        <v>199.978973</v>
      </c>
      <c r="I38" s="18"/>
      <c r="J38" s="18">
        <v>188.04172986585576</v>
      </c>
      <c r="K38" s="18">
        <v>256.42054072616696</v>
      </c>
      <c r="L38" s="18">
        <v>427.36756787694486</v>
      </c>
      <c r="M38" s="18">
        <v>512.84108145233392</v>
      </c>
      <c r="N38" s="22">
        <v>1584.6498929213017</v>
      </c>
    </row>
    <row r="39" spans="1:14" ht="15" thickBot="1">
      <c r="A39" s="11" t="s">
        <v>57</v>
      </c>
      <c r="B39" s="15">
        <v>0</v>
      </c>
      <c r="C39" s="19">
        <v>0</v>
      </c>
      <c r="D39" s="19">
        <v>0</v>
      </c>
      <c r="E39" s="19">
        <v>0</v>
      </c>
      <c r="F39" s="19">
        <v>0</v>
      </c>
      <c r="G39" s="19">
        <v>0</v>
      </c>
      <c r="H39" s="19">
        <v>887.26767600000005</v>
      </c>
      <c r="I39" s="19">
        <v>2872.2</v>
      </c>
      <c r="J39" s="19">
        <v>2086.8468727832801</v>
      </c>
      <c r="K39" s="19">
        <v>2845.7002810681092</v>
      </c>
      <c r="L39" s="19">
        <v>4742.8338017801825</v>
      </c>
      <c r="M39" s="19">
        <v>5691.4005621362185</v>
      </c>
      <c r="N39" s="23">
        <v>19126.249193767791</v>
      </c>
    </row>
    <row r="40" spans="1:14">
      <c r="A40" s="24" t="s">
        <v>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FDAA6-6597-486E-B799-2B57EDF2260D}">
  <dimension ref="A2:D57"/>
  <sheetViews>
    <sheetView topLeftCell="A28" workbookViewId="0">
      <selection activeCell="D39" sqref="D39"/>
    </sheetView>
  </sheetViews>
  <sheetFormatPr baseColWidth="10" defaultRowHeight="14.5"/>
  <cols>
    <col min="1" max="1" width="5" customWidth="1"/>
    <col min="2" max="2" width="5.1796875" customWidth="1"/>
    <col min="3" max="4" width="30.453125" customWidth="1"/>
  </cols>
  <sheetData>
    <row r="2" spans="1:4">
      <c r="A2" s="217" t="s">
        <v>80</v>
      </c>
      <c r="B2" s="217"/>
      <c r="C2" s="217"/>
      <c r="D2" s="217"/>
    </row>
    <row r="3" spans="1:4">
      <c r="A3" s="58"/>
      <c r="B3" s="58"/>
      <c r="C3" s="58"/>
      <c r="D3" s="58"/>
    </row>
    <row r="4" spans="1:4">
      <c r="C4" s="218" t="s">
        <v>76</v>
      </c>
      <c r="D4" s="218"/>
    </row>
    <row r="5" spans="1:4">
      <c r="C5" s="59" t="s">
        <v>77</v>
      </c>
      <c r="D5" s="59" t="s">
        <v>78</v>
      </c>
    </row>
    <row r="6" spans="1:4">
      <c r="A6" s="219" t="s">
        <v>79</v>
      </c>
      <c r="B6" s="219" t="s">
        <v>77</v>
      </c>
      <c r="C6" s="60"/>
      <c r="D6" s="60"/>
    </row>
    <row r="7" spans="1:4">
      <c r="A7" s="219"/>
      <c r="B7" s="219"/>
      <c r="C7" s="61"/>
      <c r="D7" s="61"/>
    </row>
    <row r="8" spans="1:4">
      <c r="A8" s="219"/>
      <c r="B8" s="219"/>
      <c r="C8" s="61"/>
      <c r="D8" s="61"/>
    </row>
    <row r="9" spans="1:4">
      <c r="A9" s="219"/>
      <c r="B9" s="219"/>
      <c r="C9" s="61"/>
      <c r="D9" s="61"/>
    </row>
    <row r="10" spans="1:4">
      <c r="A10" s="219"/>
      <c r="B10" s="219"/>
      <c r="C10" s="61"/>
      <c r="D10" s="61"/>
    </row>
    <row r="11" spans="1:4">
      <c r="A11" s="219"/>
      <c r="B11" s="219"/>
      <c r="C11" s="61"/>
      <c r="D11" s="61"/>
    </row>
    <row r="12" spans="1:4">
      <c r="A12" s="219"/>
      <c r="B12" s="219"/>
      <c r="C12" s="62"/>
      <c r="D12" s="62"/>
    </row>
    <row r="13" spans="1:4">
      <c r="A13" s="219"/>
      <c r="B13" s="219" t="s">
        <v>78</v>
      </c>
      <c r="C13" s="60"/>
      <c r="D13" s="60"/>
    </row>
    <row r="14" spans="1:4">
      <c r="A14" s="219"/>
      <c r="B14" s="219"/>
      <c r="C14" s="61"/>
      <c r="D14" s="61"/>
    </row>
    <row r="15" spans="1:4">
      <c r="A15" s="219"/>
      <c r="B15" s="219"/>
      <c r="C15" s="61"/>
      <c r="D15" s="61"/>
    </row>
    <row r="16" spans="1:4">
      <c r="A16" s="219"/>
      <c r="B16" s="219"/>
      <c r="C16" s="61"/>
      <c r="D16" s="61"/>
    </row>
    <row r="17" spans="1:4">
      <c r="A17" s="219"/>
      <c r="B17" s="219"/>
      <c r="C17" s="61"/>
      <c r="D17" s="61"/>
    </row>
    <row r="18" spans="1:4">
      <c r="A18" s="219"/>
      <c r="B18" s="219"/>
      <c r="C18" s="61"/>
      <c r="D18" s="61"/>
    </row>
    <row r="19" spans="1:4">
      <c r="A19" s="219"/>
      <c r="B19" s="219"/>
      <c r="C19" s="62"/>
      <c r="D19" s="62"/>
    </row>
    <row r="21" spans="1:4">
      <c r="A21" s="217" t="s">
        <v>81</v>
      </c>
      <c r="B21" s="217"/>
      <c r="C21" s="217"/>
      <c r="D21" s="217"/>
    </row>
    <row r="22" spans="1:4">
      <c r="A22" s="58"/>
      <c r="B22" s="58"/>
      <c r="C22" s="58"/>
      <c r="D22" s="58"/>
    </row>
    <row r="23" spans="1:4">
      <c r="C23" s="218" t="s">
        <v>76</v>
      </c>
      <c r="D23" s="218"/>
    </row>
    <row r="24" spans="1:4">
      <c r="C24" s="59" t="s">
        <v>77</v>
      </c>
      <c r="D24" s="59" t="s">
        <v>78</v>
      </c>
    </row>
    <row r="25" spans="1:4">
      <c r="A25" s="219" t="s">
        <v>79</v>
      </c>
      <c r="B25" s="219" t="s">
        <v>77</v>
      </c>
      <c r="C25" s="60"/>
      <c r="D25" s="60"/>
    </row>
    <row r="26" spans="1:4">
      <c r="A26" s="219"/>
      <c r="B26" s="219"/>
      <c r="C26" s="61"/>
      <c r="D26" s="61"/>
    </row>
    <row r="27" spans="1:4">
      <c r="A27" s="219"/>
      <c r="B27" s="219"/>
      <c r="C27" s="61"/>
      <c r="D27" s="61"/>
    </row>
    <row r="28" spans="1:4">
      <c r="A28" s="219"/>
      <c r="B28" s="219"/>
      <c r="C28" s="61"/>
      <c r="D28" s="61"/>
    </row>
    <row r="29" spans="1:4">
      <c r="A29" s="219"/>
      <c r="B29" s="219"/>
      <c r="C29" s="61"/>
      <c r="D29" s="61"/>
    </row>
    <row r="30" spans="1:4">
      <c r="A30" s="219"/>
      <c r="B30" s="219"/>
      <c r="C30" s="61"/>
      <c r="D30" s="61"/>
    </row>
    <row r="31" spans="1:4">
      <c r="A31" s="219"/>
      <c r="B31" s="219"/>
      <c r="C31" s="62"/>
      <c r="D31" s="62"/>
    </row>
    <row r="32" spans="1:4">
      <c r="A32" s="219"/>
      <c r="B32" s="219" t="s">
        <v>78</v>
      </c>
      <c r="C32" s="60"/>
      <c r="D32" s="60"/>
    </row>
    <row r="33" spans="1:4">
      <c r="A33" s="219"/>
      <c r="B33" s="219"/>
      <c r="C33" s="61"/>
      <c r="D33" s="61"/>
    </row>
    <row r="34" spans="1:4">
      <c r="A34" s="219"/>
      <c r="B34" s="219"/>
      <c r="C34" s="61"/>
      <c r="D34" s="61"/>
    </row>
    <row r="35" spans="1:4">
      <c r="A35" s="219"/>
      <c r="B35" s="219"/>
      <c r="C35" s="61"/>
      <c r="D35" s="61"/>
    </row>
    <row r="36" spans="1:4">
      <c r="A36" s="219"/>
      <c r="B36" s="219"/>
      <c r="C36" s="61"/>
      <c r="D36" s="61"/>
    </row>
    <row r="37" spans="1:4">
      <c r="A37" s="219"/>
      <c r="B37" s="219"/>
      <c r="C37" s="61"/>
      <c r="D37" s="61"/>
    </row>
    <row r="38" spans="1:4">
      <c r="A38" s="219"/>
      <c r="B38" s="219"/>
      <c r="C38" s="62"/>
      <c r="D38" s="62"/>
    </row>
    <row r="40" spans="1:4">
      <c r="A40" s="217" t="s">
        <v>81</v>
      </c>
      <c r="B40" s="217"/>
      <c r="C40" s="217"/>
      <c r="D40" s="217"/>
    </row>
    <row r="41" spans="1:4">
      <c r="A41" s="58"/>
      <c r="B41" s="58"/>
      <c r="C41" s="58"/>
      <c r="D41" s="58"/>
    </row>
    <row r="42" spans="1:4">
      <c r="C42" s="218" t="s">
        <v>76</v>
      </c>
      <c r="D42" s="218"/>
    </row>
    <row r="43" spans="1:4">
      <c r="C43" s="59" t="s">
        <v>77</v>
      </c>
      <c r="D43" s="59" t="s">
        <v>78</v>
      </c>
    </row>
    <row r="44" spans="1:4">
      <c r="A44" s="219" t="s">
        <v>79</v>
      </c>
      <c r="B44" s="219" t="s">
        <v>77</v>
      </c>
      <c r="C44" s="60"/>
      <c r="D44" s="60"/>
    </row>
    <row r="45" spans="1:4">
      <c r="A45" s="219"/>
      <c r="B45" s="219"/>
      <c r="C45" s="61"/>
      <c r="D45" s="61"/>
    </row>
    <row r="46" spans="1:4">
      <c r="A46" s="219"/>
      <c r="B46" s="219"/>
      <c r="C46" s="61"/>
      <c r="D46" s="61"/>
    </row>
    <row r="47" spans="1:4">
      <c r="A47" s="219"/>
      <c r="B47" s="219"/>
      <c r="C47" s="61"/>
      <c r="D47" s="61"/>
    </row>
    <row r="48" spans="1:4">
      <c r="A48" s="219"/>
      <c r="B48" s="219"/>
      <c r="C48" s="61"/>
      <c r="D48" s="61"/>
    </row>
    <row r="49" spans="1:4">
      <c r="A49" s="219"/>
      <c r="B49" s="219"/>
      <c r="C49" s="61"/>
      <c r="D49" s="61"/>
    </row>
    <row r="50" spans="1:4">
      <c r="A50" s="219"/>
      <c r="B50" s="219"/>
      <c r="C50" s="62"/>
      <c r="D50" s="62"/>
    </row>
    <row r="51" spans="1:4">
      <c r="A51" s="219"/>
      <c r="B51" s="219" t="s">
        <v>78</v>
      </c>
      <c r="C51" s="60"/>
      <c r="D51" s="60"/>
    </row>
    <row r="52" spans="1:4">
      <c r="A52" s="219"/>
      <c r="B52" s="219"/>
      <c r="C52" s="61"/>
      <c r="D52" s="61"/>
    </row>
    <row r="53" spans="1:4">
      <c r="A53" s="219"/>
      <c r="B53" s="219"/>
      <c r="C53" s="61"/>
      <c r="D53" s="61"/>
    </row>
    <row r="54" spans="1:4">
      <c r="A54" s="219"/>
      <c r="B54" s="219"/>
      <c r="C54" s="61"/>
      <c r="D54" s="61"/>
    </row>
    <row r="55" spans="1:4">
      <c r="A55" s="219"/>
      <c r="B55" s="219"/>
      <c r="C55" s="61"/>
      <c r="D55" s="61"/>
    </row>
    <row r="56" spans="1:4">
      <c r="A56" s="219"/>
      <c r="B56" s="219"/>
      <c r="C56" s="61"/>
      <c r="D56" s="61"/>
    </row>
    <row r="57" spans="1:4">
      <c r="A57" s="219"/>
      <c r="B57" s="219"/>
      <c r="C57" s="62"/>
      <c r="D57" s="62"/>
    </row>
  </sheetData>
  <mergeCells count="15">
    <mergeCell ref="A2:D2"/>
    <mergeCell ref="A21:D21"/>
    <mergeCell ref="A40:D40"/>
    <mergeCell ref="C42:D42"/>
    <mergeCell ref="A44:A57"/>
    <mergeCell ref="B44:B50"/>
    <mergeCell ref="B51:B57"/>
    <mergeCell ref="C23:D23"/>
    <mergeCell ref="A25:A38"/>
    <mergeCell ref="B25:B31"/>
    <mergeCell ref="B32:B38"/>
    <mergeCell ref="C4:D4"/>
    <mergeCell ref="B6:B12"/>
    <mergeCell ref="B13:B19"/>
    <mergeCell ref="A6: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INGRESOS</vt:lpstr>
      <vt:lpstr>CC</vt:lpstr>
      <vt:lpstr>Proyección 2021</vt:lpstr>
      <vt:lpstr>Proyección 5 años</vt:lpstr>
      <vt:lpstr>2020 ajustado</vt:lpstr>
      <vt:lpstr>Contratos</vt:lpstr>
      <vt:lpstr>Matriz de Crecimiento</vt:lpstr>
      <vt:lpstr>'Proyección 2021'!Área_de_impresión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Andrea Ocampo Quintero</dc:creator>
  <cp:lastModifiedBy>Saray Zarate </cp:lastModifiedBy>
  <cp:lastPrinted>2019-09-17T14:56:27Z</cp:lastPrinted>
  <dcterms:created xsi:type="dcterms:W3CDTF">2014-07-11T16:09:18Z</dcterms:created>
  <dcterms:modified xsi:type="dcterms:W3CDTF">2026-10-09T16:01:08Z</dcterms:modified>
</cp:coreProperties>
</file>