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2"/>
  </bookViews>
  <sheets>
    <sheet name="CONTEXTO ESTRATÉGICO" sheetId="25" r:id="rId1"/>
    <sheet name="MAPEO" sheetId="22" state="hidden" r:id="rId2"/>
    <sheet name="MATRIZ MAPA DE RIESGOS" sheetId="3" r:id="rId3"/>
    <sheet name="CONTROLES" sheetId="6" r:id="rId4"/>
    <sheet name="Evaluacion" sheetId="21" state="hidden" r:id="rId5"/>
    <sheet name="Hoja1" sheetId="24" state="hidden" r:id="rId6"/>
  </sheets>
  <definedNames>
    <definedName name="_xlnm._FilterDatabase" localSheetId="3" hidden="1">CONTROLES!$A$6:$N$11</definedName>
    <definedName name="_xlnm.Print_Area" localSheetId="2">'MATRIZ MAPA DE RIESGOS'!$A$1:$X$13</definedName>
    <definedName name="RIESGOS" localSheetId="2">'MATRIZ MAPA DE RIESGOS'!$AK$9:$AK$13</definedName>
    <definedName name="_xlnm.Print_Titles" localSheetId="2">'MATRIZ MAPA DE RIESGOS'!$6:$8</definedName>
  </definedNames>
  <calcPr calcId="125725"/>
</workbook>
</file>

<file path=xl/calcChain.xml><?xml version="1.0" encoding="utf-8"?>
<calcChain xmlns="http://schemas.openxmlformats.org/spreadsheetml/2006/main">
  <c r="J12" i="6"/>
  <c r="L12" s="1"/>
  <c r="C12"/>
  <c r="B12"/>
  <c r="C9"/>
  <c r="C10"/>
  <c r="C11"/>
  <c r="B9"/>
  <c r="B10"/>
  <c r="B11"/>
  <c r="N10" i="3"/>
  <c r="O10" s="1"/>
  <c r="N11"/>
  <c r="O11" s="1"/>
  <c r="M10"/>
  <c r="M11"/>
  <c r="K10"/>
  <c r="K11"/>
  <c r="D13"/>
  <c r="D12"/>
  <c r="N12"/>
  <c r="O12" s="1"/>
  <c r="K12"/>
  <c r="M12"/>
  <c r="K9"/>
  <c r="K13"/>
  <c r="D9"/>
  <c r="J10" i="6"/>
  <c r="L10" s="1"/>
  <c r="C30" i="25"/>
  <c r="C31"/>
  <c r="C32"/>
  <c r="C33"/>
  <c r="C34"/>
  <c r="C35"/>
  <c r="C29"/>
  <c r="B9" i="3"/>
  <c r="J9" i="6"/>
  <c r="K9" s="1"/>
  <c r="N13" i="3"/>
  <c r="O13" s="1"/>
  <c r="C38" i="25"/>
  <c r="C36"/>
  <c r="M13" i="3"/>
  <c r="A9"/>
  <c r="A8" i="6" s="1"/>
  <c r="C8"/>
  <c r="N9" i="3"/>
  <c r="O9" s="1"/>
  <c r="J8" i="6"/>
  <c r="K8" s="1"/>
  <c r="M9" i="3"/>
  <c r="B8" i="6"/>
  <c r="J11"/>
  <c r="L11" s="1"/>
  <c r="A4" i="3"/>
  <c r="H5" i="22"/>
  <c r="D6"/>
  <c r="E6"/>
  <c r="F6"/>
  <c r="G6"/>
  <c r="H6"/>
  <c r="D7"/>
  <c r="E7"/>
  <c r="F7"/>
  <c r="G7"/>
  <c r="H7"/>
  <c r="D8"/>
  <c r="E8"/>
  <c r="F8"/>
  <c r="G8"/>
  <c r="H8"/>
  <c r="D9"/>
  <c r="E9"/>
  <c r="F9"/>
  <c r="G9"/>
  <c r="H9"/>
  <c r="E5"/>
  <c r="F5"/>
  <c r="G5"/>
  <c r="D5"/>
  <c r="N11" i="6" l="1"/>
  <c r="L9"/>
  <c r="M9" s="1"/>
  <c r="N12"/>
  <c r="K12"/>
  <c r="M12" s="1"/>
  <c r="K11"/>
  <c r="M11"/>
  <c r="L8"/>
  <c r="K10"/>
  <c r="M8"/>
  <c r="Q9" i="3" s="1"/>
  <c r="Q10" l="1"/>
  <c r="Q12"/>
  <c r="N9" i="6"/>
  <c r="M10"/>
  <c r="N10" s="1"/>
  <c r="R12" i="3"/>
  <c r="S12" s="1"/>
  <c r="R10"/>
  <c r="S10" s="1"/>
  <c r="N8" i="6"/>
  <c r="R9" i="3" s="1"/>
  <c r="S9" s="1"/>
  <c r="Q11" l="1"/>
  <c r="Q13"/>
  <c r="R11"/>
  <c r="S11" s="1"/>
  <c r="R13"/>
  <c r="S13" s="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B20" authorId="0">
      <text>
        <r>
          <rPr>
            <b/>
            <sz val="8"/>
            <color indexed="81"/>
            <rFont val="Tahoma"/>
            <family val="2"/>
          </rPr>
          <t xml:space="preserve">F. Internos: </t>
        </r>
        <r>
          <rPr>
            <sz val="8"/>
            <color indexed="81"/>
            <rFont val="Tahoma"/>
            <family val="2"/>
          </rPr>
          <t>Coloque la lista de factores internos que pueden convertirse en riesgos.</t>
        </r>
      </text>
    </comment>
    <comment ref="C20" authorId="0">
      <text>
        <r>
          <rPr>
            <b/>
            <sz val="8"/>
            <color indexed="81"/>
            <rFont val="Tahoma"/>
            <family val="2"/>
          </rPr>
          <t>Debilidades:</t>
        </r>
        <r>
          <rPr>
            <sz val="8"/>
            <color indexed="81"/>
            <rFont val="Tahoma"/>
            <family val="2"/>
          </rPr>
          <t>Coloque X, si es debilidad.</t>
        </r>
      </text>
    </comment>
    <comment ref="B21" authorId="0">
      <text>
        <r>
          <rPr>
            <b/>
            <sz val="8"/>
            <color indexed="81"/>
            <rFont val="Tahoma"/>
            <family val="2"/>
          </rPr>
          <t xml:space="preserve">F. Internos: </t>
        </r>
        <r>
          <rPr>
            <sz val="8"/>
            <color indexed="81"/>
            <rFont val="Tahoma"/>
            <family val="2"/>
          </rPr>
          <t>Coloque la lista de factores internos que pueden convertirse en riesgos.</t>
        </r>
      </text>
    </comment>
    <comment ref="C21" authorId="0">
      <text>
        <r>
          <rPr>
            <b/>
            <sz val="8"/>
            <color indexed="81"/>
            <rFont val="Tahoma"/>
            <family val="2"/>
          </rPr>
          <t>Debilidades:</t>
        </r>
        <r>
          <rPr>
            <sz val="8"/>
            <color indexed="81"/>
            <rFont val="Tahoma"/>
            <family val="2"/>
          </rPr>
          <t>Coloque X, si es debilidad.</t>
        </r>
      </text>
    </comment>
    <comment ref="B22" authorId="0">
      <text>
        <r>
          <rPr>
            <b/>
            <sz val="8"/>
            <color indexed="81"/>
            <rFont val="Tahoma"/>
            <family val="2"/>
          </rPr>
          <t xml:space="preserve">F. Internos: </t>
        </r>
        <r>
          <rPr>
            <sz val="8"/>
            <color indexed="81"/>
            <rFont val="Tahoma"/>
            <family val="2"/>
          </rPr>
          <t>Coloque la lista de factores internos que pueden convertirse en riesgos.</t>
        </r>
      </text>
    </comment>
    <comment ref="C22" authorId="0">
      <text>
        <r>
          <rPr>
            <b/>
            <sz val="8"/>
            <color indexed="81"/>
            <rFont val="Tahoma"/>
            <family val="2"/>
          </rPr>
          <t>Debilidades:</t>
        </r>
        <r>
          <rPr>
            <sz val="8"/>
            <color indexed="81"/>
            <rFont val="Tahoma"/>
            <family val="2"/>
          </rPr>
          <t>Coloque X, si es debilidad.</t>
        </r>
      </text>
    </comment>
  </commentList>
</comments>
</file>

<file path=xl/comments2.xml><?xml version="1.0" encoding="utf-8"?>
<comments xmlns="http://schemas.openxmlformats.org/spreadsheetml/2006/main">
  <authors>
    <author>NEIDA</author>
  </authors>
  <commentList>
    <comment ref="J9" authorId="0">
      <text>
        <r>
          <rPr>
            <b/>
            <sz val="9"/>
            <color indexed="81"/>
            <rFont val="Tahoma"/>
            <family val="2"/>
          </rPr>
          <t>Seleccione: 
1. Insignificante.
2. Menor.
3. Moderado.
4. Mayor.
5. Catástrofico.</t>
        </r>
        <r>
          <rPr>
            <sz val="9"/>
            <color indexed="81"/>
            <rFont val="Tahoma"/>
            <family val="2"/>
          </rPr>
          <t xml:space="preserve">
</t>
        </r>
      </text>
    </comment>
    <comment ref="L9" authorId="0">
      <text>
        <r>
          <rPr>
            <b/>
            <sz val="9"/>
            <color indexed="81"/>
            <rFont val="Tahoma"/>
            <family val="2"/>
          </rPr>
          <t xml:space="preserve">Seleccione: 
1. Raro. 
2. Improbable.
3. Moderado. 
4. Probable.
5. Casi Certeza. </t>
        </r>
      </text>
    </comment>
  </commentList>
</comments>
</file>

<file path=xl/comments3.xml><?xml version="1.0" encoding="utf-8"?>
<comments xmlns="http://schemas.openxmlformats.org/spreadsheetml/2006/main">
  <authors>
    <author>cripac</author>
  </authors>
  <commentList>
    <comment ref="B6"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<sst xmlns="http://schemas.openxmlformats.org/spreadsheetml/2006/main" count="244" uniqueCount="175">
  <si>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</si>
  <si>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</si>
  <si>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</si>
  <si>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</si>
  <si>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</si>
  <si>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</si>
  <si>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</si>
  <si>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</si>
  <si>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</si>
  <si>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</si>
  <si>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</si>
  <si>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</si>
  <si>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</si>
  <si>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</si>
  <si>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</si>
  <si>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</si>
  <si>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</si>
  <si>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</si>
  <si>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</si>
  <si>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</si>
  <si>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</si>
  <si>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</si>
  <si>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</si>
  <si>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</si>
  <si>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</si>
  <si>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</si>
  <si>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</si>
  <si>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</si>
  <si>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</si>
  <si>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</si>
  <si>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</si>
  <si>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</si>
  <si>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</si>
  <si>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</si>
  <si>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</si>
  <si>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</si>
  <si>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</si>
  <si>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</si>
  <si>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</si>
  <si>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</si>
  <si>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</si>
  <si>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</si>
  <si>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</si>
  <si>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</si>
  <si>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</si>
  <si>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</si>
  <si>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</si>
  <si>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</si>
  <si>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</si>
  <si>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</si>
  <si>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</si>
  <si>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</si>
  <si>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</si>
  <si>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</si>
  <si>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</si>
  <si>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</si>
  <si>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</si>
  <si>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</si>
  <si>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</si>
  <si>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</si>
  <si>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</si>
  <si>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</si>
  <si>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VALORACION DE CONTROLES</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</si>
  <si>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</si>
  <si>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</si>
  <si>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</si>
  <si>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</si>
  <si>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</si>
  <si>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</si>
  <si>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</si>
  <si>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</si>
  <si>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</si>
  <si>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</si>
  <si>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</si>
  <si>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</si>
  <si>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</si>
  <si>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</si>
  <si>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</si>
  <si>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</si>
  <si>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</si>
  <si>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</si>
  <si>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</si>
  <si>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</si>
  <si>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</si>
  <si>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</si>
  <si>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</si>
  <si>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</si>
  <si>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</si>
  <si>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</si>
  <si>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</si>
  <si>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</si>
  <si>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</si>
  <si>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</si>
  <si>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</si>
  <si>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</si>
  <si>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</si>
  <si>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</si>
  <si>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</si>
  <si>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</si>
  <si>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</si>
  <si>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</si>
  <si>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</si>
  <si>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</si>
  <si>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</si>
  <si>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</si>
  <si>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</si>
  <si>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</si>
  <si>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</si>
  <si>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</si>
  <si>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Riesgo Operativo</t>
  </si>
  <si>
    <t>Riesgo de Cumplimiento</t>
  </si>
  <si>
    <t>1 Fi</t>
  </si>
  <si>
    <t>2 Fi</t>
  </si>
  <si>
    <t>3 Fi</t>
  </si>
  <si>
    <t>4 Fi</t>
  </si>
  <si>
    <t>5 Fi</t>
  </si>
  <si>
    <t>6 Fi</t>
  </si>
  <si>
    <t>7 Fi</t>
  </si>
  <si>
    <t>1 Fe</t>
  </si>
  <si>
    <t>2 Fe</t>
  </si>
  <si>
    <t>3 Fe</t>
  </si>
  <si>
    <t>X</t>
  </si>
  <si>
    <t>controles existentes, procesos y procedimeintos</t>
  </si>
  <si>
    <t>SOPORTE INFORMÁTICO</t>
  </si>
  <si>
    <t>Fallas en el acceso a la información contenida en los servidores</t>
  </si>
  <si>
    <t>Mal manejo de la información por parte del usuario y/o del administrador, fallas en los dispositivos de almacenamiento, fallas en la infraestructura de comunicacón de datos o los dispositivos de comunicación, inclumplimiento de las políticas definidas sobre la materia.</t>
  </si>
  <si>
    <t>Los usuarios no pueden acceder a los equipos e impresoras para realizar sus actividades, No hay acceso a los sistemas de información de la entidad (ORFEO, SEVEN, Mandarin, Software Centro de Emisión, Kactus, etc.), Interrupción en los procesos de las áreas soportados por la Oficina de Informática, Implicaciones legales y disciplinarias.</t>
  </si>
  <si>
    <t>Backup programados, Políticas de Seguridad, Cronograma de mantenimiento para los servidores, Control de acceso al centro de computo,  Soporte y garantía de los productos, plan de contingencia, UPS.</t>
  </si>
  <si>
    <t>Jefe Oficina de Informática</t>
  </si>
  <si>
    <t>Fortalecer y gestionar la plataforma tecnológica utilizando herramientas que permitan la administración y aseguramiento de la información así como la utilización de hardware y software actualizado.</t>
  </si>
  <si>
    <t>MATRIZ MAPA DE RIESGOS SOPORTE INFORMATICO</t>
  </si>
  <si>
    <t>VALORACION DE CONTROLES SOPORTE INFORMATICO</t>
  </si>
  <si>
    <t>Riesgo de corrupción</t>
  </si>
  <si>
    <t>Riesgo de imagen</t>
  </si>
  <si>
    <t>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t>
  </si>
  <si>
    <t>x</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</si>
  <si>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</si>
  <si>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</si>
  <si>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 xml:space="preserve">
1. Falta de observancia al principio de probidad y transparencia en la función pública.
2. Falta de ética y honestidad
3.  Desconocimiento de normatividad aplicable en el uso de los recursos
4.  Desconomiento en los procedimientos que establecen como debe ser el manejo de los recursos públicos</t>
  </si>
  <si>
    <t>Tener software no licenciado</t>
  </si>
  <si>
    <t>Pérdida de información</t>
  </si>
  <si>
    <t xml:space="preserve">*  Los usuarios no guardan la información en las unidades públicas, indicadas para ello.
*  Desconocimiento de las políticas de seguridad de la información </t>
  </si>
  <si>
    <t xml:space="preserve">*  Incumplimiento con los objetivos y tareas encomendadas
*  No se puede realizar la trazabilidad de la información
</t>
  </si>
  <si>
    <t>Se realiza back up diario de los sistemas de información de la parte financiera, contable y nómina y de todas las herramientas de emisión para radio y televisión.
Políticas definidas y difundidas para el backup de la información, respaldo de información, políticas de seguridad de la información y infraestructura de tecnologías de información y comunicaciones.</t>
  </si>
  <si>
    <t>Ajustar las políticas de seguridad de la información para el manejo de información por parte de los usuarios.</t>
  </si>
  <si>
    <t>Ajuste de políticas</t>
  </si>
  <si>
    <t>*  Adquisición de tecnología para mejorar las condiciones del centro de computo
*  Optimización de la infraestructura tecnológica,</t>
  </si>
  <si>
    <t>*  Subsistemas para el centro de cómputo comprados
*  Adjudicación del proceso para   cableado estructurado</t>
  </si>
  <si>
    <t>Multas, sanciones de ley, investigaciones disciplinarias</t>
  </si>
  <si>
    <t>*  Incumplimiento de los usuarios del procedimiento de administración de licenciamiento de software.</t>
  </si>
  <si>
    <t>La instalación de software solo es permitida a través de usuario administrador.</t>
  </si>
  <si>
    <t>* Optimización de la infraestructura tecnológica</t>
  </si>
  <si>
    <t>*  Adjudicación del proceso para   cableado estructurado</t>
  </si>
  <si>
    <t>Sustracción, concentración y manipulación de la información institucional.</t>
  </si>
  <si>
    <t>1.  Desgaste Administrativo.
2.  Investigaciones disciplinarias
3.  Afectación en la imagen institucional y credibilidad de la entidad, por cuanto lesiona la transparencia y probidad de la entidad y del Estado.
4,  Pérdida de trazabilidad de la información</t>
  </si>
  <si>
    <t>Ajustar las políticas de seguridad de la información para el manejo de información por parte de los usuarios.
Difundir las políticas de seguridad de la información que se ajusten</t>
  </si>
  <si>
    <t>Ajuste de políticas
Políticas difundidas</t>
  </si>
  <si>
    <t>Capacitaciones preventivas en control disciplinario</t>
  </si>
  <si>
    <t>Jefe Oficina de Control Disciplinario</t>
  </si>
  <si>
    <t>No de capacitaciones realizadas/ No de capacitaciones programadas</t>
  </si>
  <si>
    <t>Riesgo Tecnológico</t>
  </si>
  <si>
    <t>Se realiza back up diario de los sistemas de información de la parte financiera, contable y nómina y de todas las herramientas de emisión para radio y televisión.
Políticas definidas y difundidas para el backup de la información, respaldo de información, políticas de seguridad de la información e infraestructura de tecnologías de información y comunicaciones.</t>
  </si>
  <si>
    <t>Inducción dirigida a funcionarios donde se exponen temáticas de Control Disciplinario.
Difusión de estatuto anticorrupción</t>
  </si>
  <si>
    <t>Falta de transparencia</t>
  </si>
  <si>
    <t>Ineficiente sistema de archivo</t>
  </si>
  <si>
    <t>Incumplimiento de procedimientos y políticas</t>
  </si>
  <si>
    <t xml:space="preserve">                                                           RADIO TELEVISIÓN NACIONAL DE COLOMBIA - RTVC</t>
  </si>
  <si>
    <t xml:space="preserve">        RADIO TELEVISIÓN NACIONAL DE COLOMBIA - RTVC</t>
  </si>
  <si>
    <r>
      <rPr>
        <b/>
        <sz val="16"/>
        <color indexed="8"/>
        <rFont val="Arial Narrow"/>
        <family val="2"/>
      </rPr>
      <t>Versión:</t>
    </r>
    <r>
      <rPr>
        <sz val="16"/>
        <color indexed="8"/>
        <rFont val="Arial Narrow"/>
        <family val="2"/>
      </rPr>
      <t xml:space="preserve"> V.3</t>
    </r>
  </si>
  <si>
    <r>
      <rPr>
        <b/>
        <sz val="16"/>
        <color indexed="8"/>
        <rFont val="Arial Narrow"/>
        <family val="2"/>
      </rPr>
      <t xml:space="preserve">Código: </t>
    </r>
    <r>
      <rPr>
        <sz val="16"/>
        <color indexed="8"/>
        <rFont val="Arial Narrow"/>
        <family val="2"/>
      </rPr>
      <t xml:space="preserve">  SPC-SIN-MR-01</t>
    </r>
  </si>
  <si>
    <t>SOPORTE INFORMATICO</t>
  </si>
  <si>
    <t xml:space="preserve">                   SOPORTE INFORMATICO                               </t>
  </si>
  <si>
    <r>
      <t xml:space="preserve">Código:  </t>
    </r>
    <r>
      <rPr>
        <sz val="16"/>
        <color indexed="8"/>
        <rFont val="Arial Narrow"/>
        <family val="2"/>
      </rPr>
      <t>SPC-SIN-MR-02</t>
    </r>
  </si>
  <si>
    <r>
      <rPr>
        <b/>
        <sz val="16"/>
        <color indexed="8"/>
        <rFont val="Arial Narrow"/>
        <family val="2"/>
      </rPr>
      <t>Fecha:</t>
    </r>
    <r>
      <rPr>
        <sz val="16"/>
        <color indexed="8"/>
        <rFont val="Arial Narrow"/>
        <family val="2"/>
      </rPr>
      <t xml:space="preserve"> 19/11/2013</t>
    </r>
  </si>
  <si>
    <r>
      <rPr>
        <b/>
        <sz val="16"/>
        <color indexed="8"/>
        <rFont val="Arial Narrow"/>
        <family val="2"/>
      </rPr>
      <t>Fecha :</t>
    </r>
    <r>
      <rPr>
        <sz val="16"/>
        <color indexed="8"/>
        <rFont val="Arial Narrow"/>
        <family val="2"/>
      </rPr>
      <t xml:space="preserve"> 19/11/2013</t>
    </r>
  </si>
</sst>
</file>

<file path=xl/styles.xml><?xml version="1.0" encoding="utf-8"?>
<styleSheet xmlns="http://schemas.openxmlformats.org/spreadsheetml/2006/main">
  <fonts count="52">
    <font>
      <sz val="10"/>
      <name val="Arial"/>
    </font>
    <font>
      <b/>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sz val="18"/>
      <name val="Arial"/>
      <family val="2"/>
    </font>
    <font>
      <b/>
      <i/>
      <sz val="12"/>
      <name val="Arial"/>
      <family val="2"/>
    </font>
    <font>
      <b/>
      <i/>
      <sz val="10"/>
      <name val="Arial"/>
      <family val="2"/>
    </font>
    <font>
      <sz val="9"/>
      <color indexed="81"/>
      <name val="Tahoma"/>
      <family val="2"/>
    </font>
    <font>
      <b/>
      <sz val="9"/>
      <color indexed="81"/>
      <name val="Tahoma"/>
      <family val="2"/>
    </font>
    <font>
      <sz val="8"/>
      <name val="Arial"/>
      <family val="2"/>
    </font>
    <font>
      <b/>
      <sz val="20"/>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b/>
      <i/>
      <sz val="16"/>
      <name val="Arial"/>
      <family val="2"/>
    </font>
    <font>
      <sz val="9"/>
      <name val="Arial"/>
      <family val="2"/>
    </font>
    <font>
      <b/>
      <sz val="9"/>
      <color indexed="10"/>
      <name val="Arial"/>
      <family val="2"/>
    </font>
    <font>
      <sz val="11"/>
      <name val="Arial Narrow"/>
      <family val="2"/>
    </font>
    <font>
      <sz val="16"/>
      <color indexed="8"/>
      <name val="Arial Narrow"/>
      <family val="2"/>
    </font>
    <font>
      <b/>
      <sz val="16"/>
      <color indexed="8"/>
      <name val="Arial Narrow"/>
      <family val="2"/>
    </font>
    <font>
      <i/>
      <sz val="8"/>
      <color rgb="FF000000"/>
      <name val="Arial"/>
      <family val="2"/>
    </font>
    <font>
      <sz val="8"/>
      <color rgb="FF000000"/>
      <name val="Arial"/>
      <family val="2"/>
    </font>
    <font>
      <b/>
      <sz val="9"/>
      <color rgb="FFFF0000"/>
      <name val="Arial"/>
      <family val="2"/>
    </font>
    <font>
      <b/>
      <sz val="10"/>
      <color rgb="FFFF0000"/>
      <name val="Arial"/>
      <family val="2"/>
    </font>
    <font>
      <sz val="14"/>
      <color theme="1"/>
      <name val="Arial Narrow"/>
      <family val="2"/>
    </font>
    <font>
      <b/>
      <sz val="16"/>
      <color theme="1"/>
      <name val="Arial Narrow"/>
      <family val="2"/>
    </font>
    <font>
      <sz val="16"/>
      <color theme="1"/>
      <name val="Arial Narrow"/>
      <family val="2"/>
    </font>
    <font>
      <sz val="10"/>
      <name val="Arial Narrow"/>
      <family val="2"/>
    </font>
    <font>
      <b/>
      <i/>
      <sz val="14"/>
      <name val="Arial"/>
      <family val="2"/>
    </font>
    <font>
      <b/>
      <sz val="16"/>
      <name val="Arial"/>
      <family val="2"/>
    </font>
  </fonts>
  <fills count="13">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50"/>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5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99">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0" applyFont="1" applyBorder="1" applyAlignment="1" applyProtection="1">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9"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7" fillId="0" borderId="0" xfId="0" applyFont="1" applyBorder="1" applyAlignment="1" applyProtection="1">
      <alignment horizontal="center" vertical="center"/>
      <protection locked="0"/>
    </xf>
    <xf numFmtId="0" fontId="0" fillId="0" borderId="2" xfId="0" applyBorder="1" applyProtection="1">
      <protection locked="0"/>
    </xf>
    <xf numFmtId="0" fontId="9"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0" fillId="0" borderId="3" xfId="0" applyFont="1" applyBorder="1" applyProtection="1"/>
    <xf numFmtId="0" fontId="10" fillId="0" borderId="0" xfId="0" applyFont="1" applyBorder="1" applyProtection="1"/>
    <xf numFmtId="0" fontId="10" fillId="0" borderId="4" xfId="0" applyFont="1" applyFill="1" applyBorder="1" applyAlignment="1" applyProtection="1">
      <alignment horizontal="center"/>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0" fillId="0" borderId="8"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0"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0"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0"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0"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0" fillId="0" borderId="18" xfId="0" applyFont="1" applyBorder="1" applyAlignment="1" applyProtection="1">
      <alignment horizontal="left" vertical="center" wrapText="1"/>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Protection="1">
      <protection locked="0"/>
    </xf>
    <xf numFmtId="0" fontId="4" fillId="0" borderId="0" xfId="0" applyFont="1" applyAlignment="1" applyProtection="1">
      <alignment textRotation="90"/>
      <protection locked="0"/>
    </xf>
    <xf numFmtId="0" fontId="3" fillId="0" borderId="0" xfId="0" applyFont="1" applyAlignment="1" applyProtection="1">
      <alignment horizontal="center" vertical="center"/>
      <protection locked="0"/>
    </xf>
    <xf numFmtId="49" fontId="4" fillId="0" borderId="0" xfId="0" applyNumberFormat="1" applyFont="1" applyProtection="1">
      <protection locked="0"/>
    </xf>
    <xf numFmtId="0" fontId="8" fillId="0" borderId="0" xfId="0" applyFont="1" applyAlignment="1" applyProtection="1">
      <alignment horizontal="center"/>
      <protection locked="0"/>
    </xf>
    <xf numFmtId="0" fontId="4" fillId="0" borderId="0" xfId="0" applyFont="1" applyAlignment="1" applyProtection="1">
      <alignment horizontal="center"/>
      <protection locked="0"/>
    </xf>
    <xf numFmtId="0" fontId="8" fillId="0" borderId="16" xfId="0" applyFont="1" applyBorder="1" applyAlignment="1" applyProtection="1">
      <alignment horizontal="center"/>
      <protection locked="0"/>
    </xf>
    <xf numFmtId="0" fontId="13" fillId="0" borderId="16" xfId="0" applyNumberFormat="1" applyFont="1" applyFill="1" applyBorder="1" applyAlignment="1" applyProtection="1">
      <alignment vertical="center" wrapText="1"/>
    </xf>
    <xf numFmtId="0" fontId="17" fillId="0" borderId="16" xfId="0" applyFont="1" applyBorder="1" applyAlignment="1">
      <alignment horizontal="center" vertical="center" wrapText="1"/>
    </xf>
    <xf numFmtId="0" fontId="0" fillId="2" borderId="0" xfId="0" applyFill="1"/>
    <xf numFmtId="0" fontId="20" fillId="2" borderId="0" xfId="0" applyFont="1" applyFill="1" applyAlignment="1"/>
    <xf numFmtId="0" fontId="1" fillId="2" borderId="0" xfId="0" applyFont="1" applyFill="1" applyAlignment="1">
      <alignment horizontal="left"/>
    </xf>
    <xf numFmtId="0" fontId="18" fillId="2" borderId="0" xfId="0" applyFont="1" applyFill="1"/>
    <xf numFmtId="0" fontId="22" fillId="2" borderId="0" xfId="0" applyFont="1" applyFill="1"/>
    <xf numFmtId="0" fontId="24" fillId="2" borderId="0" xfId="0" applyFont="1" applyFill="1"/>
    <xf numFmtId="0" fontId="22" fillId="2" borderId="0" xfId="0" applyFont="1" applyFill="1" applyAlignment="1">
      <alignment horizontal="left" vertical="center" wrapText="1"/>
    </xf>
    <xf numFmtId="0" fontId="27" fillId="2" borderId="0" xfId="0" applyFont="1" applyFill="1" applyAlignment="1">
      <alignment horizontal="center"/>
    </xf>
    <xf numFmtId="0" fontId="28" fillId="2" borderId="0" xfId="0" applyFont="1" applyFill="1" applyAlignment="1">
      <alignment horizontal="center" vertical="center" wrapText="1"/>
    </xf>
    <xf numFmtId="0" fontId="29" fillId="2" borderId="0" xfId="0" applyFont="1" applyFill="1" applyBorder="1" applyAlignment="1">
      <alignment horizontal="center"/>
    </xf>
    <xf numFmtId="0" fontId="27" fillId="2" borderId="0" xfId="0" applyFont="1" applyFill="1" applyBorder="1" applyAlignment="1">
      <alignment horizontal="left" vertical="center" wrapText="1"/>
    </xf>
    <xf numFmtId="0" fontId="30" fillId="2" borderId="0" xfId="0" applyFont="1" applyFill="1"/>
    <xf numFmtId="0" fontId="4" fillId="0" borderId="16" xfId="0" applyFont="1" applyBorder="1" applyAlignment="1">
      <alignment horizontal="center" vertical="center" wrapText="1"/>
    </xf>
    <xf numFmtId="0" fontId="4" fillId="0" borderId="16" xfId="0" applyFont="1" applyBorder="1" applyAlignment="1">
      <alignment vertical="center" wrapText="1"/>
    </xf>
    <xf numFmtId="0" fontId="12" fillId="0" borderId="0" xfId="0" applyFont="1" applyBorder="1" applyAlignment="1" applyProtection="1">
      <alignment horizontal="center" vertical="center" textRotation="90" wrapText="1"/>
      <protection locked="0"/>
    </xf>
    <xf numFmtId="0" fontId="12"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left" vertical="center" wrapText="1" indent="1"/>
      <protection locked="0"/>
    </xf>
    <xf numFmtId="0" fontId="12" fillId="0" borderId="0" xfId="0" applyNumberFormat="1" applyFont="1" applyFill="1" applyBorder="1" applyAlignment="1" applyProtection="1">
      <alignment horizontal="left" vertical="center" wrapText="1" indent="1"/>
    </xf>
    <xf numFmtId="0" fontId="3" fillId="0" borderId="0" xfId="0" applyNumberFormat="1" applyFont="1" applyFill="1" applyBorder="1" applyAlignment="1" applyProtection="1">
      <alignment horizontal="left" vertical="center" wrapText="1" indent="1"/>
    </xf>
    <xf numFmtId="0" fontId="2" fillId="0" borderId="0" xfId="0" applyNumberFormat="1" applyFont="1" applyBorder="1" applyAlignment="1" applyProtection="1">
      <alignment horizontal="center" vertical="center" wrapText="1"/>
    </xf>
    <xf numFmtId="0" fontId="4" fillId="0" borderId="0" xfId="0" applyFont="1" applyBorder="1" applyAlignment="1" applyProtection="1">
      <alignment horizontal="left" vertical="center" wrapText="1" indent="1"/>
    </xf>
    <xf numFmtId="0" fontId="42" fillId="0" borderId="0" xfId="0" applyFont="1" applyBorder="1" applyAlignment="1">
      <alignment vertical="center" wrapText="1" readingOrder="1"/>
    </xf>
    <xf numFmtId="0" fontId="2" fillId="0" borderId="0" xfId="0" applyFont="1" applyBorder="1" applyAlignment="1" applyProtection="1">
      <alignment horizontal="center" vertical="center" wrapText="1"/>
      <protection locked="0"/>
    </xf>
    <xf numFmtId="0" fontId="21" fillId="2" borderId="0" xfId="0" applyFont="1" applyFill="1" applyBorder="1" applyAlignment="1">
      <alignment vertical="center" wrapText="1"/>
    </xf>
    <xf numFmtId="0" fontId="23" fillId="2" borderId="10" xfId="0" applyFont="1" applyFill="1" applyBorder="1" applyAlignment="1"/>
    <xf numFmtId="0" fontId="21" fillId="2" borderId="0" xfId="0" applyFont="1" applyFill="1" applyAlignment="1">
      <alignment vertical="center" wrapText="1"/>
    </xf>
    <xf numFmtId="0" fontId="3" fillId="0" borderId="16" xfId="0" applyNumberFormat="1" applyFont="1" applyFill="1" applyBorder="1" applyAlignment="1" applyProtection="1">
      <alignment horizontal="center" vertical="center" wrapText="1"/>
    </xf>
    <xf numFmtId="0" fontId="3" fillId="8" borderId="19"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xf>
    <xf numFmtId="0" fontId="0" fillId="0" borderId="16" xfId="0" applyBorder="1" applyAlignment="1" applyProtection="1">
      <alignment horizontal="center" vertical="center"/>
    </xf>
    <xf numFmtId="0" fontId="7" fillId="0" borderId="16" xfId="0" applyFont="1" applyFill="1" applyBorder="1" applyAlignment="1" applyProtection="1">
      <alignment vertical="center" wrapText="1"/>
    </xf>
    <xf numFmtId="0" fontId="12" fillId="0" borderId="16" xfId="0" applyNumberFormat="1" applyFont="1" applyFill="1" applyBorder="1" applyAlignment="1" applyProtection="1">
      <alignment vertical="center" wrapText="1"/>
    </xf>
    <xf numFmtId="0" fontId="3" fillId="0" borderId="16" xfId="0" applyNumberFormat="1" applyFont="1" applyFill="1" applyBorder="1" applyAlignment="1" applyProtection="1">
      <alignment vertical="center" wrapText="1"/>
    </xf>
    <xf numFmtId="0" fontId="37" fillId="0" borderId="16" xfId="0" applyNumberFormat="1" applyFont="1" applyFill="1" applyBorder="1" applyAlignment="1" applyProtection="1">
      <alignment vertical="center" wrapText="1"/>
      <protection locked="0"/>
    </xf>
    <xf numFmtId="0" fontId="27" fillId="2" borderId="16" xfId="0" applyFont="1" applyFill="1" applyBorder="1"/>
    <xf numFmtId="0" fontId="27" fillId="2" borderId="16" xfId="0" applyFont="1" applyFill="1" applyBorder="1" applyAlignment="1">
      <alignment vertical="center"/>
    </xf>
    <xf numFmtId="0" fontId="27" fillId="2" borderId="16" xfId="0" applyFont="1" applyFill="1" applyBorder="1" applyAlignment="1">
      <alignment vertical="center" wrapText="1"/>
    </xf>
    <xf numFmtId="0" fontId="37" fillId="2" borderId="16" xfId="0" applyFont="1" applyFill="1" applyBorder="1" applyAlignment="1">
      <alignment vertical="center" wrapText="1"/>
    </xf>
    <xf numFmtId="0" fontId="38" fillId="2" borderId="16" xfId="0" applyFont="1" applyFill="1" applyBorder="1" applyAlignment="1">
      <alignment horizontal="center" vertical="center"/>
    </xf>
    <xf numFmtId="0" fontId="27" fillId="2" borderId="16" xfId="0" applyFont="1" applyFill="1" applyBorder="1" applyAlignment="1">
      <alignment horizontal="left"/>
    </xf>
    <xf numFmtId="0" fontId="38" fillId="2" borderId="16" xfId="0" applyFont="1" applyFill="1" applyBorder="1" applyAlignment="1">
      <alignment horizontal="center"/>
    </xf>
    <xf numFmtId="0" fontId="35" fillId="2" borderId="16" xfId="0" applyFont="1" applyFill="1" applyBorder="1" applyAlignment="1">
      <alignment vertical="center" wrapText="1"/>
    </xf>
    <xf numFmtId="0" fontId="25" fillId="2" borderId="16" xfId="0" applyFont="1" applyFill="1" applyBorder="1" applyAlignment="1">
      <alignment horizontal="center"/>
    </xf>
    <xf numFmtId="0" fontId="26" fillId="2" borderId="16" xfId="0" applyFont="1" applyFill="1" applyBorder="1" applyAlignment="1">
      <alignment horizontal="center"/>
    </xf>
    <xf numFmtId="0" fontId="26" fillId="2" borderId="16" xfId="0" applyFont="1" applyFill="1" applyBorder="1" applyAlignment="1"/>
    <xf numFmtId="0" fontId="24" fillId="2" borderId="16" xfId="0" applyFont="1" applyFill="1" applyBorder="1"/>
    <xf numFmtId="0" fontId="25" fillId="2" borderId="16" xfId="0" applyFont="1" applyFill="1" applyBorder="1" applyAlignment="1">
      <alignment horizontal="center" vertical="center"/>
    </xf>
    <xf numFmtId="0" fontId="26" fillId="2" borderId="16" xfId="0" applyFont="1" applyFill="1" applyBorder="1" applyAlignment="1">
      <alignment horizontal="center" vertical="center"/>
    </xf>
    <xf numFmtId="0" fontId="25" fillId="2" borderId="1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37" fillId="0" borderId="0" xfId="0" applyFont="1" applyAlignment="1" applyProtection="1">
      <alignment horizontal="left" vertical="center"/>
      <protection locked="0"/>
    </xf>
    <xf numFmtId="0" fontId="37" fillId="0" borderId="0" xfId="0" applyFont="1" applyAlignment="1" applyProtection="1">
      <alignment vertical="center"/>
      <protection locked="0"/>
    </xf>
    <xf numFmtId="0" fontId="3" fillId="0" borderId="16" xfId="0" applyNumberFormat="1" applyFont="1" applyFill="1" applyBorder="1" applyAlignment="1" applyProtection="1">
      <alignment horizontal="left" vertical="center" wrapText="1"/>
    </xf>
    <xf numFmtId="0" fontId="1" fillId="6" borderId="21" xfId="0" applyFont="1" applyFill="1" applyBorder="1" applyAlignment="1" applyProtection="1">
      <alignment vertical="center" wrapText="1"/>
      <protection locked="0"/>
    </xf>
    <xf numFmtId="0" fontId="8" fillId="0" borderId="16" xfId="0" applyFont="1" applyFill="1" applyBorder="1" applyAlignment="1" applyProtection="1">
      <alignment horizontal="left" vertical="center" wrapText="1"/>
      <protection locked="0"/>
    </xf>
    <xf numFmtId="0" fontId="8" fillId="0" borderId="16" xfId="0" applyNumberFormat="1" applyFont="1" applyFill="1" applyBorder="1" applyAlignment="1" applyProtection="1">
      <alignment vertical="center" wrapText="1"/>
      <protection locked="0"/>
    </xf>
    <xf numFmtId="0" fontId="8" fillId="0" borderId="16" xfId="0" applyFont="1" applyFill="1" applyBorder="1" applyAlignment="1" applyProtection="1">
      <alignment horizontal="center" vertical="center" wrapText="1"/>
      <protection locked="0"/>
    </xf>
    <xf numFmtId="0" fontId="44" fillId="2" borderId="16"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1" fillId="9" borderId="21" xfId="0" applyFont="1" applyFill="1" applyBorder="1" applyAlignment="1" applyProtection="1">
      <alignment horizontal="center" vertical="center" wrapText="1"/>
      <protection locked="0"/>
    </xf>
    <xf numFmtId="0" fontId="7" fillId="0" borderId="21" xfId="0" applyFont="1" applyBorder="1" applyAlignment="1" applyProtection="1">
      <alignment vertical="center" wrapText="1"/>
      <protection locked="0"/>
    </xf>
    <xf numFmtId="0" fontId="1" fillId="10" borderId="21"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vertical="center" wrapText="1"/>
    </xf>
    <xf numFmtId="0" fontId="4" fillId="0" borderId="25" xfId="0" applyFont="1" applyBorder="1" applyAlignment="1" applyProtection="1">
      <alignment horizontal="center" vertical="center" wrapText="1"/>
      <protection locked="0"/>
    </xf>
    <xf numFmtId="0" fontId="38" fillId="2" borderId="16" xfId="0" applyFont="1" applyFill="1" applyBorder="1" applyAlignment="1">
      <alignment vertical="center"/>
    </xf>
    <xf numFmtId="0" fontId="18" fillId="2" borderId="16" xfId="0" applyFont="1" applyFill="1" applyBorder="1"/>
    <xf numFmtId="0" fontId="3" fillId="0" borderId="21" xfId="0" applyNumberFormat="1" applyFont="1" applyFill="1" applyBorder="1" applyAlignment="1" applyProtection="1">
      <alignment vertical="center" wrapText="1"/>
    </xf>
    <xf numFmtId="0" fontId="3" fillId="0" borderId="16" xfId="0" applyNumberFormat="1" applyFont="1" applyFill="1" applyBorder="1" applyAlignment="1" applyProtection="1">
      <alignment vertical="center" wrapText="1"/>
      <protection locked="0"/>
    </xf>
    <xf numFmtId="0" fontId="39" fillId="0" borderId="16" xfId="0" applyFont="1" applyBorder="1" applyAlignment="1">
      <alignment vertical="center" wrapText="1"/>
    </xf>
    <xf numFmtId="0" fontId="7" fillId="0" borderId="16" xfId="0" applyFont="1" applyFill="1" applyBorder="1" applyAlignment="1" applyProtection="1">
      <alignment horizontal="center" vertical="center" wrapText="1"/>
    </xf>
    <xf numFmtId="0" fontId="12" fillId="0" borderId="0" xfId="0" applyFont="1" applyBorder="1" applyAlignment="1" applyProtection="1">
      <alignment vertical="center" textRotation="90" wrapText="1"/>
      <protection locked="0"/>
    </xf>
    <xf numFmtId="0" fontId="36"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4" fillId="0" borderId="0" xfId="0" applyFont="1" applyBorder="1" applyAlignment="1" applyProtection="1">
      <alignment vertical="center" wrapText="1"/>
    </xf>
    <xf numFmtId="0" fontId="43" fillId="0" borderId="0" xfId="0" applyFont="1" applyBorder="1" applyAlignment="1">
      <alignment vertical="center" wrapText="1" readingOrder="1"/>
    </xf>
    <xf numFmtId="0" fontId="4" fillId="0" borderId="0" xfId="0" applyFont="1" applyBorder="1" applyAlignment="1" applyProtection="1">
      <alignment horizontal="center" vertical="center" wrapText="1"/>
      <protection locked="0"/>
    </xf>
    <xf numFmtId="0" fontId="39" fillId="2" borderId="16" xfId="0" applyFont="1" applyFill="1" applyBorder="1" applyAlignment="1">
      <alignment vertical="center" wrapText="1"/>
    </xf>
    <xf numFmtId="0" fontId="39" fillId="0" borderId="26" xfId="0" applyFont="1" applyBorder="1" applyAlignment="1">
      <alignment horizontal="center" vertical="center" wrapText="1"/>
    </xf>
    <xf numFmtId="14" fontId="39" fillId="0" borderId="16" xfId="0" applyNumberFormat="1" applyFont="1" applyBorder="1" applyAlignment="1">
      <alignment horizontal="center" vertical="center" wrapText="1"/>
    </xf>
    <xf numFmtId="0" fontId="39" fillId="0" borderId="26" xfId="0" applyFont="1" applyBorder="1" applyAlignment="1">
      <alignment horizontal="left" vertical="center" wrapText="1"/>
    </xf>
    <xf numFmtId="0" fontId="8" fillId="0" borderId="13" xfId="0" applyFont="1" applyFill="1" applyBorder="1" applyAlignment="1" applyProtection="1">
      <alignment horizontal="center" vertical="center" wrapText="1"/>
      <protection locked="0"/>
    </xf>
    <xf numFmtId="0" fontId="39" fillId="2" borderId="16" xfId="0" applyFont="1" applyFill="1" applyBorder="1" applyAlignment="1">
      <alignment horizontal="left" vertical="center" wrapText="1"/>
    </xf>
    <xf numFmtId="0" fontId="49" fillId="0" borderId="26" xfId="0" applyFont="1" applyBorder="1" applyAlignment="1">
      <alignment horizontal="left" vertical="center" wrapText="1"/>
    </xf>
    <xf numFmtId="0" fontId="39" fillId="2" borderId="26" xfId="0" applyFont="1" applyFill="1" applyBorder="1" applyAlignment="1">
      <alignment horizontal="left" vertical="center" wrapText="1"/>
    </xf>
    <xf numFmtId="0" fontId="39" fillId="2" borderId="13" xfId="0" applyFont="1" applyFill="1" applyBorder="1" applyAlignment="1">
      <alignment horizontal="left" vertical="center" wrapText="1"/>
    </xf>
    <xf numFmtId="0" fontId="3" fillId="12" borderId="16" xfId="0" applyNumberFormat="1" applyFont="1" applyFill="1" applyBorder="1" applyAlignment="1" applyProtection="1">
      <alignment vertical="center" wrapText="1"/>
    </xf>
    <xf numFmtId="0" fontId="4" fillId="0" borderId="0" xfId="0" applyFont="1" applyFill="1" applyProtection="1">
      <protection locked="0"/>
    </xf>
    <xf numFmtId="0" fontId="4" fillId="0" borderId="0" xfId="0" applyFont="1" applyFill="1" applyAlignment="1" applyProtection="1">
      <alignment horizontal="center"/>
      <protection locked="0"/>
    </xf>
    <xf numFmtId="0" fontId="31" fillId="2" borderId="0" xfId="0" applyFont="1" applyFill="1" applyAlignment="1">
      <alignment horizontal="center"/>
    </xf>
    <xf numFmtId="0" fontId="27" fillId="2" borderId="16"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8" fillId="2" borderId="0" xfId="0" applyFont="1" applyFill="1" applyBorder="1" applyAlignment="1">
      <alignment horizontal="center" vertical="center" wrapText="1"/>
    </xf>
    <xf numFmtId="0" fontId="27" fillId="2" borderId="4"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2" borderId="28" xfId="0" applyFont="1" applyFill="1" applyBorder="1" applyAlignment="1">
      <alignment horizontal="left" vertical="center" wrapText="1"/>
    </xf>
    <xf numFmtId="0" fontId="19" fillId="2" borderId="0" xfId="0" applyFont="1" applyFill="1" applyAlignment="1">
      <alignment horizontal="left"/>
    </xf>
    <xf numFmtId="0" fontId="1" fillId="2" borderId="0" xfId="0" applyFont="1" applyFill="1" applyAlignment="1">
      <alignment horizontal="left"/>
    </xf>
    <xf numFmtId="0" fontId="21" fillId="2" borderId="0" xfId="0" applyFont="1" applyFill="1" applyAlignment="1">
      <alignment horizontal="left" vertical="center" wrapText="1"/>
    </xf>
    <xf numFmtId="0" fontId="27" fillId="2" borderId="19"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0" fillId="0" borderId="30" xfId="0" applyBorder="1" applyAlignment="1" applyProtection="1">
      <alignment horizontal="left" vertical="center" wrapText="1"/>
    </xf>
    <xf numFmtId="0" fontId="0" fillId="0" borderId="31" xfId="0" applyBorder="1" applyAlignment="1" applyProtection="1">
      <alignment horizontal="left" vertical="center" wrapText="1"/>
    </xf>
    <xf numFmtId="0" fontId="0" fillId="0" borderId="32" xfId="0" applyBorder="1" applyAlignment="1" applyProtection="1">
      <alignment horizontal="left" vertical="center" wrapText="1"/>
    </xf>
    <xf numFmtId="0" fontId="10" fillId="0" borderId="33" xfId="0" applyFont="1" applyBorder="1" applyAlignment="1" applyProtection="1">
      <alignment horizontal="center"/>
    </xf>
    <xf numFmtId="0" fontId="10" fillId="0" borderId="3" xfId="0" applyFont="1" applyBorder="1" applyAlignment="1" applyProtection="1">
      <alignment horizontal="center"/>
    </xf>
    <xf numFmtId="0" fontId="10" fillId="0" borderId="34" xfId="0" applyFont="1" applyBorder="1" applyAlignment="1" applyProtection="1">
      <alignment horizontal="center"/>
    </xf>
    <xf numFmtId="0" fontId="10" fillId="0" borderId="35"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36" xfId="0" applyFont="1" applyBorder="1" applyAlignment="1" applyProtection="1">
      <alignment horizontal="center" vertical="center"/>
    </xf>
    <xf numFmtId="0" fontId="0" fillId="0" borderId="37" xfId="0" applyBorder="1" applyAlignment="1" applyProtection="1">
      <alignment vertical="center"/>
    </xf>
    <xf numFmtId="0" fontId="0" fillId="0" borderId="38" xfId="0" applyBorder="1" applyAlignment="1" applyProtection="1">
      <alignment vertical="center"/>
    </xf>
    <xf numFmtId="0" fontId="9" fillId="0" borderId="22" xfId="0" applyFont="1" applyBorder="1" applyAlignment="1" applyProtection="1">
      <alignment horizontal="left" vertical="center" wrapText="1"/>
    </xf>
    <xf numFmtId="0" fontId="9" fillId="0" borderId="39" xfId="0" applyFont="1" applyBorder="1" applyAlignment="1" applyProtection="1">
      <alignment horizontal="left" vertical="center" wrapText="1"/>
    </xf>
    <xf numFmtId="0" fontId="9" fillId="0" borderId="40"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41" xfId="0" applyBorder="1" applyAlignment="1" applyProtection="1">
      <alignment horizontal="left" vertical="center" wrapText="1"/>
    </xf>
    <xf numFmtId="0" fontId="0" fillId="0" borderId="25" xfId="0" applyBorder="1" applyAlignment="1" applyProtection="1">
      <alignment horizontal="left" vertical="center" wrapText="1"/>
    </xf>
    <xf numFmtId="0" fontId="4" fillId="0" borderId="49"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3" fillId="8" borderId="15"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wrapText="1"/>
      <protection locked="0"/>
    </xf>
    <xf numFmtId="0" fontId="3" fillId="8" borderId="21" xfId="0" applyFont="1" applyFill="1" applyBorder="1" applyAlignment="1" applyProtection="1">
      <alignment horizontal="center" vertical="center" wrapText="1"/>
      <protection locked="0"/>
    </xf>
    <xf numFmtId="0" fontId="3" fillId="8" borderId="42" xfId="0" applyFont="1" applyFill="1" applyBorder="1" applyAlignment="1" applyProtection="1">
      <alignment horizontal="center" vertical="center" wrapText="1"/>
      <protection locked="0"/>
    </xf>
    <xf numFmtId="0" fontId="3" fillId="8" borderId="47" xfId="0" applyFont="1" applyFill="1" applyBorder="1" applyAlignment="1" applyProtection="1">
      <alignment horizontal="center" vertical="center" wrapText="1"/>
      <protection locked="0"/>
    </xf>
    <xf numFmtId="0" fontId="3" fillId="8" borderId="48" xfId="0" applyFont="1" applyFill="1" applyBorder="1" applyAlignment="1" applyProtection="1">
      <alignment horizontal="center" vertical="center" wrapText="1"/>
      <protection locked="0"/>
    </xf>
    <xf numFmtId="0" fontId="3" fillId="8" borderId="36" xfId="0" applyFont="1" applyFill="1" applyBorder="1" applyAlignment="1" applyProtection="1">
      <alignment horizontal="center" vertical="center" wrapText="1"/>
      <protection locked="0"/>
    </xf>
    <xf numFmtId="0" fontId="3" fillId="8" borderId="33" xfId="0" applyFont="1" applyFill="1" applyBorder="1" applyAlignment="1" applyProtection="1">
      <alignment horizontal="center" vertical="center" wrapText="1"/>
      <protection locked="0"/>
    </xf>
    <xf numFmtId="0" fontId="3" fillId="8" borderId="51"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textRotation="90" wrapText="1"/>
      <protection locked="0"/>
    </xf>
    <xf numFmtId="0" fontId="3" fillId="8" borderId="34"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protection locked="0"/>
    </xf>
    <xf numFmtId="0" fontId="3" fillId="8" borderId="26" xfId="0" applyFont="1" applyFill="1" applyBorder="1" applyAlignment="1" applyProtection="1">
      <alignment horizontal="center" vertical="center" wrapText="1"/>
      <protection locked="0"/>
    </xf>
    <xf numFmtId="0" fontId="3" fillId="8" borderId="16" xfId="0" applyFont="1" applyFill="1" applyBorder="1" applyAlignment="1" applyProtection="1">
      <alignment horizontal="center" vertical="center" wrapText="1"/>
      <protection locked="0"/>
    </xf>
    <xf numFmtId="0" fontId="3" fillId="8" borderId="43"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wrapText="1"/>
      <protection locked="0"/>
    </xf>
    <xf numFmtId="0" fontId="3" fillId="8" borderId="17" xfId="0" applyFont="1" applyFill="1" applyBorder="1" applyAlignment="1" applyProtection="1">
      <alignment horizontal="center" vertical="center" wrapText="1"/>
      <protection locked="0"/>
    </xf>
    <xf numFmtId="0" fontId="3" fillId="8" borderId="45" xfId="0" applyFont="1" applyFill="1" applyBorder="1" applyAlignment="1" applyProtection="1">
      <alignment horizontal="center" vertical="center" wrapText="1"/>
      <protection locked="0"/>
    </xf>
    <xf numFmtId="0" fontId="3" fillId="8" borderId="19" xfId="0" applyFont="1" applyFill="1" applyBorder="1" applyAlignment="1" applyProtection="1">
      <alignment horizontal="center" vertical="center" wrapText="1"/>
      <protection locked="0"/>
    </xf>
    <xf numFmtId="0" fontId="3" fillId="8" borderId="39"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center" vertical="center" wrapText="1"/>
      <protection locked="0"/>
    </xf>
    <xf numFmtId="0" fontId="3" fillId="0" borderId="0" xfId="0" applyFont="1" applyAlignment="1" applyProtection="1">
      <alignment horizontal="center" wrapText="1"/>
      <protection locked="0"/>
    </xf>
    <xf numFmtId="49" fontId="3" fillId="8" borderId="37" xfId="0" applyNumberFormat="1" applyFont="1" applyFill="1" applyBorder="1" applyAlignment="1" applyProtection="1">
      <alignment horizontal="center" vertical="center" wrapText="1"/>
      <protection locked="0"/>
    </xf>
    <xf numFmtId="49" fontId="3" fillId="8" borderId="3" xfId="0" applyNumberFormat="1" applyFont="1" applyFill="1" applyBorder="1" applyAlignment="1" applyProtection="1">
      <alignment horizontal="center" vertical="center" wrapText="1"/>
      <protection locked="0"/>
    </xf>
    <xf numFmtId="0" fontId="46" fillId="0" borderId="19" xfId="0" applyFont="1" applyFill="1" applyBorder="1" applyAlignment="1">
      <alignment horizontal="center" vertical="center" wrapText="1"/>
    </xf>
    <xf numFmtId="0" fontId="46" fillId="0" borderId="29" xfId="0" applyFont="1" applyFill="1" applyBorder="1" applyAlignment="1">
      <alignment horizontal="center" vertical="center" wrapText="1"/>
    </xf>
    <xf numFmtId="0" fontId="46" fillId="0" borderId="15"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7" fillId="0" borderId="36" xfId="0" applyFont="1" applyFill="1" applyBorder="1" applyAlignment="1">
      <alignment horizontal="center" vertical="center" wrapText="1"/>
    </xf>
    <xf numFmtId="0" fontId="47" fillId="0" borderId="37"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0" fillId="0" borderId="22" xfId="0" applyFont="1" applyFill="1" applyBorder="1" applyAlignment="1">
      <alignment horizontal="left" vertical="center" wrapText="1"/>
    </xf>
    <xf numFmtId="0" fontId="48" fillId="0" borderId="39" xfId="0" applyFont="1" applyFill="1" applyBorder="1" applyAlignment="1">
      <alignment horizontal="left" vertical="center" wrapText="1"/>
    </xf>
    <xf numFmtId="0" fontId="48" fillId="0" borderId="40" xfId="0" applyFont="1" applyFill="1" applyBorder="1" applyAlignment="1">
      <alignment horizontal="left" vertical="center" wrapText="1"/>
    </xf>
    <xf numFmtId="0" fontId="12" fillId="0" borderId="33" xfId="0" applyNumberFormat="1" applyFont="1" applyFill="1" applyBorder="1" applyAlignment="1" applyProtection="1">
      <alignment horizontal="center" vertical="center" wrapText="1"/>
      <protection locked="0"/>
    </xf>
    <xf numFmtId="0" fontId="12" fillId="0" borderId="34" xfId="0" applyNumberFormat="1" applyFont="1" applyFill="1" applyBorder="1" applyAlignment="1" applyProtection="1">
      <alignment horizontal="center" vertical="center" wrapText="1"/>
      <protection locked="0"/>
    </xf>
    <xf numFmtId="0" fontId="12" fillId="0" borderId="50" xfId="0" applyNumberFormat="1" applyFont="1" applyFill="1" applyBorder="1" applyAlignment="1" applyProtection="1">
      <alignment horizontal="center" vertical="center" wrapText="1"/>
      <protection locked="0"/>
    </xf>
    <xf numFmtId="0" fontId="12" fillId="0" borderId="11" xfId="0" applyNumberFormat="1" applyFont="1" applyFill="1" applyBorder="1" applyAlignment="1" applyProtection="1">
      <alignment horizontal="center" vertical="center" wrapText="1"/>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7" fillId="0" borderId="33"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34"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0" fillId="0" borderId="23" xfId="0" applyFont="1" applyFill="1" applyBorder="1" applyAlignment="1">
      <alignment horizontal="left" vertical="center" wrapText="1"/>
    </xf>
    <xf numFmtId="0" fontId="48" fillId="0" borderId="41"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40" fillId="0" borderId="30" xfId="0" applyFont="1" applyFill="1" applyBorder="1" applyAlignment="1">
      <alignment horizontal="left" vertical="center" wrapText="1"/>
    </xf>
    <xf numFmtId="0" fontId="48" fillId="0" borderId="31" xfId="0" applyFont="1" applyFill="1" applyBorder="1" applyAlignment="1">
      <alignment horizontal="left" vertical="center" wrapText="1"/>
    </xf>
    <xf numFmtId="0" fontId="48" fillId="0" borderId="32" xfId="0" applyFont="1" applyFill="1" applyBorder="1" applyAlignment="1">
      <alignment horizontal="left" vertical="center" wrapText="1"/>
    </xf>
    <xf numFmtId="0" fontId="46" fillId="0" borderId="43"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52" xfId="0" applyFont="1" applyBorder="1" applyAlignment="1">
      <alignment horizontal="center" vertical="center" wrapText="1"/>
    </xf>
    <xf numFmtId="0" fontId="50" fillId="0" borderId="16" xfId="0" applyFont="1" applyBorder="1" applyAlignment="1" applyProtection="1">
      <alignment horizontal="center" vertical="center" textRotation="90" wrapText="1"/>
    </xf>
    <xf numFmtId="0" fontId="11" fillId="3" borderId="36" xfId="0" applyFont="1" applyFill="1" applyBorder="1" applyAlignment="1" applyProtection="1">
      <alignment horizontal="center" vertical="center"/>
      <protection locked="0"/>
    </xf>
    <xf numFmtId="0" fontId="0" fillId="3" borderId="37" xfId="0" applyFill="1" applyBorder="1" applyProtection="1">
      <protection locked="0"/>
    </xf>
    <xf numFmtId="0" fontId="0" fillId="3" borderId="38" xfId="0" applyFill="1" applyBorder="1" applyProtection="1">
      <protection locked="0"/>
    </xf>
    <xf numFmtId="0" fontId="1" fillId="8" borderId="26"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 fillId="9" borderId="26" xfId="0" applyFont="1" applyFill="1" applyBorder="1" applyAlignment="1" applyProtection="1">
      <alignment horizontal="center" vertical="center" wrapText="1"/>
      <protection locked="0"/>
    </xf>
    <xf numFmtId="0" fontId="0" fillId="0" borderId="26" xfId="0" applyBorder="1" applyProtection="1">
      <protection locked="0"/>
    </xf>
    <xf numFmtId="0" fontId="0" fillId="0" borderId="29" xfId="0" applyBorder="1" applyProtection="1">
      <protection locked="0"/>
    </xf>
    <xf numFmtId="0" fontId="1" fillId="8" borderId="47"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51" fillId="0" borderId="36" xfId="0" applyFont="1" applyBorder="1" applyAlignment="1" applyProtection="1">
      <alignment horizontal="center" vertical="center"/>
      <protection locked="0"/>
    </xf>
    <xf numFmtId="0" fontId="51" fillId="0" borderId="37" xfId="0" applyFont="1" applyBorder="1" applyAlignment="1" applyProtection="1">
      <alignment horizontal="center" vertical="center"/>
      <protection locked="0"/>
    </xf>
    <xf numFmtId="0" fontId="51" fillId="0" borderId="38" xfId="0" applyFont="1" applyBorder="1" applyAlignment="1" applyProtection="1">
      <alignment horizontal="center" vertical="center"/>
      <protection locked="0"/>
    </xf>
    <xf numFmtId="0" fontId="41" fillId="0" borderId="36" xfId="0" applyFont="1" applyBorder="1" applyAlignment="1">
      <alignment horizontal="left" vertical="center"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47" fillId="0" borderId="33"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50"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0" xfId="0" applyFont="1" applyBorder="1" applyAlignment="1">
      <alignment horizontal="center" vertical="center" wrapText="1"/>
    </xf>
    <xf numFmtId="0" fontId="40" fillId="0" borderId="36" xfId="0" applyFont="1" applyBorder="1" applyAlignment="1">
      <alignment horizontal="left" vertical="center" wrapText="1"/>
    </xf>
    <xf numFmtId="0" fontId="40" fillId="11" borderId="36" xfId="0" applyFont="1" applyFill="1" applyBorder="1" applyAlignment="1">
      <alignment horizontal="left" vertical="center" wrapText="1"/>
    </xf>
    <xf numFmtId="0" fontId="40" fillId="11" borderId="37" xfId="0" applyFont="1" applyFill="1" applyBorder="1" applyAlignment="1">
      <alignment horizontal="left" vertical="center" wrapText="1"/>
    </xf>
    <xf numFmtId="0" fontId="40" fillId="11" borderId="38" xfId="0" applyFont="1" applyFill="1" applyBorder="1" applyAlignment="1">
      <alignment horizontal="left" vertical="center" wrapText="1"/>
    </xf>
  </cellXfs>
  <cellStyles count="1">
    <cellStyle name="Normal" xfId="0" builtinId="0"/>
  </cellStyles>
  <dxfs count="20">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112184</xdr:colOff>
      <xdr:row>0</xdr:row>
      <xdr:rowOff>372534</xdr:rowOff>
    </xdr:from>
    <xdr:to>
      <xdr:col>1</xdr:col>
      <xdr:colOff>1910055</xdr:colOff>
      <xdr:row>2</xdr:row>
      <xdr:rowOff>323850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2184" y="372534"/>
          <a:ext cx="2750371" cy="84666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365124</xdr:rowOff>
    </xdr:from>
    <xdr:to>
      <xdr:col>0</xdr:col>
      <xdr:colOff>2504887</xdr:colOff>
      <xdr:row>2</xdr:row>
      <xdr:rowOff>222250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58750" y="365124"/>
          <a:ext cx="2346137" cy="8096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H44"/>
  <sheetViews>
    <sheetView topLeftCell="A10" workbookViewId="0">
      <selection activeCell="B3" sqref="B3:H8"/>
    </sheetView>
  </sheetViews>
  <sheetFormatPr baseColWidth="10" defaultRowHeight="12.75"/>
  <cols>
    <col min="1" max="1" width="0.7109375" style="68" customWidth="1"/>
    <col min="2" max="2" width="22.85546875" style="68" customWidth="1"/>
    <col min="3" max="3" width="5.7109375" style="68" customWidth="1"/>
    <col min="4" max="4" width="23.28515625" style="68" customWidth="1"/>
    <col min="5" max="5" width="1.140625" style="68" customWidth="1"/>
    <col min="6" max="6" width="24" style="68" customWidth="1"/>
    <col min="7" max="7" width="5.7109375" style="68" customWidth="1"/>
    <col min="8" max="8" width="33.7109375" style="68" customWidth="1"/>
    <col min="9" max="16384" width="11.42578125" style="68"/>
  </cols>
  <sheetData>
    <row r="1" spans="2:8" ht="18" customHeight="1"/>
    <row r="2" spans="2:8" ht="16.5">
      <c r="B2" s="179" t="s">
        <v>75</v>
      </c>
      <c r="C2" s="179"/>
      <c r="D2" s="179"/>
      <c r="E2" s="69"/>
    </row>
    <row r="3" spans="2:8" ht="18" customHeight="1">
      <c r="B3" s="181" t="s">
        <v>76</v>
      </c>
      <c r="C3" s="181"/>
      <c r="D3" s="181"/>
      <c r="E3" s="181"/>
      <c r="F3" s="181"/>
      <c r="G3" s="181"/>
      <c r="H3" s="181"/>
    </row>
    <row r="4" spans="2:8" ht="12.75" customHeight="1">
      <c r="B4" s="181"/>
      <c r="C4" s="181"/>
      <c r="D4" s="181"/>
      <c r="E4" s="181"/>
      <c r="F4" s="181"/>
      <c r="G4" s="181"/>
      <c r="H4" s="181"/>
    </row>
    <row r="5" spans="2:8" ht="12.75" customHeight="1">
      <c r="B5" s="181"/>
      <c r="C5" s="181"/>
      <c r="D5" s="181"/>
      <c r="E5" s="181"/>
      <c r="F5" s="181"/>
      <c r="G5" s="181"/>
      <c r="H5" s="181"/>
    </row>
    <row r="6" spans="2:8" ht="12.75" customHeight="1">
      <c r="B6" s="181"/>
      <c r="C6" s="181"/>
      <c r="D6" s="181"/>
      <c r="E6" s="181"/>
      <c r="F6" s="181"/>
      <c r="G6" s="181"/>
      <c r="H6" s="181"/>
    </row>
    <row r="7" spans="2:8" ht="12.75" customHeight="1">
      <c r="B7" s="181"/>
      <c r="C7" s="181"/>
      <c r="D7" s="181"/>
      <c r="E7" s="181"/>
      <c r="F7" s="181"/>
      <c r="G7" s="181"/>
      <c r="H7" s="181"/>
    </row>
    <row r="8" spans="2:8" ht="25.5" customHeight="1">
      <c r="B8" s="181"/>
      <c r="C8" s="181"/>
      <c r="D8" s="181"/>
      <c r="E8" s="181"/>
      <c r="F8" s="181"/>
      <c r="G8" s="181"/>
      <c r="H8" s="181"/>
    </row>
    <row r="9" spans="2:8" ht="37.5" customHeight="1">
      <c r="B9" s="181" t="s">
        <v>77</v>
      </c>
      <c r="C9" s="181"/>
      <c r="D9" s="181"/>
      <c r="E9" s="181"/>
      <c r="F9" s="181"/>
      <c r="G9" s="181"/>
      <c r="H9" s="181"/>
    </row>
    <row r="10" spans="2:8" ht="12.75" customHeight="1">
      <c r="B10" s="94"/>
      <c r="C10" s="94"/>
      <c r="D10" s="94"/>
      <c r="E10" s="94"/>
      <c r="F10" s="94"/>
      <c r="G10" s="94"/>
      <c r="H10" s="94"/>
    </row>
    <row r="11" spans="2:8" ht="18">
      <c r="B11" s="180" t="s">
        <v>78</v>
      </c>
      <c r="C11" s="180"/>
      <c r="D11" s="180"/>
      <c r="E11" s="180"/>
      <c r="F11" s="180"/>
      <c r="G11" s="180"/>
      <c r="H11" s="70"/>
    </row>
    <row r="12" spans="2:8" ht="14.25" customHeight="1"/>
    <row r="13" spans="2:8" s="71" customFormat="1" ht="16.5" thickBot="1">
      <c r="B13" s="72" t="s">
        <v>79</v>
      </c>
      <c r="C13" s="93" t="s">
        <v>123</v>
      </c>
      <c r="D13" s="93"/>
      <c r="E13" s="93"/>
      <c r="F13" s="93"/>
      <c r="G13" s="93"/>
      <c r="H13" s="93"/>
    </row>
    <row r="14" spans="2:8" s="71" customFormat="1" ht="13.5" customHeight="1">
      <c r="B14" s="73"/>
    </row>
    <row r="15" spans="2:8" s="71" customFormat="1" ht="15.75" customHeight="1">
      <c r="D15" s="92"/>
      <c r="E15" s="92"/>
      <c r="F15" s="92"/>
      <c r="G15" s="92"/>
      <c r="H15" s="92"/>
    </row>
    <row r="16" spans="2:8" s="71" customFormat="1" ht="60.75" customHeight="1">
      <c r="B16" s="74" t="s">
        <v>80</v>
      </c>
      <c r="C16" s="185" t="s">
        <v>129</v>
      </c>
      <c r="D16" s="185"/>
      <c r="E16" s="185"/>
      <c r="F16" s="185"/>
      <c r="G16" s="185"/>
      <c r="H16" s="185"/>
    </row>
    <row r="17" spans="1:8" s="71" customFormat="1" ht="6.75" customHeight="1"/>
    <row r="18" spans="1:8" s="71" customFormat="1" ht="14.25">
      <c r="B18" s="112" t="s">
        <v>81</v>
      </c>
      <c r="C18" s="113" t="s">
        <v>82</v>
      </c>
      <c r="D18" s="114" t="s">
        <v>83</v>
      </c>
      <c r="E18" s="115"/>
      <c r="F18" s="116" t="s">
        <v>84</v>
      </c>
      <c r="G18" s="117" t="s">
        <v>85</v>
      </c>
      <c r="H18" s="117" t="s">
        <v>83</v>
      </c>
    </row>
    <row r="19" spans="1:8" s="71" customFormat="1" ht="165" customHeight="1">
      <c r="A19" s="75">
        <v>1</v>
      </c>
      <c r="B19" s="107" t="s">
        <v>122</v>
      </c>
      <c r="C19" s="108"/>
      <c r="D19" s="107" t="s">
        <v>125</v>
      </c>
      <c r="E19" s="104"/>
      <c r="F19" s="106"/>
      <c r="G19" s="108"/>
      <c r="H19" s="103"/>
    </row>
    <row r="20" spans="1:8" s="71" customFormat="1" ht="61.5" customHeight="1">
      <c r="A20" s="75">
        <v>2</v>
      </c>
      <c r="B20" s="107" t="s">
        <v>165</v>
      </c>
      <c r="C20" s="108"/>
      <c r="D20" s="107" t="s">
        <v>149</v>
      </c>
      <c r="E20" s="104"/>
      <c r="F20" s="104"/>
      <c r="G20" s="104"/>
      <c r="H20" s="139"/>
    </row>
    <row r="21" spans="1:8" s="71" customFormat="1" ht="53.25" customHeight="1">
      <c r="A21" s="75">
        <v>3</v>
      </c>
      <c r="B21" s="107" t="s">
        <v>165</v>
      </c>
      <c r="C21" s="108"/>
      <c r="D21" s="107" t="s">
        <v>141</v>
      </c>
      <c r="E21" s="104"/>
      <c r="F21" s="109"/>
      <c r="G21" s="108"/>
      <c r="H21" s="107"/>
    </row>
    <row r="22" spans="1:8" s="71" customFormat="1" ht="51" customHeight="1">
      <c r="A22" s="75">
        <v>4</v>
      </c>
      <c r="B22" s="107" t="s">
        <v>164</v>
      </c>
      <c r="C22" s="108"/>
      <c r="D22" s="107" t="s">
        <v>134</v>
      </c>
      <c r="E22" s="104"/>
      <c r="F22" s="109"/>
      <c r="G22" s="108"/>
      <c r="H22" s="107"/>
    </row>
    <row r="23" spans="1:8" s="71" customFormat="1" ht="64.5" customHeight="1">
      <c r="A23" s="75">
        <v>5</v>
      </c>
      <c r="B23" s="107" t="s">
        <v>163</v>
      </c>
      <c r="C23" s="138"/>
      <c r="D23" s="107" t="s">
        <v>138</v>
      </c>
      <c r="E23" s="104"/>
      <c r="F23" s="109"/>
      <c r="G23" s="110"/>
      <c r="H23" s="107"/>
    </row>
    <row r="24" spans="1:8" s="71" customFormat="1" ht="25.5" customHeight="1">
      <c r="A24" s="75"/>
      <c r="B24" s="107"/>
      <c r="C24" s="129"/>
      <c r="D24" s="106"/>
      <c r="E24" s="104"/>
      <c r="F24" s="109"/>
      <c r="G24" s="110"/>
      <c r="H24" s="107"/>
    </row>
    <row r="25" spans="1:8" s="71" customFormat="1" ht="23.25" customHeight="1">
      <c r="A25" s="75"/>
      <c r="B25" s="107"/>
      <c r="C25" s="128"/>
      <c r="D25" s="107"/>
      <c r="E25" s="104"/>
      <c r="F25" s="109"/>
      <c r="G25" s="110"/>
      <c r="H25" s="107"/>
    </row>
    <row r="26" spans="1:8" s="71" customFormat="1" ht="17.25" customHeight="1">
      <c r="A26" s="75"/>
      <c r="B26" s="105"/>
      <c r="C26" s="108"/>
      <c r="D26" s="111"/>
      <c r="E26" s="104"/>
      <c r="F26" s="109"/>
      <c r="G26" s="110"/>
      <c r="H26" s="107"/>
    </row>
    <row r="27" spans="1:8" s="71" customFormat="1" ht="7.5" customHeight="1"/>
    <row r="28" spans="1:8" s="71" customFormat="1" ht="25.5" hidden="1" customHeight="1" thickBot="1">
      <c r="B28" s="175" t="s">
        <v>86</v>
      </c>
      <c r="C28" s="175"/>
      <c r="D28" s="175"/>
      <c r="E28" s="76"/>
      <c r="F28" s="175"/>
      <c r="G28" s="175"/>
      <c r="H28" s="175"/>
    </row>
    <row r="29" spans="1:8" s="71" customFormat="1" hidden="1">
      <c r="B29" s="130" t="s">
        <v>111</v>
      </c>
      <c r="C29" s="182" t="str">
        <f>D19</f>
        <v>Mal manejo de la información por parte del usuario y/o del administrador, fallas en los dispositivos de almacenamiento, fallas en la infraestructura de comunicacón de datos o los dispositivos de comunicación, inclumplimiento de las políticas definidas sobre la materia.</v>
      </c>
      <c r="D29" s="183"/>
      <c r="E29" s="183"/>
      <c r="F29" s="183"/>
      <c r="G29" s="183"/>
      <c r="H29" s="184"/>
    </row>
    <row r="30" spans="1:8" s="71" customFormat="1" hidden="1">
      <c r="B30" s="131" t="s">
        <v>112</v>
      </c>
      <c r="C30" s="174" t="str">
        <f t="shared" ref="C30:C35" si="0">D20</f>
        <v>*  Incumplimiento de los usuarios del procedimiento de administración de licenciamiento de software.</v>
      </c>
      <c r="D30" s="170"/>
      <c r="E30" s="170"/>
      <c r="F30" s="170"/>
      <c r="G30" s="170"/>
      <c r="H30" s="171"/>
    </row>
    <row r="31" spans="1:8" s="71" customFormat="1" hidden="1">
      <c r="B31" s="131" t="s">
        <v>113</v>
      </c>
      <c r="C31" s="174" t="str">
        <f t="shared" si="0"/>
        <v xml:space="preserve">*  Los usuarios no guardan la información en las unidades públicas, indicadas para ello.
*  Desconocimiento de las políticas de seguridad de la información </v>
      </c>
      <c r="D31" s="170"/>
      <c r="E31" s="170"/>
      <c r="F31" s="170"/>
      <c r="G31" s="170"/>
      <c r="H31" s="171"/>
    </row>
    <row r="32" spans="1:8" s="71" customFormat="1" ht="12.75" hidden="1" customHeight="1">
      <c r="B32" s="131" t="s">
        <v>114</v>
      </c>
      <c r="C32" s="174" t="str">
        <f t="shared" si="0"/>
        <v>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v>
      </c>
      <c r="D32" s="170"/>
      <c r="E32" s="170"/>
      <c r="F32" s="170"/>
      <c r="G32" s="170"/>
      <c r="H32" s="171"/>
    </row>
    <row r="33" spans="2:8" s="71" customFormat="1" ht="12.75" hidden="1" customHeight="1">
      <c r="B33" s="131" t="s">
        <v>115</v>
      </c>
      <c r="C33" s="174" t="str">
        <f t="shared" si="0"/>
        <v xml:space="preserve">
1. Falta de observancia al principio de probidad y transparencia en la función pública.
2. Falta de ética y honestidad
3.  Desconocimiento de normatividad aplicable en el uso de los recursos
4.  Desconomiento en los procedimientos que establecen como debe ser el manejo de los recursos públicos</v>
      </c>
      <c r="D33" s="170"/>
      <c r="E33" s="170"/>
      <c r="F33" s="170"/>
      <c r="G33" s="170"/>
      <c r="H33" s="171"/>
    </row>
    <row r="34" spans="2:8" s="71" customFormat="1" hidden="1">
      <c r="B34" s="131" t="s">
        <v>116</v>
      </c>
      <c r="C34" s="174">
        <f t="shared" si="0"/>
        <v>0</v>
      </c>
      <c r="D34" s="170"/>
      <c r="E34" s="170"/>
      <c r="F34" s="170"/>
      <c r="G34" s="170"/>
      <c r="H34" s="171"/>
    </row>
    <row r="35" spans="2:8" s="71" customFormat="1" ht="13.5" hidden="1" thickBot="1">
      <c r="B35" s="132" t="s">
        <v>117</v>
      </c>
      <c r="C35" s="176">
        <f t="shared" si="0"/>
        <v>0</v>
      </c>
      <c r="D35" s="172"/>
      <c r="E35" s="172"/>
      <c r="F35" s="172"/>
      <c r="G35" s="172"/>
      <c r="H35" s="173"/>
    </row>
    <row r="36" spans="2:8" s="71" customFormat="1" hidden="1">
      <c r="B36" s="118" t="s">
        <v>118</v>
      </c>
      <c r="C36" s="177">
        <f>H19</f>
        <v>0</v>
      </c>
      <c r="D36" s="177"/>
      <c r="E36" s="177"/>
      <c r="F36" s="177"/>
      <c r="G36" s="177"/>
      <c r="H36" s="178"/>
    </row>
    <row r="37" spans="2:8" s="71" customFormat="1" hidden="1">
      <c r="B37" s="119" t="s">
        <v>119</v>
      </c>
      <c r="C37" s="170">
        <v>0</v>
      </c>
      <c r="D37" s="170"/>
      <c r="E37" s="170"/>
      <c r="F37" s="170"/>
      <c r="G37" s="170"/>
      <c r="H37" s="171"/>
    </row>
    <row r="38" spans="2:8" s="71" customFormat="1" ht="13.5" hidden="1" thickBot="1">
      <c r="B38" s="120" t="s">
        <v>120</v>
      </c>
      <c r="C38" s="172">
        <f>H21</f>
        <v>0</v>
      </c>
      <c r="D38" s="172"/>
      <c r="E38" s="172"/>
      <c r="F38" s="172"/>
      <c r="G38" s="172"/>
      <c r="H38" s="173"/>
    </row>
    <row r="39" spans="2:8" s="71" customFormat="1" ht="24.75" hidden="1" customHeight="1">
      <c r="B39" s="77"/>
      <c r="C39" s="78"/>
      <c r="D39" s="78"/>
      <c r="E39" s="78"/>
      <c r="F39" s="78"/>
      <c r="G39" s="78"/>
      <c r="H39" s="78"/>
    </row>
    <row r="40" spans="2:8" s="71" customFormat="1" ht="24.75" customHeight="1">
      <c r="B40" s="77"/>
      <c r="C40" s="78"/>
      <c r="D40" s="78"/>
      <c r="E40" s="78"/>
      <c r="F40" s="78"/>
      <c r="G40" s="78"/>
      <c r="H40" s="78"/>
    </row>
    <row r="41" spans="2:8" s="71" customFormat="1" ht="12" hidden="1" customHeight="1"/>
    <row r="42" spans="2:8" s="79" customFormat="1" hidden="1">
      <c r="B42" s="169" t="s">
        <v>87</v>
      </c>
      <c r="C42" s="169"/>
      <c r="D42" s="169"/>
      <c r="E42" s="169"/>
      <c r="F42" s="169"/>
      <c r="G42" s="169"/>
      <c r="H42" s="169"/>
    </row>
    <row r="43" spans="2:8" s="71" customFormat="1" hidden="1"/>
    <row r="44" spans="2:8" hidden="1"/>
  </sheetData>
  <sheetProtection password="CC32" sheet="1" objects="1" scenarios="1" selectLockedCells="1" selectUnlockedCells="1"/>
  <mergeCells count="18">
    <mergeCell ref="F28:H28"/>
    <mergeCell ref="C31:H31"/>
    <mergeCell ref="C35:H35"/>
    <mergeCell ref="C36:H36"/>
    <mergeCell ref="B2:D2"/>
    <mergeCell ref="B11:G11"/>
    <mergeCell ref="B9:H9"/>
    <mergeCell ref="B3:H8"/>
    <mergeCell ref="B28:D28"/>
    <mergeCell ref="C29:H29"/>
    <mergeCell ref="C30:H30"/>
    <mergeCell ref="C16:H16"/>
    <mergeCell ref="C32:H32"/>
    <mergeCell ref="B42:H42"/>
    <mergeCell ref="C37:H37"/>
    <mergeCell ref="C38:H38"/>
    <mergeCell ref="C33:H33"/>
    <mergeCell ref="C34:H3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H6" sqref="H6"/>
    </sheetView>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192" t="s">
        <v>40</v>
      </c>
      <c r="C2" s="20"/>
      <c r="D2" s="189" t="s">
        <v>39</v>
      </c>
      <c r="E2" s="190"/>
      <c r="F2" s="190"/>
      <c r="G2" s="190"/>
      <c r="H2" s="191"/>
    </row>
    <row r="3" spans="2:8" ht="13.5" thickBot="1">
      <c r="B3" s="193"/>
      <c r="C3" s="21"/>
      <c r="D3" s="22" t="s">
        <v>48</v>
      </c>
      <c r="E3" s="23" t="s">
        <v>49</v>
      </c>
      <c r="F3" s="23" t="s">
        <v>50</v>
      </c>
      <c r="G3" s="23" t="s">
        <v>51</v>
      </c>
      <c r="H3" s="24" t="s">
        <v>52</v>
      </c>
    </row>
    <row r="4" spans="2:8" hidden="1">
      <c r="B4" s="25"/>
      <c r="C4" s="26"/>
      <c r="D4" s="27">
        <v>1</v>
      </c>
      <c r="E4" s="28">
        <v>2</v>
      </c>
      <c r="F4" s="28">
        <v>3</v>
      </c>
      <c r="G4" s="28">
        <v>4</v>
      </c>
      <c r="H4" s="29">
        <v>5</v>
      </c>
    </row>
    <row r="5" spans="2:8">
      <c r="B5" s="30" t="s">
        <v>53</v>
      </c>
      <c r="C5" s="31">
        <v>1</v>
      </c>
      <c r="D5" s="32">
        <f t="shared" ref="D5:H9" si="0">$C5*D$4</f>
        <v>1</v>
      </c>
      <c r="E5" s="32">
        <f t="shared" si="0"/>
        <v>2</v>
      </c>
      <c r="F5" s="33">
        <f t="shared" si="0"/>
        <v>3</v>
      </c>
      <c r="G5" s="34">
        <f t="shared" si="0"/>
        <v>4</v>
      </c>
      <c r="H5" s="35">
        <f t="shared" si="0"/>
        <v>5</v>
      </c>
    </row>
    <row r="6" spans="2:8">
      <c r="B6" s="36" t="s">
        <v>54</v>
      </c>
      <c r="C6" s="37">
        <v>2</v>
      </c>
      <c r="D6" s="32">
        <f t="shared" si="0"/>
        <v>2</v>
      </c>
      <c r="E6" s="32">
        <f t="shared" si="0"/>
        <v>4</v>
      </c>
      <c r="F6" s="33">
        <f t="shared" si="0"/>
        <v>6</v>
      </c>
      <c r="G6" s="34">
        <f t="shared" si="0"/>
        <v>8</v>
      </c>
      <c r="H6" s="38">
        <f t="shared" si="0"/>
        <v>10</v>
      </c>
    </row>
    <row r="7" spans="2:8">
      <c r="B7" s="36" t="s">
        <v>50</v>
      </c>
      <c r="C7" s="37">
        <v>3</v>
      </c>
      <c r="D7" s="32">
        <f t="shared" si="0"/>
        <v>3</v>
      </c>
      <c r="E7" s="33">
        <f t="shared" si="0"/>
        <v>6</v>
      </c>
      <c r="F7" s="34">
        <f t="shared" si="0"/>
        <v>9</v>
      </c>
      <c r="G7" s="39">
        <f t="shared" si="0"/>
        <v>12</v>
      </c>
      <c r="H7" s="38">
        <f t="shared" si="0"/>
        <v>15</v>
      </c>
    </row>
    <row r="8" spans="2:8">
      <c r="B8" s="36" t="s">
        <v>55</v>
      </c>
      <c r="C8" s="37">
        <v>4</v>
      </c>
      <c r="D8" s="33">
        <f t="shared" si="0"/>
        <v>4</v>
      </c>
      <c r="E8" s="34">
        <f t="shared" si="0"/>
        <v>8</v>
      </c>
      <c r="F8" s="34">
        <f t="shared" si="0"/>
        <v>12</v>
      </c>
      <c r="G8" s="39">
        <f t="shared" si="0"/>
        <v>16</v>
      </c>
      <c r="H8" s="38">
        <f t="shared" si="0"/>
        <v>20</v>
      </c>
    </row>
    <row r="9" spans="2:8" ht="13.5" thickBot="1">
      <c r="B9" s="40" t="s">
        <v>56</v>
      </c>
      <c r="C9" s="41">
        <v>5</v>
      </c>
      <c r="D9" s="42">
        <f t="shared" si="0"/>
        <v>5</v>
      </c>
      <c r="E9" s="42">
        <f t="shared" si="0"/>
        <v>10</v>
      </c>
      <c r="F9" s="43">
        <f t="shared" si="0"/>
        <v>15</v>
      </c>
      <c r="G9" s="43">
        <f t="shared" si="0"/>
        <v>20</v>
      </c>
      <c r="H9" s="44">
        <f t="shared" si="0"/>
        <v>25</v>
      </c>
    </row>
    <row r="10" spans="2:8" ht="13.5" thickBot="1"/>
    <row r="11" spans="2:8" ht="22.5" customHeight="1" thickBot="1">
      <c r="B11" s="194" t="s">
        <v>41</v>
      </c>
      <c r="C11" s="195"/>
      <c r="D11" s="195"/>
      <c r="E11" s="194" t="s">
        <v>61</v>
      </c>
      <c r="F11" s="195"/>
      <c r="G11" s="196"/>
    </row>
    <row r="12" spans="2:8" s="49" customFormat="1" ht="42.75" customHeight="1">
      <c r="B12" s="45"/>
      <c r="C12" s="46"/>
      <c r="D12" s="47" t="s">
        <v>22</v>
      </c>
      <c r="E12" s="197" t="s">
        <v>29</v>
      </c>
      <c r="F12" s="198"/>
      <c r="G12" s="199"/>
      <c r="H12" s="48"/>
    </row>
    <row r="13" spans="2:8" s="49" customFormat="1" ht="42.75" customHeight="1">
      <c r="B13" s="50"/>
      <c r="C13" s="51"/>
      <c r="D13" s="52" t="s">
        <v>15</v>
      </c>
      <c r="E13" s="200" t="s">
        <v>11</v>
      </c>
      <c r="F13" s="201"/>
      <c r="G13" s="202"/>
      <c r="H13" s="48"/>
    </row>
    <row r="14" spans="2:8" s="49" customFormat="1" ht="42.75" customHeight="1">
      <c r="B14" s="53"/>
      <c r="C14" s="51"/>
      <c r="D14" s="52" t="s">
        <v>23</v>
      </c>
      <c r="E14" s="200" t="s">
        <v>10</v>
      </c>
      <c r="F14" s="201"/>
      <c r="G14" s="202"/>
      <c r="H14" s="48"/>
    </row>
    <row r="15" spans="2:8" s="49" customFormat="1" ht="42.75" customHeight="1" thickBot="1">
      <c r="B15" s="54"/>
      <c r="C15" s="55"/>
      <c r="D15" s="56" t="s">
        <v>24</v>
      </c>
      <c r="E15" s="186" t="s">
        <v>9</v>
      </c>
      <c r="F15" s="187"/>
      <c r="G15" s="188"/>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8"/>
  <sheetViews>
    <sheetView tabSelected="1" view="pageBreakPreview" topLeftCell="K1" zoomScale="50" zoomScaleNormal="70" zoomScaleSheetLayoutView="50" workbookViewId="0">
      <selection activeCell="P12" sqref="P12"/>
    </sheetView>
  </sheetViews>
  <sheetFormatPr baseColWidth="10" defaultRowHeight="15.75"/>
  <cols>
    <col min="1" max="1" width="14.140625" style="59" customWidth="1"/>
    <col min="2" max="2" width="29.140625" style="57" customWidth="1"/>
    <col min="3" max="3" width="25" style="60" customWidth="1"/>
    <col min="4" max="4" width="41.7109375" style="60" hidden="1" customWidth="1"/>
    <col min="5" max="5" width="47" style="60" customWidth="1"/>
    <col min="6" max="6" width="13.4257812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2.28515625" style="57" customWidth="1"/>
    <col min="24" max="24" width="28" style="57" hidden="1" customWidth="1"/>
    <col min="25" max="25" width="15.28515625" style="57" customWidth="1"/>
    <col min="26" max="35" width="11.42578125" style="57"/>
    <col min="36" max="36" width="3.85546875" style="64" customWidth="1"/>
    <col min="37" max="37" width="21.140625" style="57" customWidth="1"/>
    <col min="38" max="16384" width="11.42578125" style="57"/>
  </cols>
  <sheetData>
    <row r="1" spans="1:37" s="167" customFormat="1" ht="31.5" customHeight="1" thickBot="1">
      <c r="A1" s="231"/>
      <c r="B1" s="232"/>
      <c r="C1" s="237" t="s">
        <v>166</v>
      </c>
      <c r="D1" s="238"/>
      <c r="E1" s="238"/>
      <c r="F1" s="238"/>
      <c r="G1" s="238"/>
      <c r="H1" s="238"/>
      <c r="I1" s="238"/>
      <c r="J1" s="238"/>
      <c r="K1" s="238"/>
      <c r="L1" s="238"/>
      <c r="M1" s="238"/>
      <c r="N1" s="238"/>
      <c r="O1" s="238"/>
      <c r="P1" s="238"/>
      <c r="Q1" s="238"/>
      <c r="R1" s="239"/>
      <c r="S1" s="240" t="s">
        <v>169</v>
      </c>
      <c r="T1" s="241"/>
      <c r="U1" s="241"/>
      <c r="V1" s="241"/>
      <c r="W1" s="242"/>
      <c r="AJ1" s="168"/>
    </row>
    <row r="2" spans="1:37" s="167" customFormat="1" ht="38.25" customHeight="1">
      <c r="A2" s="233"/>
      <c r="B2" s="234"/>
      <c r="C2" s="252" t="s">
        <v>171</v>
      </c>
      <c r="D2" s="253"/>
      <c r="E2" s="253"/>
      <c r="F2" s="253"/>
      <c r="G2" s="253"/>
      <c r="H2" s="253"/>
      <c r="I2" s="254"/>
      <c r="J2" s="258" t="s">
        <v>130</v>
      </c>
      <c r="K2" s="259"/>
      <c r="L2" s="259"/>
      <c r="M2" s="259"/>
      <c r="N2" s="259"/>
      <c r="O2" s="259"/>
      <c r="P2" s="259"/>
      <c r="Q2" s="259"/>
      <c r="R2" s="260"/>
      <c r="S2" s="261" t="s">
        <v>168</v>
      </c>
      <c r="T2" s="262"/>
      <c r="U2" s="262"/>
      <c r="V2" s="262"/>
      <c r="W2" s="263"/>
      <c r="AJ2" s="168"/>
    </row>
    <row r="3" spans="1:37" s="167" customFormat="1" ht="43.5" customHeight="1" thickBot="1">
      <c r="A3" s="235"/>
      <c r="B3" s="236"/>
      <c r="C3" s="255"/>
      <c r="D3" s="256"/>
      <c r="E3" s="256"/>
      <c r="F3" s="256"/>
      <c r="G3" s="256"/>
      <c r="H3" s="256"/>
      <c r="I3" s="257"/>
      <c r="J3" s="255"/>
      <c r="K3" s="256"/>
      <c r="L3" s="256"/>
      <c r="M3" s="256"/>
      <c r="N3" s="256"/>
      <c r="O3" s="256"/>
      <c r="P3" s="256"/>
      <c r="Q3" s="256"/>
      <c r="R3" s="257"/>
      <c r="S3" s="264" t="s">
        <v>173</v>
      </c>
      <c r="T3" s="265"/>
      <c r="U3" s="265"/>
      <c r="V3" s="265"/>
      <c r="W3" s="266"/>
      <c r="AJ3" s="168"/>
    </row>
    <row r="4" spans="1:37" ht="16.5" customHeight="1" thickBot="1">
      <c r="A4" s="243" t="str">
        <f>IF(J5=1,"INSIGNIFICANTE",IF(J5=2,"MENOR",IF(J5=3,"MODERADO",IF(J5=4,"MAYOR",IF(J5=5,"CATASTROFICO"," ")))))</f>
        <v xml:space="preserve"> </v>
      </c>
      <c r="B4" s="244"/>
      <c r="C4" s="247" t="s">
        <v>63</v>
      </c>
      <c r="D4" s="248"/>
      <c r="E4" s="248"/>
      <c r="F4" s="248"/>
      <c r="G4" s="248"/>
      <c r="H4" s="248"/>
      <c r="I4" s="248"/>
      <c r="J4" s="248"/>
      <c r="K4" s="248"/>
      <c r="L4" s="248"/>
      <c r="M4" s="248"/>
      <c r="N4" s="248"/>
      <c r="O4" s="248"/>
      <c r="P4" s="248"/>
      <c r="Q4" s="248"/>
      <c r="R4" s="248"/>
      <c r="S4" s="248"/>
      <c r="T4" s="248"/>
      <c r="U4" s="248"/>
      <c r="V4" s="248"/>
      <c r="W4" s="248"/>
      <c r="X4" s="251"/>
      <c r="AJ4" s="65">
        <v>1</v>
      </c>
      <c r="AK4" s="66" t="s">
        <v>66</v>
      </c>
    </row>
    <row r="5" spans="1:37" thickBot="1">
      <c r="A5" s="245"/>
      <c r="B5" s="246"/>
      <c r="C5" s="247" t="s">
        <v>64</v>
      </c>
      <c r="D5" s="248"/>
      <c r="E5" s="248"/>
      <c r="F5" s="248"/>
      <c r="G5" s="248"/>
      <c r="H5" s="248"/>
      <c r="I5" s="248"/>
      <c r="J5" s="248"/>
      <c r="K5" s="248"/>
      <c r="L5" s="248"/>
      <c r="M5" s="248"/>
      <c r="N5" s="248"/>
      <c r="O5" s="248"/>
      <c r="P5" s="248"/>
      <c r="Q5" s="249"/>
      <c r="R5" s="249"/>
      <c r="S5" s="249"/>
      <c r="T5" s="249"/>
      <c r="U5" s="249"/>
      <c r="V5" s="249"/>
      <c r="W5" s="249"/>
      <c r="X5" s="250"/>
      <c r="Y5" s="58"/>
      <c r="AJ5" s="65">
        <v>2</v>
      </c>
      <c r="AK5" s="66" t="s">
        <v>67</v>
      </c>
    </row>
    <row r="6" spans="1:37" ht="16.5" customHeight="1" thickBot="1">
      <c r="A6" s="221" t="s">
        <v>33</v>
      </c>
      <c r="B6" s="221" t="s">
        <v>34</v>
      </c>
      <c r="C6" s="211" t="s">
        <v>35</v>
      </c>
      <c r="D6" s="221" t="s">
        <v>70</v>
      </c>
      <c r="E6" s="225" t="s">
        <v>36</v>
      </c>
      <c r="F6" s="226"/>
      <c r="G6" s="227"/>
      <c r="H6" s="96" t="s">
        <v>37</v>
      </c>
      <c r="I6" s="97" t="s">
        <v>38</v>
      </c>
      <c r="J6" s="212" t="s">
        <v>39</v>
      </c>
      <c r="K6" s="216"/>
      <c r="L6" s="212" t="s">
        <v>40</v>
      </c>
      <c r="M6" s="216"/>
      <c r="N6" s="212" t="s">
        <v>41</v>
      </c>
      <c r="O6" s="216"/>
      <c r="P6" s="229" t="s">
        <v>65</v>
      </c>
      <c r="Q6" s="212" t="s">
        <v>42</v>
      </c>
      <c r="R6" s="216"/>
      <c r="S6" s="219" t="s">
        <v>43</v>
      </c>
      <c r="T6" s="219" t="s">
        <v>44</v>
      </c>
      <c r="U6" s="219" t="s">
        <v>45</v>
      </c>
      <c r="V6" s="219" t="s">
        <v>46</v>
      </c>
      <c r="W6" s="220" t="s">
        <v>47</v>
      </c>
      <c r="X6" s="220"/>
      <c r="Y6" s="228"/>
      <c r="AJ6" s="65">
        <v>3</v>
      </c>
      <c r="AK6" s="66" t="s">
        <v>15</v>
      </c>
    </row>
    <row r="7" spans="1:37" ht="16.5" customHeight="1" thickBot="1">
      <c r="A7" s="222"/>
      <c r="B7" s="222"/>
      <c r="C7" s="211"/>
      <c r="D7" s="222"/>
      <c r="E7" s="206" t="s">
        <v>74</v>
      </c>
      <c r="F7" s="207" t="s">
        <v>16</v>
      </c>
      <c r="G7" s="209" t="s">
        <v>17</v>
      </c>
      <c r="H7" s="205" t="s">
        <v>13</v>
      </c>
      <c r="I7" s="223" t="s">
        <v>12</v>
      </c>
      <c r="J7" s="217"/>
      <c r="K7" s="218"/>
      <c r="L7" s="217"/>
      <c r="M7" s="218"/>
      <c r="N7" s="217"/>
      <c r="O7" s="218"/>
      <c r="P7" s="229"/>
      <c r="Q7" s="217"/>
      <c r="R7" s="218"/>
      <c r="S7" s="220"/>
      <c r="T7" s="220"/>
      <c r="U7" s="220"/>
      <c r="V7" s="220"/>
      <c r="W7" s="220"/>
      <c r="X7" s="220"/>
      <c r="Y7" s="228"/>
      <c r="AJ7" s="65">
        <v>4</v>
      </c>
      <c r="AK7" s="66" t="s">
        <v>68</v>
      </c>
    </row>
    <row r="8" spans="1:37" ht="16.5" customHeight="1" thickBot="1">
      <c r="A8" s="222"/>
      <c r="B8" s="222"/>
      <c r="C8" s="212"/>
      <c r="D8" s="222"/>
      <c r="E8" s="213"/>
      <c r="F8" s="208"/>
      <c r="G8" s="210"/>
      <c r="H8" s="206"/>
      <c r="I8" s="224"/>
      <c r="J8" s="217"/>
      <c r="K8" s="218"/>
      <c r="L8" s="217"/>
      <c r="M8" s="218"/>
      <c r="N8" s="217"/>
      <c r="O8" s="218"/>
      <c r="P8" s="230"/>
      <c r="Q8" s="217"/>
      <c r="R8" s="218"/>
      <c r="S8" s="207"/>
      <c r="T8" s="207"/>
      <c r="U8" s="207"/>
      <c r="V8" s="207"/>
      <c r="W8" s="207"/>
      <c r="X8" s="220"/>
      <c r="Y8" s="228"/>
      <c r="AJ8" s="65">
        <v>5</v>
      </c>
      <c r="AK8" s="66" t="s">
        <v>69</v>
      </c>
    </row>
    <row r="9" spans="1:37" ht="70.5" customHeight="1" thickBot="1">
      <c r="A9" s="215" t="str">
        <f>'CONTEXTO ESTRATÉGICO'!C13</f>
        <v>SOPORTE INFORMÁTICO</v>
      </c>
      <c r="B9" s="214" t="str">
        <f>'CONTEXTO ESTRATÉGICO'!C16</f>
        <v>Fortalecer y gestionar la plataforma tecnológica utilizando herramientas que permitan la administración y aseguramiento de la información así como la utilización de hardware y software actualizado.</v>
      </c>
      <c r="C9" s="163" t="s">
        <v>160</v>
      </c>
      <c r="D9" s="125" t="str">
        <f>'CONTEXTO ESTRATÉGICO'!B19</f>
        <v>controles existentes, procesos y procedimeintos</v>
      </c>
      <c r="E9" s="163" t="s">
        <v>125</v>
      </c>
      <c r="F9" s="127" t="s">
        <v>121</v>
      </c>
      <c r="G9" s="127"/>
      <c r="H9" s="163" t="s">
        <v>124</v>
      </c>
      <c r="I9" s="163" t="s">
        <v>126</v>
      </c>
      <c r="J9" s="141">
        <v>4</v>
      </c>
      <c r="K9" s="101" t="str">
        <f>IF(J9=1,"INSIGNIFICANTE",IF(J9=2,"MENOR",IF(J9=3,"MODERADO",IF(J9=4,"MAYOR",IF(J9=5,"CATASTROFICO"," ")))))</f>
        <v>MAYOR</v>
      </c>
      <c r="L9" s="141">
        <v>3</v>
      </c>
      <c r="M9" s="102" t="str">
        <f>IF(L9=1,"RARO",IF(L9=2,"IMPROBABLE",IF(L9=3,"MODERADO",IF(L9=4,"PROBABLE",IF(L9=5,"CASI CERTEZA"," ")))))</f>
        <v>MODERADO</v>
      </c>
      <c r="N9" s="102">
        <f>IF(OR(J9=" ",J9=0,L9=" ",L9=0)," ",J9*L9)</f>
        <v>12</v>
      </c>
      <c r="O9" s="102" t="str">
        <f>IF(OR(J9=" ",J9=0,L9=" ",L9=0)," ",IF(AND(J9=1,L9=3),"BAJO",IF(AND(J9=1,L9=4),"MODERADO",IF(AND(J9=2,L9=5),"EXTREMO",IF(AND(J9=3,L9=4),"ALTO",IF(AND(J9=2,L9=2),"BAJO",VLOOKUP(N9,Evaluacion!A:B,2)))))))</f>
        <v>EXTREMO</v>
      </c>
      <c r="P9" s="164" t="s">
        <v>127</v>
      </c>
      <c r="Q9" s="140">
        <f>IF(OR(J9=" ",J9=0,L9=" ",L9=0)," ",CONTROLES!M8)</f>
        <v>2</v>
      </c>
      <c r="R9" s="140" t="str">
        <f>IF(OR(J9=" ",J9=0,L9=" ",L9=0)," ",CONTROLES!N8)</f>
        <v>BAJO</v>
      </c>
      <c r="S9" s="126" t="str">
        <f>IF(OR(R9=" ",R9=0)," ",VLOOKUP(R9,Evaluacion!D:E,2,0))</f>
        <v>* Asumir el riesgo</v>
      </c>
      <c r="T9" s="162" t="s">
        <v>146</v>
      </c>
      <c r="U9" s="142" t="s">
        <v>128</v>
      </c>
      <c r="V9" s="159">
        <v>41639</v>
      </c>
      <c r="W9" s="162" t="s">
        <v>147</v>
      </c>
      <c r="X9" s="203"/>
      <c r="Y9" s="58"/>
      <c r="AJ9" s="63"/>
      <c r="AK9" s="121" t="s">
        <v>107</v>
      </c>
    </row>
    <row r="10" spans="1:37" ht="32.25" customHeight="1" thickBot="1">
      <c r="A10" s="215"/>
      <c r="B10" s="214"/>
      <c r="C10" s="163" t="s">
        <v>160</v>
      </c>
      <c r="D10" s="125"/>
      <c r="E10" s="163" t="s">
        <v>149</v>
      </c>
      <c r="F10" s="161" t="s">
        <v>135</v>
      </c>
      <c r="G10" s="161"/>
      <c r="H10" s="163" t="s">
        <v>139</v>
      </c>
      <c r="I10" s="163" t="s">
        <v>148</v>
      </c>
      <c r="J10" s="141">
        <v>3</v>
      </c>
      <c r="K10" s="101" t="str">
        <f t="shared" ref="K10:K11" si="0">IF(J10=1,"INSIGNIFICANTE",IF(J10=2,"MENOR",IF(J10=3,"MODERADO",IF(J10=4,"MAYOR",IF(J10=5,"CATASTROFICO"," ")))))</f>
        <v>MODERADO</v>
      </c>
      <c r="L10" s="141">
        <v>1</v>
      </c>
      <c r="M10" s="102" t="str">
        <f t="shared" ref="M10:M11" si="1">IF(L10=1,"RARO",IF(L10=2,"IMPROBABLE",IF(L10=3,"MODERADO",IF(L10=4,"PROBABLE",IF(L10=5,"CASI CERTEZA"," ")))))</f>
        <v>RARO</v>
      </c>
      <c r="N10" s="102">
        <f t="shared" ref="N10:N11" si="2">IF(OR(J10=" ",J10=0,L10=" ",L10=0)," ",J10*L10)</f>
        <v>3</v>
      </c>
      <c r="O10" s="102" t="str">
        <f>IF(OR(J10=" ",J10=0,L10=" ",L10=0)," ",IF(AND(J10=1,L10=3),"BAJO",IF(AND(J10=1,L10=4),"MODERADO",IF(AND(J10=2,L10=5),"EXTREMO",IF(AND(J10=3,L10=4),"ALTO",IF(AND(J10=2,L10=2),"BAJO",VLOOKUP(N10,Evaluacion!A:B,2)))))))</f>
        <v>MODERADO</v>
      </c>
      <c r="P10" s="165" t="s">
        <v>150</v>
      </c>
      <c r="Q10" s="140">
        <f>IF(OR(J10=" ",J10=0,L10=" ",L10=0)," ",CONTROLES!M9)</f>
        <v>3</v>
      </c>
      <c r="R10" s="140" t="str">
        <f>IF(OR(J10=" ",J10=0,L10=" ",L10=0)," ",CONTROLES!N9)</f>
        <v>MODERADO</v>
      </c>
      <c r="S10" s="126" t="str">
        <f>IF(OR(R10=" ",R10=0)," ",VLOOKUP(R10,Evaluacion!D:E,2,0))</f>
        <v>* Asumir el riesgo
* Reducir el riesgo</v>
      </c>
      <c r="T10" s="162" t="s">
        <v>151</v>
      </c>
      <c r="U10" s="142" t="s">
        <v>128</v>
      </c>
      <c r="V10" s="159">
        <v>41275</v>
      </c>
      <c r="W10" s="162" t="s">
        <v>152</v>
      </c>
      <c r="X10" s="203"/>
      <c r="Y10" s="58"/>
      <c r="AJ10" s="63"/>
      <c r="AK10" s="121" t="s">
        <v>110</v>
      </c>
    </row>
    <row r="11" spans="1:37" ht="114" customHeight="1" thickBot="1">
      <c r="A11" s="215"/>
      <c r="B11" s="214"/>
      <c r="C11" s="163" t="s">
        <v>160</v>
      </c>
      <c r="D11" s="125"/>
      <c r="E11" s="163" t="s">
        <v>141</v>
      </c>
      <c r="F11" s="161" t="s">
        <v>135</v>
      </c>
      <c r="G11" s="161"/>
      <c r="H11" s="163" t="s">
        <v>140</v>
      </c>
      <c r="I11" s="163" t="s">
        <v>142</v>
      </c>
      <c r="J11" s="141">
        <v>4</v>
      </c>
      <c r="K11" s="101" t="str">
        <f t="shared" si="0"/>
        <v>MAYOR</v>
      </c>
      <c r="L11" s="141">
        <v>1</v>
      </c>
      <c r="M11" s="102" t="str">
        <f t="shared" si="1"/>
        <v>RARO</v>
      </c>
      <c r="N11" s="102">
        <f t="shared" si="2"/>
        <v>4</v>
      </c>
      <c r="O11" s="102" t="str">
        <f>IF(OR(J11=" ",J11=0,L11=" ",L11=0)," ",IF(AND(J11=1,L11=3),"BAJO",IF(AND(J11=1,L11=4),"MODERADO",IF(AND(J11=2,L11=5),"EXTREMO",IF(AND(J11=3,L11=4),"ALTO",IF(AND(J11=2,L11=2),"BAJO",VLOOKUP(N11,Evaluacion!A:B,2)))))))</f>
        <v>ALTO</v>
      </c>
      <c r="P11" s="165" t="s">
        <v>161</v>
      </c>
      <c r="Q11" s="140">
        <f>IF(OR(J11=" ",J11=0,L11=" ",L11=0)," ",CONTROLES!M10)</f>
        <v>3</v>
      </c>
      <c r="R11" s="140" t="str">
        <f>IF(OR(J11=" ",J11=0,L11=" ",L11=0)," ",CONTROLES!N10)</f>
        <v>MODERADO</v>
      </c>
      <c r="S11" s="126" t="str">
        <f>IF(OR(R11=" ",R11=0)," ",VLOOKUP(R11,Evaluacion!D:E,2,0))</f>
        <v>* Asumir el riesgo
* Reducir el riesgo</v>
      </c>
      <c r="T11" s="162" t="s">
        <v>144</v>
      </c>
      <c r="U11" s="142" t="s">
        <v>128</v>
      </c>
      <c r="V11" s="159">
        <v>41532</v>
      </c>
      <c r="W11" s="162" t="s">
        <v>145</v>
      </c>
      <c r="X11" s="203"/>
      <c r="Y11" s="58"/>
      <c r="AJ11" s="63"/>
      <c r="AK11" s="121" t="s">
        <v>160</v>
      </c>
    </row>
    <row r="12" spans="1:37" ht="229.5" customHeight="1" thickBot="1">
      <c r="A12" s="215"/>
      <c r="B12" s="214"/>
      <c r="C12" s="163" t="s">
        <v>132</v>
      </c>
      <c r="D12" s="125" t="str">
        <f>'CONTEXTO ESTRATÉGICO'!B20</f>
        <v>Incumplimiento de procedimientos y políticas</v>
      </c>
      <c r="E12" s="163" t="s">
        <v>134</v>
      </c>
      <c r="F12" s="158" t="s">
        <v>135</v>
      </c>
      <c r="G12" s="158"/>
      <c r="H12" s="163" t="s">
        <v>153</v>
      </c>
      <c r="I12" s="163" t="s">
        <v>154</v>
      </c>
      <c r="J12" s="141">
        <v>5</v>
      </c>
      <c r="K12" s="101" t="str">
        <f>IF(J12=1,"INSIGNIFICANTE",IF(J12=2,"MENOR",IF(J12=3,"MODERADO",IF(J12=4,"MAYOR",IF(J12=5,"CATASTROFICO"," ")))))</f>
        <v>CATASTROFICO</v>
      </c>
      <c r="L12" s="141">
        <v>3</v>
      </c>
      <c r="M12" s="102" t="str">
        <f>IF(L12=1,"RARO",IF(L12=2,"IMPROBABLE",IF(L12=3,"MODERADO",IF(L12=4,"PROBABLE",IF(L12=5,"CASI CERTEZA"," ")))))</f>
        <v>MODERADO</v>
      </c>
      <c r="N12" s="102">
        <f>IF(OR(J12=" ",J12=0,L12=" ",L12=0)," ",J12*L12)</f>
        <v>15</v>
      </c>
      <c r="O12" s="102" t="str">
        <f>IF(OR(J12=" ",J12=0,L12=" ",L12=0)," ",IF(AND(J12=1,L12=3),"BAJO",IF(AND(J12=1,L12=4),"MODERADO",IF(AND(J12=2,L12=5),"EXTREMO",IF(AND(J12=3,L12=4),"ALTO",IF(AND(J12=2,L12=2),"BAJO",VLOOKUP(N12,Evaluacion!A:B,2)))))))</f>
        <v>EXTREMO</v>
      </c>
      <c r="P12" s="165" t="s">
        <v>143</v>
      </c>
      <c r="Q12" s="140">
        <f>IF(OR(J12=" ",J12=0,L12=" ",L12=0)," ",CONTROLES!M9)</f>
        <v>3</v>
      </c>
      <c r="R12" s="140" t="str">
        <f>IF(OR(J12=" ",J12=0,L12=" ",L12=0)," ",CONTROLES!N9)</f>
        <v>MODERADO</v>
      </c>
      <c r="S12" s="126" t="str">
        <f>IF(OR(R12=" ",R12=0)," ",VLOOKUP(R12,Evaluacion!D:E,2,0))</f>
        <v>* Asumir el riesgo
* Reducir el riesgo</v>
      </c>
      <c r="T12" s="162" t="s">
        <v>155</v>
      </c>
      <c r="U12" s="142" t="s">
        <v>128</v>
      </c>
      <c r="V12" s="159">
        <v>41623</v>
      </c>
      <c r="W12" s="157" t="s">
        <v>156</v>
      </c>
      <c r="X12" s="204"/>
      <c r="Y12" s="58"/>
      <c r="AK12" s="122" t="s">
        <v>108</v>
      </c>
    </row>
    <row r="13" spans="1:37" ht="117.75" customHeight="1">
      <c r="A13" s="215"/>
      <c r="B13" s="214"/>
      <c r="C13" s="163" t="s">
        <v>132</v>
      </c>
      <c r="D13" s="125" t="str">
        <f>'CONTEXTO ESTRATÉGICO'!B21</f>
        <v>Incumplimiento de procedimientos y políticas</v>
      </c>
      <c r="E13" s="163" t="s">
        <v>138</v>
      </c>
      <c r="F13" s="158" t="s">
        <v>135</v>
      </c>
      <c r="G13" s="160"/>
      <c r="H13" s="163" t="s">
        <v>136</v>
      </c>
      <c r="I13" s="163" t="s">
        <v>137</v>
      </c>
      <c r="J13" s="141">
        <v>5</v>
      </c>
      <c r="K13" s="101" t="str">
        <f t="shared" ref="K13" si="3">IF(J13=1,"INSIGNIFICANTE",IF(J13=2,"MENOR",IF(J13=3,"MODERADO",IF(J13=4,"MAYOR",IF(J13=5,"CATASTROFICO"," ")))))</f>
        <v>CATASTROFICO</v>
      </c>
      <c r="L13" s="141">
        <v>3</v>
      </c>
      <c r="M13" s="102" t="str">
        <f>IF(L13=1,"RARO",IF(L13=2,"IMPROBABLE",IF(L13=3,"MODERADO",IF(L13=4,"PROBABLE",IF(L13=5,"CASI CERTEZA"," ")))))</f>
        <v>MODERADO</v>
      </c>
      <c r="N13" s="95">
        <f t="shared" ref="N13" si="4">IF(OR(J13=" ",J13=0,L13=" ",L13=0)," ",J13*L13)</f>
        <v>15</v>
      </c>
      <c r="O13" s="123" t="str">
        <f>IF(OR(J13=" ",J13=0,L13=" ",L13=0)," ",IF(AND(J13=1,L13=3),"BAJO",IF(AND(J13=1,L13=4),"MODERADO",IF(AND(J13=2,L13=5),"ALTO",IF(AND(J13=3,L13=4),"ALTO",IF(AND(J13=2,L13=2),"BAJO",VLOOKUP(N13,Evaluacion!A:B,2)))))))</f>
        <v>EXTREMO</v>
      </c>
      <c r="P13" s="162" t="s">
        <v>162</v>
      </c>
      <c r="Q13" s="166">
        <f>IF(OR(J13=" ",J13=0,L13=" ",L13=0)," ",CONTROLES!M10)</f>
        <v>3</v>
      </c>
      <c r="R13" s="102" t="str">
        <f>IF(OR(J13=" ",J13=0,L13=" ",L13=0)," ",CONTROLES!N10)</f>
        <v>MODERADO</v>
      </c>
      <c r="S13" s="126" t="str">
        <f>IF(OR(R13=" ",R13=0)," ",VLOOKUP(R13,Evaluacion!D:E,2,0))</f>
        <v>* Asumir el riesgo
* Reducir el riesgo</v>
      </c>
      <c r="T13" s="157" t="s">
        <v>157</v>
      </c>
      <c r="U13" s="142" t="s">
        <v>158</v>
      </c>
      <c r="V13" s="159">
        <v>41639</v>
      </c>
      <c r="W13" s="157" t="s">
        <v>159</v>
      </c>
      <c r="X13" s="137"/>
      <c r="Y13" s="58"/>
      <c r="AK13" s="122" t="s">
        <v>109</v>
      </c>
    </row>
    <row r="14" spans="1:37" ht="36.75" customHeight="1">
      <c r="A14" s="144"/>
      <c r="B14" s="145"/>
      <c r="C14" s="146"/>
      <c r="D14" s="147"/>
      <c r="E14" s="148"/>
      <c r="F14" s="149"/>
      <c r="G14" s="149"/>
      <c r="H14" s="148"/>
      <c r="I14" s="147"/>
      <c r="J14" s="150"/>
      <c r="K14" s="86"/>
      <c r="L14" s="150"/>
      <c r="M14" s="87"/>
      <c r="N14" s="151"/>
      <c r="O14" s="152"/>
      <c r="P14" s="88"/>
      <c r="Q14" s="153"/>
      <c r="R14" s="153"/>
      <c r="S14" s="154"/>
      <c r="T14" s="155"/>
      <c r="U14" s="156"/>
      <c r="V14" s="156"/>
      <c r="W14" s="156"/>
      <c r="X14" s="156"/>
      <c r="Y14" s="58"/>
      <c r="AK14" s="122" t="s">
        <v>133</v>
      </c>
    </row>
    <row r="15" spans="1:37" ht="36.75" customHeight="1">
      <c r="A15" s="144"/>
      <c r="B15" s="145"/>
      <c r="C15" s="146"/>
      <c r="D15" s="147"/>
      <c r="E15" s="148"/>
      <c r="F15" s="149"/>
      <c r="G15" s="149"/>
      <c r="H15" s="148"/>
      <c r="I15" s="147"/>
      <c r="J15" s="150"/>
      <c r="K15" s="86"/>
      <c r="L15" s="150"/>
      <c r="M15" s="87"/>
      <c r="N15" s="151"/>
      <c r="O15" s="152"/>
      <c r="P15" s="88"/>
      <c r="Q15" s="153"/>
      <c r="R15" s="153"/>
      <c r="S15" s="154"/>
      <c r="T15" s="155"/>
      <c r="U15" s="156"/>
      <c r="V15" s="156"/>
      <c r="W15" s="156"/>
      <c r="X15" s="156"/>
      <c r="Y15" s="58"/>
      <c r="AK15" s="122" t="s">
        <v>132</v>
      </c>
    </row>
    <row r="16" spans="1:37" ht="36.75" customHeight="1">
      <c r="A16" s="144"/>
      <c r="B16" s="145"/>
      <c r="C16" s="146"/>
      <c r="D16" s="147"/>
      <c r="E16" s="148"/>
      <c r="F16" s="149"/>
      <c r="G16" s="149"/>
      <c r="H16" s="148"/>
      <c r="I16" s="147"/>
      <c r="J16" s="150"/>
      <c r="K16" s="86"/>
      <c r="L16" s="150"/>
      <c r="M16" s="87"/>
      <c r="N16" s="151"/>
      <c r="O16" s="152"/>
      <c r="P16" s="88"/>
      <c r="Q16" s="153"/>
      <c r="R16" s="153"/>
      <c r="S16" s="154"/>
      <c r="T16" s="155"/>
      <c r="U16" s="156"/>
      <c r="V16" s="156"/>
      <c r="W16" s="156"/>
      <c r="X16" s="156"/>
      <c r="Y16" s="58"/>
    </row>
    <row r="17" spans="1:25" ht="36.75" customHeight="1">
      <c r="A17" s="144"/>
      <c r="B17" s="145"/>
      <c r="C17" s="146"/>
      <c r="D17" s="147"/>
      <c r="E17" s="148"/>
      <c r="F17" s="149"/>
      <c r="G17" s="149"/>
      <c r="H17" s="148"/>
      <c r="I17" s="147"/>
      <c r="J17" s="150"/>
      <c r="K17" s="86"/>
      <c r="L17" s="150"/>
      <c r="M17" s="87"/>
      <c r="N17" s="151"/>
      <c r="O17" s="152"/>
      <c r="P17" s="88"/>
      <c r="Q17" s="153"/>
      <c r="R17" s="153"/>
      <c r="S17" s="154"/>
      <c r="T17" s="155"/>
      <c r="U17" s="156"/>
      <c r="V17" s="156"/>
      <c r="W17" s="156"/>
      <c r="X17" s="156"/>
      <c r="Y17" s="58"/>
    </row>
    <row r="18" spans="1:25">
      <c r="A18" s="82"/>
      <c r="B18" s="83"/>
      <c r="C18" s="84"/>
      <c r="D18" s="84"/>
      <c r="E18" s="84"/>
      <c r="F18" s="84"/>
      <c r="G18" s="84"/>
      <c r="H18" s="84"/>
      <c r="I18" s="84"/>
      <c r="J18" s="85"/>
      <c r="K18" s="86"/>
      <c r="L18" s="85"/>
      <c r="M18" s="87"/>
      <c r="N18" s="87"/>
      <c r="O18" s="87"/>
      <c r="P18" s="88"/>
      <c r="Q18" s="87"/>
      <c r="R18" s="87"/>
      <c r="S18" s="89"/>
      <c r="T18" s="90"/>
      <c r="U18" s="91"/>
      <c r="V18" s="91"/>
      <c r="W18" s="91"/>
      <c r="X18" s="91"/>
      <c r="Y18" s="58"/>
    </row>
    <row r="23" spans="1:25" ht="52.5">
      <c r="C23" s="67" t="s">
        <v>14</v>
      </c>
      <c r="D23" s="67" t="s">
        <v>2</v>
      </c>
      <c r="E23" s="67" t="s">
        <v>92</v>
      </c>
      <c r="F23" s="67"/>
      <c r="G23" s="67" t="s">
        <v>18</v>
      </c>
      <c r="H23" s="67" t="s">
        <v>1</v>
      </c>
      <c r="I23" s="67" t="s">
        <v>92</v>
      </c>
    </row>
    <row r="24" spans="1:25" ht="60">
      <c r="C24" s="80">
        <v>1</v>
      </c>
      <c r="D24" s="81" t="s">
        <v>88</v>
      </c>
      <c r="E24" s="81" t="s">
        <v>89</v>
      </c>
      <c r="F24" s="81"/>
      <c r="G24" s="81" t="s">
        <v>90</v>
      </c>
      <c r="H24" s="81" t="s">
        <v>66</v>
      </c>
      <c r="I24" s="81" t="s">
        <v>91</v>
      </c>
    </row>
    <row r="25" spans="1:25" ht="60">
      <c r="C25" s="80">
        <v>2</v>
      </c>
      <c r="D25" s="81" t="s">
        <v>72</v>
      </c>
      <c r="E25" s="81" t="s">
        <v>93</v>
      </c>
      <c r="F25" s="81"/>
      <c r="G25" s="81" t="s">
        <v>94</v>
      </c>
      <c r="H25" s="81" t="s">
        <v>67</v>
      </c>
      <c r="I25" s="81" t="s">
        <v>95</v>
      </c>
    </row>
    <row r="26" spans="1:25" ht="60">
      <c r="C26" s="80">
        <v>3</v>
      </c>
      <c r="D26" s="81" t="s">
        <v>96</v>
      </c>
      <c r="E26" s="81" t="s">
        <v>97</v>
      </c>
      <c r="F26" s="81"/>
      <c r="G26" s="81" t="s">
        <v>98</v>
      </c>
      <c r="H26" s="81" t="s">
        <v>15</v>
      </c>
      <c r="I26" s="81" t="s">
        <v>99</v>
      </c>
    </row>
    <row r="27" spans="1:25" ht="45">
      <c r="C27" s="80">
        <v>4</v>
      </c>
      <c r="D27" s="81" t="s">
        <v>73</v>
      </c>
      <c r="E27" s="81" t="s">
        <v>101</v>
      </c>
      <c r="F27" s="81"/>
      <c r="G27" s="81" t="s">
        <v>102</v>
      </c>
      <c r="H27" s="81" t="s">
        <v>68</v>
      </c>
      <c r="I27" s="81" t="s">
        <v>103</v>
      </c>
    </row>
    <row r="28" spans="1:25" ht="45">
      <c r="C28" s="80">
        <v>5</v>
      </c>
      <c r="D28" s="81" t="s">
        <v>100</v>
      </c>
      <c r="E28" s="81" t="s">
        <v>104</v>
      </c>
      <c r="F28" s="81"/>
      <c r="G28" s="81" t="s">
        <v>105</v>
      </c>
      <c r="H28" s="81" t="s">
        <v>71</v>
      </c>
      <c r="I28" s="81" t="s">
        <v>106</v>
      </c>
    </row>
  </sheetData>
  <sheetProtection password="CC32" sheet="1" objects="1" scenarios="1" selectLockedCells="1" selectUnlockedCells="1"/>
  <mergeCells count="34">
    <mergeCell ref="A1:B3"/>
    <mergeCell ref="C1:R1"/>
    <mergeCell ref="S1:W1"/>
    <mergeCell ref="A4:B5"/>
    <mergeCell ref="C5:X5"/>
    <mergeCell ref="C4:X4"/>
    <mergeCell ref="C2:I3"/>
    <mergeCell ref="J2:R3"/>
    <mergeCell ref="S2:W2"/>
    <mergeCell ref="S3:W3"/>
    <mergeCell ref="Y6:Y8"/>
    <mergeCell ref="P6:P8"/>
    <mergeCell ref="S6:S8"/>
    <mergeCell ref="J6:K8"/>
    <mergeCell ref="L6:M8"/>
    <mergeCell ref="U6:U8"/>
    <mergeCell ref="W6:X8"/>
    <mergeCell ref="V6:V8"/>
    <mergeCell ref="B9:B13"/>
    <mergeCell ref="A9:A13"/>
    <mergeCell ref="N6:O8"/>
    <mergeCell ref="Q6:R8"/>
    <mergeCell ref="T6:T8"/>
    <mergeCell ref="B6:B8"/>
    <mergeCell ref="D6:D8"/>
    <mergeCell ref="I7:I8"/>
    <mergeCell ref="E6:G6"/>
    <mergeCell ref="A6:A8"/>
    <mergeCell ref="X9:X12"/>
    <mergeCell ref="H7:H8"/>
    <mergeCell ref="F7:F8"/>
    <mergeCell ref="G7:G8"/>
    <mergeCell ref="C6:C8"/>
    <mergeCell ref="E7:E8"/>
  </mergeCells>
  <phoneticPr fontId="0" type="noConversion"/>
  <conditionalFormatting sqref="O9:O65483 R9:R18">
    <cfRule type="cellIs" dxfId="19" priority="42" stopIfTrue="1" operator="equal">
      <formula>"BAJO"</formula>
    </cfRule>
    <cfRule type="cellIs" dxfId="18" priority="43" stopIfTrue="1" operator="equal">
      <formula>"MODERADO"</formula>
    </cfRule>
    <cfRule type="cellIs" dxfId="17" priority="44" stopIfTrue="1" operator="equal">
      <formula>"ALTO"</formula>
    </cfRule>
    <cfRule type="cellIs" dxfId="16" priority="45" stopIfTrue="1" operator="equal">
      <formula>"EXTREMO"</formula>
    </cfRule>
  </conditionalFormatting>
  <conditionalFormatting sqref="N9:N18">
    <cfRule type="expression" dxfId="15" priority="29" stopIfTrue="1">
      <formula>$O9="BAJO"</formula>
    </cfRule>
    <cfRule type="expression" dxfId="14" priority="30" stopIfTrue="1">
      <formula>$O9="MODERADO"</formula>
    </cfRule>
    <cfRule type="expression" dxfId="13" priority="31" stopIfTrue="1">
      <formula>$O9="ALTO"</formula>
    </cfRule>
    <cfRule type="expression" dxfId="12" priority="32" stopIfTrue="1">
      <formula>$O9="EXTREMO"</formula>
    </cfRule>
  </conditionalFormatting>
  <conditionalFormatting sqref="Q9:Q18">
    <cfRule type="expression" dxfId="11" priority="25" stopIfTrue="1">
      <formula>$R9="BAJO"</formula>
    </cfRule>
    <cfRule type="expression" dxfId="10" priority="26" stopIfTrue="1">
      <formula>$R9="MODERADO"</formula>
    </cfRule>
    <cfRule type="expression" dxfId="9" priority="27" stopIfTrue="1">
      <formula>$R9="ALTO"</formula>
    </cfRule>
    <cfRule type="expression" dxfId="8" priority="28" stopIfTrue="1">
      <formula>$R9="EXTREMO"</formula>
    </cfRule>
  </conditionalFormatting>
  <dataValidations disablePrompts="1" count="3">
    <dataValidation type="list" allowBlank="1" showInputMessage="1" showErrorMessage="1" sqref="C14:C17">
      <formula1>$AK$9:$AK$13</formula1>
    </dataValidation>
    <dataValidation type="list" allowBlank="1" showInputMessage="1" showErrorMessage="1" error="Seleccione un dato de la lista" promptTitle="CALIFICACION" sqref="L9:L18 J9:J18">
      <formula1>$AJ$4:$AJ$8</formula1>
    </dataValidation>
    <dataValidation type="list" allowBlank="1" showInputMessage="1" showErrorMessage="1" sqref="C9:C13">
      <formula1>$AK$9:$AK$15</formula1>
    </dataValidation>
  </dataValidations>
  <printOptions horizontalCentered="1" verticalCentered="1"/>
  <pageMargins left="1.1811023622047245" right="0.39370078740157483" top="0.39370078740157483" bottom="0.39370078740157483" header="0" footer="0"/>
  <pageSetup paperSize="5" scale="24"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2"/>
  <sheetViews>
    <sheetView zoomScale="60" zoomScaleNormal="60" workbookViewId="0">
      <pane xSplit="3" ySplit="7" topLeftCell="I8" activePane="bottomRight" state="frozen"/>
      <selection activeCell="A2" sqref="A2"/>
      <selection pane="topRight" activeCell="D2" sqref="D2"/>
      <selection pane="bottomLeft" activeCell="A7" sqref="A7"/>
      <selection pane="bottomRight" activeCell="C8" sqref="C8"/>
    </sheetView>
  </sheetViews>
  <sheetFormatPr baseColWidth="10" defaultRowHeight="18"/>
  <cols>
    <col min="1" max="1" width="39.7109375" style="1" customWidth="1"/>
    <col min="2" max="2" width="47" style="1" customWidth="1"/>
    <col min="3" max="3" width="51.1406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customWidth="1"/>
    <col min="11" max="11" width="11.7109375" style="1" customWidth="1"/>
    <col min="12" max="12" width="18.28515625" style="1" customWidth="1"/>
    <col min="13" max="13" width="8.140625" style="1" customWidth="1"/>
    <col min="14" max="14" width="23.5703125" style="1" customWidth="1"/>
    <col min="15" max="15" width="11.42578125" style="2"/>
    <col min="16" max="16384" width="11.42578125" style="1"/>
  </cols>
  <sheetData>
    <row r="1" spans="1:15" ht="34.5" customHeight="1" thickBot="1">
      <c r="A1" s="267"/>
      <c r="B1" s="283" t="s">
        <v>167</v>
      </c>
      <c r="C1" s="284"/>
      <c r="D1" s="284"/>
      <c r="E1" s="284"/>
      <c r="F1" s="284"/>
      <c r="G1" s="284"/>
      <c r="H1" s="284"/>
      <c r="I1" s="285"/>
      <c r="J1" s="286" t="s">
        <v>172</v>
      </c>
      <c r="K1" s="287"/>
      <c r="L1" s="287"/>
      <c r="M1" s="287"/>
      <c r="N1" s="288"/>
    </row>
    <row r="2" spans="1:15" ht="39.75" customHeight="1" thickBot="1">
      <c r="A2" s="268"/>
      <c r="B2" s="289" t="s">
        <v>170</v>
      </c>
      <c r="C2" s="290"/>
      <c r="D2" s="293" t="s">
        <v>131</v>
      </c>
      <c r="E2" s="293"/>
      <c r="F2" s="293"/>
      <c r="G2" s="293"/>
      <c r="H2" s="293"/>
      <c r="I2" s="290"/>
      <c r="J2" s="295" t="s">
        <v>168</v>
      </c>
      <c r="K2" s="287"/>
      <c r="L2" s="287"/>
      <c r="M2" s="287"/>
      <c r="N2" s="288"/>
    </row>
    <row r="3" spans="1:15" ht="36" customHeight="1" thickBot="1">
      <c r="A3" s="269"/>
      <c r="B3" s="291"/>
      <c r="C3" s="292"/>
      <c r="D3" s="294"/>
      <c r="E3" s="294"/>
      <c r="F3" s="294"/>
      <c r="G3" s="294"/>
      <c r="H3" s="294"/>
      <c r="I3" s="292"/>
      <c r="J3" s="296" t="s">
        <v>174</v>
      </c>
      <c r="K3" s="297"/>
      <c r="L3" s="297"/>
      <c r="M3" s="297"/>
      <c r="N3" s="298"/>
    </row>
    <row r="4" spans="1:15" ht="40.5" customHeight="1" thickBot="1">
      <c r="A4" s="271" t="s">
        <v>62</v>
      </c>
      <c r="B4" s="272"/>
      <c r="C4" s="272"/>
      <c r="D4" s="272"/>
      <c r="E4" s="272"/>
      <c r="F4" s="272"/>
      <c r="G4" s="272"/>
      <c r="H4" s="272"/>
      <c r="I4" s="272"/>
      <c r="J4" s="272"/>
      <c r="K4" s="272"/>
      <c r="L4" s="272"/>
      <c r="M4" s="272"/>
      <c r="N4" s="273"/>
    </row>
    <row r="5" spans="1:15" ht="7.5" customHeight="1" thickBot="1">
      <c r="A5" s="14"/>
      <c r="B5" s="4"/>
      <c r="C5" s="4"/>
      <c r="D5" s="15"/>
      <c r="E5" s="15"/>
      <c r="F5" s="15"/>
      <c r="G5" s="15"/>
      <c r="H5" s="15"/>
      <c r="I5" s="15"/>
      <c r="J5" s="4"/>
      <c r="K5" s="4"/>
      <c r="L5" s="4"/>
      <c r="M5" s="4"/>
      <c r="N5" s="16"/>
    </row>
    <row r="6" spans="1:15" s="11" customFormat="1" ht="21.75" customHeight="1">
      <c r="A6" s="281" t="s">
        <v>0</v>
      </c>
      <c r="B6" s="274" t="s">
        <v>57</v>
      </c>
      <c r="C6" s="274" t="s">
        <v>58</v>
      </c>
      <c r="D6" s="280" t="s">
        <v>59</v>
      </c>
      <c r="E6" s="280"/>
      <c r="F6" s="276" t="s">
        <v>60</v>
      </c>
      <c r="G6" s="277"/>
      <c r="H6" s="277"/>
      <c r="I6" s="277"/>
      <c r="J6" s="277"/>
      <c r="K6" s="277"/>
      <c r="L6" s="277"/>
      <c r="M6" s="277"/>
      <c r="N6" s="278"/>
      <c r="O6" s="13"/>
    </row>
    <row r="7" spans="1:15" s="11" customFormat="1" ht="36.75" customHeight="1">
      <c r="A7" s="282"/>
      <c r="B7" s="275"/>
      <c r="C7" s="275"/>
      <c r="D7" s="124" t="s">
        <v>3</v>
      </c>
      <c r="E7" s="124" t="s">
        <v>4</v>
      </c>
      <c r="F7" s="133" t="s">
        <v>6</v>
      </c>
      <c r="G7" s="133" t="s">
        <v>7</v>
      </c>
      <c r="H7" s="133" t="s">
        <v>5</v>
      </c>
      <c r="I7" s="133" t="s">
        <v>27</v>
      </c>
      <c r="J7" s="134"/>
      <c r="K7" s="135" t="s">
        <v>20</v>
      </c>
      <c r="L7" s="135" t="s">
        <v>21</v>
      </c>
      <c r="M7" s="275" t="s">
        <v>42</v>
      </c>
      <c r="N7" s="279"/>
      <c r="O7" s="7"/>
    </row>
    <row r="8" spans="1:15" ht="158.25" customHeight="1">
      <c r="A8" s="270" t="str">
        <f>'MATRIZ MAPA DE RIESGOS'!A9</f>
        <v>SOPORTE INFORMÁTICO</v>
      </c>
      <c r="B8" s="100" t="str">
        <f>'MATRIZ MAPA DE RIESGOS'!H9</f>
        <v>Fallas en el acceso a la información contenida en los servidores</v>
      </c>
      <c r="C8" s="100" t="str">
        <f>'MATRIZ MAPA DE RIESGOS'!P9</f>
        <v>Backup programados, Políticas de Seguridad, Cronograma de mantenimiento para los servidores, Control de acceso al centro de computo,  Soporte y garantía de los productos, plan de contingencia, UPS.</v>
      </c>
      <c r="D8" s="143" t="s">
        <v>8</v>
      </c>
      <c r="E8" s="100" t="s">
        <v>8</v>
      </c>
      <c r="F8" s="100" t="s">
        <v>8</v>
      </c>
      <c r="G8" s="100" t="s">
        <v>8</v>
      </c>
      <c r="H8" s="100" t="s">
        <v>8</v>
      </c>
      <c r="I8" s="100" t="s">
        <v>32</v>
      </c>
      <c r="J8" s="99" t="str">
        <f>IF(OR(F8="",I8="",G8="",H8="",F8="no",G8="no"),"T","F")</f>
        <v>F</v>
      </c>
      <c r="K8" s="98">
        <f>IF(J8="T","N/A",IF(H8="NO",IF(AND(F8="SI",G8="SI"),IF(OR(I8="Impacto",I8="Impacto y Probabilidad"),IF('MATRIZ MAPA DE RIESGOS'!J9&gt;1,'MATRIZ MAPA DE RIESGOS'!J9-1,'MATRIZ MAPA DE RIESGOS'!J9),'MATRIZ MAPA DE RIESGOS'!J9),"N/A"),IF(I8="Impacto",IF('MATRIZ MAPA DE RIESGOS'!J9&gt;2,'MATRIZ MAPA DE RIESGOS'!J9-2,'MATRIZ MAPA DE RIESGOS'!J9),IF(I8="Probabilidad",IF('MATRIZ MAPA DE RIESGOS'!J9&gt;1,'MATRIZ MAPA DE RIESGOS'!J9-1,'MATRIZ MAPA DE RIESGOS'!J9),IF(I8="Impacto y Probabilidad",IF('MATRIZ MAPA DE RIESGOS'!J9&gt;2,'MATRIZ MAPA DE RIESGOS'!J9-2,'MATRIZ MAPA DE RIESGOS'!J9))))))</f>
        <v>2</v>
      </c>
      <c r="L8" s="98">
        <f>IF(J8="T","N/A",IF(H8="NO",IF(AND(F8="SI",G8="SI"),IF(OR(I8="Probabilidad",I8="Impacto y Probabilidad"),IF('MATRIZ MAPA DE RIESGOS'!L9&gt;1,'MATRIZ MAPA DE RIESGOS'!L9-1,'MATRIZ MAPA DE RIESGOS'!L9),'MATRIZ MAPA DE RIESGOS'!L9),"N/A"),IF(I8="Probabilidad",IF('MATRIZ MAPA DE RIESGOS'!L9&gt;2,'MATRIZ MAPA DE RIESGOS'!L9-2,'MATRIZ MAPA DE RIESGOS'!L9),IF(I8="Impacto",IF('MATRIZ MAPA DE RIESGOS'!L9&gt;1,'MATRIZ MAPA DE RIESGOS'!L9-1,'MATRIZ MAPA DE RIESGOS'!L9),IF(I8="Impacto y Probabilidad",IF('MATRIZ MAPA DE RIESGOS'!L9&gt;2,'MATRIZ MAPA DE RIESGOS'!L9-2,'MATRIZ MAPA DE RIESGOS'!L9))))))</f>
        <v>1</v>
      </c>
      <c r="M8" s="136">
        <f>IF(J8="T",'MATRIZ MAPA DE RIESGOS'!N9,(IF(AND(F8="SI",G8="SI"),K8*L8,"N/A")))</f>
        <v>2</v>
      </c>
      <c r="N8" s="136" t="str">
        <f>IF(J8="T",'MATRIZ MAPA DE RIESGOS'!O9,IF(AND(F8="SI",G8="SI"),IF(AND(K8=1,L8=3),"BAJO",IF(AND(K8=1,L8=4),"MODERADO",IF(AND(K8=2,L8=5),"ALTO",IF(AND(K8=3,L8=4),"ALTO",IF(AND(K8=2,L8=2),"BAJO",VLOOKUP(M8,Evaluacion!A:B,2)))))),"N/A"))</f>
        <v>BAJO</v>
      </c>
      <c r="O8" s="7"/>
    </row>
    <row r="9" spans="1:15" ht="86.25" customHeight="1">
      <c r="A9" s="270"/>
      <c r="B9" s="100" t="str">
        <f>'MATRIZ MAPA DE RIESGOS'!H10</f>
        <v>Tener software no licenciado</v>
      </c>
      <c r="C9" s="100" t="str">
        <f>'MATRIZ MAPA DE RIESGOS'!P10</f>
        <v>La instalación de software solo es permitida a través de usuario administrador.</v>
      </c>
      <c r="D9" s="100"/>
      <c r="E9" s="100" t="s">
        <v>8</v>
      </c>
      <c r="F9" s="100" t="s">
        <v>8</v>
      </c>
      <c r="G9" s="100" t="s">
        <v>8</v>
      </c>
      <c r="H9" s="100" t="s">
        <v>8</v>
      </c>
      <c r="I9" s="100" t="s">
        <v>32</v>
      </c>
      <c r="J9" s="99" t="str">
        <f>IF(OR(F9="",I9="",G9="",H9="",F9="no",G9="no"),"T","F")</f>
        <v>F</v>
      </c>
      <c r="K9" s="98">
        <f>IF(J9="T","N/A",IF(H9="NO",IF(AND(F9="SI",G9="SI"),IF(OR(I9="Impacto",I9="Impacto y Probabilidad"),IF('MATRIZ MAPA DE RIESGOS'!J12&gt;1,'MATRIZ MAPA DE RIESGOS'!J12-1,'MATRIZ MAPA DE RIESGOS'!J12),'MATRIZ MAPA DE RIESGOS'!J12),"N/A"),IF(I9="Impacto",IF('MATRIZ MAPA DE RIESGOS'!J12&gt;2,'MATRIZ MAPA DE RIESGOS'!J12-2,'MATRIZ MAPA DE RIESGOS'!J12),IF(I9="Probabilidad",IF('MATRIZ MAPA DE RIESGOS'!J12&gt;1,'MATRIZ MAPA DE RIESGOS'!J12-1,'MATRIZ MAPA DE RIESGOS'!J12),IF(I9="Impacto y Probabilidad",IF('MATRIZ MAPA DE RIESGOS'!J12&gt;2,'MATRIZ MAPA DE RIESGOS'!J12-2,'MATRIZ MAPA DE RIESGOS'!J12))))))</f>
        <v>3</v>
      </c>
      <c r="L9" s="98">
        <f>IF(J9="T","N/A",IF(H9="NO",IF(AND(F9="SI",G9="SI"),IF(OR(I9="Probabilidad",I9="Impacto y Probabilidad"),IF('MATRIZ MAPA DE RIESGOS'!L12&gt;1,'MATRIZ MAPA DE RIESGOS'!L12-1,'MATRIZ MAPA DE RIESGOS'!L12),'MATRIZ MAPA DE RIESGOS'!L12),"N/A"),IF(I9="Probabilidad",IF('MATRIZ MAPA DE RIESGOS'!L12&gt;2,'MATRIZ MAPA DE RIESGOS'!L12-2,'MATRIZ MAPA DE RIESGOS'!L12),IF(I9="Impacto",IF('MATRIZ MAPA DE RIESGOS'!L12&gt;1,'MATRIZ MAPA DE RIESGOS'!L12-1,'MATRIZ MAPA DE RIESGOS'!L12),IF(I9="Impacto y Probabilidad",IF('MATRIZ MAPA DE RIESGOS'!L12&gt;2,'MATRIZ MAPA DE RIESGOS'!L12-2,'MATRIZ MAPA DE RIESGOS'!L12))))))</f>
        <v>1</v>
      </c>
      <c r="M9" s="136">
        <f>IF(J9="T",'MATRIZ MAPA DE RIESGOS'!N10,(IF(AND(F9="SI",G9="SI"),K9*L9,"N/A")))</f>
        <v>3</v>
      </c>
      <c r="N9" s="136" t="str">
        <f>IF(J9="T",'MATRIZ MAPA DE RIESGOS'!O10,IF(AND(F9="SI",G9="SI"),IF(AND(K9=1,L9=3),"BAJO",IF(AND(K9=1,L9=4),"MODERADO",IF(AND(K9=2,L9=5),"ALTO",IF(AND(K9=3,L9=4),"ALTO",IF(AND(K9=2,L9=2),"BAJO",VLOOKUP(M9,Evaluacion!A:B,2)))))),"N/A"))</f>
        <v>MODERADO</v>
      </c>
      <c r="O9" s="7"/>
    </row>
    <row r="10" spans="1:15" ht="71.25" customHeight="1">
      <c r="A10" s="270"/>
      <c r="B10" s="100" t="str">
        <f>'MATRIZ MAPA DE RIESGOS'!H11</f>
        <v>Pérdida de información</v>
      </c>
      <c r="C10" s="100" t="str">
        <f>'MATRIZ MAPA DE RIESGOS'!P11</f>
        <v>Se realiza back up diario de los sistemas de información de la parte financiera, contable y nómina y de todas las herramientas de emisión para radio y televisión.
Políticas definidas y difundidas para el backup de la información, respaldo de información, políticas de seguridad de la información e infraestructura de tecnologías de información y comunicaciones.</v>
      </c>
      <c r="D10" s="100"/>
      <c r="E10" s="100" t="s">
        <v>8</v>
      </c>
      <c r="F10" s="100" t="s">
        <v>8</v>
      </c>
      <c r="G10" s="100" t="s">
        <v>8</v>
      </c>
      <c r="H10" s="100" t="s">
        <v>8</v>
      </c>
      <c r="I10" s="100" t="s">
        <v>32</v>
      </c>
      <c r="J10" s="99" t="str">
        <f>IF(OR(F10="",I10="",G10="",H10="",F10="no",G10="no"),"T","F")</f>
        <v>F</v>
      </c>
      <c r="K10" s="98">
        <f>IF(J10="T","N/A",IF(H10="NO",IF(AND(F10="SI",G10="SI"),IF(OR(I10="Impacto",I10="Impacto y Probabilidad"),IF('MATRIZ MAPA DE RIESGOS'!J13&gt;1,'MATRIZ MAPA DE RIESGOS'!J13-1,'MATRIZ MAPA DE RIESGOS'!J13),'MATRIZ MAPA DE RIESGOS'!J13),"N/A"),IF(I10="Impacto",IF('MATRIZ MAPA DE RIESGOS'!J13&gt;2,'MATRIZ MAPA DE RIESGOS'!J13-2,'MATRIZ MAPA DE RIESGOS'!J13),IF(I10="Probabilidad",IF('MATRIZ MAPA DE RIESGOS'!J13&gt;1,'MATRIZ MAPA DE RIESGOS'!J13-1,'MATRIZ MAPA DE RIESGOS'!J13),IF(I10="Impacto y Probabilidad",IF('MATRIZ MAPA DE RIESGOS'!J13&gt;2,'MATRIZ MAPA DE RIESGOS'!J13-2,'MATRIZ MAPA DE RIESGOS'!J13))))))</f>
        <v>3</v>
      </c>
      <c r="L10" s="98">
        <f>IF(J10="T","N/A",IF(H10="NO",IF(AND(F10="SI",G10="SI"),IF(OR(I10="Probabilidad",I10="Impacto y Probabilidad"),IF('MATRIZ MAPA DE RIESGOS'!L13&gt;1,'MATRIZ MAPA DE RIESGOS'!L13-1,'MATRIZ MAPA DE RIESGOS'!L13),'MATRIZ MAPA DE RIESGOS'!L13),"N/A"),IF(I10="Probabilidad",IF('MATRIZ MAPA DE RIESGOS'!L13&gt;2,'MATRIZ MAPA DE RIESGOS'!L13-2,'MATRIZ MAPA DE RIESGOS'!L13),IF(I10="Impacto",IF('MATRIZ MAPA DE RIESGOS'!L13&gt;1,'MATRIZ MAPA DE RIESGOS'!L13-1,'MATRIZ MAPA DE RIESGOS'!L13),IF(I10="Impacto y Probabilidad",IF('MATRIZ MAPA DE RIESGOS'!L13&gt;2,'MATRIZ MAPA DE RIESGOS'!L13-2,'MATRIZ MAPA DE RIESGOS'!L13))))))</f>
        <v>1</v>
      </c>
      <c r="M10" s="136">
        <f>IF(J10="T",'MATRIZ MAPA DE RIESGOS'!N11,(IF(AND(F10="SI",G10="SI"),K10*L10,"N/A")))</f>
        <v>3</v>
      </c>
      <c r="N10" s="136" t="str">
        <f>IF(J10="T",'MATRIZ MAPA DE RIESGOS'!O11,IF(AND(F10="SI",G10="SI"),IF(AND(K10=1,L10=3),"BAJO",IF(AND(K10=1,L10=4),"MODERADO",IF(AND(K10=2,L10=5),"ALTO",IF(AND(K10=3,L10=4),"ALTO",IF(AND(K10=2,L10=2),"BAJO",VLOOKUP(M10,Evaluacion!A:B,2)))))),"N/A"))</f>
        <v>MODERADO</v>
      </c>
      <c r="O10" s="7"/>
    </row>
    <row r="11" spans="1:15" ht="142.5" customHeight="1">
      <c r="A11" s="270"/>
      <c r="B11" s="100" t="str">
        <f>'MATRIZ MAPA DE RIESGOS'!H12</f>
        <v>Sustracción, concentración y manipulación de la información institucional.</v>
      </c>
      <c r="C11" s="100" t="str">
        <f>'MATRIZ MAPA DE RIESGOS'!P12</f>
        <v>Se realiza back up diario de los sistemas de información de la parte financiera, contable y nómina y de todas las herramientas de emisión para radio y televisión.
Políticas definidas y difundidas para el backup de la información, respaldo de información, políticas de seguridad de la información y infraestructura de tecnologías de información y comunicaciones.</v>
      </c>
      <c r="D11" s="100"/>
      <c r="E11" s="100" t="s">
        <v>8</v>
      </c>
      <c r="F11" s="100"/>
      <c r="G11" s="100"/>
      <c r="H11" s="100"/>
      <c r="I11" s="100" t="s">
        <v>32</v>
      </c>
      <c r="J11" s="99" t="str">
        <f>IF(OR(F11="",I11="",G11="",H11="",F11="no",G11="no"),"T","F")</f>
        <v>T</v>
      </c>
      <c r="K11" s="98" t="str">
        <f>IF(J11="T","N/A",IF(H11="NO",IF(AND(F11="SI",G11="SI"),IF(OR(I11="Impacto",I11="Impacto y Probabilidad"),IF('MATRIZ MAPA DE RIESGOS'!J14&gt;1,'MATRIZ MAPA DE RIESGOS'!J14-1,'MATRIZ MAPA DE RIESGOS'!J14),'MATRIZ MAPA DE RIESGOS'!J14),"N/A"),IF(I11="Impacto",IF('MATRIZ MAPA DE RIESGOS'!J14&gt;2,'MATRIZ MAPA DE RIESGOS'!J14-2,'MATRIZ MAPA DE RIESGOS'!J14),IF(I11="Probabilidad",IF('MATRIZ MAPA DE RIESGOS'!J14&gt;1,'MATRIZ MAPA DE RIESGOS'!J14-1,'MATRIZ MAPA DE RIESGOS'!J14),IF(I11="Impacto y Probabilidad",IF('MATRIZ MAPA DE RIESGOS'!J14&gt;2,'MATRIZ MAPA DE RIESGOS'!J14-2,'MATRIZ MAPA DE RIESGOS'!J14))))))</f>
        <v>N/A</v>
      </c>
      <c r="L11" s="98" t="str">
        <f>IF(J11="T","N/A",IF(H11="NO",IF(AND(F11="SI",G11="SI"),IF(OR(I11="Probabilidad",I11="Impacto y Probabilidad"),IF('MATRIZ MAPA DE RIESGOS'!L14&gt;1,'MATRIZ MAPA DE RIESGOS'!L14-1,'MATRIZ MAPA DE RIESGOS'!L14),'MATRIZ MAPA DE RIESGOS'!L14),"N/A"),IF(I11="Probabilidad",IF('MATRIZ MAPA DE RIESGOS'!L14&gt;2,'MATRIZ MAPA DE RIESGOS'!L14-2,'MATRIZ MAPA DE RIESGOS'!L14),IF(I11="Impacto",IF('MATRIZ MAPA DE RIESGOS'!L14&gt;1,'MATRIZ MAPA DE RIESGOS'!L14-1,'MATRIZ MAPA DE RIESGOS'!L14),IF(I11="Impacto y Probabilidad",IF('MATRIZ MAPA DE RIESGOS'!L14&gt;2,'MATRIZ MAPA DE RIESGOS'!L14-2,'MATRIZ MAPA DE RIESGOS'!L14))))))</f>
        <v>N/A</v>
      </c>
      <c r="M11" s="136">
        <f>IF(J11="T",'MATRIZ MAPA DE RIESGOS'!N12,(IF(AND(F11="SI",G11="SI"),K11*L11,"N/A")))</f>
        <v>15</v>
      </c>
      <c r="N11" s="136" t="str">
        <f>IF(J11="T",'MATRIZ MAPA DE RIESGOS'!O12,IF(AND(F11="SI",G11="SI"),IF(AND(K11=1,L11=3),"BAJO",IF(AND(K11=1,L11=4),"MODERADO",IF(AND(K11=2,L11=5),"ALTO",IF(AND(K11=3,L11=4),"ALTO",IF(AND(K11=2,L11=2),"BAJO",VLOOKUP(M11,Evaluacion!A:B,2)))))),"N/A"))</f>
        <v>EXTREMO</v>
      </c>
      <c r="O11" s="7"/>
    </row>
    <row r="12" spans="1:15" ht="90">
      <c r="A12" s="270"/>
      <c r="B12" s="100" t="str">
        <f>'MATRIZ MAPA DE RIESGOS'!H13</f>
        <v>Utilización indebida de los recursos públicos</v>
      </c>
      <c r="C12" s="100" t="str">
        <f>'MATRIZ MAPA DE RIESGOS'!P13</f>
        <v>Inducción dirigida a funcionarios donde se exponen temáticas de Control Disciplinario.
Difusión de estatuto anticorrupción</v>
      </c>
      <c r="F12" s="100"/>
      <c r="G12" s="100"/>
      <c r="H12" s="100"/>
      <c r="I12" s="100" t="s">
        <v>32</v>
      </c>
      <c r="J12" s="99" t="str">
        <f>IF(OR(F12="",I12="",G12="",H12="",F12="no",G12="no"),"T","F")</f>
        <v>T</v>
      </c>
      <c r="K12" s="98" t="str">
        <f>IF(J12="T","N/A",IF(H12="NO",IF(AND(F12="SI",G12="SI"),IF(OR(I12="Impacto",I12="Impacto y Probabilidad"),IF('MATRIZ MAPA DE RIESGOS'!J15&gt;1,'MATRIZ MAPA DE RIESGOS'!J15-1,'MATRIZ MAPA DE RIESGOS'!J15),'MATRIZ MAPA DE RIESGOS'!J15),"N/A"),IF(I12="Impacto",IF('MATRIZ MAPA DE RIESGOS'!J15&gt;2,'MATRIZ MAPA DE RIESGOS'!J15-2,'MATRIZ MAPA DE RIESGOS'!J15),IF(I12="Probabilidad",IF('MATRIZ MAPA DE RIESGOS'!J15&gt;1,'MATRIZ MAPA DE RIESGOS'!J15-1,'MATRIZ MAPA DE RIESGOS'!J15),IF(I12="Impacto y Probabilidad",IF('MATRIZ MAPA DE RIESGOS'!J15&gt;2,'MATRIZ MAPA DE RIESGOS'!J15-2,'MATRIZ MAPA DE RIESGOS'!J15))))))</f>
        <v>N/A</v>
      </c>
      <c r="L12" s="98" t="str">
        <f>IF(J12="T","N/A",IF(H12="NO",IF(AND(F12="SI",G12="SI"),IF(OR(I12="Probabilidad",I12="Impacto y Probabilidad"),IF('MATRIZ MAPA DE RIESGOS'!L15&gt;1,'MATRIZ MAPA DE RIESGOS'!L15-1,'MATRIZ MAPA DE RIESGOS'!L15),'MATRIZ MAPA DE RIESGOS'!L15),"N/A"),IF(I12="Probabilidad",IF('MATRIZ MAPA DE RIESGOS'!L15&gt;2,'MATRIZ MAPA DE RIESGOS'!L15-2,'MATRIZ MAPA DE RIESGOS'!L15),IF(I12="Impacto",IF('MATRIZ MAPA DE RIESGOS'!L15&gt;1,'MATRIZ MAPA DE RIESGOS'!L15-1,'MATRIZ MAPA DE RIESGOS'!L15),IF(I12="Impacto y Probabilidad",IF('MATRIZ MAPA DE RIESGOS'!L15&gt;2,'MATRIZ MAPA DE RIESGOS'!L15-2,'MATRIZ MAPA DE RIESGOS'!L15))))))</f>
        <v>N/A</v>
      </c>
      <c r="M12" s="136">
        <f>IF(J12="T",'MATRIZ MAPA DE RIESGOS'!N13,(IF(AND(F12="SI",G12="SI"),K12*L12,"N/A")))</f>
        <v>15</v>
      </c>
      <c r="N12" s="136" t="str">
        <f>IF(J12="T",'MATRIZ MAPA DE RIESGOS'!O13,IF(AND(F12="SI",G12="SI"),IF(AND(K12=1,L12=3),"BAJO",IF(AND(K12=1,L12=4),"MODERADO",IF(AND(K12=2,L12=5),"ALTO",IF(AND(K12=3,L12=4),"ALTO",IF(AND(K12=2,L12=2),"BAJO",VLOOKUP(M12,Evaluacion!A:B,2)))))),"N/A"))</f>
        <v>EXTREMO</v>
      </c>
    </row>
  </sheetData>
  <sheetProtection password="CC32" sheet="1" objects="1" scenarios="1" selectLockedCells="1" selectUnlockedCells="1"/>
  <mergeCells count="15">
    <mergeCell ref="A1:A3"/>
    <mergeCell ref="A8:A12"/>
    <mergeCell ref="A4:N4"/>
    <mergeCell ref="C6:C7"/>
    <mergeCell ref="F6:N6"/>
    <mergeCell ref="M7:N7"/>
    <mergeCell ref="D6:E6"/>
    <mergeCell ref="A6:A7"/>
    <mergeCell ref="B6:B7"/>
    <mergeCell ref="B1:I1"/>
    <mergeCell ref="J1:N1"/>
    <mergeCell ref="B2:C3"/>
    <mergeCell ref="D2:I3"/>
    <mergeCell ref="J2:N2"/>
    <mergeCell ref="J3:N3"/>
  </mergeCells>
  <phoneticPr fontId="0" type="noConversion"/>
  <conditionalFormatting sqref="N8:N12">
    <cfRule type="cellIs" dxfId="7" priority="13" stopIfTrue="1" operator="equal">
      <formula>"BAJO"</formula>
    </cfRule>
    <cfRule type="cellIs" dxfId="6" priority="14" stopIfTrue="1" operator="equal">
      <formula>"MODERADO"</formula>
    </cfRule>
    <cfRule type="cellIs" dxfId="5" priority="15" stopIfTrue="1" operator="equal">
      <formula>"ALTO"</formula>
    </cfRule>
    <cfRule type="cellIs" dxfId="4" priority="16" stopIfTrue="1" operator="equal">
      <formula>"EXTREMO"</formula>
    </cfRule>
  </conditionalFormatting>
  <conditionalFormatting sqref="M8:M12">
    <cfRule type="expression" dxfId="3" priority="9" stopIfTrue="1">
      <formula>$N8="BAJO"</formula>
    </cfRule>
    <cfRule type="expression" dxfId="2" priority="10" stopIfTrue="1">
      <formula>$N8="MODERADO"</formula>
    </cfRule>
    <cfRule type="expression" dxfId="1" priority="11" stopIfTrue="1">
      <formula>$N8="ALTO"</formula>
    </cfRule>
    <cfRule type="expression" dxfId="0" priority="12" stopIfTrue="1">
      <formula>$N8="EXTREMO"</formula>
    </cfRule>
  </conditionalFormatting>
  <dataValidations count="1">
    <dataValidation type="list" allowBlank="1" showInputMessage="1" showErrorMessage="1" sqref="F12:I12 D8:I11">
      <formula1>#REF!</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E15"/>
  <sheetViews>
    <sheetView workbookViewId="0"/>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CONTEXTO ESTRATÉGICO</vt:lpstr>
      <vt:lpstr>MAPEO</vt:lpstr>
      <vt:lpstr>MATRIZ MAPA DE RIESGOS</vt:lpstr>
      <vt:lpstr>CONTROLES</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2013-11-18T17:08:45Z</dcterms:modified>
</cp:coreProperties>
</file>