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autoCompressPictures="0"/>
  <bookViews>
    <workbookView xWindow="0" yWindow="0" windowWidth="15480" windowHeight="7755" activeTab="2"/>
  </bookViews>
  <sheets>
    <sheet name="CONTEXTO ESTRATÉGICO" sheetId="25" r:id="rId1"/>
    <sheet name="MAPEO" sheetId="22" state="hidden" r:id="rId2"/>
    <sheet name="MATRIZ MAPA DE RIESGOS" sheetId="3" r:id="rId3"/>
    <sheet name="CONTROLES" sheetId="6" r:id="rId4"/>
    <sheet name="Evaluacion" sheetId="21" state="hidden" r:id="rId5"/>
    <sheet name="Hoja1" sheetId="24" r:id="rId6"/>
  </sheets>
  <externalReferences>
    <externalReference r:id="rId7"/>
    <externalReference r:id="rId8"/>
  </externalReferences>
  <definedNames>
    <definedName name="_xlnm._FilterDatabase" localSheetId="3" hidden="1">CONTROLES!$A$8:$N$14</definedName>
    <definedName name="_xlnm.Print_Area" localSheetId="2">'MATRIZ MAPA DE RIESGOS'!$A$1:$W$13</definedName>
    <definedName name="RIESGOS" localSheetId="2">'MATRIZ MAPA DE RIESGOS'!$AJ$7:$AJ$13</definedName>
    <definedName name="_xlnm.Print_Titles" localSheetId="2">'MATRIZ MAPA DE RIESGOS'!$4:$6</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K11" i="6"/>
  <c r="C18" l="1"/>
  <c r="A7" i="3"/>
  <c r="B18" i="6"/>
  <c r="M15" i="3"/>
  <c r="J15"/>
  <c r="J18" i="6"/>
  <c r="K18" s="1"/>
  <c r="B17"/>
  <c r="B16"/>
  <c r="B15"/>
  <c r="B14"/>
  <c r="C17"/>
  <c r="C16"/>
  <c r="C15"/>
  <c r="C14"/>
  <c r="N15" i="3"/>
  <c r="L15"/>
  <c r="M14"/>
  <c r="N14"/>
  <c r="L14"/>
  <c r="J14"/>
  <c r="J12"/>
  <c r="L12"/>
  <c r="M12"/>
  <c r="N12"/>
  <c r="M13"/>
  <c r="N13"/>
  <c r="L13"/>
  <c r="J13"/>
  <c r="N11"/>
  <c r="M11"/>
  <c r="L11"/>
  <c r="J11"/>
  <c r="B7"/>
  <c r="A10" i="6"/>
  <c r="J15"/>
  <c r="K15" s="1"/>
  <c r="L15"/>
  <c r="M8" i="3"/>
  <c r="N8"/>
  <c r="M9"/>
  <c r="N9"/>
  <c r="M10"/>
  <c r="N10"/>
  <c r="C31" i="25"/>
  <c r="C30"/>
  <c r="C29"/>
  <c r="C36"/>
  <c r="C35"/>
  <c r="C34"/>
  <c r="L10" i="3"/>
  <c r="L8"/>
  <c r="J8"/>
  <c r="B12" i="6"/>
  <c r="B11"/>
  <c r="B13"/>
  <c r="J14"/>
  <c r="L14" s="1"/>
  <c r="K14"/>
  <c r="J16"/>
  <c r="K16" s="1"/>
  <c r="J17"/>
  <c r="L17" s="1"/>
  <c r="C11"/>
  <c r="C12"/>
  <c r="C13"/>
  <c r="C33" i="25"/>
  <c r="C28"/>
  <c r="C27"/>
  <c r="J11" i="6"/>
  <c r="C10"/>
  <c r="M7" i="3"/>
  <c r="N7"/>
  <c r="J7"/>
  <c r="L7"/>
  <c r="B10" i="6"/>
  <c r="J12"/>
  <c r="K12" s="1"/>
  <c r="J13"/>
  <c r="L13" s="1"/>
  <c r="J10" i="3"/>
  <c r="A1"/>
  <c r="J10" i="6"/>
  <c r="L10" s="1"/>
  <c r="H5" i="22"/>
  <c r="D6"/>
  <c r="E6"/>
  <c r="F6"/>
  <c r="G6"/>
  <c r="H6"/>
  <c r="D7"/>
  <c r="E7"/>
  <c r="F7"/>
  <c r="G7"/>
  <c r="H7"/>
  <c r="D8"/>
  <c r="E8"/>
  <c r="F8"/>
  <c r="G8"/>
  <c r="H8"/>
  <c r="D9"/>
  <c r="E9"/>
  <c r="F9"/>
  <c r="G9"/>
  <c r="H9"/>
  <c r="E5"/>
  <c r="F5"/>
  <c r="G5"/>
  <c r="D5"/>
  <c r="Q15" i="3"/>
  <c r="R15" s="1"/>
  <c r="P15"/>
  <c r="Q14"/>
  <c r="R14" s="1"/>
  <c r="K17" i="6" l="1"/>
  <c r="L12"/>
  <c r="M12" s="1"/>
  <c r="P9" i="3" s="1"/>
  <c r="L16" i="6"/>
  <c r="M16"/>
  <c r="P13" i="3" s="1"/>
  <c r="L18" i="6"/>
  <c r="M18" s="1"/>
  <c r="N18" s="1"/>
  <c r="N16"/>
  <c r="Q13" i="3" s="1"/>
  <c r="R13" s="1"/>
  <c r="N14" i="6"/>
  <c r="Q11" i="3" s="1"/>
  <c r="R11" s="1"/>
  <c r="P14"/>
  <c r="M17" i="6"/>
  <c r="N17" s="1"/>
  <c r="M14"/>
  <c r="P11" i="3" s="1"/>
  <c r="M15" i="6"/>
  <c r="P12" i="3" s="1"/>
  <c r="K13" i="6"/>
  <c r="M13" s="1"/>
  <c r="P10" i="3" s="1"/>
  <c r="K10" i="6"/>
  <c r="M10" s="1"/>
  <c r="P7" i="3" s="1"/>
  <c r="L11" i="6"/>
  <c r="N15" l="1"/>
  <c r="Q12" i="3" s="1"/>
  <c r="R12" s="1"/>
  <c r="N13" i="6"/>
  <c r="Q10" i="3" s="1"/>
  <c r="R10" s="1"/>
  <c r="N12" i="6"/>
  <c r="Q9" i="3" s="1"/>
  <c r="R9" s="1"/>
  <c r="N10" i="6"/>
  <c r="Q7" i="3" s="1"/>
  <c r="R7" s="1"/>
  <c r="M11" i="6"/>
  <c r="P8" i="3" s="1"/>
  <c r="N11" i="6" l="1"/>
  <c r="Q8" i="3" s="1"/>
  <c r="R8" s="1"/>
</calcChain>
</file>

<file path=xl/comments1.xml><?xml version="1.0" encoding="utf-8"?>
<comments xmlns="http://schemas.openxmlformats.org/spreadsheetml/2006/main">
  <authors>
    <author>asalinas</author>
  </authors>
  <commentLis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B22" authorId="0">
      <text>
        <r>
          <rPr>
            <b/>
            <sz val="8"/>
            <color indexed="81"/>
            <rFont val="Tahoma"/>
            <family val="2"/>
          </rPr>
          <t xml:space="preserve">F. Internos: </t>
        </r>
        <r>
          <rPr>
            <sz val="8"/>
            <color indexed="81"/>
            <rFont val="Tahoma"/>
            <family val="2"/>
          </rPr>
          <t>Coloque la lista de factores internos que pueden convertirse en riesgos.</t>
        </r>
      </text>
    </comment>
    <comment ref="C22" authorId="0">
      <text>
        <r>
          <rPr>
            <b/>
            <sz val="8"/>
            <color indexed="81"/>
            <rFont val="Tahoma"/>
            <family val="2"/>
          </rPr>
          <t>Debilidades:</t>
        </r>
        <r>
          <rPr>
            <sz val="8"/>
            <color indexed="81"/>
            <rFont val="Tahoma"/>
            <family val="2"/>
          </rPr>
          <t>Coloque X, si es debilidad.</t>
        </r>
      </text>
    </comment>
  </commentList>
</comments>
</file>

<file path=xl/comments2.xml><?xml version="1.0" encoding="utf-8"?>
<comments xmlns="http://schemas.openxmlformats.org/spreadsheetml/2006/main">
  <authors>
    <author>NEIDA</author>
  </authors>
  <commentList>
    <comment ref="I7" authorId="0">
      <text>
        <r>
          <rPr>
            <b/>
            <sz val="9"/>
            <color indexed="81"/>
            <rFont val="Tahoma"/>
            <family val="2"/>
          </rPr>
          <t>Seleccione: 
1. Insignificante.
2. Menor.
3. Moderado.
4. Mayor.
5. Catástrofico.</t>
        </r>
        <r>
          <rPr>
            <sz val="9"/>
            <color indexed="81"/>
            <rFont val="Tahoma"/>
            <family val="2"/>
          </rPr>
          <t xml:space="preserve">
</t>
        </r>
      </text>
    </comment>
    <comment ref="K7" authorId="0">
      <text>
        <r>
          <rPr>
            <b/>
            <sz val="9"/>
            <color indexed="81"/>
            <rFont val="Tahoma"/>
            <family val="2"/>
          </rPr>
          <t xml:space="preserve">Seleccione: 
1. Raro. 
2. Improbable.
3. Moderado. 
4. Probable.
5. Casi Certeza. </t>
        </r>
      </text>
    </comment>
    <comment ref="I11" authorId="0">
      <text>
        <r>
          <rPr>
            <b/>
            <sz val="9"/>
            <color indexed="81"/>
            <rFont val="Tahoma"/>
            <family val="2"/>
          </rPr>
          <t>Seleccione: 
1. Insignificante.
2. Menor.
3. Moderado.
4. Mayor.
5. Catástrofico.</t>
        </r>
        <r>
          <rPr>
            <sz val="9"/>
            <color indexed="81"/>
            <rFont val="Tahoma"/>
            <family val="2"/>
          </rPr>
          <t xml:space="preserve">
</t>
        </r>
      </text>
    </comment>
    <comment ref="K11" authorId="0">
      <text>
        <r>
          <rPr>
            <b/>
            <sz val="9"/>
            <color indexed="81"/>
            <rFont val="Tahoma"/>
            <family val="2"/>
          </rPr>
          <t xml:space="preserve">Seleccione: 
1. Raro. 
2. Improbable.
3. Moderado. 
4. Probable.
5. Casi Certeza. </t>
        </r>
      </text>
    </comment>
  </commentList>
</comments>
</file>

<file path=xl/comments3.xml><?xml version="1.0" encoding="utf-8"?>
<comments xmlns="http://schemas.openxmlformats.org/spreadsheetml/2006/main">
  <authors>
    <author>cripac</author>
  </authors>
  <commentList>
    <comment ref="B8"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<sst xmlns="http://schemas.openxmlformats.org/spreadsheetml/2006/main" count="324" uniqueCount="207">
  <si>
    <t>PROCESO</t>
  </si>
  <si>
    <t>IMPACTO</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</si>
  <si>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</si>
  <si>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</si>
  <si>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</si>
  <si>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</si>
  <si>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</si>
  <si>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</si>
  <si>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</si>
  <si>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</si>
  <si>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</si>
  <si>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</si>
  <si>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</si>
  <si>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</si>
  <si>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</si>
  <si>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</si>
  <si>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</si>
  <si>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</si>
  <si>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</si>
  <si>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</si>
  <si>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</si>
  <si>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</si>
  <si>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</si>
  <si>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</si>
  <si>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</si>
  <si>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</si>
  <si>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</si>
  <si>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</si>
  <si>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</si>
  <si>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</si>
  <si>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</si>
  <si>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</si>
  <si>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</si>
  <si>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</si>
  <si>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</si>
  <si>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</si>
  <si>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</si>
  <si>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</si>
  <si>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</si>
  <si>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</si>
  <si>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</si>
  <si>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</si>
  <si>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</si>
  <si>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</si>
  <si>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</si>
  <si>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</si>
  <si>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</si>
  <si>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</si>
  <si>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</si>
  <si>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</si>
  <si>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</si>
  <si>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</si>
  <si>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</si>
  <si>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</si>
  <si>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</si>
  <si>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</si>
  <si>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</si>
  <si>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</si>
  <si>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</si>
  <si>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</si>
  <si>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</si>
  <si>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VALORACION DE CONTROLES</t>
  </si>
  <si>
    <t>10. CONTROLES EXISTENTES</t>
  </si>
  <si>
    <t>INSIGNIFICANTE</t>
  </si>
  <si>
    <t>MENOR</t>
  </si>
  <si>
    <t>MAYOR</t>
  </si>
  <si>
    <t>CASTASTRÓFICO</t>
  </si>
  <si>
    <t>CATASTRÓFICO</t>
  </si>
  <si>
    <t>IMPROBABLE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</si>
  <si>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</si>
  <si>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</si>
  <si>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</si>
  <si>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</si>
  <si>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</si>
  <si>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</si>
  <si>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</si>
  <si>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</si>
  <si>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</si>
  <si>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</si>
  <si>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</si>
  <si>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</si>
  <si>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</si>
  <si>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t>Derechos reservados, ASS-DAFP.</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</si>
  <si>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</si>
  <si>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</si>
  <si>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</si>
  <si>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</si>
  <si>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</si>
  <si>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</si>
  <si>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</si>
  <si>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El evento podría ocurrir en algún
momento</t>
  </si>
  <si>
    <t>Al menos de 1 vez en
los últimos 2 años.</t>
  </si>
  <si>
    <t>Si el hecho llegara a presentarse, tendría medianas
consecuencias o efectos sobre la entidad.</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</si>
  <si>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</si>
  <si>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</si>
  <si>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</si>
  <si>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</si>
  <si>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</si>
  <si>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</si>
  <si>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</si>
  <si>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Financiero</t>
  </si>
  <si>
    <t>Riesgo Operativo</t>
  </si>
  <si>
    <t>1 Fi</t>
  </si>
  <si>
    <t>2 Fi</t>
  </si>
  <si>
    <t>3 Fi</t>
  </si>
  <si>
    <t>4 Fi</t>
  </si>
  <si>
    <t>5 Fi</t>
  </si>
  <si>
    <t>6 Fi</t>
  </si>
  <si>
    <t>7 Fi</t>
  </si>
  <si>
    <t>1 Fe</t>
  </si>
  <si>
    <t>2 Fe</t>
  </si>
  <si>
    <t>3 Fe</t>
  </si>
  <si>
    <t>Riesgo Tecnológico</t>
  </si>
  <si>
    <t>x</t>
  </si>
  <si>
    <t>Diseñar la parrilla de programación sin los lineamientos y políticas del canal.</t>
  </si>
  <si>
    <t xml:space="preserve">Implicaciones legales y sanciones económicas para el canal Institucional. </t>
  </si>
  <si>
    <t>El material a emitir no cumpla con la política de programación del canal y los párametros de calidad.</t>
  </si>
  <si>
    <t>Incumplir con parámetros convenidos con el cliente.</t>
  </si>
  <si>
    <t>* Demoras en el proceso contractual y consecuentes atrasos en plan de postproducción.                                                         * Que se presenten fallas técnicas con equipos propios, fallas en el material grabado.</t>
  </si>
  <si>
    <t xml:space="preserve">*Coordinador de Postproduccion                        *Jefe de Producción del Canal Institucional.               </t>
  </si>
  <si>
    <t>No montaje del programa o montaje del programa con  fallas técnicas.</t>
  </si>
  <si>
    <t>*Revisión del material antes del diseño de la parrilla de programación (Curaduría).                                                               * Consulta permanante de la normatividad vigente.</t>
  </si>
  <si>
    <t>Número de programas montados en postproducción sobre número de servicios de postproducción requeridos</t>
  </si>
  <si>
    <t>* Seguimiento a los procesos contractuales, seguimiento a los proyectos en las etapas de preproducción y producción.                                                                        * Control sobre la elaboración de cronogramas de trabajo, libretos y ejecución de planes de producción.                          * Control en la administración de recursos técnicos y materiales.                                                                                      * Supervisión de los contratos y del personal contratado.</t>
  </si>
  <si>
    <t>Número de reportes de emisión elaborados / número de trimestres transcurridos.</t>
  </si>
  <si>
    <t xml:space="preserve">* Envío de formato de reporte de fallas técnicas al área de técnica de postproducción cuando estas se presenten.                                            </t>
  </si>
  <si>
    <t xml:space="preserve">* Reuniones periódicas con personal que desarrolla los proyectos para evaluar la conformidad de las exigencias pactadas o contratadas.                                                                                                                                 </t>
  </si>
  <si>
    <t>Número de reuniones realizadas / Número de proyectos contratados.</t>
  </si>
  <si>
    <t>* Informar periódicamente a los clientes del canal sobre los lineamientos de política editorial y de calidad de los programas a emitir, a través de boletín informativo por correo electrónico.                                                             * Plan de Contingencia en caso de que se materialice: 1. llamado de atención a la entidad responsable del programa recordandole la obligación de cumplimineto de normas establecidas. 2. De presentarse reitereción de la falta, aplicación de las clausulas de incumplimiento del contrato.</t>
  </si>
  <si>
    <t>X</t>
  </si>
  <si>
    <t xml:space="preserve">*Falta de un canal de comunicación directo y efectivo, entre la ANTV y Canal Institucional para la emisión de los contenidos.                                      *Desconocimiento de la normatividad que rige la programación del canal Institucional.                    * Circunstancias externas que obligan a modificar la programación.     </t>
  </si>
  <si>
    <t>Normatividad</t>
  </si>
  <si>
    <t>Producir y emitir programas de televisión con altos estándares de calidad, que cumplan con las expectativas de nuestros clientes, con las necesidades de información de nuestra teleaudiencia, teniendo como meta con el canal institucional la identificación como puente entre las instituciones del Estado y los ciudadanos y con señalcolombia entregar una programación entretenida y de calidad de carácter educativo y cultural, buscando a través de ambos fomentar la identidad nacional y la construcción de ciudadanía .</t>
  </si>
  <si>
    <t>Fallas en los Sistemas de información y Comunicación</t>
  </si>
  <si>
    <t>Ausencia de autopromoción, Ausencia de free press, Ausencia de estrategias de fidelización</t>
  </si>
  <si>
    <t>Pérdida del material</t>
  </si>
  <si>
    <t>Falta de posicionamiento de los contenidos del canal entre las personas que consumen televisión habitualmente</t>
  </si>
  <si>
    <t>Jefe de Programación Canal Institucional</t>
  </si>
  <si>
    <t>Jefe de Programación - Canal Institucional</t>
  </si>
  <si>
    <t xml:space="preserve">No contar con la programación que se había previsto de manera oportuna </t>
  </si>
  <si>
    <t>Diseñar  estrategias de comunicación que incluyan la autopromoción de programas, el freepress y las estrategias de fidelización para impactar y generar recordación, las cuales deben ser  incluídas en el presupuesto anual del canal.</t>
  </si>
  <si>
    <t>Garantizar la completa implementación de una hoja de ruta que permita el rastreo de material audiovisual.</t>
  </si>
  <si>
    <t>1. Hoja de ruta diligenciada y actualizada</t>
  </si>
  <si>
    <t xml:space="preserve"> * Elaboración trimestral de reporte de emisión de los contratos que pagan derechos de emisión.     
 * Presentación de propuesta de parrilla general y parrilla diaria a instancias superiores.  </t>
  </si>
  <si>
    <t xml:space="preserve">* Revisión técnica             
* Revisión de contenidos     
* Manual de estilo del canal con tiempos establecidos para entrega del material por parte de las entidades externas                                     </t>
  </si>
  <si>
    <t>No de comunicaciones dirigidas a los clientes / No de veces que el material es entregado a emisión directamente</t>
  </si>
  <si>
    <t>* Planeación de la etapa de postproduccción en cada proyecto.                                                                                                                                         * Control en la administración de recursos técnicos y materiales, el cual se realiza a través del Coordinador de Postproducción.                                                                                                                                                                       * Solicitud de Mantenimiento preventivo y correctivo de equipos de forma periódica.</t>
  </si>
  <si>
    <t xml:space="preserve">1.Piezas promocionales de programas producidas y emitidas.
2. Emisión de  piezas promocionales relativas a señalcolombia en otros medios de rtvc.
3.No. de actividades de publicidad directa y dirigida a un público específico(BTL) que anualmente se realizan para promocionar la marca o campañas especiales.
4.No. de actividades en medios digitales  que anualmente se realizan para promocionar la marca o campañas especiales.
5. Contrato 2013 autopromociones 
6. Contrato free press 2013 </t>
  </si>
  <si>
    <t>1.No. Impactos free press
2. No. de actividades de publicidad directa y dirigida a un público específico(BTL) que anualmente se realizan para promocionar la marca o campañas especiales.
3. No. de actividades en medios digitales  que anualmente se realizan para promocionar la marca o campañas especiales.
4. No de eventos con asistencia o participación del Canal</t>
  </si>
  <si>
    <t xml:space="preserve">Reunión mensual de Diseño de Parrilla con análisis de tendencias y consumo de la programación.
Reunión mensual de Comité de Programación con análisis de tendencias y consumo de la programación.
Creación e implementación del procedimiento "Diseño de parrilla"
</t>
  </si>
  <si>
    <t xml:space="preserve">Los televidentes no conocen ni hacen uso de la oferta de TV pública nacional que entrega señalcolombia.
</t>
  </si>
  <si>
    <t xml:space="preserve">
Coordinadora señalcolombia
Jefe de Programación señalcolombia
</t>
  </si>
  <si>
    <t>Permanentemente</t>
  </si>
  <si>
    <t>Ausencia de planeación
Imposibilidad de medir el impacto del canal</t>
  </si>
  <si>
    <t xml:space="preserve">
Auxiliar programación señalcolombia
</t>
  </si>
  <si>
    <t>Ausencia de un sistema de infromación completo que permita la trazabilidad del material</t>
  </si>
  <si>
    <t xml:space="preserve">* No realizar revisión técnica y de contenidos al material programado para emitir                                 
* La parrilla de programación no sea entregada o actualizada oportunamente                                                               </t>
  </si>
  <si>
    <t>Deficiencias en el control del proceso.
Oportunidad en la gestión</t>
  </si>
  <si>
    <t xml:space="preserve">* Demoras en el proceso contractual.                * Atrasos en desembolsos y contrataciones.                         
* Que los recursos técnicos y humanos requeridos no sean los idóneos.                                          * Que se presenten fallas técnicas con equipos propios o de terceros contratados para prestar el servicio.                       </t>
  </si>
  <si>
    <t>Deficiencias en la gestión del proceso.
Problemas con los equipos técnicos</t>
  </si>
  <si>
    <t>Debilidad en la estrategia de posicionamiento</t>
  </si>
  <si>
    <t>NO seguimiento a expectativas de los clientes.</t>
  </si>
  <si>
    <t xml:space="preserve">* Demoras en el proceso contractual.                
* Atrasos en desembolsos y contrataciones.                          * Que los recursos técnicos y humanos requeridos no sean los idóneos.                                         
* Que se presenten fallas técnicas con equipos propios o de terceros contratados para prestar el servicio.                       </t>
  </si>
  <si>
    <t xml:space="preserve">* No realizar revisión técnica y de contenidos al material programado para emitir                                
* La parrilla de programación no sea entregada o actualizada oportunamente                                                               </t>
  </si>
  <si>
    <t xml:space="preserve">*Falta de un canal de comunicación directo y efectivo, entre la ANTV y Canal Institucional para la emisión de los contenidos.                                      
*Desconocimiento de la normatividad que rige la programación del canal Institucional.                    
* Circunstancias externas que obligan a modificar la programación.                             </t>
  </si>
  <si>
    <t>*  Ausencia de autopromoción, Ausencia de free press, 
*  Ausencia de estrategias de fidelización</t>
  </si>
  <si>
    <t>*  Ausencia de planeación
*  Imposibilidad de medir el impacto del canal</t>
  </si>
  <si>
    <t>*  Ausencia de un sistema completo que permita la trazabilidad del material</t>
  </si>
  <si>
    <t>* Emisión de contenido que incumpla con parámetros técnicos o de contenido.                                            
* Devolución del material al Canal por parte del centro de emisión, si se detectan los errores.
* Atrasar la emisión del material</t>
  </si>
  <si>
    <t xml:space="preserve">* Demoras en la ejecución de los programas.                              * Que el programa o la teleconferencia no sea de calidad.                                                                                      * Implicaciones legales por incumplimiento del objeto del convenio.                                                           
* Pérdida de clientes por insatisfacción en el programa o la teleconferencia producida.                  </t>
  </si>
  <si>
    <t>* El programa no salga al aire o salga en el horario deferente al fijado                                                 
* Pérdida de clientes por insatisfacción en el programa o la teleconferencia producida.                    * Consecuencias legales por incumplimiento de contrato</t>
  </si>
  <si>
    <t>* Jefe de Producción        
 *Productores delegados                             
* Productor Ejecutivo  
Canal Institucional</t>
  </si>
  <si>
    <t>Riesgo de corrupción</t>
  </si>
  <si>
    <t>1.  Inadecuado sistema de archivo de los documentos que contienen la información institucional.
2.  No definición y/o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t>
  </si>
  <si>
    <t>Pérdida, sustracción, concentración y manipulación de la información institucional.</t>
  </si>
  <si>
    <t>1.  Desgaste Administrativo.
2.  Pérdidas Económicas, representadas en disminución de ingresos por venta.
3.  Nulidad o revocatoria de la investigacion en caso de que la documentación sea de procesos disciplinarios
4.  Impunidad cuando la documentación afectada es de procesos disciplinarios
5.  Investigaciones disciplinarias
6.  Afectación en la imagen institucional y credibilidad de la entidad, por cuanto lesiona la transparencia y probidad de la entidad y del Estado.
7,  Pérdida de trazabilidad de la información</t>
  </si>
  <si>
    <t>*  Aplicación de tablas de retención documental y difusión de las mismas entre los funcionarios de la entidad 
*  Definición, difusión y aplicación de políticas de seguridad de la información
*  Aplicación de procedimientos sobre seguridad y manejo de la información</t>
  </si>
  <si>
    <t>Coordinar junto con los procesos responsables, políticas institucionales para el control y seguridad de la información.</t>
  </si>
  <si>
    <t>Jefe de Planeación procesos encargados de formular políticas transversales</t>
  </si>
  <si>
    <t>No de políticas formuladas y socializadas/No de políticas planeadas</t>
  </si>
  <si>
    <t>No de cargos definidos para el área contratados/No de cargos definidos para el área en la reestructuración</t>
  </si>
  <si>
    <t>Capacitación preventiva sobre asuntos disciplinarios dirigida a funcionarios y contratistas de la entidad</t>
  </si>
  <si>
    <t>Jefe Oficina de Control Disciplinario</t>
  </si>
  <si>
    <t>Aplicación de políticas</t>
  </si>
  <si>
    <t>Capacitación preventiva realizada</t>
  </si>
  <si>
    <t>Riesgo de Corrupción</t>
  </si>
  <si>
    <t xml:space="preserve">
1. Falta de observancia al principio de probidad y transparencia en la función pública.
2. Falta de ética y honestidad
3.  Desconocimiento de normatividad aplicable en el uso de los recursos
4.  Desconomiento en los procedimientos que establecen como debe ser el manejo de los recursos públicos</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</si>
  <si>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</si>
  <si>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</si>
  <si>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PRODUCCIÓN DE TELEVISIÓN</t>
  </si>
  <si>
    <t xml:space="preserve">En la inducción a nuevos funcionarios se realiza sensibilización sobre el buen uso de los recursos públicos                                                                                            Entrega a los productores  del presupuesto establecido para gastos de producción.                             Exigencia de Diligenciamiento de Formato de Legalización de Gastos.                                                          Exigencia de apertura de cuenta bancaria Independiente para manejo de recursos.                           Socialización de circular de gastos de Producción.          </t>
  </si>
  <si>
    <t xml:space="preserve">Ausencia de una parrilla diseñada según resultados de impacto y preferencias de los televidentes lo que redunda, en una oferta poco clara o predecible = parrilla desordenada. </t>
  </si>
  <si>
    <t xml:space="preserve">Los televidentes no encuentran una oferta alternativa de calidad cercana  a sus  expectativas por lo que  no hacen uso de la oferta de TV pública nacional. </t>
  </si>
  <si>
    <t>Contar con datos y estudios que permitan conocer las preferencias  de los televidentes con respecto a los programas y desarrollar estrategias  de diseño de parrilla  que propendan por atraer y fidelizar audiencias.</t>
  </si>
  <si>
    <t>1. No. de visitas a las plataformas web de señalcolombia.
2. No. de horas mensuales emitidas para TV de  proyectos transmediáticos (mide la cantidad de horas mensuales emitidas relacionadas con Miseñal, señaldeportes, En órbita, Conversaciones y Concierto Radiónica)
3. No. de páginas vistas de todas las plataformas web de señalcolombia y sus proyectos
4. No. De horas mensuales emitidas para radio en proyectos transmediaticos (mide la cantidad de horas mensuales emitidas relacionadas con En órbita, Conversaciones y Concierto radiónica)
5. No. de visualizaciones mensuales de los canales Youtube.</t>
  </si>
  <si>
    <t>1. Creación e implementación del procedimiento "Tráfico y alistamiento".
2. Creación e implementación de la Hoja de ruta.)</t>
  </si>
  <si>
    <t xml:space="preserve">
Coordinador Señal Colombia
Productor General Señal Colombia</t>
  </si>
  <si>
    <t>Deficientes controles</t>
  </si>
  <si>
    <t xml:space="preserve">     RADIO TELEVISIÓN NACIONAL DE COLOMBIA - RTVC</t>
  </si>
  <si>
    <t>MATRIZ DE RIESGO PRODUCCION Y TV</t>
  </si>
  <si>
    <t>Versión: V.2</t>
  </si>
  <si>
    <t>Código:   UM-PR-TV-MR.01</t>
  </si>
  <si>
    <t>Código:   UM-PR-TV-MR.02</t>
  </si>
  <si>
    <t xml:space="preserve">CONTROLES DE MAPA DE RIESGO </t>
  </si>
  <si>
    <t xml:space="preserve">PRODUCCION DE TELEVISION  </t>
  </si>
  <si>
    <t>PRODUCCION DE TELEVISION</t>
  </si>
  <si>
    <t>Fecha : 19/11/2013</t>
  </si>
</sst>
</file>

<file path=xl/styles.xml><?xml version="1.0" encoding="utf-8"?>
<styleSheet xmlns="http://schemas.openxmlformats.org/spreadsheetml/2006/main">
  <fonts count="46">
    <font>
      <sz val="10"/>
      <name val="Arial"/>
    </font>
    <font>
      <b/>
      <sz val="14"/>
      <name val="Arial"/>
      <family val="2"/>
    </font>
    <font>
      <i/>
      <sz val="14"/>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b/>
      <sz val="18"/>
      <name val="Arial"/>
      <family val="2"/>
    </font>
    <font>
      <sz val="9"/>
      <color indexed="81"/>
      <name val="Tahoma"/>
      <family val="2"/>
    </font>
    <font>
      <b/>
      <sz val="9"/>
      <color indexed="81"/>
      <name val="Tahoma"/>
      <family val="2"/>
    </font>
    <font>
      <sz val="8"/>
      <name val="Arial"/>
      <family val="2"/>
    </font>
    <font>
      <sz val="10"/>
      <color indexed="8"/>
      <name val="Arial"/>
      <family val="2"/>
    </font>
    <font>
      <b/>
      <u/>
      <sz val="13"/>
      <name val="Arial"/>
      <family val="2"/>
    </font>
    <font>
      <b/>
      <sz val="13"/>
      <name val="Arial"/>
      <family val="2"/>
    </font>
    <font>
      <sz val="11"/>
      <name val="Arial"/>
      <family val="2"/>
    </font>
    <font>
      <b/>
      <sz val="9"/>
      <color indexed="8"/>
      <name val="Arial"/>
      <family val="2"/>
    </font>
    <font>
      <sz val="9"/>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b/>
      <i/>
      <sz val="12"/>
      <name val="Arial Narrow"/>
      <family val="2"/>
    </font>
    <font>
      <sz val="12"/>
      <name val="Arial Narrow"/>
      <family val="2"/>
    </font>
    <font>
      <sz val="10"/>
      <name val="Arial Narrow"/>
      <family val="2"/>
    </font>
    <font>
      <b/>
      <i/>
      <sz val="10"/>
      <name val="Arial Narrow"/>
      <family val="2"/>
    </font>
    <font>
      <b/>
      <sz val="12"/>
      <name val="Arial Narrow"/>
      <family val="2"/>
    </font>
    <font>
      <b/>
      <sz val="20"/>
      <name val="Arial Narrow"/>
      <family val="2"/>
    </font>
    <font>
      <b/>
      <sz val="12"/>
      <color indexed="12"/>
      <name val="Arial Narrow"/>
      <family val="2"/>
    </font>
    <font>
      <b/>
      <sz val="12"/>
      <color indexed="8"/>
      <name val="Arial Narrow"/>
      <family val="2"/>
    </font>
    <font>
      <sz val="12"/>
      <color indexed="8"/>
      <name val="Arial Narrow"/>
      <family val="2"/>
    </font>
    <font>
      <b/>
      <sz val="12"/>
      <color indexed="10"/>
      <name val="Arial Narrow"/>
      <family val="2"/>
    </font>
    <font>
      <sz val="12"/>
      <color theme="1"/>
      <name val="Arial Narrow"/>
      <family val="2"/>
    </font>
    <font>
      <sz val="12"/>
      <color rgb="FFFF0000"/>
      <name val="Arial Narrow"/>
      <family val="2"/>
    </font>
    <font>
      <sz val="12"/>
      <name val="Century Gothic"/>
      <family val="2"/>
    </font>
    <font>
      <b/>
      <sz val="12"/>
      <name val="Century Gothic"/>
      <family val="2"/>
    </font>
    <font>
      <b/>
      <i/>
      <sz val="12"/>
      <name val="Century Gothic"/>
      <family val="2"/>
    </font>
    <font>
      <b/>
      <sz val="16"/>
      <color indexed="8"/>
      <name val="Arial Narrow"/>
      <family val="2"/>
    </font>
    <font>
      <b/>
      <sz val="18"/>
      <name val="Arial Narrow"/>
      <family val="2"/>
    </font>
    <font>
      <sz val="18"/>
      <name val="Arial Narrow"/>
      <family val="2"/>
    </font>
    <font>
      <b/>
      <sz val="20"/>
      <name val="Arial"/>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50"/>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50">
    <border>
      <left/>
      <right/>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thin">
        <color auto="1"/>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right/>
      <top/>
      <bottom style="thin">
        <color auto="1"/>
      </bottom>
      <diagonal/>
    </border>
  </borders>
  <cellStyleXfs count="1">
    <xf numFmtId="0" fontId="0" fillId="0" borderId="0"/>
  </cellStyleXfs>
  <cellXfs count="306">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Border="1" applyAlignme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7"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5" fillId="0" borderId="0" xfId="0" applyFont="1" applyBorder="1" applyAlignment="1" applyProtection="1">
      <alignment horizontal="center" vertical="center"/>
      <protection locked="0"/>
    </xf>
    <xf numFmtId="0" fontId="0" fillId="0" borderId="2" xfId="0" applyBorder="1" applyProtection="1">
      <protection locked="0"/>
    </xf>
    <xf numFmtId="0" fontId="6" fillId="0" borderId="0" xfId="0" applyFont="1" applyProtection="1">
      <protection locked="0"/>
    </xf>
    <xf numFmtId="0" fontId="7"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8" fillId="0" borderId="3" xfId="0" applyFont="1" applyBorder="1" applyProtection="1"/>
    <xf numFmtId="0" fontId="8" fillId="0" borderId="0" xfId="0" applyFont="1" applyBorder="1" applyProtection="1"/>
    <xf numFmtId="0" fontId="8" fillId="0" borderId="4" xfId="0" applyFont="1" applyFill="1" applyBorder="1" applyAlignment="1" applyProtection="1">
      <alignment horizontal="center"/>
    </xf>
    <xf numFmtId="0" fontId="8" fillId="0" borderId="5" xfId="0" applyFont="1" applyBorder="1" applyAlignment="1" applyProtection="1">
      <alignment horizontal="center"/>
    </xf>
    <xf numFmtId="0" fontId="8" fillId="0" borderId="6" xfId="0" applyFont="1" applyBorder="1" applyAlignment="1" applyProtection="1">
      <alignment horizontal="center"/>
    </xf>
    <xf numFmtId="0" fontId="8"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8" fillId="0" borderId="8"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8"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8"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8"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8"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8" fillId="0" borderId="18" xfId="0" applyFont="1" applyBorder="1" applyAlignment="1" applyProtection="1">
      <alignment horizontal="left" vertical="center" wrapText="1"/>
    </xf>
    <xf numFmtId="0" fontId="0" fillId="2" borderId="0" xfId="0" applyFill="1"/>
    <xf numFmtId="0" fontId="15" fillId="2" borderId="0" xfId="0" applyFont="1" applyFill="1" applyAlignment="1"/>
    <xf numFmtId="0" fontId="1" fillId="2" borderId="0" xfId="0" applyFont="1" applyFill="1" applyAlignment="1">
      <alignment horizontal="left"/>
    </xf>
    <xf numFmtId="0" fontId="13" fillId="2" borderId="0" xfId="0" applyFont="1" applyFill="1"/>
    <xf numFmtId="0" fontId="18" fillId="2" borderId="0" xfId="0" applyFont="1" applyFill="1" applyAlignment="1">
      <alignment horizontal="center"/>
    </xf>
    <xf numFmtId="0" fontId="19" fillId="2" borderId="0" xfId="0" applyFont="1" applyFill="1" applyAlignment="1">
      <alignment horizontal="center" vertical="center" wrapText="1"/>
    </xf>
    <xf numFmtId="0" fontId="20" fillId="2" borderId="0" xfId="0" applyFont="1" applyFill="1" applyBorder="1" applyAlignment="1">
      <alignment horizontal="center"/>
    </xf>
    <xf numFmtId="0" fontId="18" fillId="2" borderId="0" xfId="0" applyFont="1" applyFill="1" applyBorder="1" applyAlignment="1">
      <alignment horizontal="left" vertical="center" wrapText="1"/>
    </xf>
    <xf numFmtId="0" fontId="21" fillId="2" borderId="0" xfId="0" applyFont="1" applyFill="1"/>
    <xf numFmtId="0" fontId="16" fillId="2" borderId="0" xfId="0" applyFont="1" applyFill="1" applyAlignment="1">
      <alignment vertical="center" wrapText="1"/>
    </xf>
    <xf numFmtId="0" fontId="5" fillId="0" borderId="16" xfId="0" applyFont="1" applyFill="1" applyBorder="1" applyAlignment="1" applyProtection="1">
      <alignment horizontal="center" vertical="center"/>
    </xf>
    <xf numFmtId="0" fontId="5" fillId="0" borderId="16" xfId="0" applyNumberFormat="1" applyFont="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5" fillId="0" borderId="16" xfId="0" applyFont="1" applyFill="1" applyBorder="1" applyAlignment="1" applyProtection="1">
      <alignment vertical="center" wrapText="1"/>
    </xf>
    <xf numFmtId="0" fontId="1" fillId="6" borderId="5" xfId="0" applyFont="1" applyFill="1" applyBorder="1" applyAlignment="1" applyProtection="1">
      <alignment vertical="center" wrapText="1"/>
      <protection locked="0"/>
    </xf>
    <xf numFmtId="0" fontId="1" fillId="8" borderId="5" xfId="0" applyFont="1" applyFill="1" applyBorder="1" applyAlignment="1" applyProtection="1">
      <alignment horizontal="center" vertical="center" wrapText="1"/>
      <protection locked="0"/>
    </xf>
    <xf numFmtId="0" fontId="5" fillId="0" borderId="5" xfId="0" applyFont="1" applyBorder="1" applyAlignment="1" applyProtection="1">
      <alignment vertical="center" wrapText="1"/>
      <protection locked="0"/>
    </xf>
    <xf numFmtId="0" fontId="1" fillId="9" borderId="5" xfId="0" applyFont="1" applyFill="1" applyBorder="1" applyAlignment="1" applyProtection="1">
      <alignment horizontal="center" vertical="center" wrapText="1"/>
      <protection locked="0"/>
    </xf>
    <xf numFmtId="0" fontId="17" fillId="2" borderId="1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28" fillId="0" borderId="0" xfId="0" applyFont="1" applyProtection="1">
      <protection locked="0"/>
    </xf>
    <xf numFmtId="0" fontId="29" fillId="0" borderId="16" xfId="0" applyFont="1" applyBorder="1" applyAlignment="1" applyProtection="1">
      <alignment horizontal="center"/>
      <protection locked="0"/>
    </xf>
    <xf numFmtId="0" fontId="30" fillId="0" borderId="16" xfId="0" applyNumberFormat="1" applyFont="1" applyFill="1" applyBorder="1" applyAlignment="1" applyProtection="1">
      <alignment vertical="center" wrapText="1"/>
    </xf>
    <xf numFmtId="0" fontId="28" fillId="0" borderId="0" xfId="0" applyFont="1" applyAlignment="1" applyProtection="1">
      <alignment wrapText="1"/>
      <protection locked="0"/>
    </xf>
    <xf numFmtId="0" fontId="28" fillId="0" borderId="16" xfId="0" applyFont="1" applyFill="1" applyBorder="1" applyAlignment="1" applyProtection="1">
      <alignment vertical="center" wrapText="1"/>
      <protection locked="0"/>
    </xf>
    <xf numFmtId="0" fontId="28" fillId="0" borderId="16" xfId="0" applyFont="1" applyFill="1" applyBorder="1" applyAlignment="1" applyProtection="1">
      <alignment horizontal="left" vertical="center" wrapText="1"/>
      <protection locked="0"/>
    </xf>
    <xf numFmtId="0" fontId="28" fillId="0" borderId="16" xfId="0" applyNumberFormat="1" applyFont="1" applyFill="1" applyBorder="1" applyAlignment="1" applyProtection="1">
      <alignment vertical="center" wrapText="1"/>
      <protection locked="0"/>
    </xf>
    <xf numFmtId="0" fontId="28" fillId="0" borderId="16" xfId="0" applyFont="1" applyFill="1" applyBorder="1" applyAlignment="1" applyProtection="1">
      <alignment horizontal="center" vertical="center" wrapText="1"/>
      <protection locked="0"/>
    </xf>
    <xf numFmtId="0" fontId="31" fillId="0" borderId="16" xfId="0" applyNumberFormat="1" applyFont="1" applyFill="1" applyBorder="1" applyAlignment="1" applyProtection="1">
      <alignment horizontal="center" vertical="center" wrapText="1"/>
      <protection locked="0"/>
    </xf>
    <xf numFmtId="0" fontId="27" fillId="0" borderId="16" xfId="0" applyNumberFormat="1" applyFont="1" applyFill="1" applyBorder="1" applyAlignment="1" applyProtection="1">
      <alignment vertical="center" wrapText="1"/>
    </xf>
    <xf numFmtId="0" fontId="31" fillId="0" borderId="16" xfId="0" applyNumberFormat="1" applyFont="1" applyFill="1" applyBorder="1" applyAlignment="1" applyProtection="1">
      <alignment vertical="center" wrapText="1"/>
    </xf>
    <xf numFmtId="0" fontId="31" fillId="0" borderId="16" xfId="0" applyNumberFormat="1" applyFont="1" applyFill="1" applyBorder="1" applyAlignment="1" applyProtection="1">
      <alignment horizontal="center" vertical="center" wrapText="1"/>
    </xf>
    <xf numFmtId="0" fontId="31" fillId="0" borderId="16" xfId="0" applyNumberFormat="1" applyFont="1" applyFill="1" applyBorder="1" applyAlignment="1" applyProtection="1">
      <alignment horizontal="left" vertical="center" wrapText="1"/>
    </xf>
    <xf numFmtId="0" fontId="28" fillId="0" borderId="16" xfId="0" applyNumberFormat="1" applyFont="1" applyBorder="1" applyAlignment="1" applyProtection="1">
      <alignment vertical="center" wrapText="1"/>
    </xf>
    <xf numFmtId="0" fontId="28" fillId="0" borderId="16" xfId="0" applyFont="1" applyBorder="1" applyAlignment="1" applyProtection="1">
      <alignment vertical="center" wrapText="1"/>
    </xf>
    <xf numFmtId="0" fontId="37" fillId="0" borderId="16" xfId="0" applyFont="1" applyBorder="1" applyAlignment="1" applyProtection="1">
      <alignment vertical="center" wrapText="1"/>
    </xf>
    <xf numFmtId="0" fontId="28" fillId="0" borderId="16" xfId="0" applyFont="1" applyBorder="1" applyAlignment="1" applyProtection="1">
      <alignment horizontal="left" vertical="center" wrapText="1"/>
    </xf>
    <xf numFmtId="14" fontId="28" fillId="0" borderId="16" xfId="0" applyNumberFormat="1" applyFont="1" applyBorder="1" applyAlignment="1" applyProtection="1">
      <alignment horizontal="center" vertical="center" wrapText="1"/>
    </xf>
    <xf numFmtId="0" fontId="28" fillId="0" borderId="13" xfId="0" applyFont="1" applyBorder="1" applyAlignment="1" applyProtection="1">
      <alignment horizontal="left" vertical="center" wrapText="1"/>
    </xf>
    <xf numFmtId="0" fontId="29" fillId="0" borderId="0" xfId="0" applyFont="1" applyAlignment="1" applyProtection="1">
      <alignment horizontal="center"/>
      <protection locked="0"/>
    </xf>
    <xf numFmtId="0" fontId="26" fillId="0" borderId="0" xfId="0" applyFont="1" applyAlignment="1" applyProtection="1">
      <alignment horizontal="left" vertical="center"/>
      <protection locked="0"/>
    </xf>
    <xf numFmtId="0" fontId="28" fillId="0" borderId="0" xfId="0" applyFont="1" applyAlignment="1" applyProtection="1">
      <alignment horizontal="center"/>
      <protection locked="0"/>
    </xf>
    <xf numFmtId="0" fontId="26" fillId="0" borderId="0" xfId="0" applyFont="1" applyAlignment="1" applyProtection="1">
      <alignment vertical="center"/>
      <protection locked="0"/>
    </xf>
    <xf numFmtId="0" fontId="26" fillId="0" borderId="0" xfId="0" applyFont="1" applyProtection="1">
      <protection locked="0"/>
    </xf>
    <xf numFmtId="0" fontId="37" fillId="0" borderId="16" xfId="0" applyFont="1" applyBorder="1" applyAlignment="1" applyProtection="1">
      <alignment vertical="center" wrapText="1"/>
      <protection locked="0"/>
    </xf>
    <xf numFmtId="0" fontId="28" fillId="0" borderId="16" xfId="0" applyFont="1" applyBorder="1" applyAlignment="1" applyProtection="1">
      <alignment vertical="center" wrapText="1"/>
      <protection locked="0"/>
    </xf>
    <xf numFmtId="14" fontId="28" fillId="0" borderId="16" xfId="0" applyNumberFormat="1"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38" fillId="0" borderId="0" xfId="0" applyFont="1" applyAlignment="1" applyProtection="1">
      <alignment vertical="center" wrapText="1"/>
      <protection locked="0"/>
    </xf>
    <xf numFmtId="0" fontId="31" fillId="0" borderId="0" xfId="0" applyFont="1" applyProtection="1">
      <protection locked="0"/>
    </xf>
    <xf numFmtId="0" fontId="32" fillId="0" borderId="16" xfId="0" applyFont="1" applyBorder="1" applyAlignment="1">
      <alignment horizontal="center" vertical="center" wrapText="1"/>
    </xf>
    <xf numFmtId="0" fontId="28"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49" fontId="28" fillId="0" borderId="0" xfId="0" applyNumberFormat="1" applyFont="1" applyProtection="1">
      <protection locked="0"/>
    </xf>
    <xf numFmtId="0" fontId="28" fillId="0" borderId="16" xfId="0" applyFont="1" applyBorder="1" applyAlignment="1">
      <alignment horizontal="center" vertical="center" wrapText="1"/>
    </xf>
    <xf numFmtId="0" fontId="28" fillId="0" borderId="16" xfId="0" applyFont="1" applyBorder="1" applyAlignment="1">
      <alignment vertical="center" wrapText="1"/>
    </xf>
    <xf numFmtId="0" fontId="28" fillId="0" borderId="0" xfId="0" applyFont="1" applyAlignment="1" applyProtection="1">
      <alignment textRotation="90"/>
      <protection locked="0"/>
    </xf>
    <xf numFmtId="0" fontId="33" fillId="2" borderId="10" xfId="0" applyFont="1" applyFill="1" applyBorder="1" applyAlignment="1"/>
    <xf numFmtId="0" fontId="34" fillId="2" borderId="0" xfId="0" applyFont="1" applyFill="1"/>
    <xf numFmtId="0" fontId="35" fillId="2" borderId="0" xfId="0" applyFont="1" applyFill="1"/>
    <xf numFmtId="0" fontId="28" fillId="2" borderId="0" xfId="0" applyFont="1" applyFill="1" applyBorder="1" applyAlignment="1">
      <alignment vertical="center" wrapText="1"/>
    </xf>
    <xf numFmtId="0" fontId="34" fillId="2" borderId="0" xfId="0" applyFont="1" applyFill="1" applyAlignment="1">
      <alignment horizontal="left" vertical="center" wrapText="1"/>
    </xf>
    <xf numFmtId="0" fontId="34" fillId="2" borderId="16" xfId="0" applyFont="1" applyFill="1" applyBorder="1" applyAlignment="1">
      <alignment horizontal="center"/>
    </xf>
    <xf numFmtId="0" fontId="34" fillId="2" borderId="16" xfId="0" applyFont="1" applyFill="1" applyBorder="1" applyAlignment="1"/>
    <xf numFmtId="0" fontId="35" fillId="2" borderId="16" xfId="0" applyFont="1" applyFill="1" applyBorder="1"/>
    <xf numFmtId="0" fontId="34" fillId="2" borderId="16" xfId="0" applyFont="1" applyFill="1" applyBorder="1" applyAlignment="1">
      <alignment horizontal="center" vertical="center"/>
    </xf>
    <xf numFmtId="0" fontId="28" fillId="2" borderId="16" xfId="0" applyFont="1" applyFill="1" applyBorder="1" applyAlignment="1">
      <alignment vertical="center" wrapText="1"/>
    </xf>
    <xf numFmtId="0" fontId="36" fillId="2" borderId="16" xfId="0" applyFont="1" applyFill="1" applyBorder="1" applyAlignment="1">
      <alignment horizontal="center" vertical="center"/>
    </xf>
    <xf numFmtId="0" fontId="35" fillId="2" borderId="16" xfId="0" applyFont="1" applyFill="1" applyBorder="1" applyAlignment="1">
      <alignment vertical="center" wrapText="1"/>
    </xf>
    <xf numFmtId="0" fontId="35" fillId="2" borderId="16" xfId="0" applyFont="1" applyFill="1" applyBorder="1" applyAlignment="1">
      <alignment horizontal="left"/>
    </xf>
    <xf numFmtId="0" fontId="36" fillId="2" borderId="16" xfId="0" applyFont="1" applyFill="1" applyBorder="1" applyAlignment="1">
      <alignment horizontal="center"/>
    </xf>
    <xf numFmtId="0" fontId="5" fillId="0" borderId="16" xfId="0" applyNumberFormat="1" applyFont="1" applyFill="1" applyBorder="1" applyAlignment="1" applyProtection="1">
      <alignment vertical="center" wrapText="1"/>
    </xf>
    <xf numFmtId="0" fontId="5" fillId="0" borderId="16" xfId="0" applyFont="1" applyBorder="1" applyAlignment="1" applyProtection="1">
      <alignment horizontal="center" vertical="center"/>
      <protection locked="0"/>
    </xf>
    <xf numFmtId="0" fontId="5" fillId="0" borderId="13" xfId="0" applyFont="1" applyFill="1" applyBorder="1" applyAlignment="1" applyProtection="1">
      <alignment vertical="center" wrapText="1"/>
    </xf>
    <xf numFmtId="0" fontId="0" fillId="0" borderId="13" xfId="0"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3" xfId="0" applyNumberFormat="1" applyFont="1" applyFill="1" applyBorder="1" applyAlignment="1" applyProtection="1">
      <alignment vertical="center" wrapText="1"/>
    </xf>
    <xf numFmtId="0" fontId="39" fillId="0" borderId="16" xfId="0" applyFont="1" applyFill="1" applyBorder="1" applyAlignment="1" applyProtection="1">
      <alignment horizontal="left" vertical="center" wrapText="1"/>
      <protection locked="0"/>
    </xf>
    <xf numFmtId="0" fontId="40" fillId="0" borderId="16" xfId="0" applyNumberFormat="1" applyFont="1" applyFill="1" applyBorder="1" applyAlignment="1" applyProtection="1">
      <alignment horizontal="left" vertical="center" wrapText="1"/>
      <protection locked="0"/>
    </xf>
    <xf numFmtId="0" fontId="41" fillId="0" borderId="16" xfId="0" applyNumberFormat="1" applyFont="1" applyFill="1" applyBorder="1" applyAlignment="1" applyProtection="1">
      <alignment horizontal="left" vertical="center" wrapText="1"/>
    </xf>
    <xf numFmtId="0" fontId="40" fillId="0" borderId="16" xfId="0" applyNumberFormat="1" applyFont="1" applyFill="1" applyBorder="1" applyAlignment="1" applyProtection="1">
      <alignment horizontal="left" vertical="center" wrapText="1"/>
    </xf>
    <xf numFmtId="0" fontId="39" fillId="0" borderId="16" xfId="0" applyFont="1" applyBorder="1" applyAlignment="1" applyProtection="1">
      <alignment horizontal="left" vertical="center" wrapText="1"/>
    </xf>
    <xf numFmtId="0" fontId="39" fillId="0" borderId="0" xfId="0" applyFont="1" applyAlignment="1" applyProtection="1">
      <alignment horizontal="left" wrapText="1"/>
      <protection locked="0"/>
    </xf>
    <xf numFmtId="0" fontId="39" fillId="0" borderId="0" xfId="0" applyFont="1" applyAlignment="1" applyProtection="1">
      <alignment horizontal="left"/>
      <protection locked="0"/>
    </xf>
    <xf numFmtId="0" fontId="39" fillId="0" borderId="0" xfId="0" applyFont="1" applyAlignment="1" applyProtection="1">
      <alignment horizontal="left" vertical="center"/>
      <protection locked="0"/>
    </xf>
    <xf numFmtId="0" fontId="39" fillId="0" borderId="21" xfId="0" applyFont="1" applyBorder="1" applyAlignment="1" applyProtection="1">
      <alignment horizontal="left" vertical="center" wrapText="1"/>
      <protection locked="0"/>
    </xf>
    <xf numFmtId="0" fontId="28" fillId="0" borderId="16" xfId="0" applyNumberFormat="1" applyFont="1" applyFill="1" applyBorder="1" applyAlignment="1" applyProtection="1">
      <alignment horizontal="left" vertical="center" wrapText="1"/>
      <protection locked="0"/>
    </xf>
    <xf numFmtId="0" fontId="39" fillId="0" borderId="16" xfId="0" applyFont="1" applyFill="1" applyBorder="1" applyAlignment="1" applyProtection="1">
      <alignment horizontal="center" vertical="center" wrapText="1"/>
      <protection locked="0"/>
    </xf>
    <xf numFmtId="0" fontId="39" fillId="0" borderId="25" xfId="0" applyFont="1" applyFill="1" applyBorder="1" applyAlignment="1" applyProtection="1">
      <alignment horizontal="center" vertical="center" wrapText="1"/>
      <protection locked="0"/>
    </xf>
    <xf numFmtId="0" fontId="28" fillId="0" borderId="25" xfId="0" applyFont="1" applyFill="1" applyBorder="1" applyAlignment="1" applyProtection="1">
      <alignment horizontal="center" vertical="center" wrapText="1"/>
      <protection locked="0"/>
    </xf>
    <xf numFmtId="0" fontId="28" fillId="11" borderId="16" xfId="0" applyFont="1" applyFill="1" applyBorder="1" applyAlignment="1">
      <alignment vertical="center" wrapText="1"/>
    </xf>
    <xf numFmtId="0" fontId="36" fillId="11" borderId="16" xfId="0" applyFont="1" applyFill="1" applyBorder="1" applyAlignment="1">
      <alignment horizontal="center" vertical="center"/>
    </xf>
    <xf numFmtId="0" fontId="28" fillId="0" borderId="25" xfId="0" applyFont="1" applyFill="1" applyBorder="1" applyAlignment="1" applyProtection="1">
      <alignment vertical="center" wrapText="1"/>
      <protection locked="0"/>
    </xf>
    <xf numFmtId="0" fontId="5" fillId="0" borderId="16" xfId="0" applyFont="1" applyFill="1" applyBorder="1" applyAlignment="1" applyProtection="1">
      <alignment horizontal="justify" vertical="center" wrapText="1"/>
    </xf>
    <xf numFmtId="0" fontId="1" fillId="0" borderId="16" xfId="0" applyNumberFormat="1" applyFont="1" applyFill="1" applyBorder="1" applyAlignment="1" applyProtection="1">
      <alignment vertical="center" wrapText="1"/>
    </xf>
    <xf numFmtId="0" fontId="5" fillId="0" borderId="16" xfId="0" applyFont="1" applyBorder="1" applyAlignment="1" applyProtection="1">
      <alignment vertical="center" wrapText="1"/>
    </xf>
    <xf numFmtId="0" fontId="5" fillId="0" borderId="0" xfId="0" applyFont="1" applyProtection="1">
      <protection locked="0"/>
    </xf>
    <xf numFmtId="0" fontId="5" fillId="0" borderId="0" xfId="0" applyFont="1" applyAlignment="1" applyProtection="1">
      <alignment horizontal="center"/>
      <protection locked="0"/>
    </xf>
    <xf numFmtId="0" fontId="28" fillId="0" borderId="25" xfId="0" applyNumberFormat="1" applyFont="1" applyBorder="1" applyAlignment="1" applyProtection="1">
      <alignment vertical="center" wrapText="1"/>
    </xf>
    <xf numFmtId="0" fontId="40" fillId="0" borderId="25" xfId="0" applyNumberFormat="1" applyFont="1" applyFill="1" applyBorder="1" applyAlignment="1" applyProtection="1">
      <alignment vertical="center" wrapText="1"/>
    </xf>
    <xf numFmtId="0" fontId="39" fillId="0" borderId="25" xfId="0" applyFont="1" applyBorder="1" applyAlignment="1" applyProtection="1">
      <alignment vertical="center" wrapText="1"/>
    </xf>
    <xf numFmtId="0" fontId="40" fillId="0" borderId="25" xfId="0" applyNumberFormat="1" applyFont="1" applyFill="1" applyBorder="1" applyAlignment="1" applyProtection="1">
      <alignment vertical="center" wrapText="1"/>
      <protection locked="0"/>
    </xf>
    <xf numFmtId="0" fontId="41" fillId="0" borderId="25" xfId="0" applyNumberFormat="1" applyFont="1" applyFill="1" applyBorder="1" applyAlignment="1" applyProtection="1">
      <alignment vertical="center" wrapText="1"/>
    </xf>
    <xf numFmtId="0" fontId="28" fillId="0" borderId="25" xfId="0" applyNumberFormat="1" applyFont="1" applyFill="1" applyBorder="1" applyAlignment="1" applyProtection="1">
      <alignment vertical="center" wrapText="1"/>
      <protection locked="0"/>
    </xf>
    <xf numFmtId="0" fontId="39" fillId="0" borderId="25" xfId="0" applyFont="1" applyFill="1" applyBorder="1" applyAlignment="1" applyProtection="1">
      <alignment vertical="center" wrapText="1"/>
      <protection locked="0"/>
    </xf>
    <xf numFmtId="0" fontId="28" fillId="11" borderId="25" xfId="0" applyFont="1" applyFill="1" applyBorder="1" applyAlignment="1" applyProtection="1">
      <alignment vertical="center" wrapText="1"/>
      <protection locked="0"/>
    </xf>
    <xf numFmtId="0" fontId="31" fillId="0" borderId="25" xfId="0" applyNumberFormat="1" applyFont="1" applyFill="1" applyBorder="1" applyAlignment="1" applyProtection="1">
      <alignment vertical="center" wrapText="1"/>
      <protection locked="0"/>
    </xf>
    <xf numFmtId="0" fontId="27" fillId="0" borderId="25" xfId="0" applyNumberFormat="1" applyFont="1" applyFill="1" applyBorder="1" applyAlignment="1" applyProtection="1">
      <alignment vertical="center" wrapText="1"/>
    </xf>
    <xf numFmtId="0" fontId="31" fillId="0" borderId="25" xfId="0" applyNumberFormat="1" applyFont="1" applyFill="1" applyBorder="1" applyAlignment="1" applyProtection="1">
      <alignment vertical="center" wrapText="1"/>
    </xf>
    <xf numFmtId="0" fontId="28" fillId="0" borderId="25" xfId="0" applyFont="1" applyBorder="1" applyAlignment="1" applyProtection="1">
      <alignment vertical="center" wrapText="1"/>
    </xf>
    <xf numFmtId="0" fontId="28" fillId="0" borderId="25" xfId="0" applyFont="1" applyBorder="1" applyAlignment="1" applyProtection="1">
      <alignment vertical="center" wrapText="1"/>
      <protection locked="0"/>
    </xf>
    <xf numFmtId="0" fontId="31" fillId="0" borderId="16" xfId="0" applyNumberFormat="1" applyFont="1" applyFill="1" applyBorder="1" applyAlignment="1" applyProtection="1">
      <alignment vertical="center" wrapText="1"/>
      <protection locked="0"/>
    </xf>
    <xf numFmtId="14" fontId="28" fillId="0" borderId="25" xfId="0" applyNumberFormat="1" applyFont="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xf>
    <xf numFmtId="0" fontId="5" fillId="0" borderId="25" xfId="0" applyFont="1" applyFill="1" applyBorder="1" applyAlignment="1" applyProtection="1">
      <alignment horizontal="justify" vertical="center" wrapText="1"/>
    </xf>
    <xf numFmtId="0" fontId="1" fillId="0" borderId="25" xfId="0" applyNumberFormat="1" applyFont="1" applyFill="1" applyBorder="1" applyAlignment="1" applyProtection="1">
      <alignment vertical="center" wrapText="1"/>
    </xf>
    <xf numFmtId="0" fontId="5" fillId="0" borderId="25" xfId="0" applyFont="1" applyBorder="1" applyAlignment="1" applyProtection="1">
      <alignment vertical="center" wrapText="1"/>
    </xf>
    <xf numFmtId="0" fontId="5" fillId="0" borderId="25" xfId="0" applyFont="1" applyBorder="1" applyAlignment="1" applyProtection="1">
      <alignment vertical="center" wrapText="1"/>
      <protection locked="0"/>
    </xf>
    <xf numFmtId="0" fontId="28" fillId="0" borderId="16"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wrapText="1"/>
      <protection locked="0"/>
    </xf>
    <xf numFmtId="0" fontId="5" fillId="0" borderId="0" xfId="0" applyFont="1" applyBorder="1" applyProtection="1">
      <protection locked="0"/>
    </xf>
    <xf numFmtId="0" fontId="37" fillId="11" borderId="25" xfId="0" applyFont="1" applyFill="1" applyBorder="1" applyAlignment="1" applyProtection="1">
      <alignment vertical="center" wrapText="1"/>
      <protection locked="0"/>
    </xf>
    <xf numFmtId="0" fontId="28" fillId="11" borderId="25" xfId="0" applyFont="1" applyFill="1" applyBorder="1" applyAlignment="1" applyProtection="1">
      <alignment horizontal="center" vertical="center" wrapText="1"/>
      <protection locked="0"/>
    </xf>
    <xf numFmtId="0" fontId="28" fillId="11" borderId="25" xfId="0" applyFont="1" applyFill="1" applyBorder="1" applyAlignment="1" applyProtection="1">
      <alignment horizontal="left" vertical="center" wrapText="1"/>
      <protection locked="0"/>
    </xf>
    <xf numFmtId="0" fontId="28" fillId="11" borderId="25" xfId="0" applyNumberFormat="1" applyFont="1" applyFill="1" applyBorder="1" applyAlignment="1" applyProtection="1">
      <alignment vertical="center" wrapText="1"/>
    </xf>
    <xf numFmtId="0" fontId="28" fillId="11" borderId="16" xfId="0" applyFont="1" applyFill="1" applyBorder="1" applyAlignment="1" applyProtection="1">
      <alignment vertical="center" wrapText="1"/>
      <protection locked="0"/>
    </xf>
    <xf numFmtId="0" fontId="35" fillId="2" borderId="10" xfId="0" applyFont="1" applyFill="1" applyBorder="1"/>
    <xf numFmtId="0" fontId="28" fillId="0" borderId="3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31" fillId="10" borderId="12" xfId="0" applyFont="1" applyFill="1" applyBorder="1" applyAlignment="1" applyProtection="1">
      <alignment horizontal="center" vertical="center" wrapText="1"/>
      <protection locked="0"/>
    </xf>
    <xf numFmtId="0" fontId="31" fillId="10" borderId="14" xfId="0" applyFont="1" applyFill="1" applyBorder="1" applyAlignment="1" applyProtection="1">
      <alignment horizontal="center" vertical="center" wrapText="1"/>
      <protection locked="0"/>
    </xf>
    <xf numFmtId="0" fontId="14" fillId="2" borderId="0" xfId="0" applyFont="1" applyFill="1" applyAlignment="1">
      <alignment horizontal="left"/>
    </xf>
    <xf numFmtId="0" fontId="1" fillId="2" borderId="0" xfId="0" applyFont="1" applyFill="1" applyAlignment="1">
      <alignment horizontal="left"/>
    </xf>
    <xf numFmtId="0" fontId="16" fillId="2" borderId="0" xfId="0" applyFont="1" applyFill="1" applyAlignment="1">
      <alignment horizontal="left" vertical="center" wrapText="1"/>
    </xf>
    <xf numFmtId="0" fontId="19" fillId="2" borderId="0" xfId="0" applyFont="1" applyFill="1" applyBorder="1" applyAlignment="1">
      <alignment horizontal="center" vertical="center" wrapText="1"/>
    </xf>
    <xf numFmtId="0" fontId="28" fillId="2" borderId="0"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24"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22" fillId="2" borderId="0" xfId="0" applyFont="1" applyFill="1" applyAlignment="1">
      <alignment horizontal="center"/>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0" fillId="0" borderId="26" xfId="0" applyBorder="1" applyAlignment="1" applyProtection="1">
      <alignment horizontal="left" vertical="center" wrapText="1"/>
    </xf>
    <xf numFmtId="0" fontId="0" fillId="0" borderId="27" xfId="0" applyBorder="1" applyAlignment="1" applyProtection="1">
      <alignment horizontal="left" vertical="center" wrapText="1"/>
    </xf>
    <xf numFmtId="0" fontId="0" fillId="0" borderId="28" xfId="0" applyBorder="1" applyAlignment="1" applyProtection="1">
      <alignment horizontal="left" vertical="center" wrapText="1"/>
    </xf>
    <xf numFmtId="0" fontId="8" fillId="0" borderId="29" xfId="0" applyFont="1" applyBorder="1" applyAlignment="1" applyProtection="1">
      <alignment horizontal="center"/>
    </xf>
    <xf numFmtId="0" fontId="8" fillId="0" borderId="3" xfId="0" applyFont="1" applyBorder="1" applyAlignment="1" applyProtection="1">
      <alignment horizontal="center"/>
    </xf>
    <xf numFmtId="0" fontId="8" fillId="0" borderId="30" xfId="0" applyFont="1" applyBorder="1" applyAlignment="1" applyProtection="1">
      <alignment horizontal="center"/>
    </xf>
    <xf numFmtId="0" fontId="8" fillId="0" borderId="31"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32" xfId="0" applyFont="1" applyBorder="1" applyAlignment="1" applyProtection="1">
      <alignment horizontal="center" vertical="center"/>
    </xf>
    <xf numFmtId="0" fontId="0" fillId="0" borderId="33" xfId="0" applyBorder="1" applyAlignment="1" applyProtection="1">
      <alignment vertical="center"/>
    </xf>
    <xf numFmtId="0" fontId="0" fillId="0" borderId="34" xfId="0" applyBorder="1" applyAlignment="1" applyProtection="1">
      <alignment vertical="center"/>
    </xf>
    <xf numFmtId="0" fontId="7" fillId="0" borderId="35" xfId="0" applyFont="1" applyBorder="1" applyAlignment="1" applyProtection="1">
      <alignment horizontal="left" vertical="center" wrapText="1"/>
    </xf>
    <xf numFmtId="0" fontId="7" fillId="0" borderId="36" xfId="0" applyFont="1" applyBorder="1" applyAlignment="1" applyProtection="1">
      <alignment horizontal="left" vertical="center" wrapText="1"/>
    </xf>
    <xf numFmtId="0" fontId="7" fillId="0" borderId="37" xfId="0" applyFont="1"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39" xfId="0" applyBorder="1" applyAlignment="1" applyProtection="1">
      <alignment horizontal="left" vertical="center" wrapText="1"/>
    </xf>
    <xf numFmtId="0" fontId="0" fillId="0" borderId="40" xfId="0" applyBorder="1" applyAlignment="1" applyProtection="1">
      <alignment horizontal="left" vertical="center" wrapText="1"/>
    </xf>
    <xf numFmtId="0" fontId="28" fillId="0" borderId="45" xfId="0" applyFont="1" applyBorder="1" applyAlignment="1" applyProtection="1">
      <alignment horizontal="left" vertical="center" wrapText="1"/>
    </xf>
    <xf numFmtId="0" fontId="28" fillId="0" borderId="21" xfId="0" applyFont="1" applyBorder="1" applyAlignment="1" applyProtection="1">
      <alignment horizontal="left" vertical="center" wrapText="1"/>
    </xf>
    <xf numFmtId="0" fontId="39" fillId="0" borderId="24" xfId="0" applyFont="1" applyBorder="1" applyAlignment="1" applyProtection="1">
      <alignment horizontal="left" vertical="center" wrapText="1"/>
    </xf>
    <xf numFmtId="0" fontId="39" fillId="0" borderId="21" xfId="0" applyFont="1" applyBorder="1" applyAlignment="1" applyProtection="1">
      <alignment horizontal="left" vertical="center" wrapText="1"/>
    </xf>
    <xf numFmtId="0" fontId="27" fillId="0" borderId="25" xfId="0" applyFont="1" applyBorder="1" applyAlignment="1" applyProtection="1">
      <alignment horizontal="center" vertical="center" textRotation="90" wrapText="1"/>
      <protection locked="0"/>
    </xf>
    <xf numFmtId="0" fontId="27" fillId="0" borderId="41" xfId="0" applyFont="1" applyBorder="1" applyAlignment="1" applyProtection="1">
      <alignment horizontal="center" vertical="center" textRotation="90" wrapText="1"/>
      <protection locked="0"/>
    </xf>
    <xf numFmtId="0" fontId="27" fillId="0" borderId="13" xfId="0" applyFont="1" applyBorder="1" applyAlignment="1" applyProtection="1">
      <alignment horizontal="center" vertical="center" textRotation="90" wrapText="1"/>
      <protection locked="0"/>
    </xf>
    <xf numFmtId="0" fontId="27" fillId="0" borderId="25" xfId="0" applyFont="1" applyFill="1" applyBorder="1" applyAlignment="1" applyProtection="1">
      <alignment horizontal="center" vertical="center" wrapText="1"/>
      <protection locked="0"/>
    </xf>
    <xf numFmtId="0" fontId="27" fillId="0" borderId="41" xfId="0" applyFont="1" applyFill="1" applyBorder="1" applyAlignment="1" applyProtection="1">
      <alignment horizontal="center" vertical="center" wrapText="1"/>
      <protection locked="0"/>
    </xf>
    <xf numFmtId="0" fontId="27" fillId="0" borderId="13" xfId="0" applyFont="1" applyFill="1" applyBorder="1" applyAlignment="1" applyProtection="1">
      <alignment horizontal="center" vertical="center" wrapText="1"/>
      <protection locked="0"/>
    </xf>
    <xf numFmtId="0" fontId="27" fillId="0" borderId="29" xfId="0" applyNumberFormat="1" applyFont="1" applyFill="1" applyBorder="1" applyAlignment="1" applyProtection="1">
      <alignment horizontal="center" vertical="center"/>
      <protection locked="0"/>
    </xf>
    <xf numFmtId="0" fontId="27" fillId="0" borderId="30"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protection locked="0"/>
    </xf>
    <xf numFmtId="0" fontId="27" fillId="0" borderId="0" xfId="0" applyNumberFormat="1" applyFont="1" applyFill="1" applyBorder="1" applyAlignment="1" applyProtection="1">
      <alignment horizontal="center" vertical="center"/>
      <protection locked="0"/>
    </xf>
    <xf numFmtId="0" fontId="27" fillId="0" borderId="46" xfId="0" applyNumberFormat="1" applyFont="1" applyFill="1" applyBorder="1" applyAlignment="1" applyProtection="1">
      <alignment horizontal="center" vertical="center"/>
      <protection locked="0"/>
    </xf>
    <xf numFmtId="0" fontId="27" fillId="0" borderId="10" xfId="0" applyNumberFormat="1" applyFont="1" applyFill="1" applyBorder="1" applyAlignment="1" applyProtection="1">
      <alignment horizontal="center" vertical="center"/>
      <protection locked="0"/>
    </xf>
    <xf numFmtId="0" fontId="31" fillId="10" borderId="46" xfId="0" applyFont="1" applyFill="1" applyBorder="1" applyAlignment="1" applyProtection="1">
      <alignment horizontal="center" vertical="center" wrapText="1"/>
      <protection locked="0"/>
    </xf>
    <xf numFmtId="0" fontId="31" fillId="10" borderId="32" xfId="0" applyFont="1" applyFill="1" applyBorder="1" applyAlignment="1" applyProtection="1">
      <alignment horizontal="center" vertical="center" wrapText="1"/>
      <protection locked="0"/>
    </xf>
    <xf numFmtId="0" fontId="31" fillId="10" borderId="29" xfId="0" applyFont="1" applyFill="1" applyBorder="1" applyAlignment="1" applyProtection="1">
      <alignment horizontal="center" vertical="center" wrapText="1"/>
      <protection locked="0"/>
    </xf>
    <xf numFmtId="0" fontId="31" fillId="10" borderId="20" xfId="0" applyFont="1" applyFill="1" applyBorder="1" applyAlignment="1" applyProtection="1">
      <alignment horizontal="center" vertical="center" wrapText="1"/>
      <protection locked="0"/>
    </xf>
    <xf numFmtId="0" fontId="31" fillId="10" borderId="47" xfId="0" applyFont="1" applyFill="1" applyBorder="1" applyAlignment="1" applyProtection="1">
      <alignment horizontal="center" vertical="center" wrapText="1"/>
      <protection locked="0"/>
    </xf>
    <xf numFmtId="0" fontId="31" fillId="10" borderId="25" xfId="0" applyFont="1" applyFill="1" applyBorder="1" applyAlignment="1" applyProtection="1">
      <alignment horizontal="center" vertical="center" wrapText="1"/>
      <protection locked="0"/>
    </xf>
    <xf numFmtId="0" fontId="31" fillId="10" borderId="41" xfId="0" applyFont="1" applyFill="1" applyBorder="1" applyAlignment="1" applyProtection="1">
      <alignment horizontal="center" vertical="center" wrapText="1"/>
      <protection locked="0"/>
    </xf>
    <xf numFmtId="0" fontId="31" fillId="10" borderId="22" xfId="0" applyFont="1" applyFill="1" applyBorder="1" applyAlignment="1" applyProtection="1">
      <alignment horizontal="center" vertical="center" wrapText="1"/>
      <protection locked="0"/>
    </xf>
    <xf numFmtId="0" fontId="31" fillId="10" borderId="48" xfId="0" applyFont="1" applyFill="1" applyBorder="1" applyAlignment="1" applyProtection="1">
      <alignment horizontal="center" vertical="center" wrapText="1"/>
      <protection locked="0"/>
    </xf>
    <xf numFmtId="0" fontId="31" fillId="10" borderId="13" xfId="0" applyFont="1" applyFill="1" applyBorder="1" applyAlignment="1" applyProtection="1">
      <alignment horizontal="center" vertical="center" wrapText="1"/>
      <protection locked="0"/>
    </xf>
    <xf numFmtId="0" fontId="31" fillId="10" borderId="16" xfId="0" applyFont="1" applyFill="1" applyBorder="1" applyAlignment="1" applyProtection="1">
      <alignment horizontal="center" vertical="center" wrapText="1"/>
      <protection locked="0"/>
    </xf>
    <xf numFmtId="0" fontId="31" fillId="10" borderId="42" xfId="0" applyFont="1" applyFill="1" applyBorder="1" applyAlignment="1" applyProtection="1">
      <alignment horizontal="center" vertical="center" wrapText="1"/>
      <protection locked="0"/>
    </xf>
    <xf numFmtId="0" fontId="31" fillId="10" borderId="43" xfId="0" applyFont="1" applyFill="1" applyBorder="1" applyAlignment="1" applyProtection="1">
      <alignment horizontal="center" vertical="center" wrapText="1"/>
      <protection locked="0"/>
    </xf>
    <xf numFmtId="0" fontId="31" fillId="10" borderId="12" xfId="0" applyFont="1" applyFill="1" applyBorder="1" applyAlignment="1" applyProtection="1">
      <alignment horizontal="center" vertical="center" wrapText="1"/>
      <protection locked="0"/>
    </xf>
    <xf numFmtId="0" fontId="31" fillId="10" borderId="24" xfId="0" applyFont="1" applyFill="1" applyBorder="1" applyAlignment="1" applyProtection="1">
      <alignment horizontal="center" vertical="center" wrapText="1"/>
      <protection locked="0"/>
    </xf>
    <xf numFmtId="0" fontId="31" fillId="10" borderId="15" xfId="0" applyFont="1" applyFill="1" applyBorder="1" applyAlignment="1" applyProtection="1">
      <alignment horizontal="center" vertical="center" wrapText="1"/>
      <protection locked="0"/>
    </xf>
    <xf numFmtId="0" fontId="31" fillId="10" borderId="21" xfId="0" applyFont="1" applyFill="1" applyBorder="1" applyAlignment="1" applyProtection="1">
      <alignment horizontal="center" vertical="center" wrapText="1"/>
      <protection locked="0"/>
    </xf>
    <xf numFmtId="0" fontId="31" fillId="10" borderId="4" xfId="0" applyFont="1" applyFill="1" applyBorder="1" applyAlignment="1" applyProtection="1">
      <alignment horizontal="center" vertical="center" wrapText="1"/>
      <protection locked="0"/>
    </xf>
    <xf numFmtId="0" fontId="31" fillId="10" borderId="6" xfId="0" applyFont="1" applyFill="1" applyBorder="1" applyAlignment="1" applyProtection="1">
      <alignment horizontal="center" vertical="center" wrapText="1"/>
      <protection locked="0"/>
    </xf>
    <xf numFmtId="0" fontId="31" fillId="10" borderId="17" xfId="0" applyFont="1" applyFill="1" applyBorder="1" applyAlignment="1" applyProtection="1">
      <alignment horizontal="center" vertical="center" wrapText="1"/>
      <protection locked="0"/>
    </xf>
    <xf numFmtId="0" fontId="31" fillId="10" borderId="44" xfId="0" applyFont="1" applyFill="1" applyBorder="1" applyAlignment="1" applyProtection="1">
      <alignment horizontal="center" vertical="center" wrapText="1"/>
      <protection locked="0"/>
    </xf>
    <xf numFmtId="0" fontId="31" fillId="10" borderId="49" xfId="0" applyFont="1" applyFill="1" applyBorder="1" applyAlignment="1" applyProtection="1">
      <alignment horizontal="center" vertical="center" wrapText="1"/>
      <protection locked="0"/>
    </xf>
    <xf numFmtId="0" fontId="31" fillId="10" borderId="14" xfId="0" applyFont="1" applyFill="1" applyBorder="1" applyAlignment="1" applyProtection="1">
      <alignment horizontal="center" vertical="center" wrapText="1"/>
      <protection locked="0"/>
    </xf>
    <xf numFmtId="0" fontId="31" fillId="0" borderId="0" xfId="0" applyFont="1" applyAlignment="1" applyProtection="1">
      <alignment horizontal="center" wrapText="1"/>
      <protection locked="0"/>
    </xf>
    <xf numFmtId="49" fontId="31" fillId="10" borderId="10" xfId="0" applyNumberFormat="1" applyFont="1" applyFill="1" applyBorder="1" applyAlignment="1" applyProtection="1">
      <alignment horizontal="center" vertical="center" wrapText="1"/>
      <protection locked="0"/>
    </xf>
    <xf numFmtId="49" fontId="31" fillId="10" borderId="33" xfId="0" applyNumberFormat="1" applyFont="1" applyFill="1" applyBorder="1" applyAlignment="1" applyProtection="1">
      <alignment horizontal="center" vertical="center" wrapText="1"/>
      <protection locked="0"/>
    </xf>
    <xf numFmtId="49" fontId="31" fillId="10" borderId="3" xfId="0" applyNumberFormat="1" applyFont="1" applyFill="1" applyBorder="1" applyAlignment="1" applyProtection="1">
      <alignment horizontal="center" vertical="center" wrapText="1"/>
      <protection locked="0"/>
    </xf>
    <xf numFmtId="0" fontId="31" fillId="10" borderId="1" xfId="0" applyFont="1" applyFill="1" applyBorder="1" applyAlignment="1" applyProtection="1">
      <alignment horizontal="center" vertical="center" wrapText="1"/>
      <protection locked="0"/>
    </xf>
    <xf numFmtId="0" fontId="31" fillId="10" borderId="2" xfId="0"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protection locked="0"/>
    </xf>
    <xf numFmtId="0" fontId="43" fillId="0" borderId="33" xfId="0" applyFont="1" applyBorder="1" applyAlignment="1" applyProtection="1">
      <alignment horizontal="center" vertical="center"/>
      <protection locked="0"/>
    </xf>
    <xf numFmtId="0" fontId="43" fillId="0" borderId="34"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3" xfId="0" applyFont="1" applyBorder="1" applyAlignment="1" applyProtection="1">
      <alignment horizontal="center" vertical="center"/>
      <protection locked="0"/>
    </xf>
    <xf numFmtId="0" fontId="43" fillId="0" borderId="45"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23" xfId="0" applyFont="1" applyBorder="1" applyAlignment="1" applyProtection="1">
      <alignment horizontal="center" vertical="center"/>
      <protection locked="0"/>
    </xf>
    <xf numFmtId="0" fontId="43" fillId="0" borderId="24" xfId="0" applyFont="1" applyBorder="1" applyAlignment="1" applyProtection="1">
      <alignment horizontal="center" vertical="center"/>
      <protection locked="0"/>
    </xf>
    <xf numFmtId="0" fontId="44" fillId="0" borderId="15" xfId="0" applyFont="1" applyBorder="1" applyAlignment="1" applyProtection="1">
      <alignment horizontal="left" vertical="center"/>
      <protection locked="0"/>
    </xf>
    <xf numFmtId="0" fontId="44" fillId="0" borderId="21" xfId="0" applyFont="1" applyBorder="1" applyAlignment="1" applyProtection="1">
      <alignment horizontal="left" vertical="center"/>
      <protection locked="0"/>
    </xf>
    <xf numFmtId="0" fontId="44" fillId="0" borderId="4" xfId="0" applyFont="1" applyBorder="1" applyAlignment="1" applyProtection="1">
      <alignment horizontal="left" vertical="center"/>
      <protection locked="0"/>
    </xf>
    <xf numFmtId="0" fontId="44" fillId="0" borderId="6" xfId="0" applyFont="1" applyBorder="1" applyAlignment="1" applyProtection="1">
      <alignment horizontal="left" vertical="center"/>
      <protection locked="0"/>
    </xf>
    <xf numFmtId="0" fontId="44" fillId="0" borderId="19" xfId="0" applyFont="1" applyBorder="1" applyAlignment="1" applyProtection="1">
      <alignment horizontal="left" vertical="center"/>
      <protection locked="0"/>
    </xf>
    <xf numFmtId="0" fontId="44" fillId="0" borderId="24" xfId="0" applyFont="1" applyBorder="1" applyAlignment="1" applyProtection="1">
      <alignment horizontal="left" vertical="center"/>
      <protection locked="0"/>
    </xf>
    <xf numFmtId="0" fontId="2" fillId="0" borderId="12" xfId="0" applyFont="1" applyBorder="1" applyAlignment="1" applyProtection="1">
      <alignment horizontal="center" vertical="center" textRotation="90" wrapText="1"/>
    </xf>
    <xf numFmtId="0" fontId="2" fillId="0" borderId="15" xfId="0" applyFont="1" applyBorder="1" applyAlignment="1" applyProtection="1">
      <alignment horizontal="center" vertical="center" textRotation="90" wrapText="1"/>
    </xf>
    <xf numFmtId="0" fontId="9" fillId="3" borderId="32" xfId="0" applyFont="1" applyFill="1" applyBorder="1" applyAlignment="1" applyProtection="1">
      <alignment horizontal="center" vertical="center"/>
      <protection locked="0"/>
    </xf>
    <xf numFmtId="0" fontId="0" fillId="3" borderId="33" xfId="0" applyFill="1" applyBorder="1" applyProtection="1">
      <protection locked="0"/>
    </xf>
    <xf numFmtId="0" fontId="0" fillId="3" borderId="34" xfId="0" applyFill="1" applyBorder="1" applyProtection="1">
      <protection locked="0"/>
    </xf>
    <xf numFmtId="0" fontId="1" fillId="10" borderId="2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0" fillId="0" borderId="23" xfId="0" applyBorder="1" applyProtection="1">
      <protection locked="0"/>
    </xf>
    <xf numFmtId="0" fontId="0" fillId="0" borderId="24" xfId="0" applyBorder="1" applyProtection="1">
      <protection locked="0"/>
    </xf>
    <xf numFmtId="0" fontId="1" fillId="10" borderId="6"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center" vertical="center" wrapText="1"/>
      <protection locked="0"/>
    </xf>
    <xf numFmtId="0" fontId="1" fillId="10" borderId="19"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0" fontId="0" fillId="0" borderId="16" xfId="0" applyBorder="1" applyAlignment="1" applyProtection="1">
      <alignment horizontal="center"/>
      <protection locked="0"/>
    </xf>
    <xf numFmtId="0" fontId="45" fillId="0" borderId="16"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42" fillId="0" borderId="16" xfId="0" applyFont="1" applyBorder="1" applyAlignment="1">
      <alignment horizontal="left" vertical="center" wrapText="1"/>
    </xf>
    <xf numFmtId="0" fontId="42" fillId="11" borderId="16" xfId="0" applyFont="1" applyFill="1" applyBorder="1" applyAlignment="1">
      <alignment horizontal="left" vertical="center" wrapText="1"/>
    </xf>
  </cellXfs>
  <cellStyles count="1">
    <cellStyle name="Normal" xfId="0" builtinId="0"/>
  </cellStyles>
  <dxfs count="28">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264884</xdr:colOff>
      <xdr:row>0</xdr:row>
      <xdr:rowOff>503208</xdr:rowOff>
    </xdr:from>
    <xdr:to>
      <xdr:col>1</xdr:col>
      <xdr:colOff>2089299</xdr:colOff>
      <xdr:row>2</xdr:row>
      <xdr:rowOff>305520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264884" y="503208"/>
          <a:ext cx="3513755" cy="12041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689741</xdr:colOff>
      <xdr:row>1</xdr:row>
      <xdr:rowOff>262759</xdr:rowOff>
    </xdr:from>
    <xdr:to>
      <xdr:col>1</xdr:col>
      <xdr:colOff>2397672</xdr:colOff>
      <xdr:row>3</xdr:row>
      <xdr:rowOff>361293</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689741" y="262759"/>
          <a:ext cx="2676853" cy="123168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atriz%20de%20riesgos%20se&#241;alcolombia%2027jun2013%20actualizado.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PA%20DE%20RIESGOS%20PROYECCI&#211;N%20ESTRAT&#201;GICA%2009-07-2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Evaluacion"/>
      <sheetName val="Hoja1"/>
    </sheetNames>
    <sheetDataSet>
      <sheetData sheetId="0"/>
      <sheetData sheetId="1"/>
      <sheetData sheetId="2"/>
      <sheetData sheetId="3">
        <row r="11">
          <cell r="M11">
            <v>0</v>
          </cell>
        </row>
      </sheetData>
      <sheetData sheetId="4">
        <row r="1">
          <cell r="A1" t="str">
            <v xml:space="preserve">Evaluacion </v>
          </cell>
        </row>
        <row r="2">
          <cell r="A2">
            <v>1</v>
          </cell>
          <cell r="B2" t="str">
            <v>BAJO</v>
          </cell>
          <cell r="D2" t="str">
            <v>Bajo</v>
          </cell>
          <cell r="E2" t="str">
            <v>* Asumir el riesgo</v>
          </cell>
        </row>
        <row r="3">
          <cell r="A3">
            <v>2</v>
          </cell>
          <cell r="B3" t="str">
            <v>BAJO</v>
          </cell>
          <cell r="D3" t="str">
            <v>Moderado</v>
          </cell>
          <cell r="E3" t="str">
            <v>* Asumir el riesgo
* Reducir el riesgo</v>
          </cell>
        </row>
        <row r="4">
          <cell r="A4">
            <v>3</v>
          </cell>
          <cell r="B4" t="str">
            <v>MODERADO</v>
          </cell>
          <cell r="D4" t="str">
            <v>Alto</v>
          </cell>
          <cell r="E4" t="str">
            <v>* Reducir el riesgo
* Evitar el riesgo
* Compartir o transferir</v>
          </cell>
        </row>
        <row r="5">
          <cell r="A5">
            <v>4</v>
          </cell>
          <cell r="B5" t="str">
            <v>ALTO</v>
          </cell>
          <cell r="D5" t="str">
            <v>Extremo</v>
          </cell>
          <cell r="E5" t="str">
            <v>* Evitar el riesgo
* Reducir el riesgo
* Compartir o transferir</v>
          </cell>
        </row>
        <row r="6">
          <cell r="A6">
            <v>5</v>
          </cell>
          <cell r="B6" t="str">
            <v>ALTO</v>
          </cell>
        </row>
        <row r="7">
          <cell r="A7">
            <v>6</v>
          </cell>
          <cell r="B7" t="str">
            <v>MODERADO</v>
          </cell>
        </row>
        <row r="8">
          <cell r="A8">
            <v>8</v>
          </cell>
          <cell r="B8" t="str">
            <v>ALTO</v>
          </cell>
        </row>
        <row r="9">
          <cell r="A9">
            <v>9</v>
          </cell>
          <cell r="B9" t="str">
            <v>ALTO</v>
          </cell>
          <cell r="D9" t="str">
            <v>SI</v>
          </cell>
          <cell r="E9" t="str">
            <v>Impacto</v>
          </cell>
        </row>
        <row r="10">
          <cell r="A10">
            <v>10</v>
          </cell>
          <cell r="B10" t="str">
            <v>EXTREMO</v>
          </cell>
          <cell r="D10" t="str">
            <v>NO</v>
          </cell>
          <cell r="E10" t="str">
            <v>Probabilidad</v>
          </cell>
        </row>
        <row r="11">
          <cell r="A11">
            <v>12</v>
          </cell>
          <cell r="B11" t="str">
            <v>EXTREMO</v>
          </cell>
          <cell r="E11" t="str">
            <v>Impacto y Probabilidad</v>
          </cell>
        </row>
        <row r="12">
          <cell r="A12">
            <v>15</v>
          </cell>
          <cell r="B12" t="str">
            <v>EXTREMO</v>
          </cell>
        </row>
        <row r="13">
          <cell r="A13">
            <v>16</v>
          </cell>
          <cell r="B13" t="str">
            <v>EXTREMO</v>
          </cell>
        </row>
        <row r="14">
          <cell r="A14">
            <v>20</v>
          </cell>
          <cell r="B14" t="str">
            <v>EXTREMO</v>
          </cell>
        </row>
        <row r="15">
          <cell r="A15">
            <v>25</v>
          </cell>
          <cell r="B15" t="str">
            <v>EXTREMO</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SEGUIMIENTO"/>
      <sheetName val="Evaluacion"/>
      <sheetName val="Hoja1"/>
      <sheetName val="Hoja2"/>
    </sheetNames>
    <sheetDataSet>
      <sheetData sheetId="0" refreshError="1"/>
      <sheetData sheetId="1" refreshError="1"/>
      <sheetData sheetId="2" refreshError="1"/>
      <sheetData sheetId="3">
        <row r="15">
          <cell r="N15" t="str">
            <v>EXTREMO</v>
          </cell>
        </row>
        <row r="16">
          <cell r="M16">
            <v>15</v>
          </cell>
          <cell r="N16" t="str">
            <v>EXTREMO</v>
          </cell>
        </row>
      </sheetData>
      <sheetData sheetId="4" refreshError="1"/>
      <sheetData sheetId="5">
        <row r="1">
          <cell r="A1" t="str">
            <v xml:space="preserve">Evaluacion </v>
          </cell>
        </row>
        <row r="2">
          <cell r="A2">
            <v>1</v>
          </cell>
          <cell r="B2" t="str">
            <v>BAJO</v>
          </cell>
          <cell r="D2" t="str">
            <v>Bajo</v>
          </cell>
          <cell r="E2" t="str">
            <v>* Asumir el riesgo</v>
          </cell>
        </row>
        <row r="3">
          <cell r="A3">
            <v>2</v>
          </cell>
          <cell r="B3" t="str">
            <v>BAJO</v>
          </cell>
          <cell r="D3" t="str">
            <v>Moderado</v>
          </cell>
          <cell r="E3" t="str">
            <v>* Asumir el riesgo
* Reducir el riesgo</v>
          </cell>
        </row>
        <row r="4">
          <cell r="A4">
            <v>3</v>
          </cell>
          <cell r="B4" t="str">
            <v>MODERADO</v>
          </cell>
          <cell r="D4" t="str">
            <v>Alto</v>
          </cell>
          <cell r="E4" t="str">
            <v>* Reducir el riesgo
* Evitar el riesgo
* Compartir o transferir</v>
          </cell>
        </row>
        <row r="5">
          <cell r="A5">
            <v>4</v>
          </cell>
          <cell r="B5" t="str">
            <v>ALTO</v>
          </cell>
          <cell r="D5" t="str">
            <v>Extremo</v>
          </cell>
          <cell r="E5" t="str">
            <v>* Evitar el riesgo
* Reducir el riesgo
* Compartir o transferir</v>
          </cell>
        </row>
        <row r="6">
          <cell r="A6">
            <v>5</v>
          </cell>
          <cell r="B6" t="str">
            <v>ALTO</v>
          </cell>
        </row>
        <row r="7">
          <cell r="A7">
            <v>6</v>
          </cell>
          <cell r="B7" t="str">
            <v>MODERADO</v>
          </cell>
        </row>
        <row r="8">
          <cell r="A8">
            <v>8</v>
          </cell>
          <cell r="B8" t="str">
            <v>ALTO</v>
          </cell>
        </row>
        <row r="9">
          <cell r="A9">
            <v>9</v>
          </cell>
          <cell r="B9" t="str">
            <v>ALTO</v>
          </cell>
          <cell r="D9" t="str">
            <v>SI</v>
          </cell>
          <cell r="E9" t="str">
            <v>Impacto</v>
          </cell>
        </row>
        <row r="10">
          <cell r="A10">
            <v>10</v>
          </cell>
          <cell r="B10" t="str">
            <v>EXTREMO</v>
          </cell>
          <cell r="D10" t="str">
            <v>NO</v>
          </cell>
          <cell r="E10" t="str">
            <v>Probabilidad</v>
          </cell>
        </row>
        <row r="11">
          <cell r="A11">
            <v>12</v>
          </cell>
          <cell r="B11" t="str">
            <v>EXTREMO</v>
          </cell>
          <cell r="E11" t="str">
            <v>Impacto y Probabilidad</v>
          </cell>
        </row>
        <row r="12">
          <cell r="A12">
            <v>15</v>
          </cell>
          <cell r="B12" t="str">
            <v>EXTREMO</v>
          </cell>
        </row>
        <row r="13">
          <cell r="A13">
            <v>16</v>
          </cell>
          <cell r="B13" t="str">
            <v>EXTREMO</v>
          </cell>
        </row>
        <row r="14">
          <cell r="A14">
            <v>20</v>
          </cell>
          <cell r="B14" t="str">
            <v>EXTREMO</v>
          </cell>
        </row>
        <row r="15">
          <cell r="A15">
            <v>25</v>
          </cell>
          <cell r="B15" t="str">
            <v>EXTREMO</v>
          </cell>
        </row>
      </sheetData>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2.xml"/><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H41"/>
  <sheetViews>
    <sheetView topLeftCell="B1" workbookViewId="0">
      <selection activeCell="C16" sqref="C16:H16"/>
    </sheetView>
  </sheetViews>
  <sheetFormatPr baseColWidth="10" defaultColWidth="10.85546875" defaultRowHeight="12.75"/>
  <cols>
    <col min="1" max="1" width="0.7109375" style="57" customWidth="1"/>
    <col min="2" max="2" width="22.85546875" style="57" customWidth="1"/>
    <col min="3" max="3" width="5.7109375" style="57" customWidth="1"/>
    <col min="4" max="4" width="35.85546875" style="57" customWidth="1"/>
    <col min="5" max="5" width="1.140625" style="57" customWidth="1"/>
    <col min="6" max="6" width="24" style="57" customWidth="1"/>
    <col min="7" max="7" width="5.7109375" style="57" customWidth="1"/>
    <col min="8" max="8" width="33.7109375" style="57" customWidth="1"/>
    <col min="9" max="16384" width="10.85546875" style="57"/>
  </cols>
  <sheetData>
    <row r="1" spans="2:8" ht="18" customHeight="1"/>
    <row r="2" spans="2:8" ht="16.5">
      <c r="B2" s="191" t="s">
        <v>70</v>
      </c>
      <c r="C2" s="191"/>
      <c r="D2" s="191"/>
      <c r="E2" s="58"/>
    </row>
    <row r="3" spans="2:8" ht="18" customHeight="1">
      <c r="B3" s="193" t="s">
        <v>71</v>
      </c>
      <c r="C3" s="193"/>
      <c r="D3" s="193"/>
      <c r="E3" s="193"/>
      <c r="F3" s="193"/>
      <c r="G3" s="193"/>
      <c r="H3" s="193"/>
    </row>
    <row r="4" spans="2:8" ht="12.75" customHeight="1">
      <c r="B4" s="193"/>
      <c r="C4" s="193"/>
      <c r="D4" s="193"/>
      <c r="E4" s="193"/>
      <c r="F4" s="193"/>
      <c r="G4" s="193"/>
      <c r="H4" s="193"/>
    </row>
    <row r="5" spans="2:8" ht="12.75" customHeight="1">
      <c r="B5" s="193"/>
      <c r="C5" s="193"/>
      <c r="D5" s="193"/>
      <c r="E5" s="193"/>
      <c r="F5" s="193"/>
      <c r="G5" s="193"/>
      <c r="H5" s="193"/>
    </row>
    <row r="6" spans="2:8" ht="12.75" customHeight="1">
      <c r="B6" s="193"/>
      <c r="C6" s="193"/>
      <c r="D6" s="193"/>
      <c r="E6" s="193"/>
      <c r="F6" s="193"/>
      <c r="G6" s="193"/>
      <c r="H6" s="193"/>
    </row>
    <row r="7" spans="2:8" ht="12.75" customHeight="1">
      <c r="B7" s="193"/>
      <c r="C7" s="193"/>
      <c r="D7" s="193"/>
      <c r="E7" s="193"/>
      <c r="F7" s="193"/>
      <c r="G7" s="193"/>
      <c r="H7" s="193"/>
    </row>
    <row r="8" spans="2:8" ht="25.5" customHeight="1">
      <c r="B8" s="193"/>
      <c r="C8" s="193"/>
      <c r="D8" s="193"/>
      <c r="E8" s="193"/>
      <c r="F8" s="193"/>
      <c r="G8" s="193"/>
      <c r="H8" s="193"/>
    </row>
    <row r="9" spans="2:8" ht="37.5" customHeight="1">
      <c r="B9" s="193" t="s">
        <v>72</v>
      </c>
      <c r="C9" s="193"/>
      <c r="D9" s="193"/>
      <c r="E9" s="193"/>
      <c r="F9" s="193"/>
      <c r="G9" s="193"/>
      <c r="H9" s="193"/>
    </row>
    <row r="10" spans="2:8" ht="12.75" customHeight="1">
      <c r="B10" s="66"/>
      <c r="C10" s="66"/>
      <c r="D10" s="66"/>
      <c r="E10" s="66"/>
      <c r="F10" s="66"/>
      <c r="G10" s="66"/>
      <c r="H10" s="66"/>
    </row>
    <row r="11" spans="2:8" ht="18">
      <c r="B11" s="192" t="s">
        <v>73</v>
      </c>
      <c r="C11" s="192"/>
      <c r="D11" s="192"/>
      <c r="E11" s="192"/>
      <c r="F11" s="192"/>
      <c r="G11" s="192"/>
      <c r="H11" s="59"/>
    </row>
    <row r="12" spans="2:8" ht="14.25" customHeight="1"/>
    <row r="13" spans="2:8" s="60" customFormat="1" ht="16.5" thickBot="1">
      <c r="B13" s="118" t="s">
        <v>74</v>
      </c>
      <c r="C13" s="117" t="s">
        <v>189</v>
      </c>
      <c r="D13" s="186"/>
      <c r="E13" s="117"/>
      <c r="F13" s="117"/>
      <c r="G13" s="117"/>
      <c r="H13" s="117"/>
    </row>
    <row r="14" spans="2:8" s="60" customFormat="1" ht="13.5" customHeight="1">
      <c r="B14" s="119"/>
      <c r="C14" s="119"/>
      <c r="D14" s="119"/>
      <c r="E14" s="119"/>
      <c r="F14" s="119"/>
      <c r="G14" s="119"/>
      <c r="H14" s="119"/>
    </row>
    <row r="15" spans="2:8" s="60" customFormat="1" ht="15.75" customHeight="1">
      <c r="B15" s="119"/>
      <c r="C15" s="119"/>
      <c r="D15" s="120"/>
      <c r="E15" s="120"/>
      <c r="F15" s="120"/>
      <c r="G15" s="120"/>
      <c r="H15" s="120"/>
    </row>
    <row r="16" spans="2:8" s="60" customFormat="1" ht="105" customHeight="1">
      <c r="B16" s="121" t="s">
        <v>75</v>
      </c>
      <c r="C16" s="195" t="s">
        <v>132</v>
      </c>
      <c r="D16" s="195"/>
      <c r="E16" s="195"/>
      <c r="F16" s="195"/>
      <c r="G16" s="195"/>
      <c r="H16" s="195"/>
    </row>
    <row r="17" spans="1:8" s="60" customFormat="1" ht="6.75" customHeight="1">
      <c r="B17" s="119"/>
      <c r="C17" s="119"/>
      <c r="D17" s="119"/>
      <c r="E17" s="119"/>
      <c r="F17" s="119"/>
      <c r="G17" s="119"/>
      <c r="H17" s="119"/>
    </row>
    <row r="18" spans="1:8" s="60" customFormat="1" ht="15.75">
      <c r="B18" s="122" t="s">
        <v>76</v>
      </c>
      <c r="C18" s="122" t="s">
        <v>77</v>
      </c>
      <c r="D18" s="123" t="s">
        <v>78</v>
      </c>
      <c r="E18" s="124"/>
      <c r="F18" s="125" t="s">
        <v>79</v>
      </c>
      <c r="G18" s="125" t="s">
        <v>80</v>
      </c>
      <c r="H18" s="125" t="s">
        <v>78</v>
      </c>
    </row>
    <row r="19" spans="1:8" s="60" customFormat="1" ht="152.25" customHeight="1">
      <c r="A19" s="61">
        <v>1</v>
      </c>
      <c r="B19" s="126"/>
      <c r="C19" s="127" t="s">
        <v>129</v>
      </c>
      <c r="D19" s="86"/>
      <c r="E19" s="124"/>
      <c r="F19" s="128" t="s">
        <v>131</v>
      </c>
      <c r="G19" s="127" t="s">
        <v>129</v>
      </c>
      <c r="H19" s="86" t="s">
        <v>130</v>
      </c>
    </row>
    <row r="20" spans="1:8" s="60" customFormat="1" ht="99.75" customHeight="1">
      <c r="A20" s="61">
        <v>2</v>
      </c>
      <c r="B20" s="126" t="s">
        <v>157</v>
      </c>
      <c r="C20" s="127" t="s">
        <v>129</v>
      </c>
      <c r="D20" s="86" t="s">
        <v>156</v>
      </c>
      <c r="E20" s="124"/>
      <c r="F20" s="124"/>
      <c r="G20" s="124"/>
      <c r="H20" s="124"/>
    </row>
    <row r="21" spans="1:8" s="60" customFormat="1" ht="150.75" customHeight="1">
      <c r="A21" s="61">
        <v>3</v>
      </c>
      <c r="B21" s="126" t="s">
        <v>159</v>
      </c>
      <c r="C21" s="127" t="s">
        <v>129</v>
      </c>
      <c r="D21" s="86" t="s">
        <v>158</v>
      </c>
      <c r="E21" s="124"/>
      <c r="F21" s="129"/>
      <c r="G21" s="127"/>
      <c r="H21" s="126"/>
    </row>
    <row r="22" spans="1:8" s="60" customFormat="1" ht="104.25" customHeight="1">
      <c r="A22" s="61">
        <v>4</v>
      </c>
      <c r="B22" s="150" t="s">
        <v>133</v>
      </c>
      <c r="C22" s="151" t="s">
        <v>113</v>
      </c>
      <c r="D22" s="86" t="s">
        <v>118</v>
      </c>
      <c r="E22" s="124"/>
      <c r="F22" s="129"/>
      <c r="G22" s="127"/>
      <c r="H22" s="126"/>
    </row>
    <row r="23" spans="1:8" s="60" customFormat="1" ht="62.25" customHeight="1">
      <c r="A23" s="61">
        <v>5</v>
      </c>
      <c r="B23" s="150" t="s">
        <v>160</v>
      </c>
      <c r="C23" s="151" t="s">
        <v>113</v>
      </c>
      <c r="D23" s="86" t="s">
        <v>134</v>
      </c>
      <c r="E23" s="124"/>
      <c r="F23" s="129"/>
      <c r="G23" s="130"/>
      <c r="H23" s="126"/>
    </row>
    <row r="24" spans="1:8" s="60" customFormat="1" ht="73.5" customHeight="1">
      <c r="A24" s="61"/>
      <c r="B24" s="150" t="s">
        <v>161</v>
      </c>
      <c r="C24" s="151" t="s">
        <v>113</v>
      </c>
      <c r="D24" s="86" t="s">
        <v>153</v>
      </c>
      <c r="E24" s="124"/>
      <c r="F24" s="129"/>
      <c r="G24" s="130"/>
      <c r="H24" s="126"/>
    </row>
    <row r="25" spans="1:8" s="60" customFormat="1" ht="47.25">
      <c r="A25" s="61"/>
      <c r="B25" s="150" t="s">
        <v>197</v>
      </c>
      <c r="C25" s="151" t="s">
        <v>113</v>
      </c>
      <c r="D25" s="86" t="s">
        <v>155</v>
      </c>
      <c r="E25" s="124"/>
      <c r="F25" s="129"/>
      <c r="G25" s="130"/>
      <c r="H25" s="126"/>
    </row>
    <row r="26" spans="1:8" s="60" customFormat="1" ht="25.5" hidden="1" customHeight="1" thickBot="1">
      <c r="B26" s="194" t="s">
        <v>81</v>
      </c>
      <c r="C26" s="194"/>
      <c r="D26" s="194"/>
      <c r="E26" s="62"/>
      <c r="F26" s="194"/>
      <c r="G26" s="194"/>
      <c r="H26" s="194"/>
    </row>
    <row r="27" spans="1:8" s="60" customFormat="1" hidden="1">
      <c r="B27" s="76" t="s">
        <v>102</v>
      </c>
      <c r="C27" s="196">
        <f>D19</f>
        <v>0</v>
      </c>
      <c r="D27" s="196"/>
      <c r="E27" s="196"/>
      <c r="F27" s="196"/>
      <c r="G27" s="196"/>
      <c r="H27" s="197"/>
    </row>
    <row r="28" spans="1:8" s="60" customFormat="1" hidden="1">
      <c r="B28" s="77" t="s">
        <v>103</v>
      </c>
      <c r="C28" s="198" t="str">
        <f>D20</f>
        <v xml:space="preserve">* No realizar revisión técnica y de contenidos al material programado para emitir                                 
* La parrilla de programación no sea entregada o actualizada oportunamente                                                               </v>
      </c>
      <c r="D28" s="198"/>
      <c r="E28" s="198"/>
      <c r="F28" s="198"/>
      <c r="G28" s="198"/>
      <c r="H28" s="199"/>
    </row>
    <row r="29" spans="1:8" s="60" customFormat="1" hidden="1">
      <c r="B29" s="77" t="s">
        <v>104</v>
      </c>
      <c r="C29" s="198" t="str">
        <f>D21</f>
        <v xml:space="preserve">* Demoras en el proceso contractual.                * Atrasos en desembolsos y contrataciones.                         
* Que los recursos técnicos y humanos requeridos no sean los idóneos.                                          * Que se presenten fallas técnicas con equipos propios o de terceros contratados para prestar el servicio.                       </v>
      </c>
      <c r="D29" s="198"/>
      <c r="E29" s="198"/>
      <c r="F29" s="198"/>
      <c r="G29" s="198"/>
      <c r="H29" s="199"/>
    </row>
    <row r="30" spans="1:8" s="60" customFormat="1" hidden="1">
      <c r="B30" s="77" t="s">
        <v>105</v>
      </c>
      <c r="C30" s="198" t="str">
        <f>D22</f>
        <v>* Demoras en el proceso contractual y consecuentes atrasos en plan de postproducción.                                                         * Que se presenten fallas técnicas con equipos propios, fallas en el material grabado.</v>
      </c>
      <c r="D30" s="198"/>
      <c r="E30" s="198"/>
      <c r="F30" s="198"/>
      <c r="G30" s="198"/>
      <c r="H30" s="199"/>
    </row>
    <row r="31" spans="1:8" s="60" customFormat="1" hidden="1">
      <c r="B31" s="77" t="s">
        <v>106</v>
      </c>
      <c r="C31" s="198" t="str">
        <f>D23</f>
        <v>Ausencia de autopromoción, Ausencia de free press, Ausencia de estrategias de fidelización</v>
      </c>
      <c r="D31" s="198"/>
      <c r="E31" s="198"/>
      <c r="F31" s="198"/>
      <c r="G31" s="198"/>
      <c r="H31" s="199"/>
    </row>
    <row r="32" spans="1:8" s="60" customFormat="1" hidden="1">
      <c r="B32" s="77" t="s">
        <v>107</v>
      </c>
      <c r="C32" s="198"/>
      <c r="D32" s="198"/>
      <c r="E32" s="198"/>
      <c r="F32" s="198"/>
      <c r="G32" s="198"/>
      <c r="H32" s="199"/>
    </row>
    <row r="33" spans="2:8" s="60" customFormat="1" ht="13.5" hidden="1" thickBot="1">
      <c r="B33" s="79" t="s">
        <v>108</v>
      </c>
      <c r="C33" s="200" t="e">
        <f>#REF!</f>
        <v>#REF!</v>
      </c>
      <c r="D33" s="200"/>
      <c r="E33" s="200"/>
      <c r="F33" s="200"/>
      <c r="G33" s="200"/>
      <c r="H33" s="201"/>
    </row>
    <row r="34" spans="2:8" s="60" customFormat="1" hidden="1">
      <c r="B34" s="76" t="s">
        <v>109</v>
      </c>
      <c r="C34" s="196" t="str">
        <f>H19</f>
        <v xml:space="preserve">*Falta de un canal de comunicación directo y efectivo, entre la ANTV y Canal Institucional para la emisión de los contenidos.                                      *Desconocimiento de la normatividad que rige la programación del canal Institucional.                    * Circunstancias externas que obligan a modificar la programación.     </v>
      </c>
      <c r="D34" s="196"/>
      <c r="E34" s="196"/>
      <c r="F34" s="196"/>
      <c r="G34" s="196"/>
      <c r="H34" s="197"/>
    </row>
    <row r="35" spans="2:8" s="60" customFormat="1" hidden="1">
      <c r="B35" s="77" t="s">
        <v>110</v>
      </c>
      <c r="C35" s="198">
        <f>H20</f>
        <v>0</v>
      </c>
      <c r="D35" s="198"/>
      <c r="E35" s="198"/>
      <c r="F35" s="198"/>
      <c r="G35" s="198"/>
      <c r="H35" s="199"/>
    </row>
    <row r="36" spans="2:8" s="60" customFormat="1" ht="13.5" hidden="1" thickBot="1">
      <c r="B36" s="78" t="s">
        <v>111</v>
      </c>
      <c r="C36" s="203">
        <f>H21</f>
        <v>0</v>
      </c>
      <c r="D36" s="203"/>
      <c r="E36" s="203"/>
      <c r="F36" s="203"/>
      <c r="G36" s="203"/>
      <c r="H36" s="204"/>
    </row>
    <row r="37" spans="2:8" s="60" customFormat="1" ht="24.75" hidden="1" customHeight="1">
      <c r="B37" s="63"/>
      <c r="C37" s="64"/>
      <c r="D37" s="64"/>
      <c r="E37" s="64"/>
      <c r="F37" s="64"/>
      <c r="G37" s="64"/>
      <c r="H37" s="64"/>
    </row>
    <row r="38" spans="2:8" s="60" customFormat="1" ht="24.75" hidden="1" customHeight="1">
      <c r="B38" s="63"/>
      <c r="C38" s="64"/>
      <c r="D38" s="64"/>
      <c r="E38" s="64"/>
      <c r="F38" s="64"/>
      <c r="G38" s="64"/>
      <c r="H38" s="64"/>
    </row>
    <row r="39" spans="2:8" s="60" customFormat="1" ht="12" hidden="1" customHeight="1"/>
    <row r="40" spans="2:8" s="65" customFormat="1" hidden="1">
      <c r="B40" s="202" t="s">
        <v>82</v>
      </c>
      <c r="C40" s="202"/>
      <c r="D40" s="202"/>
      <c r="E40" s="202"/>
      <c r="F40" s="202"/>
      <c r="G40" s="202"/>
      <c r="H40" s="202"/>
    </row>
    <row r="41" spans="2:8" s="60" customFormat="1" hidden="1"/>
  </sheetData>
  <mergeCells count="18">
    <mergeCell ref="B40:H40"/>
    <mergeCell ref="C35:H35"/>
    <mergeCell ref="C36:H36"/>
    <mergeCell ref="C31:H31"/>
    <mergeCell ref="C32:H32"/>
    <mergeCell ref="C34:H34"/>
    <mergeCell ref="C27:H27"/>
    <mergeCell ref="C28:H28"/>
    <mergeCell ref="C29:H29"/>
    <mergeCell ref="C33:H33"/>
    <mergeCell ref="C30:H30"/>
    <mergeCell ref="B2:D2"/>
    <mergeCell ref="B11:G11"/>
    <mergeCell ref="B9:H9"/>
    <mergeCell ref="B3:H8"/>
    <mergeCell ref="B26:D26"/>
    <mergeCell ref="C16:H16"/>
    <mergeCell ref="F26:H26"/>
  </mergeCell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E19" sqref="E19"/>
    </sheetView>
  </sheetViews>
  <sheetFormatPr baseColWidth="10" defaultColWidth="10.85546875" defaultRowHeight="12.75"/>
  <cols>
    <col min="1" max="1" width="2.42578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0.85546875" style="18"/>
  </cols>
  <sheetData>
    <row r="1" spans="2:8" ht="13.5" thickBot="1"/>
    <row r="2" spans="2:8">
      <c r="B2" s="211" t="s">
        <v>39</v>
      </c>
      <c r="C2" s="20"/>
      <c r="D2" s="208" t="s">
        <v>38</v>
      </c>
      <c r="E2" s="209"/>
      <c r="F2" s="209"/>
      <c r="G2" s="209"/>
      <c r="H2" s="210"/>
    </row>
    <row r="3" spans="2:8" ht="13.5" thickBot="1">
      <c r="B3" s="212"/>
      <c r="C3" s="21"/>
      <c r="D3" s="22" t="s">
        <v>47</v>
      </c>
      <c r="E3" s="23" t="s">
        <v>48</v>
      </c>
      <c r="F3" s="23" t="s">
        <v>49</v>
      </c>
      <c r="G3" s="23" t="s">
        <v>50</v>
      </c>
      <c r="H3" s="24" t="s">
        <v>51</v>
      </c>
    </row>
    <row r="4" spans="2:8" hidden="1">
      <c r="B4" s="25"/>
      <c r="C4" s="26"/>
      <c r="D4" s="27">
        <v>1</v>
      </c>
      <c r="E4" s="28">
        <v>2</v>
      </c>
      <c r="F4" s="28">
        <v>3</v>
      </c>
      <c r="G4" s="28">
        <v>4</v>
      </c>
      <c r="H4" s="29">
        <v>5</v>
      </c>
    </row>
    <row r="5" spans="2:8">
      <c r="B5" s="30" t="s">
        <v>52</v>
      </c>
      <c r="C5" s="31">
        <v>1</v>
      </c>
      <c r="D5" s="32">
        <f t="shared" ref="D5:H9" si="0">$C5*D$4</f>
        <v>1</v>
      </c>
      <c r="E5" s="32">
        <f t="shared" si="0"/>
        <v>2</v>
      </c>
      <c r="F5" s="33">
        <f t="shared" si="0"/>
        <v>3</v>
      </c>
      <c r="G5" s="34">
        <f t="shared" si="0"/>
        <v>4</v>
      </c>
      <c r="H5" s="35">
        <f t="shared" si="0"/>
        <v>5</v>
      </c>
    </row>
    <row r="6" spans="2:8">
      <c r="B6" s="36" t="s">
        <v>53</v>
      </c>
      <c r="C6" s="37">
        <v>2</v>
      </c>
      <c r="D6" s="32">
        <f t="shared" si="0"/>
        <v>2</v>
      </c>
      <c r="E6" s="32">
        <f t="shared" si="0"/>
        <v>4</v>
      </c>
      <c r="F6" s="33">
        <f t="shared" si="0"/>
        <v>6</v>
      </c>
      <c r="G6" s="34">
        <f t="shared" si="0"/>
        <v>8</v>
      </c>
      <c r="H6" s="38">
        <f t="shared" si="0"/>
        <v>10</v>
      </c>
    </row>
    <row r="7" spans="2:8">
      <c r="B7" s="36" t="s">
        <v>49</v>
      </c>
      <c r="C7" s="37">
        <v>3</v>
      </c>
      <c r="D7" s="32">
        <f t="shared" si="0"/>
        <v>3</v>
      </c>
      <c r="E7" s="33">
        <f t="shared" si="0"/>
        <v>6</v>
      </c>
      <c r="F7" s="34">
        <f t="shared" si="0"/>
        <v>9</v>
      </c>
      <c r="G7" s="39">
        <f t="shared" si="0"/>
        <v>12</v>
      </c>
      <c r="H7" s="38">
        <f t="shared" si="0"/>
        <v>15</v>
      </c>
    </row>
    <row r="8" spans="2:8">
      <c r="B8" s="36" t="s">
        <v>54</v>
      </c>
      <c r="C8" s="37">
        <v>4</v>
      </c>
      <c r="D8" s="33">
        <f t="shared" si="0"/>
        <v>4</v>
      </c>
      <c r="E8" s="34">
        <f t="shared" si="0"/>
        <v>8</v>
      </c>
      <c r="F8" s="34">
        <f t="shared" si="0"/>
        <v>12</v>
      </c>
      <c r="G8" s="39">
        <f t="shared" si="0"/>
        <v>16</v>
      </c>
      <c r="H8" s="38">
        <f t="shared" si="0"/>
        <v>20</v>
      </c>
    </row>
    <row r="9" spans="2:8" ht="13.5" thickBot="1">
      <c r="B9" s="40" t="s">
        <v>55</v>
      </c>
      <c r="C9" s="41">
        <v>5</v>
      </c>
      <c r="D9" s="42">
        <f t="shared" si="0"/>
        <v>5</v>
      </c>
      <c r="E9" s="42">
        <f t="shared" si="0"/>
        <v>10</v>
      </c>
      <c r="F9" s="43">
        <f t="shared" si="0"/>
        <v>15</v>
      </c>
      <c r="G9" s="43">
        <f t="shared" si="0"/>
        <v>20</v>
      </c>
      <c r="H9" s="44">
        <f t="shared" si="0"/>
        <v>25</v>
      </c>
    </row>
    <row r="10" spans="2:8" ht="13.5" thickBot="1"/>
    <row r="11" spans="2:8" ht="22.5" customHeight="1" thickBot="1">
      <c r="B11" s="213" t="s">
        <v>40</v>
      </c>
      <c r="C11" s="214"/>
      <c r="D11" s="214"/>
      <c r="E11" s="213" t="s">
        <v>60</v>
      </c>
      <c r="F11" s="214"/>
      <c r="G11" s="215"/>
    </row>
    <row r="12" spans="2:8" s="49" customFormat="1" ht="42.75" customHeight="1">
      <c r="B12" s="45"/>
      <c r="C12" s="46"/>
      <c r="D12" s="47" t="s">
        <v>21</v>
      </c>
      <c r="E12" s="216" t="s">
        <v>28</v>
      </c>
      <c r="F12" s="217"/>
      <c r="G12" s="218"/>
      <c r="H12" s="48"/>
    </row>
    <row r="13" spans="2:8" s="49" customFormat="1" ht="42.75" customHeight="1">
      <c r="B13" s="50"/>
      <c r="C13" s="51"/>
      <c r="D13" s="52" t="s">
        <v>14</v>
      </c>
      <c r="E13" s="219" t="s">
        <v>10</v>
      </c>
      <c r="F13" s="220"/>
      <c r="G13" s="221"/>
      <c r="H13" s="48"/>
    </row>
    <row r="14" spans="2:8" s="49" customFormat="1" ht="42.75" customHeight="1">
      <c r="B14" s="53"/>
      <c r="C14" s="51"/>
      <c r="D14" s="52" t="s">
        <v>22</v>
      </c>
      <c r="E14" s="219" t="s">
        <v>9</v>
      </c>
      <c r="F14" s="220"/>
      <c r="G14" s="221"/>
      <c r="H14" s="48"/>
    </row>
    <row r="15" spans="2:8" s="49" customFormat="1" ht="42.75" customHeight="1" thickBot="1">
      <c r="B15" s="54"/>
      <c r="C15" s="55"/>
      <c r="D15" s="56" t="s">
        <v>23</v>
      </c>
      <c r="E15" s="205" t="s">
        <v>8</v>
      </c>
      <c r="F15" s="206"/>
      <c r="G15" s="207"/>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2"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codeName="Hoja1">
    <pageSetUpPr fitToPage="1"/>
  </sheetPr>
  <dimension ref="A1:AJ24"/>
  <sheetViews>
    <sheetView tabSelected="1" topLeftCell="Q1" zoomScale="53" zoomScaleNormal="53" zoomScaleSheetLayoutView="75" workbookViewId="0">
      <pane ySplit="6" topLeftCell="A7" activePane="bottomLeft" state="frozen"/>
      <selection pane="bottomLeft" activeCell="T8" sqref="T8"/>
    </sheetView>
  </sheetViews>
  <sheetFormatPr baseColWidth="10" defaultColWidth="10.85546875" defaultRowHeight="15.75" outlineLevelRow="1"/>
  <cols>
    <col min="1" max="1" width="25.42578125" style="109" customWidth="1"/>
    <col min="2" max="2" width="34" style="80" customWidth="1"/>
    <col min="3" max="3" width="33.42578125" style="116" customWidth="1"/>
    <col min="4" max="4" width="47" style="116" customWidth="1"/>
    <col min="5" max="5" width="13.42578125" style="116" customWidth="1"/>
    <col min="6" max="6" width="17.28515625" style="116" customWidth="1"/>
    <col min="7" max="7" width="47" style="116" customWidth="1"/>
    <col min="8" max="8" width="51.42578125" style="116" customWidth="1"/>
    <col min="9" max="9" width="7.7109375" style="80" customWidth="1"/>
    <col min="10" max="10" width="38.7109375" style="80" customWidth="1"/>
    <col min="11" max="11" width="8.140625" style="80" customWidth="1"/>
    <col min="12" max="12" width="34.85546875" style="109" bestFit="1" customWidth="1"/>
    <col min="13" max="13" width="9.140625" style="111" bestFit="1" customWidth="1"/>
    <col min="14" max="14" width="28.7109375" style="112" customWidth="1"/>
    <col min="15" max="15" width="56.42578125" style="113" customWidth="1"/>
    <col min="16" max="16" width="9.140625" style="111" customWidth="1"/>
    <col min="17" max="17" width="36.42578125" style="80" customWidth="1"/>
    <col min="18" max="18" width="38" style="80" customWidth="1"/>
    <col min="19" max="19" width="48.85546875" style="80" customWidth="1"/>
    <col min="20" max="20" width="36.42578125" style="80" customWidth="1"/>
    <col min="21" max="21" width="31.42578125" style="80" customWidth="1"/>
    <col min="22" max="22" width="39.7109375" style="80" customWidth="1"/>
    <col min="23" max="23" width="28" style="80" hidden="1" customWidth="1"/>
    <col min="24" max="24" width="34.28515625" style="80" customWidth="1"/>
    <col min="25" max="34" width="10.85546875" style="80"/>
    <col min="35" max="35" width="3.85546875" style="101" customWidth="1"/>
    <col min="36" max="36" width="19.140625" style="80" customWidth="1"/>
    <col min="37" max="16384" width="10.85546875" style="80"/>
  </cols>
  <sheetData>
    <row r="1" spans="1:36" ht="55.5" customHeight="1" thickBot="1">
      <c r="A1" s="232" t="str">
        <f>IF(I3=1,"INSIGNIFICANTE",IF(I3=2,"MENOR",IF(I3=3,"MODERADO",IF(I3=4,"MAYOR",IF(I3=5,"CATASTROFICO"," ")))))</f>
        <v xml:space="preserve"> </v>
      </c>
      <c r="B1" s="233"/>
      <c r="C1" s="267" t="s">
        <v>198</v>
      </c>
      <c r="D1" s="268"/>
      <c r="E1" s="268"/>
      <c r="F1" s="268"/>
      <c r="G1" s="268"/>
      <c r="H1" s="268"/>
      <c r="I1" s="268"/>
      <c r="J1" s="268"/>
      <c r="K1" s="268"/>
      <c r="L1" s="268"/>
      <c r="M1" s="268"/>
      <c r="N1" s="268"/>
      <c r="O1" s="268"/>
      <c r="P1" s="268"/>
      <c r="Q1" s="268"/>
      <c r="R1" s="268"/>
      <c r="S1" s="268"/>
      <c r="T1" s="269"/>
      <c r="U1" s="283" t="s">
        <v>201</v>
      </c>
      <c r="V1" s="284"/>
      <c r="W1" s="187"/>
      <c r="AI1" s="81">
        <v>1</v>
      </c>
      <c r="AJ1" s="82" t="s">
        <v>63</v>
      </c>
    </row>
    <row r="2" spans="1:36" ht="54.75" customHeight="1" thickBot="1">
      <c r="A2" s="234"/>
      <c r="B2" s="235"/>
      <c r="C2" s="270" t="s">
        <v>205</v>
      </c>
      <c r="D2" s="271"/>
      <c r="E2" s="271"/>
      <c r="F2" s="271"/>
      <c r="G2" s="271"/>
      <c r="H2" s="272"/>
      <c r="I2" s="276" t="s">
        <v>199</v>
      </c>
      <c r="J2" s="277"/>
      <c r="K2" s="277"/>
      <c r="L2" s="277"/>
      <c r="M2" s="277"/>
      <c r="N2" s="277"/>
      <c r="O2" s="277"/>
      <c r="P2" s="277"/>
      <c r="Q2" s="277"/>
      <c r="R2" s="277"/>
      <c r="S2" s="277"/>
      <c r="T2" s="278"/>
      <c r="U2" s="279" t="s">
        <v>200</v>
      </c>
      <c r="V2" s="280"/>
      <c r="W2" s="188"/>
      <c r="AI2" s="81"/>
      <c r="AJ2" s="82"/>
    </row>
    <row r="3" spans="1:36" ht="43.5" customHeight="1" thickBot="1">
      <c r="A3" s="236"/>
      <c r="B3" s="237"/>
      <c r="C3" s="273"/>
      <c r="D3" s="274"/>
      <c r="E3" s="274"/>
      <c r="F3" s="274"/>
      <c r="G3" s="274"/>
      <c r="H3" s="275"/>
      <c r="I3" s="273"/>
      <c r="J3" s="274"/>
      <c r="K3" s="274"/>
      <c r="L3" s="274"/>
      <c r="M3" s="274"/>
      <c r="N3" s="274"/>
      <c r="O3" s="274"/>
      <c r="P3" s="274"/>
      <c r="Q3" s="274"/>
      <c r="R3" s="274"/>
      <c r="S3" s="274"/>
      <c r="T3" s="275"/>
      <c r="U3" s="281" t="s">
        <v>206</v>
      </c>
      <c r="V3" s="282"/>
      <c r="W3" s="188"/>
      <c r="X3" s="83"/>
      <c r="AI3" s="81">
        <v>2</v>
      </c>
      <c r="AJ3" s="82" t="s">
        <v>64</v>
      </c>
    </row>
    <row r="4" spans="1:36" ht="16.5" customHeight="1" thickBot="1">
      <c r="A4" s="249" t="s">
        <v>32</v>
      </c>
      <c r="B4" s="249" t="s">
        <v>33</v>
      </c>
      <c r="C4" s="238" t="s">
        <v>34</v>
      </c>
      <c r="D4" s="251" t="s">
        <v>35</v>
      </c>
      <c r="E4" s="259"/>
      <c r="F4" s="260"/>
      <c r="G4" s="189" t="s">
        <v>36</v>
      </c>
      <c r="H4" s="190" t="s">
        <v>37</v>
      </c>
      <c r="I4" s="265" t="s">
        <v>38</v>
      </c>
      <c r="J4" s="266"/>
      <c r="K4" s="265" t="s">
        <v>39</v>
      </c>
      <c r="L4" s="266"/>
      <c r="M4" s="265" t="s">
        <v>40</v>
      </c>
      <c r="N4" s="266"/>
      <c r="O4" s="262" t="s">
        <v>62</v>
      </c>
      <c r="P4" s="251" t="s">
        <v>41</v>
      </c>
      <c r="Q4" s="247"/>
      <c r="R4" s="247" t="s">
        <v>42</v>
      </c>
      <c r="S4" s="247" t="s">
        <v>43</v>
      </c>
      <c r="T4" s="247" t="s">
        <v>44</v>
      </c>
      <c r="U4" s="260" t="s">
        <v>45</v>
      </c>
      <c r="V4" s="251" t="s">
        <v>46</v>
      </c>
      <c r="W4" s="252"/>
      <c r="X4" s="261"/>
      <c r="AI4" s="81">
        <v>3</v>
      </c>
      <c r="AJ4" s="82" t="s">
        <v>14</v>
      </c>
    </row>
    <row r="5" spans="1:36" ht="15.95" customHeight="1" thickBot="1">
      <c r="A5" s="250"/>
      <c r="B5" s="250"/>
      <c r="C5" s="239"/>
      <c r="D5" s="241" t="s">
        <v>69</v>
      </c>
      <c r="E5" s="243" t="s">
        <v>15</v>
      </c>
      <c r="F5" s="245" t="s">
        <v>16</v>
      </c>
      <c r="G5" s="253" t="s">
        <v>12</v>
      </c>
      <c r="H5" s="257" t="s">
        <v>11</v>
      </c>
      <c r="I5" s="265"/>
      <c r="J5" s="266"/>
      <c r="K5" s="265"/>
      <c r="L5" s="266"/>
      <c r="M5" s="265"/>
      <c r="N5" s="266"/>
      <c r="O5" s="263"/>
      <c r="P5" s="253"/>
      <c r="Q5" s="248"/>
      <c r="R5" s="248"/>
      <c r="S5" s="248"/>
      <c r="T5" s="248"/>
      <c r="U5" s="257"/>
      <c r="V5" s="253"/>
      <c r="W5" s="254"/>
      <c r="X5" s="261"/>
      <c r="AI5" s="81">
        <v>4</v>
      </c>
      <c r="AJ5" s="82" t="s">
        <v>65</v>
      </c>
    </row>
    <row r="6" spans="1:36" ht="65.099999999999994" customHeight="1" thickBot="1">
      <c r="A6" s="250"/>
      <c r="B6" s="250"/>
      <c r="C6" s="240"/>
      <c r="D6" s="242"/>
      <c r="E6" s="244"/>
      <c r="F6" s="246"/>
      <c r="G6" s="241"/>
      <c r="H6" s="258"/>
      <c r="I6" s="265"/>
      <c r="J6" s="266"/>
      <c r="K6" s="265"/>
      <c r="L6" s="266"/>
      <c r="M6" s="265"/>
      <c r="N6" s="266"/>
      <c r="O6" s="264"/>
      <c r="P6" s="241"/>
      <c r="Q6" s="243"/>
      <c r="R6" s="243"/>
      <c r="S6" s="243"/>
      <c r="T6" s="243"/>
      <c r="U6" s="258"/>
      <c r="V6" s="255"/>
      <c r="W6" s="256"/>
      <c r="X6" s="261"/>
      <c r="AI6" s="81">
        <v>5</v>
      </c>
      <c r="AJ6" s="82" t="s">
        <v>66</v>
      </c>
    </row>
    <row r="7" spans="1:36" ht="126.75" customHeight="1">
      <c r="A7" s="226" t="str">
        <f>'CONTEXTO ESTRATÉGICO'!C13</f>
        <v>PRODUCCIÓN DE TELEVISIÓN</v>
      </c>
      <c r="B7" s="229" t="str">
        <f>'CONTEXTO ESTRATÉGICO'!C16</f>
        <v>Producir y emitir programas de televisión con altos estándares de calidad, que cumplan con las expectativas de nuestros clientes, con las necesidades de información de nuestra teleaudiencia, teniendo como meta con el canal institucional la identificación como puente entre las instituciones del Estado y los ciudadanos y con señalcolombia entregar una programación entretenida y de calidad de carácter educativo y cultural, buscando a través de ambos fomentar la identidad nacional y la construcción de ciudadanía .</v>
      </c>
      <c r="C7" s="84" t="s">
        <v>99</v>
      </c>
      <c r="D7" s="86" t="s">
        <v>164</v>
      </c>
      <c r="E7" s="87"/>
      <c r="F7" s="87" t="s">
        <v>129</v>
      </c>
      <c r="G7" s="85" t="s">
        <v>114</v>
      </c>
      <c r="H7" s="84" t="s">
        <v>115</v>
      </c>
      <c r="I7" s="88">
        <v>4</v>
      </c>
      <c r="J7" s="89" t="str">
        <f>IF(I7=1,"INSIGNIFICANTE",IF(I7=2,"MENOR",IF(I7=3,"MODERADO",IF(I7=4,"MAYOR",IF(I7=5,"CATASTROFICO"," ")))))</f>
        <v>MAYOR</v>
      </c>
      <c r="K7" s="88">
        <v>2</v>
      </c>
      <c r="L7" s="90" t="str">
        <f>IF(K7=1,"RARO",IF(K7=2,"IMPROBABLE",IF(K7=3,"MODERADO",IF(K7=4,"PROBABLE",IF(K7=5,"CASI CERTEZA"," ")))))</f>
        <v>IMPROBABLE</v>
      </c>
      <c r="M7" s="91">
        <f>IF(OR(I7=" ",I7=0,K7=" ",K7=0)," ",I7*K7)</f>
        <v>8</v>
      </c>
      <c r="N7" s="92" t="str">
        <f>IF(OR(I7=" ",I7=0,K7=" ",K7=0)," ",IF(AND(I7=1,K7=3),"BAJO",IF(AND(I7=1,K7=4),"MODERADO",IF(AND(I7=2,K7=5),"ALTO",IF(AND(I7=3,K7=4),"ALTO",IF(AND(I7=2,K7=2),"BAJO",VLOOKUP(M7,Evaluacion!A:B,2)))))))</f>
        <v>ALTO</v>
      </c>
      <c r="O7" s="93" t="s">
        <v>121</v>
      </c>
      <c r="P7" s="90">
        <f>IF(OR(I7=" ",I7=0,K7=" ",K7=0)," ",CONTROLES!M10)</f>
        <v>6</v>
      </c>
      <c r="Q7" s="90" t="str">
        <f>IF(OR(I7=" ",I7=0,K7=" ",K7=0)," ",CONTROLES!N10)</f>
        <v>MODERADO</v>
      </c>
      <c r="R7" s="94" t="str">
        <f>IF(OR(Q7=" ",Q7=0)," ",VLOOKUP(Q7,Evaluacion!D:E,2,0))</f>
        <v>* Asumir el riesgo
* Reducir el riesgo</v>
      </c>
      <c r="S7" s="95" t="s">
        <v>143</v>
      </c>
      <c r="T7" s="96" t="s">
        <v>137</v>
      </c>
      <c r="U7" s="97">
        <v>41639</v>
      </c>
      <c r="V7" s="98" t="s">
        <v>124</v>
      </c>
      <c r="W7" s="222"/>
      <c r="X7" s="83"/>
      <c r="AI7" s="99"/>
      <c r="AJ7" s="100" t="s">
        <v>99</v>
      </c>
    </row>
    <row r="8" spans="1:36" ht="188.25" customHeight="1">
      <c r="A8" s="227"/>
      <c r="B8" s="230"/>
      <c r="C8" s="84" t="s">
        <v>99</v>
      </c>
      <c r="D8" s="86" t="s">
        <v>163</v>
      </c>
      <c r="E8" s="87" t="s">
        <v>113</v>
      </c>
      <c r="F8" s="87"/>
      <c r="G8" s="84" t="s">
        <v>116</v>
      </c>
      <c r="H8" s="84" t="s">
        <v>168</v>
      </c>
      <c r="I8" s="88">
        <v>3</v>
      </c>
      <c r="J8" s="89" t="str">
        <f>IF(I8=1,"INSIGNIFICANTE",IF(I8=2,"MENOR",IF(I8=3,"MODERADO",IF(I8=4,"MAYOR",IF(I8=5,"CATASTROFICO"," ")))))</f>
        <v>MODERADO</v>
      </c>
      <c r="K8" s="88">
        <v>1</v>
      </c>
      <c r="L8" s="90" t="str">
        <f>IF(K8=1,"RARO",IF(K8=2,"IMPROBABLE",IF(K8=3,"MODERADO",IF(K8=4,"PROBABLE",IF(K8=5,"CASI CERTEZA"," ")))))</f>
        <v>RARO</v>
      </c>
      <c r="M8" s="91">
        <f t="shared" ref="M8:M10" si="0">IF(OR(I8=" ",I8=0,K8=" ",K8=0)," ",I8*K8)</f>
        <v>3</v>
      </c>
      <c r="N8" s="92" t="str">
        <f>IF(OR(I8=" ",I8=0,K8=" ",K8=0)," ",IF(AND(I8=1,K8=3),"BAJO",IF(AND(I8=1,K8=4),"MODERADO",IF(AND(I8=2,K8=5),"ALTO",IF(AND(I8=3,K8=4),"ALTO",IF(AND(I8=2,K8=2),"BAJO",VLOOKUP(M8,Evaluacion!A:B,2)))))))</f>
        <v>MODERADO</v>
      </c>
      <c r="O8" s="93" t="s">
        <v>144</v>
      </c>
      <c r="P8" s="90">
        <f>IF(OR(I8=" ",I8=0,K8=" ",K8=0)," ",CONTROLES!M11)</f>
        <v>1</v>
      </c>
      <c r="Q8" s="90" t="str">
        <f>IF(OR(I8=" ",I8=0,K8=" ",K8=0)," ",CONTROLES!N11)</f>
        <v>BAJO</v>
      </c>
      <c r="R8" s="94" t="str">
        <f>IF(OR(Q8=" ",Q8=0)," ",VLOOKUP(Q8,Evaluacion!D:E,2,0))</f>
        <v>* Asumir el riesgo</v>
      </c>
      <c r="S8" s="95" t="s">
        <v>128</v>
      </c>
      <c r="T8" s="94" t="s">
        <v>138</v>
      </c>
      <c r="U8" s="97">
        <v>41639</v>
      </c>
      <c r="V8" s="94" t="s">
        <v>145</v>
      </c>
      <c r="W8" s="223"/>
      <c r="X8" s="83"/>
      <c r="AJ8" s="102" t="s">
        <v>100</v>
      </c>
    </row>
    <row r="9" spans="1:36" ht="110.25">
      <c r="A9" s="227"/>
      <c r="B9" s="230"/>
      <c r="C9" s="84" t="s">
        <v>99</v>
      </c>
      <c r="D9" s="86" t="s">
        <v>162</v>
      </c>
      <c r="E9" s="87" t="s">
        <v>129</v>
      </c>
      <c r="F9" s="87"/>
      <c r="G9" s="84" t="s">
        <v>117</v>
      </c>
      <c r="H9" s="84" t="s">
        <v>169</v>
      </c>
      <c r="I9" s="88">
        <v>4</v>
      </c>
      <c r="J9" s="89" t="s">
        <v>65</v>
      </c>
      <c r="K9" s="88">
        <v>2</v>
      </c>
      <c r="L9" s="90" t="s">
        <v>68</v>
      </c>
      <c r="M9" s="91">
        <f t="shared" si="0"/>
        <v>8</v>
      </c>
      <c r="N9" s="92" t="str">
        <f>IF(OR(I9=" ",I9=0,K9=" ",K9=0)," ",IF(AND(I9=1,K9=3),"BAJO",IF(AND(I9=1,K9=4),"MODERADO",IF(AND(I9=2,K9=5),"ALTO",IF(AND(I9=3,K9=4),"ALTO",IF(AND(I9=2,K9=2),"BAJO",VLOOKUP(M9,Evaluacion!A:B,2)))))))</f>
        <v>ALTO</v>
      </c>
      <c r="O9" s="93" t="s">
        <v>123</v>
      </c>
      <c r="P9" s="90">
        <f>IF(OR(I9=" ",I9=0,K9=" ",K9=0)," ",CONTROLES!M12)</f>
        <v>6</v>
      </c>
      <c r="Q9" s="90" t="str">
        <f>IF(OR(I9=" ",I9=0,K9=" ",K9=0)," ",CONTROLES!N12)</f>
        <v>MODERADO</v>
      </c>
      <c r="R9" s="94" t="str">
        <f>IF(OR(Q9=" ",Q9=0)," ",VLOOKUP(Q9,Evaluacion!D:E,2,0))</f>
        <v>* Asumir el riesgo
* Reducir el riesgo</v>
      </c>
      <c r="S9" s="95" t="s">
        <v>126</v>
      </c>
      <c r="T9" s="94" t="s">
        <v>171</v>
      </c>
      <c r="U9" s="97">
        <v>41639</v>
      </c>
      <c r="V9" s="94" t="s">
        <v>127</v>
      </c>
      <c r="W9" s="223"/>
      <c r="X9" s="83"/>
      <c r="AJ9" s="103" t="s">
        <v>112</v>
      </c>
    </row>
    <row r="10" spans="1:36" ht="111" outlineLevel="1" thickBot="1">
      <c r="A10" s="227"/>
      <c r="B10" s="230"/>
      <c r="C10" s="84" t="s">
        <v>101</v>
      </c>
      <c r="D10" s="86" t="s">
        <v>118</v>
      </c>
      <c r="E10" s="87" t="s">
        <v>129</v>
      </c>
      <c r="F10" s="87"/>
      <c r="G10" s="84" t="s">
        <v>120</v>
      </c>
      <c r="H10" s="84" t="s">
        <v>170</v>
      </c>
      <c r="I10" s="88">
        <v>3</v>
      </c>
      <c r="J10" s="89" t="str">
        <f>IF(I10=1,"INSIGNIFICANTE",IF(I10=2,"MENOR",IF(I10=3,"MODERADO",IF(I10=4,"MAYOR",IF(I10=5,"CATASTROFICO"," ")))))</f>
        <v>MODERADO</v>
      </c>
      <c r="K10" s="88">
        <v>2</v>
      </c>
      <c r="L10" s="90" t="str">
        <f>IF(K10=1,"RARO",IF(K10=2,"IMPROBABLE",IF(K10=3,"MODERADO",IF(K10=4,"PROBABLE",IF(K10=5,"CASI CERTEZA"," ")))))</f>
        <v>IMPROBABLE</v>
      </c>
      <c r="M10" s="91">
        <f t="shared" si="0"/>
        <v>6</v>
      </c>
      <c r="N10" s="92" t="str">
        <f>IF(OR(I10=" ",I10=0,K10=" ",K10=0)," ",IF(AND(I10=1,K10=3),"BAJO",IF(AND(I10=1,K10=4),"MODERADO",IF(AND(I10=2,K10=5),"ALTO",IF(AND(I10=3,K10=4),"ALTO",IF(AND(I10=2,K10=2),"BAJO",VLOOKUP(M10,Evaluacion!A:B,2)))))))</f>
        <v>MODERADO</v>
      </c>
      <c r="O10" s="93" t="s">
        <v>146</v>
      </c>
      <c r="P10" s="90">
        <f>IF(OR(I10=" ",I10=0,K10=" ",K10=0)," ",CONTROLES!M13)</f>
        <v>4</v>
      </c>
      <c r="Q10" s="90" t="str">
        <f>IF(OR(I10=" ",I10=0,K10=" ",K10=0)," ",CONTROLES!N13)</f>
        <v>BAJO</v>
      </c>
      <c r="R10" s="94" t="str">
        <f>IF(OR(Q10=" ",Q10=0)," ",VLOOKUP(Q10,Evaluacion!D:E,2,0))</f>
        <v>* Asumir el riesgo</v>
      </c>
      <c r="S10" s="104" t="s">
        <v>125</v>
      </c>
      <c r="T10" s="105" t="s">
        <v>119</v>
      </c>
      <c r="U10" s="106">
        <v>41639</v>
      </c>
      <c r="V10" s="105" t="s">
        <v>122</v>
      </c>
      <c r="W10" s="107"/>
      <c r="X10" s="108"/>
      <c r="AJ10" s="102" t="s">
        <v>101</v>
      </c>
    </row>
    <row r="11" spans="1:36" s="143" customFormat="1" ht="236.25">
      <c r="A11" s="227"/>
      <c r="B11" s="230"/>
      <c r="C11" s="85" t="s">
        <v>99</v>
      </c>
      <c r="D11" s="146" t="s">
        <v>165</v>
      </c>
      <c r="E11" s="147" t="s">
        <v>113</v>
      </c>
      <c r="F11" s="137"/>
      <c r="G11" s="84" t="s">
        <v>136</v>
      </c>
      <c r="H11" s="84" t="s">
        <v>150</v>
      </c>
      <c r="I11" s="138">
        <v>3</v>
      </c>
      <c r="J11" s="139" t="str">
        <f>IF(I11=1,"INSIGNIFICANTE",IF(I11=2,"MENOR",IF(I11=3,"MODERADO",IF(I11=4,"MAYOR",IF(I11=5,"CATASTROFICO"," ")))))</f>
        <v>MODERADO</v>
      </c>
      <c r="K11" s="138">
        <v>4</v>
      </c>
      <c r="L11" s="140" t="str">
        <f>IF(K11=1,"RARO",IF(K11=2,"IMPROBABLE",IF(K11=3,"MODERADO",IF(K11=4,"PROBABLE",IF(K11=5,"CASI CERTEZA"," ")))))</f>
        <v>PROBABLE</v>
      </c>
      <c r="M11" s="140">
        <f>IF(OR(I11=" ",I11=0,K11=" ",K11=0)," ",I11*K11)</f>
        <v>12</v>
      </c>
      <c r="N11" s="140" t="str">
        <f>IF(OR(I11=" ",I11=0,K11=" ",K11=0)," ",IF(AND(I11=1,K11=3),"BAJO",IF(AND(I11=1,K11=4),"MODERADO",IF(AND(I11=2,K11=5),"ALTO",IF(AND(I11=3,K11=4),"ALTO",IF(AND(I11=2,K11=2),"BAJO",VLOOKUP(M11,[1]Evaluacion!A$1:B$65536,2)))))))</f>
        <v>ALTO</v>
      </c>
      <c r="O11" s="93" t="s">
        <v>147</v>
      </c>
      <c r="P11" s="90">
        <f>IF(OR(I11=" ",I11=0,K11=" ",K11=0)," ",CONTROLES!M14)</f>
        <v>4</v>
      </c>
      <c r="Q11" s="90" t="str">
        <f>IF(OR(I11=" ",I11=0,K11=" ",K11=0)," ",CONTROLES!N14)</f>
        <v>BAJO</v>
      </c>
      <c r="R11" s="141" t="str">
        <f>IF(OR(Q11=" ",Q11=0)," ",VLOOKUP(Q11,[1]Evaluacion!D$1:E$65536,2,0))</f>
        <v>* Asumir el riesgo</v>
      </c>
      <c r="S11" s="104" t="s">
        <v>140</v>
      </c>
      <c r="T11" s="185" t="s">
        <v>196</v>
      </c>
      <c r="U11" s="106">
        <v>41639</v>
      </c>
      <c r="V11" s="105" t="s">
        <v>148</v>
      </c>
      <c r="W11" s="224"/>
      <c r="X11" s="142"/>
      <c r="AJ11" s="144" t="s">
        <v>99</v>
      </c>
    </row>
    <row r="12" spans="1:36" s="143" customFormat="1" ht="279" customHeight="1">
      <c r="A12" s="227"/>
      <c r="B12" s="230"/>
      <c r="C12" s="152" t="s">
        <v>99</v>
      </c>
      <c r="D12" s="163" t="s">
        <v>166</v>
      </c>
      <c r="E12" s="148" t="s">
        <v>113</v>
      </c>
      <c r="F12" s="164"/>
      <c r="G12" s="165" t="s">
        <v>191</v>
      </c>
      <c r="H12" s="165" t="s">
        <v>192</v>
      </c>
      <c r="I12" s="161">
        <v>3</v>
      </c>
      <c r="J12" s="162" t="str">
        <f>IF(I12=1,"INSIGNIFICANTE",IF(I12=2,"MENOR",IF(I12=3,"MODERADO",IF(I12=4,"MAYOR",IF(I12=5,"CATASTROFICO"," ")))))</f>
        <v>MODERADO</v>
      </c>
      <c r="K12" s="161">
        <v>3</v>
      </c>
      <c r="L12" s="159" t="str">
        <f>IF(K12=1,"RARO",IF(K12=2,"IMPROBABLE",IF(K12=3,"MODERADO",IF(K12=4,"PROBABLE",IF(K12=5,"CASI CERTEZA"," ")))))</f>
        <v>MODERADO</v>
      </c>
      <c r="M12" s="159">
        <f>IF(OR(I12=" ",I12=0,K12=" ",K12=0)," ",I12*K12)</f>
        <v>9</v>
      </c>
      <c r="N12" s="159" t="str">
        <f>IF(OR(I12=" ",I12=0,K12=" ",K12=0)," ",IF(AND(I12=1,K12=3),"BAJO",IF(AND(I12=1,K12=4),"MODERADO",IF(AND(I12=2,K12=5),"ALTO",IF(AND(I12=3,K12=4),"ALTO",IF(AND(I12=2,K12=2),"BAJO",VLOOKUP(M12,[1]Evaluacion!A$1:B$65536,2)))))))</f>
        <v>ALTO</v>
      </c>
      <c r="O12" s="158" t="s">
        <v>149</v>
      </c>
      <c r="P12" s="90">
        <f>IF(OR(I12=" ",I12=0,K12=" ",K12=0)," ",CONTROLES!M15)</f>
        <v>2</v>
      </c>
      <c r="Q12" s="90" t="str">
        <f>IF(OR(I12=" ",I12=0,K12=" ",K12=0)," ",CONTROLES!N15)</f>
        <v>BAJO</v>
      </c>
      <c r="R12" s="160" t="str">
        <f>IF(OR(Q12=" ",Q12=0)," ",VLOOKUP(Q12,[1]Evaluacion!D$1:E$65536,2,0))</f>
        <v>* Asumir el riesgo</v>
      </c>
      <c r="S12" s="181" t="s">
        <v>193</v>
      </c>
      <c r="T12" s="182" t="s">
        <v>151</v>
      </c>
      <c r="U12" s="182" t="s">
        <v>152</v>
      </c>
      <c r="V12" s="183" t="s">
        <v>194</v>
      </c>
      <c r="W12" s="225"/>
      <c r="X12" s="142"/>
      <c r="AJ12" s="144" t="s">
        <v>100</v>
      </c>
    </row>
    <row r="13" spans="1:36" s="143" customFormat="1" ht="48" customHeight="1">
      <c r="A13" s="227"/>
      <c r="B13" s="230"/>
      <c r="C13" s="152" t="s">
        <v>101</v>
      </c>
      <c r="D13" s="163" t="s">
        <v>167</v>
      </c>
      <c r="E13" s="149" t="s">
        <v>113</v>
      </c>
      <c r="F13" s="152"/>
      <c r="G13" s="165" t="s">
        <v>135</v>
      </c>
      <c r="H13" s="152" t="s">
        <v>139</v>
      </c>
      <c r="I13" s="166">
        <v>3</v>
      </c>
      <c r="J13" s="167" t="str">
        <f t="shared" ref="J13" si="1">IF(I13=1,"INSIGNIFICANTE",IF(I13=2,"MENOR",IF(I13=3,"MODERADO",IF(I13=4,"MAYOR",IF(I13=5,"CATASTROFICO"," ")))))</f>
        <v>MODERADO</v>
      </c>
      <c r="K13" s="166">
        <v>3</v>
      </c>
      <c r="L13" s="168" t="str">
        <f>IF(K13=1,"RARO",IF(K13=2,"IMPROBABLE",IF(K13=3,"MODERADO",IF(K13=4,"PROBABLE",IF(K13=5,"CASI CERTEZA"," ")))))</f>
        <v>MODERADO</v>
      </c>
      <c r="M13" s="168">
        <f t="shared" ref="M13" si="2">IF(OR(I13=" ",I13=0,K13=" ",K13=0)," ",I13*K13)</f>
        <v>9</v>
      </c>
      <c r="N13" s="168" t="str">
        <f>IF(OR(I13=" ",I13=0,K13=" ",K13=0)," ",IF(AND(I13=1,K13=3),"BAJO",IF(AND(I13=1,K13=4),"MODERADO",IF(AND(I13=2,K13=5),"ALTO",IF(AND(I13=3,K13=4),"ALTO",IF(AND(I13=2,K13=2),"BAJO",VLOOKUP(M13,[1]Evaluacion!A$1:B$65536,2)))))))</f>
        <v>ALTO</v>
      </c>
      <c r="O13" s="184" t="s">
        <v>195</v>
      </c>
      <c r="P13" s="90">
        <f>IF(OR(I13=" ",I13=0,K13=" ",K13=0)," ",CONTROLES!M16)</f>
        <v>15</v>
      </c>
      <c r="Q13" s="90" t="str">
        <f>IF(OR(I13=" ",I13=0,K13=" ",K13=0)," ",CONTROLES!N16)</f>
        <v>ALTO</v>
      </c>
      <c r="R13" s="169" t="str">
        <f>IF(OR(Q13=" ",Q13=0)," ",VLOOKUP(Q13,[1]Evaluacion!D$1:E$65536,2,0))</f>
        <v>* Reducir el riesgo
* Evitar el riesgo
* Compartir o transferir</v>
      </c>
      <c r="S13" s="170" t="s">
        <v>141</v>
      </c>
      <c r="T13" s="170" t="s">
        <v>154</v>
      </c>
      <c r="U13" s="170" t="s">
        <v>152</v>
      </c>
      <c r="V13" s="170" t="s">
        <v>142</v>
      </c>
      <c r="W13" s="145"/>
      <c r="X13" s="142"/>
      <c r="AJ13" s="144" t="s">
        <v>101</v>
      </c>
    </row>
    <row r="14" spans="1:36" s="156" customFormat="1" ht="346.5">
      <c r="A14" s="227"/>
      <c r="B14" s="230"/>
      <c r="C14" s="86" t="s">
        <v>172</v>
      </c>
      <c r="D14" s="163" t="s">
        <v>173</v>
      </c>
      <c r="E14" s="173" t="s">
        <v>113</v>
      </c>
      <c r="F14" s="174"/>
      <c r="G14" s="163" t="s">
        <v>174</v>
      </c>
      <c r="H14" s="163" t="s">
        <v>175</v>
      </c>
      <c r="I14" s="166">
        <v>5</v>
      </c>
      <c r="J14" s="174" t="str">
        <f>IF(I14=1,"INSIGNIFICANTE",IF(I14=2,"MENOR",IF(I14=3,"MODERADO",IF(I14=4,"MAYOR",IF(I14=5,"CATASTROFICO"," ")))))</f>
        <v>CATASTROFICO</v>
      </c>
      <c r="K14" s="166">
        <v>3</v>
      </c>
      <c r="L14" s="174" t="str">
        <f>IF(K14=1,"RARO",IF(K14=2,"IMPROBABLE",IF(K14=3,"MODERADO",IF(K14=4,"PROBABLE",IF(K14=5,"CASI CERTEZA"," ")))))</f>
        <v>MODERADO</v>
      </c>
      <c r="M14" s="175">
        <f>IF(OR(I14=" ",I14=0,K14=" ",K14=0)," ",I14*K14)</f>
        <v>15</v>
      </c>
      <c r="N14" s="175" t="str">
        <f>IF(OR(I14=" ",I14=0,K14=" ",K14=0)," ",IF(AND(I14=1,K14=3),"BAJO",IF(AND(I14=1,K14=4),"MODERADO",IF(AND(I14=2,K14=5),"ALTO",IF(AND(I14=3,K14=4),"ALTO",IF(AND(I14=2,K14=2),"BAJO",VLOOKUP(M14,[2]Evaluacion!A$1:B$65536,2)))))))</f>
        <v>EXTREMO</v>
      </c>
      <c r="O14" s="158" t="s">
        <v>176</v>
      </c>
      <c r="P14" s="175">
        <f>IF(OR(I13=" ",I13=0,K13=" ",K13=0)," ",CONTROLES!M16)</f>
        <v>15</v>
      </c>
      <c r="Q14" s="175" t="str">
        <f>IF(OR(I14=" ",I14=0,K14=" ",K14=0)," ",[2]CONTROLES!N15)</f>
        <v>EXTREMO</v>
      </c>
      <c r="R14" s="176" t="str">
        <f>IF(OR(Q14=" ",Q14=0)," ",VLOOKUP(Q14,[2]Evaluacion!D$1:E$65536,2,0))</f>
        <v>* Evitar el riesgo
* Reducir el riesgo
* Compartir o transferir</v>
      </c>
      <c r="S14" s="170" t="s">
        <v>177</v>
      </c>
      <c r="T14" s="170" t="s">
        <v>178</v>
      </c>
      <c r="U14" s="172">
        <v>41516</v>
      </c>
      <c r="V14" s="170" t="s">
        <v>183</v>
      </c>
      <c r="W14" s="177" t="s">
        <v>179</v>
      </c>
      <c r="AJ14" s="157"/>
    </row>
    <row r="15" spans="1:36" s="156" customFormat="1" ht="204.75">
      <c r="A15" s="228"/>
      <c r="B15" s="231"/>
      <c r="C15" s="86" t="s">
        <v>185</v>
      </c>
      <c r="D15" s="86" t="s">
        <v>186</v>
      </c>
      <c r="E15" s="178" t="s">
        <v>113</v>
      </c>
      <c r="F15" s="86"/>
      <c r="G15" s="86" t="s">
        <v>187</v>
      </c>
      <c r="H15" s="86" t="s">
        <v>188</v>
      </c>
      <c r="I15" s="171">
        <v>5</v>
      </c>
      <c r="J15" s="153" t="str">
        <f>IF(I15=1,"INSIGNIFICANTE",IF(I15=2,"MENOR",IF(I15=3,"MODERADO",IF(I15=4,"MAYOR",IF(I15=5,"CATASTROFICO"," ")))))</f>
        <v>CATASTROFICO</v>
      </c>
      <c r="K15" s="171">
        <v>3</v>
      </c>
      <c r="L15" s="153" t="str">
        <f t="shared" ref="L15" si="3">IF(K15=1,"RARO",IF(K15=2,"IMPROBABLE",IF(K15=3,"MODERADO",IF(K15=4,"PROBABLE",IF(K15=5,"CASI CERTEZA"," ")))))</f>
        <v>MODERADO</v>
      </c>
      <c r="M15" s="154">
        <f>IF(OR(I15=" ",I15=0,K15=" ",K15=0)," ",I15*K15)</f>
        <v>15</v>
      </c>
      <c r="N15" s="154" t="str">
        <f>IF(OR(H15=" ",H15=0,K15=" ",K15=0)," ",IF(AND(H15=1,K15=3),"BAJO",IF(AND(H15=1,K15=4),"MODERADO",IF(AND(H15=2,K15=5),"ALTO",IF(AND(H15=3,K15=4),"ALTO",IF(AND(H15=2,K15=2),"BAJO",VLOOKUP(M15,[2]Evaluacion!A$1:B$65536,2)))))))</f>
        <v>EXTREMO</v>
      </c>
      <c r="O15" s="93" t="s">
        <v>190</v>
      </c>
      <c r="P15" s="154">
        <f>IF(OR(H15=" ",H15=0,K15=" ",K15=0)," ",[2]CONTROLES!M16)</f>
        <v>15</v>
      </c>
      <c r="Q15" s="154" t="str">
        <f>IF(OR(H15=" ",H15=0,K15=" ",K15=0)," ",[2]CONTROLES!N16)</f>
        <v>EXTREMO</v>
      </c>
      <c r="R15" s="155" t="str">
        <f>IF(OR(Q15=" ",Q15=0)," ",VLOOKUP(Q15,[2]Evaluacion!D$1:E$65536,2,0))</f>
        <v>* Evitar el riesgo
* Reducir el riesgo
* Compartir o transferir</v>
      </c>
      <c r="S15" s="105" t="s">
        <v>181</v>
      </c>
      <c r="T15" s="105" t="s">
        <v>182</v>
      </c>
      <c r="U15" s="106">
        <v>41639</v>
      </c>
      <c r="V15" s="105" t="s">
        <v>184</v>
      </c>
      <c r="W15" s="179" t="s">
        <v>180</v>
      </c>
      <c r="X15" s="180"/>
      <c r="AJ15" s="157"/>
    </row>
    <row r="19" spans="3:8" ht="51">
      <c r="C19" s="110" t="s">
        <v>13</v>
      </c>
      <c r="D19" s="110" t="s">
        <v>86</v>
      </c>
      <c r="E19" s="110"/>
      <c r="F19" s="110" t="s">
        <v>17</v>
      </c>
      <c r="G19" s="110" t="s">
        <v>1</v>
      </c>
      <c r="H19" s="110" t="s">
        <v>86</v>
      </c>
    </row>
    <row r="20" spans="3:8" ht="63">
      <c r="C20" s="114">
        <v>1</v>
      </c>
      <c r="D20" s="115" t="s">
        <v>83</v>
      </c>
      <c r="E20" s="115"/>
      <c r="F20" s="115" t="s">
        <v>84</v>
      </c>
      <c r="G20" s="115" t="s">
        <v>63</v>
      </c>
      <c r="H20" s="115" t="s">
        <v>85</v>
      </c>
    </row>
    <row r="21" spans="3:8" ht="47.25">
      <c r="C21" s="114">
        <v>2</v>
      </c>
      <c r="D21" s="115" t="s">
        <v>87</v>
      </c>
      <c r="E21" s="115"/>
      <c r="F21" s="115" t="s">
        <v>88</v>
      </c>
      <c r="G21" s="115" t="s">
        <v>64</v>
      </c>
      <c r="H21" s="115" t="s">
        <v>89</v>
      </c>
    </row>
    <row r="22" spans="3:8" ht="47.25">
      <c r="C22" s="114">
        <v>3</v>
      </c>
      <c r="D22" s="115" t="s">
        <v>90</v>
      </c>
      <c r="E22" s="115"/>
      <c r="F22" s="115" t="s">
        <v>91</v>
      </c>
      <c r="G22" s="115" t="s">
        <v>14</v>
      </c>
      <c r="H22" s="115" t="s">
        <v>92</v>
      </c>
    </row>
    <row r="23" spans="3:8" ht="47.25">
      <c r="C23" s="114">
        <v>4</v>
      </c>
      <c r="D23" s="115" t="s">
        <v>93</v>
      </c>
      <c r="E23" s="115"/>
      <c r="F23" s="115" t="s">
        <v>94</v>
      </c>
      <c r="G23" s="115" t="s">
        <v>65</v>
      </c>
      <c r="H23" s="115" t="s">
        <v>95</v>
      </c>
    </row>
    <row r="24" spans="3:8" ht="31.5">
      <c r="C24" s="114">
        <v>5</v>
      </c>
      <c r="D24" s="115" t="s">
        <v>96</v>
      </c>
      <c r="E24" s="115"/>
      <c r="F24" s="115" t="s">
        <v>97</v>
      </c>
      <c r="G24" s="115" t="s">
        <v>67</v>
      </c>
      <c r="H24" s="115" t="s">
        <v>98</v>
      </c>
    </row>
  </sheetData>
  <sheetProtection password="CC32" sheet="1" objects="1" scenarios="1" selectLockedCells="1" selectUnlockedCells="1"/>
  <mergeCells count="31">
    <mergeCell ref="C1:T1"/>
    <mergeCell ref="C2:H3"/>
    <mergeCell ref="I2:T3"/>
    <mergeCell ref="U2:V2"/>
    <mergeCell ref="U3:V3"/>
    <mergeCell ref="U1:V1"/>
    <mergeCell ref="X4:X6"/>
    <mergeCell ref="O4:O6"/>
    <mergeCell ref="R4:R6"/>
    <mergeCell ref="I4:J6"/>
    <mergeCell ref="K4:L6"/>
    <mergeCell ref="M4:N6"/>
    <mergeCell ref="P4:Q6"/>
    <mergeCell ref="U4:U6"/>
    <mergeCell ref="S4:S6"/>
    <mergeCell ref="W7:W9"/>
    <mergeCell ref="W11:W12"/>
    <mergeCell ref="A7:A15"/>
    <mergeCell ref="B7:B15"/>
    <mergeCell ref="A1:B3"/>
    <mergeCell ref="C4:C6"/>
    <mergeCell ref="D5:D6"/>
    <mergeCell ref="E5:E6"/>
    <mergeCell ref="F5:F6"/>
    <mergeCell ref="T4:T6"/>
    <mergeCell ref="A4:A6"/>
    <mergeCell ref="V4:W6"/>
    <mergeCell ref="B4:B6"/>
    <mergeCell ref="H5:H6"/>
    <mergeCell ref="D4:F4"/>
    <mergeCell ref="G5:G6"/>
  </mergeCells>
  <phoneticPr fontId="0" type="noConversion"/>
  <conditionalFormatting sqref="Q15 N16:N65479 P14:Q14 N7:N13 Q7:Q13 M14:N15">
    <cfRule type="cellIs" dxfId="27" priority="102" stopIfTrue="1" operator="equal">
      <formula>"BAJO"</formula>
    </cfRule>
    <cfRule type="cellIs" dxfId="26" priority="103" stopIfTrue="1" operator="equal">
      <formula>"MODERADO"</formula>
    </cfRule>
    <cfRule type="cellIs" dxfId="25" priority="104" stopIfTrue="1" operator="equal">
      <formula>"ALTO"</formula>
    </cfRule>
    <cfRule type="cellIs" dxfId="24" priority="105" stopIfTrue="1" operator="equal">
      <formula>"EXTREMO"</formula>
    </cfRule>
  </conditionalFormatting>
  <conditionalFormatting sqref="M7:M15">
    <cfRule type="expression" dxfId="23" priority="89" stopIfTrue="1">
      <formula>$N7="BAJO"</formula>
    </cfRule>
    <cfRule type="expression" dxfId="22" priority="90" stopIfTrue="1">
      <formula>$N7="MODERADO"</formula>
    </cfRule>
    <cfRule type="expression" dxfId="21" priority="91" stopIfTrue="1">
      <formula>$N7="ALTO"</formula>
    </cfRule>
    <cfRule type="expression" dxfId="20" priority="92" stopIfTrue="1">
      <formula>$N7="EXTREMO"</formula>
    </cfRule>
  </conditionalFormatting>
  <conditionalFormatting sqref="P7:P15">
    <cfRule type="expression" dxfId="19" priority="85" stopIfTrue="1">
      <formula>$Q7="BAJO"</formula>
    </cfRule>
    <cfRule type="expression" dxfId="18" priority="86" stopIfTrue="1">
      <formula>$Q7="MODERADO"</formula>
    </cfRule>
    <cfRule type="expression" dxfId="17" priority="87" stopIfTrue="1">
      <formula>$Q7="ALTO"</formula>
    </cfRule>
    <cfRule type="expression" dxfId="16" priority="88" stopIfTrue="1">
      <formula>$Q7="EXTREMO"</formula>
    </cfRule>
  </conditionalFormatting>
  <conditionalFormatting sqref="M11:M13">
    <cfRule type="expression" dxfId="15" priority="17" stopIfTrue="1">
      <formula>$N11="BAJO"</formula>
    </cfRule>
    <cfRule type="expression" dxfId="14" priority="18" stopIfTrue="1">
      <formula>$N11="MODERADO"</formula>
    </cfRule>
    <cfRule type="expression" dxfId="13" priority="19" stopIfTrue="1">
      <formula>$N11="ALTO"</formula>
    </cfRule>
    <cfRule type="expression" dxfId="12" priority="20" stopIfTrue="1">
      <formula>$N11="EXTREMO"</formula>
    </cfRule>
  </conditionalFormatting>
  <conditionalFormatting sqref="L14">
    <cfRule type="expression" dxfId="11" priority="150" stopIfTrue="1">
      <formula>$M14="BAJO"</formula>
    </cfRule>
    <cfRule type="expression" dxfId="10" priority="151" stopIfTrue="1">
      <formula>$M14="MODERADO"</formula>
    </cfRule>
    <cfRule type="expression" dxfId="9" priority="152" stopIfTrue="1">
      <formula>$M14="ALTO"</formula>
    </cfRule>
    <cfRule type="expression" dxfId="8" priority="153" stopIfTrue="1">
      <formula>$M14="EXTREMO"</formula>
    </cfRule>
  </conditionalFormatting>
  <dataValidations count="4">
    <dataValidation type="list" allowBlank="1" showInputMessage="1" showErrorMessage="1" error="Seleccione un dato de la lista" promptTitle="CALIFICACION" sqref="JF14:JF15 WVT14:WVT15 WLX14:WLX15 WCB14:WCB15 VSF14:VSF15 VIJ14:VIJ15 UYN14:UYN15 UOR14:UOR15 UEV14:UEV15 TUZ14:TUZ15 TLD14:TLD15 TBH14:TBH15 SRL14:SRL15 SHP14:SHP15 RXT14:RXT15 RNX14:RNX15 REB14:REB15 QUF14:QUF15 QKJ14:QKJ15 QAN14:QAN15 PQR14:PQR15 PGV14:PGV15 OWZ14:OWZ15 OND14:OND15 ODH14:ODH15 NTL14:NTL15 NJP14:NJP15 MZT14:MZT15 MPX14:MPX15 MGB14:MGB15 LWF14:LWF15 LMJ14:LMJ15 LCN14:LCN15 KSR14:KSR15 KIV14:KIV15 JYZ14:JYZ15 JPD14:JPD15 JFH14:JFH15 IVL14:IVL15 ILP14:ILP15 IBT14:IBT15 HRX14:HRX15 HIB14:HIB15 GYF14:GYF15 GOJ14:GOJ15 GEN14:GEN15 FUR14:FUR15 FKV14:FKV15 FAZ14:FAZ15 ERD14:ERD15 EHH14:EHH15 DXL14:DXL15 DNP14:DNP15 DDT14:DDT15 CTX14:CTX15 CKB14:CKB15 CAF14:CAF15 BQJ14:BQJ15 BGN14:BGN15 AWR14:AWR15 AMV14:AMV15 ACZ14:ACZ15 TD14:TD15 JH14:JH15 TB14:TB15 WVR14:WVR15 WLV14:WLV15 WBZ14:WBZ15 VSD14:VSD15 VIH14:VIH15 UYL14:UYL15 UOP14:UOP15 UET14:UET15 TUX14:TUX15 TLB14:TLB15 TBF14:TBF15 SRJ14:SRJ15 SHN14:SHN15 RXR14:RXR15 RNV14:RNV15 RDZ14:RDZ15 QUD14:QUD15 QKH14:QKH15 QAL14:QAL15 PQP14:PQP15 PGT14:PGT15 OWX14:OWX15 ONB14:ONB15 ODF14:ODF15 NTJ14:NTJ15 NJN14:NJN15 MZR14:MZR15 MPV14:MPV15 MFZ14:MFZ15 LWD14:LWD15 LMH14:LMH15 LCL14:LCL15 KSP14:KSP15 KIT14:KIT15 JYX14:JYX15 JPB14:JPB15 JFF14:JFF15 IVJ14:IVJ15 ILN14:ILN15 IBR14:IBR15 HRV14:HRV15 HHZ14:HHZ15 GYD14:GYD15 GOH14:GOH15 GEL14:GEL15 FUP14:FUP15 FKT14:FKT15 FAX14:FAX15 ERB14:ERB15 EHF14:EHF15 DXJ14:DXJ15 DNN14:DNN15 DDR14:DDR15 CTV14:CTV15 CJZ14:CJZ15 CAD14:CAD15 BQH14:BQH15 BGL14:BGL15 AWP14:AWP15 AMT14:AMT15 ACX14:ACX15">
      <formula1>$AJ$5:$AJ$9</formula1>
    </dataValidation>
    <dataValidation type="list" allowBlank="1" showInputMessage="1" showErrorMessage="1" sqref="C11:C13">
      <formula1>$AJ$7:$AJ$11</formula1>
    </dataValidation>
    <dataValidation type="list" allowBlank="1" showInputMessage="1" showErrorMessage="1" error="Seleccione un dato de la lista" promptTitle="CALIFICACION" sqref="K7:K11 K13:K15 I7:I11 I13:I15">
      <formula1>$AI$1:$AI$6</formula1>
    </dataValidation>
    <dataValidation type="list" allowBlank="1" showInputMessage="1" showErrorMessage="1" sqref="C7:C10">
      <formula1>$AJ$7:$AJ$13</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P18"/>
  <sheetViews>
    <sheetView topLeftCell="K2" zoomScale="58" zoomScaleNormal="58" zoomScalePageLayoutView="58" workbookViewId="0">
      <selection activeCell="L11" sqref="L11"/>
    </sheetView>
  </sheetViews>
  <sheetFormatPr baseColWidth="10" defaultColWidth="10.85546875" defaultRowHeight="18"/>
  <cols>
    <col min="1" max="1" width="14.42578125" style="1" customWidth="1"/>
    <col min="2" max="2" width="47" style="1" customWidth="1"/>
    <col min="3" max="3" width="51.140625" style="1" customWidth="1"/>
    <col min="4" max="4" width="15.42578125" style="9" customWidth="1"/>
    <col min="5" max="5" width="16.140625" style="9" customWidth="1"/>
    <col min="6" max="6" width="11.140625" style="9" customWidth="1"/>
    <col min="7" max="7" width="14.42578125" style="9" customWidth="1"/>
    <col min="8" max="8" width="20" style="9" customWidth="1"/>
    <col min="9" max="9" width="29.7109375" style="9" bestFit="1" customWidth="1"/>
    <col min="10" max="10" width="16.28515625" style="1" customWidth="1"/>
    <col min="11" max="11" width="11.7109375" style="1" customWidth="1"/>
    <col min="12" max="12" width="18.28515625" style="1" customWidth="1"/>
    <col min="13" max="13" width="8.140625" style="1" customWidth="1"/>
    <col min="14" max="14" width="19.42578125" style="1" bestFit="1" customWidth="1"/>
    <col min="15" max="15" width="10.85546875" style="2" hidden="1" customWidth="1"/>
    <col min="16" max="16" width="10.85546875" style="1" hidden="1" customWidth="1"/>
    <col min="17" max="16384" width="10.85546875" style="1"/>
  </cols>
  <sheetData>
    <row r="1" spans="1:16" ht="21" hidden="1" customHeight="1">
      <c r="B1" s="1" t="s">
        <v>19</v>
      </c>
      <c r="C1" s="1" t="s">
        <v>20</v>
      </c>
      <c r="D1" s="1" t="s">
        <v>31</v>
      </c>
      <c r="F1" s="9" t="s">
        <v>7</v>
      </c>
      <c r="G1" s="9" t="s">
        <v>24</v>
      </c>
    </row>
    <row r="2" spans="1:16" ht="42.75" customHeight="1">
      <c r="A2" s="299"/>
      <c r="B2" s="299"/>
      <c r="C2" s="300" t="s">
        <v>198</v>
      </c>
      <c r="D2" s="300"/>
      <c r="E2" s="300"/>
      <c r="F2" s="300"/>
      <c r="G2" s="300"/>
      <c r="H2" s="300"/>
      <c r="I2" s="300"/>
      <c r="J2" s="300"/>
      <c r="K2" s="301"/>
      <c r="L2" s="304" t="s">
        <v>202</v>
      </c>
      <c r="M2" s="304"/>
      <c r="N2" s="304"/>
      <c r="O2" s="304"/>
      <c r="P2" s="304"/>
    </row>
    <row r="3" spans="1:16" ht="46.5" customHeight="1">
      <c r="A3" s="299"/>
      <c r="B3" s="299"/>
      <c r="C3" s="300"/>
      <c r="D3" s="300"/>
      <c r="E3" s="300"/>
      <c r="F3" s="300"/>
      <c r="G3" s="300"/>
      <c r="H3" s="300"/>
      <c r="I3" s="300"/>
      <c r="J3" s="300"/>
      <c r="K3" s="301"/>
      <c r="L3" s="304" t="s">
        <v>200</v>
      </c>
      <c r="M3" s="304"/>
      <c r="N3" s="304"/>
      <c r="O3" s="304"/>
      <c r="P3" s="304"/>
    </row>
    <row r="4" spans="1:16" ht="51" customHeight="1">
      <c r="A4" s="299"/>
      <c r="B4" s="299"/>
      <c r="C4" s="300" t="s">
        <v>204</v>
      </c>
      <c r="D4" s="302"/>
      <c r="E4" s="302"/>
      <c r="F4" s="302"/>
      <c r="G4" s="302"/>
      <c r="H4" s="300" t="s">
        <v>203</v>
      </c>
      <c r="I4" s="302"/>
      <c r="J4" s="302"/>
      <c r="K4" s="303"/>
      <c r="L4" s="305" t="s">
        <v>206</v>
      </c>
      <c r="M4" s="305"/>
      <c r="N4" s="305"/>
      <c r="O4" s="305"/>
      <c r="P4" s="305"/>
    </row>
    <row r="5" spans="1:16" ht="25.5" customHeight="1" thickBot="1">
      <c r="B5" s="16"/>
      <c r="D5" s="1"/>
    </row>
    <row r="6" spans="1:16" ht="40.5" customHeight="1" thickBot="1">
      <c r="A6" s="287" t="s">
        <v>61</v>
      </c>
      <c r="B6" s="288"/>
      <c r="C6" s="288"/>
      <c r="D6" s="288"/>
      <c r="E6" s="288"/>
      <c r="F6" s="288"/>
      <c r="G6" s="288"/>
      <c r="H6" s="288"/>
      <c r="I6" s="288"/>
      <c r="J6" s="288"/>
      <c r="K6" s="288"/>
      <c r="L6" s="288"/>
      <c r="M6" s="288"/>
      <c r="N6" s="289"/>
    </row>
    <row r="7" spans="1:16" ht="7.5" customHeight="1" thickBot="1">
      <c r="A7" s="13"/>
      <c r="B7" s="4"/>
      <c r="C7" s="4"/>
      <c r="D7" s="14"/>
      <c r="E7" s="14"/>
      <c r="F7" s="14"/>
      <c r="G7" s="14"/>
      <c r="H7" s="14"/>
      <c r="I7" s="14"/>
      <c r="J7" s="4"/>
      <c r="K7" s="4"/>
      <c r="L7" s="4"/>
      <c r="M7" s="4"/>
      <c r="N7" s="15"/>
    </row>
    <row r="8" spans="1:16" s="10" customFormat="1" ht="21.75" customHeight="1">
      <c r="A8" s="297" t="s">
        <v>0</v>
      </c>
      <c r="B8" s="290" t="s">
        <v>56</v>
      </c>
      <c r="C8" s="290" t="s">
        <v>57</v>
      </c>
      <c r="D8" s="296" t="s">
        <v>58</v>
      </c>
      <c r="E8" s="296"/>
      <c r="F8" s="292" t="s">
        <v>59</v>
      </c>
      <c r="G8" s="293"/>
      <c r="H8" s="293"/>
      <c r="I8" s="293"/>
      <c r="J8" s="293"/>
      <c r="K8" s="293"/>
      <c r="L8" s="293"/>
      <c r="M8" s="293"/>
      <c r="N8" s="294"/>
      <c r="O8" s="12"/>
    </row>
    <row r="9" spans="1:16" s="10" customFormat="1" ht="36.75" customHeight="1" thickBot="1">
      <c r="A9" s="298"/>
      <c r="B9" s="291"/>
      <c r="C9" s="291"/>
      <c r="D9" s="72" t="s">
        <v>2</v>
      </c>
      <c r="E9" s="72" t="s">
        <v>3</v>
      </c>
      <c r="F9" s="73" t="s">
        <v>5</v>
      </c>
      <c r="G9" s="73" t="s">
        <v>6</v>
      </c>
      <c r="H9" s="73" t="s">
        <v>4</v>
      </c>
      <c r="I9" s="73" t="s">
        <v>26</v>
      </c>
      <c r="J9" s="74"/>
      <c r="K9" s="75" t="s">
        <v>19</v>
      </c>
      <c r="L9" s="75" t="s">
        <v>20</v>
      </c>
      <c r="M9" s="291" t="s">
        <v>41</v>
      </c>
      <c r="N9" s="295"/>
      <c r="O9" s="7"/>
    </row>
    <row r="10" spans="1:16" ht="75.75" customHeight="1">
      <c r="A10" s="285" t="str">
        <f>'MATRIZ MAPA DE RIESGOS'!A7</f>
        <v>PRODUCCIÓN DE TELEVISIÓN</v>
      </c>
      <c r="B10" s="133" t="str">
        <f>'MATRIZ MAPA DE RIESGOS'!G7</f>
        <v>Diseñar la parrilla de programación sin los lineamientos y políticas del canal.</v>
      </c>
      <c r="C10" s="133" t="str">
        <f>'MATRIZ MAPA DE RIESGOS'!O7</f>
        <v>*Revisión del material antes del diseño de la parrilla de programación (Curaduría).                                                               * Consulta permanante de la normatividad vigente.</v>
      </c>
      <c r="D10" s="133" t="s">
        <v>24</v>
      </c>
      <c r="E10" s="133" t="s">
        <v>7</v>
      </c>
      <c r="F10" s="133" t="s">
        <v>7</v>
      </c>
      <c r="G10" s="133" t="s">
        <v>7</v>
      </c>
      <c r="H10" s="133" t="s">
        <v>7</v>
      </c>
      <c r="I10" s="133" t="s">
        <v>20</v>
      </c>
      <c r="J10" s="134" t="str">
        <f>IF(OR(F10="",I10="",G10="",H10="",F10="no",G10="no"),"T","F")</f>
        <v>F</v>
      </c>
      <c r="K10" s="135">
        <f>IF(J10="T","N/A",IF(H10="NO",IF(AND(F10="SI",G10="SI"),IF(OR(I10="Impacto",I10="Impacto y Probabilidad"),IF('MATRIZ MAPA DE RIESGOS'!I7&gt;1,'MATRIZ MAPA DE RIESGOS'!I7-1,'MATRIZ MAPA DE RIESGOS'!I7),'MATRIZ MAPA DE RIESGOS'!I7),"N/A"),IF(I10="Impacto",IF('MATRIZ MAPA DE RIESGOS'!I7&gt;2,'MATRIZ MAPA DE RIESGOS'!I7-2,'MATRIZ MAPA DE RIESGOS'!I7),IF(I10="Probabilidad",IF('MATRIZ MAPA DE RIESGOS'!I7&gt;1,'MATRIZ MAPA DE RIESGOS'!I7-1,'MATRIZ MAPA DE RIESGOS'!I7),IF(I10="Impacto y Probabilidad",IF('MATRIZ MAPA DE RIESGOS'!I7&gt;2,'MATRIZ MAPA DE RIESGOS'!I7-2,'MATRIZ MAPA DE RIESGOS'!I7))))))</f>
        <v>3</v>
      </c>
      <c r="L10" s="135">
        <f>IF(J10="T","N/A",IF(H10="NO",IF(AND(F10="SI",G10="SI"),IF(OR(I10="Probabilidad",I10="Impacto y Probabilidad"),IF('MATRIZ MAPA DE RIESGOS'!K7&gt;1,'MATRIZ MAPA DE RIESGOS'!K7-1,'MATRIZ MAPA DE RIESGOS'!K7),'MATRIZ MAPA DE RIESGOS'!K7),"N/A"),IF(I10="Probabilidad",IF('MATRIZ MAPA DE RIESGOS'!K7&gt;2,'MATRIZ MAPA DE RIESGOS'!K7-2,'MATRIZ MAPA DE RIESGOS'!K7),IF(I10="Impacto",IF('MATRIZ MAPA DE RIESGOS'!K7&gt;1,'MATRIZ MAPA DE RIESGOS'!K7-1,'MATRIZ MAPA DE RIESGOS'!K7),IF(I10="Impacto y Probabilidad",IF('MATRIZ MAPA DE RIESGOS'!K7&gt;2,'MATRIZ MAPA DE RIESGOS'!K7-2,'MATRIZ MAPA DE RIESGOS'!K7))))))</f>
        <v>2</v>
      </c>
      <c r="M10" s="136">
        <f>IF(J10="T",'MATRIZ MAPA DE RIESGOS'!M7,(IF(AND(F10="SI",G10="SI"),K10*L10,"N/A")))</f>
        <v>6</v>
      </c>
      <c r="N10" s="136" t="str">
        <f>IF(J10="T",'MATRIZ MAPA DE RIESGOS'!N7,IF(AND(F10="SI",G10="SI"),IF(AND(K10=1,L10=3),"BAJO",IF(AND(K10=1,L10=4),"MODERADO",IF(AND(K10=2,L10=5),"ALTO",IF(AND(K10=3,L10=4),"ALTO",IF(AND(K10=2,L10=2),"BAJO",VLOOKUP(M10,Evaluacion!A:B,2)))))),"N/A"))</f>
        <v>MODERADO</v>
      </c>
      <c r="O10" s="7"/>
    </row>
    <row r="11" spans="1:16" ht="115.5" customHeight="1">
      <c r="A11" s="286"/>
      <c r="B11" s="69" t="str">
        <f>'MATRIZ MAPA DE RIESGOS'!G8</f>
        <v>El material a emitir no cumpla con la política de programación del canal y los párametros de calidad.</v>
      </c>
      <c r="C11" s="69" t="str">
        <f>'MATRIZ MAPA DE RIESGOS'!O8</f>
        <v xml:space="preserve">* Revisión técnica             
* Revisión de contenidos     
* Manual de estilo del canal con tiempos establecidos para entrega del material por parte de las entidades externas                                     </v>
      </c>
      <c r="D11" s="71" t="s">
        <v>24</v>
      </c>
      <c r="E11" s="71" t="s">
        <v>7</v>
      </c>
      <c r="F11" s="71" t="s">
        <v>7</v>
      </c>
      <c r="G11" s="71" t="s">
        <v>7</v>
      </c>
      <c r="H11" s="71" t="s">
        <v>7</v>
      </c>
      <c r="I11" s="71" t="s">
        <v>31</v>
      </c>
      <c r="J11" s="70" t="str">
        <f>IF(OR(F11="",I11="",G11="",H11="",F11="no",G11="no"),"T","F")</f>
        <v>F</v>
      </c>
      <c r="K11" s="67">
        <f>IF(J11="T","N/A",IF(H11="NO",IF(AND(F11="SI",G11="SI"),IF(OR(I11="Impacto",I11="Impacto y Probabilidad"),IF('MATRIZ MAPA DE RIESGOS'!I8&gt;1,'MATRIZ MAPA DE RIESGOS'!I8-1,'MATRIZ MAPA DE RIESGOS'!I8),'MATRIZ MAPA DE RIESGOS'!I8),"N/A"),IF(I11="Impacto",IF('MATRIZ MAPA DE RIESGOS'!I8&gt;2,'MATRIZ MAPA DE RIESGOS'!I8-2,'MATRIZ MAPA DE RIESGOS'!I8),IF(I11="Probabilidad",IF('MATRIZ MAPA DE RIESGOS'!I8&gt;1,'MATRIZ MAPA DE RIESGOS'!I8-1,'MATRIZ MAPA DE RIESGOS'!I8),IF(I11="Impacto y Probabilidad",IF('MATRIZ MAPA DE RIESGOS'!I8&gt;2,'MATRIZ MAPA DE RIESGOS'!I8-2,'MATRIZ MAPA DE RIESGOS'!I8))))))</f>
        <v>1</v>
      </c>
      <c r="L11" s="67">
        <f>IF(J11="T","N/A",IF(H11="NO",IF(AND(F11="SI",G11="SI"),IF(OR(I11="Probabilidad",I11="Impacto y Probabilidad"),IF('MATRIZ MAPA DE RIESGOS'!K8&gt;1,'MATRIZ MAPA DE RIESGOS'!K8-1,'MATRIZ MAPA DE RIESGOS'!K8),'MATRIZ MAPA DE RIESGOS'!K8),"N/A"),IF(I11="Probabilidad",IF('MATRIZ MAPA DE RIESGOS'!K8&gt;2,'MATRIZ MAPA DE RIESGOS'!K8-2,'MATRIZ MAPA DE RIESGOS'!K8),IF(I11="Impacto",IF('MATRIZ MAPA DE RIESGOS'!K8&gt;1,'MATRIZ MAPA DE RIESGOS'!K8-1,'MATRIZ MAPA DE RIESGOS'!K8),IF(I11="Impacto y Probabilidad",IF('MATRIZ MAPA DE RIESGOS'!K8&gt;2,'MATRIZ MAPA DE RIESGOS'!K8-2,'MATRIZ MAPA DE RIESGOS'!K8))))))</f>
        <v>1</v>
      </c>
      <c r="M11" s="131">
        <f>IF(J11="T",'MATRIZ MAPA DE RIESGOS'!M8,(IF(AND(F11="SI",G11="SI"),K11*L11,"N/A")))</f>
        <v>1</v>
      </c>
      <c r="N11" s="131" t="str">
        <f>IF(J11="T",'MATRIZ MAPA DE RIESGOS'!N8,IF(AND(F11="SI",G11="SI"),IF(AND(K11=1,L11=3),"BAJO",IF(AND(K11=1,L11=4),"MODERADO",IF(AND(K11=2,L11=5),"ALTO",IF(AND(K11=3,L11=4),"ALTO",IF(AND(K11=2,L11=2),"BAJO",VLOOKUP(M11,Evaluacion!A:B,2)))))),"N/A"))</f>
        <v>BAJO</v>
      </c>
      <c r="O11" s="7"/>
    </row>
    <row r="12" spans="1:16" ht="228" customHeight="1">
      <c r="A12" s="286"/>
      <c r="B12" s="69" t="str">
        <f>'MATRIZ MAPA DE RIESGOS'!G9</f>
        <v>Incumplir con parámetros convenidos con el cliente.</v>
      </c>
      <c r="C12" s="69" t="str">
        <f>'MATRIZ MAPA DE RIESGOS'!O9</f>
        <v>* Seguimiento a los procesos contractuales, seguimiento a los proyectos en las etapas de preproducción y producción.                                                                        * Control sobre la elaboración de cronogramas de trabajo, libretos y ejecución de planes de producción.                          * Control en la administración de recursos técnicos y materiales.                                                                                      * Supervisión de los contratos y del personal contratado.</v>
      </c>
      <c r="D12" s="71" t="s">
        <v>24</v>
      </c>
      <c r="E12" s="71" t="s">
        <v>7</v>
      </c>
      <c r="F12" s="71" t="s">
        <v>7</v>
      </c>
      <c r="G12" s="71" t="s">
        <v>7</v>
      </c>
      <c r="H12" s="71" t="s">
        <v>7</v>
      </c>
      <c r="I12" s="71" t="s">
        <v>20</v>
      </c>
      <c r="J12" s="70" t="str">
        <f>IF(OR(F12="",I12="",G12="",H12="",F12="no",G12="no"),"T","F")</f>
        <v>F</v>
      </c>
      <c r="K12" s="67">
        <f>IF(J12="T","N/A",IF(H12="NO",IF(AND(F12="SI",G12="SI"),IF(OR(I12="Impacto",I12="Impacto y Probabilidad"),IF('MATRIZ MAPA DE RIESGOS'!I9&gt;1,'MATRIZ MAPA DE RIESGOS'!I9-1,'MATRIZ MAPA DE RIESGOS'!I9),'MATRIZ MAPA DE RIESGOS'!I9),"N/A"),IF(I12="Impacto",IF('MATRIZ MAPA DE RIESGOS'!I9&gt;2,'MATRIZ MAPA DE RIESGOS'!I9-2,'MATRIZ MAPA DE RIESGOS'!I9),IF(I12="Probabilidad",IF('MATRIZ MAPA DE RIESGOS'!I9&gt;1,'MATRIZ MAPA DE RIESGOS'!I9-1,'MATRIZ MAPA DE RIESGOS'!I9),IF(I12="Impacto y Probabilidad",IF('MATRIZ MAPA DE RIESGOS'!I9&gt;2,'MATRIZ MAPA DE RIESGOS'!I9-2,'MATRIZ MAPA DE RIESGOS'!I9))))))</f>
        <v>3</v>
      </c>
      <c r="L12" s="67">
        <f>IF(J12="T","N/A",IF(H12="NO",IF(AND(F12="SI",G12="SI"),IF(OR(I12="Probabilidad",I12="Impacto y Probabilidad"),IF('MATRIZ MAPA DE RIESGOS'!K10&gt;1,'MATRIZ MAPA DE RIESGOS'!K10-1,'MATRIZ MAPA DE RIESGOS'!K10),'MATRIZ MAPA DE RIESGOS'!K10),"N/A"),IF(I12="Probabilidad",IF('MATRIZ MAPA DE RIESGOS'!K10&gt;2,'MATRIZ MAPA DE RIESGOS'!K10-2,'MATRIZ MAPA DE RIESGOS'!K10),IF(I12="Impacto",IF('MATRIZ MAPA DE RIESGOS'!K10&gt;1,'MATRIZ MAPA DE RIESGOS'!K10-1,'MATRIZ MAPA DE RIESGOS'!K10),IF(I12="Impacto y Probabilidad",IF('MATRIZ MAPA DE RIESGOS'!K10&gt;2,'MATRIZ MAPA DE RIESGOS'!K10-2,'MATRIZ MAPA DE RIESGOS'!K10))))))</f>
        <v>2</v>
      </c>
      <c r="M12" s="131">
        <f>IF(J12="T",'MATRIZ MAPA DE RIESGOS'!M9,(IF(AND(F12="SI",G12="SI"),K12*L12,"N/A")))</f>
        <v>6</v>
      </c>
      <c r="N12" s="131" t="str">
        <f>IF(J12="T",'MATRIZ MAPA DE RIESGOS'!N9,IF(AND(F12="SI",G12="SI"),IF(AND(K12=1,L12=3),"BAJO",IF(AND(K12=1,L12=4),"MODERADO",IF(AND(K12=2,L12=5),"ALTO",IF(AND(K12=3,L12=4),"ALTO",IF(AND(K12=2,L12=2),"BAJO",VLOOKUP(M12,Evaluacion!A:B,2)))))),"N/A"))</f>
        <v>MODERADO</v>
      </c>
      <c r="O12" s="7"/>
    </row>
    <row r="13" spans="1:16" ht="174.75" customHeight="1">
      <c r="A13" s="286"/>
      <c r="B13" s="69" t="str">
        <f>'MATRIZ MAPA DE RIESGOS'!G10</f>
        <v>No montaje del programa o montaje del programa con  fallas técnicas.</v>
      </c>
      <c r="C13" s="68" t="str">
        <f>'MATRIZ MAPA DE RIESGOS'!O10</f>
        <v>* Planeación de la etapa de postproduccción en cada proyecto.                                                                                                                                         * Control en la administración de recursos técnicos y materiales, el cual se realiza a través del Coordinador de Postproducción.                                                                                                                                                                       * Solicitud de Mantenimiento preventivo y correctivo de equipos de forma periódica.</v>
      </c>
      <c r="D13" s="71" t="s">
        <v>24</v>
      </c>
      <c r="E13" s="71" t="s">
        <v>7</v>
      </c>
      <c r="F13" s="71" t="s">
        <v>7</v>
      </c>
      <c r="G13" s="71" t="s">
        <v>7</v>
      </c>
      <c r="H13" s="71" t="s">
        <v>7</v>
      </c>
      <c r="I13" s="71" t="s">
        <v>20</v>
      </c>
      <c r="J13" s="70" t="str">
        <f>IF(OR(F13="",I13="",G13="",H13="",F13="no",G13="no"),"T","F")</f>
        <v>F</v>
      </c>
      <c r="K13" s="67">
        <f>IF(J13="T","N/A",IF(H13="NO",IF(AND(F13="SI",G13="SI"),IF(OR(I13="Impacto",I13="Impacto y Probabilidad"),IF('MATRIZ MAPA DE RIESGOS'!I10&gt;1,'MATRIZ MAPA DE RIESGOS'!I10-1,'MATRIZ MAPA DE RIESGOS'!I10),'MATRIZ MAPA DE RIESGOS'!I10),"N/A"),IF(I13="Impacto",IF('MATRIZ MAPA DE RIESGOS'!I10&gt;2,'MATRIZ MAPA DE RIESGOS'!I10-2,'MATRIZ MAPA DE RIESGOS'!I10),IF(I13="Probabilidad",IF('MATRIZ MAPA DE RIESGOS'!I10&gt;1,'MATRIZ MAPA DE RIESGOS'!I10-1,'MATRIZ MAPA DE RIESGOS'!I10),IF(I13="Impacto y Probabilidad",IF('MATRIZ MAPA DE RIESGOS'!I10&gt;2,'MATRIZ MAPA DE RIESGOS'!I10-2,'MATRIZ MAPA DE RIESGOS'!I10))))))</f>
        <v>2</v>
      </c>
      <c r="L13" s="67">
        <f>IF(J13="T","N/A",IF(H13="NO",IF(AND(F13="SI",G13="SI"),IF(OR(I13="Probabilidad",I13="Impacto y Probabilidad"),IF('MATRIZ MAPA DE RIESGOS'!K10&gt;1,'MATRIZ MAPA DE RIESGOS'!K10-1,'MATRIZ MAPA DE RIESGOS'!K10),'MATRIZ MAPA DE RIESGOS'!K10),"N/A"),IF(I13="Probabilidad",IF('MATRIZ MAPA DE RIESGOS'!K10&gt;2,'MATRIZ MAPA DE RIESGOS'!K10-2,'MATRIZ MAPA DE RIESGOS'!K10),IF(I13="Impacto",IF('MATRIZ MAPA DE RIESGOS'!K10&gt;1,'MATRIZ MAPA DE RIESGOS'!K10-1,'MATRIZ MAPA DE RIESGOS'!K10),IF(I13="Impacto y Probabilidad",IF('MATRIZ MAPA DE RIESGOS'!K10&gt;2,'MATRIZ MAPA DE RIESGOS'!K10-2,'MATRIZ MAPA DE RIESGOS'!K10))))))</f>
        <v>2</v>
      </c>
      <c r="M13" s="131">
        <f>IF(J13="T",'MATRIZ MAPA DE RIESGOS'!M10,(IF(AND(F13="SI",G13="SI"),K13*L13,"N/A")))</f>
        <v>4</v>
      </c>
      <c r="N13" s="131" t="str">
        <f>IF(J13="T",'MATRIZ MAPA DE RIESGOS'!N10,IF(AND(F13="SI",G13="SI"),IF(AND(K13=1,L13=3),"BAJO",IF(AND(K13=1,L13=4),"MODERADO",IF(AND(K13=2,L13=5),"ALTO",IF(AND(K13=3,L13=4),"ALTO",IF(AND(K13=2,L13=2),"BAJO",VLOOKUP(M13,Evaluacion!A:B,2)))))),"N/A"))</f>
        <v>BAJO</v>
      </c>
      <c r="O13" s="7"/>
    </row>
    <row r="14" spans="1:16" ht="380.25" customHeight="1">
      <c r="A14" s="286"/>
      <c r="B14" s="69" t="str">
        <f>'MATRIZ MAPA DE RIESGOS'!G11</f>
        <v>Falta de posicionamiento de los contenidos del canal entre las personas que consumen televisión habitualmente</v>
      </c>
      <c r="C14" s="68" t="str">
        <f>'MATRIZ MAPA DE RIESGOS'!O11</f>
        <v xml:space="preserve">1.Piezas promocionales de programas producidas y emitidas.
2. Emisión de  piezas promocionales relativas a señalcolombia en otros medios de rtvc.
3.No. de actividades de publicidad directa y dirigida a un público específico(BTL) que anualmente se realizan para promocionar la marca o campañas especiales.
4.No. de actividades en medios digitales  que anualmente se realizan para promocionar la marca o campañas especiales.
5. Contrato 2013 autopromociones 
6. Contrato free press 2013 </v>
      </c>
      <c r="D14" s="71" t="s">
        <v>7</v>
      </c>
      <c r="E14" s="71"/>
      <c r="F14" s="71" t="s">
        <v>7</v>
      </c>
      <c r="G14" s="71" t="s">
        <v>7</v>
      </c>
      <c r="H14" s="71" t="s">
        <v>7</v>
      </c>
      <c r="I14" s="71" t="s">
        <v>20</v>
      </c>
      <c r="J14" s="70" t="str">
        <f t="shared" ref="J14:J18" si="0">IF(OR(F14="",I14="",G14="",H14="",F14="no",G14="no"),"T","F")</f>
        <v>F</v>
      </c>
      <c r="K14" s="67">
        <f>IF(J14="T","N/A",IF(H14="NO",IF(AND(F14="SI",G14="SI"),IF(OR(I14="Impacto",I14="Impacto y Probabilidad"),IF('MATRIZ MAPA DE RIESGOS'!I11&gt;1,'MATRIZ MAPA DE RIESGOS'!I11-1,'MATRIZ MAPA DE RIESGOS'!I11),'MATRIZ MAPA DE RIESGOS'!I11),"N/A"),IF(I14="Impacto",IF('MATRIZ MAPA DE RIESGOS'!I11&gt;2,'MATRIZ MAPA DE RIESGOS'!I11-2,'MATRIZ MAPA DE RIESGOS'!I11),IF(I14="Probabilidad",IF('MATRIZ MAPA DE RIESGOS'!I11&gt;1,'MATRIZ MAPA DE RIESGOS'!I11-1,'MATRIZ MAPA DE RIESGOS'!I11),IF(I14="Impacto y Probabilidad",IF('MATRIZ MAPA DE RIESGOS'!I11&gt;2,'MATRIZ MAPA DE RIESGOS'!I11-2,'MATRIZ MAPA DE RIESGOS'!I11))))))</f>
        <v>2</v>
      </c>
      <c r="L14" s="67">
        <f>IF(J14="T","N/A",IF(H14="NO",IF(AND(F14="SI",G14="SI"),IF(OR(I14="Probabilidad",I14="Impacto y Probabilidad"),IF('MATRIZ MAPA DE RIESGOS'!K11&gt;1,'MATRIZ MAPA DE RIESGOS'!K11-1,'MATRIZ MAPA DE RIESGOS'!K11),'MATRIZ MAPA DE RIESGOS'!K11),"N/A"),IF(I14="Probabilidad",IF('MATRIZ MAPA DE RIESGOS'!K11&gt;2,'MATRIZ MAPA DE RIESGOS'!K11-2,'MATRIZ MAPA DE RIESGOS'!K11),IF(I14="Impacto",IF('MATRIZ MAPA DE RIESGOS'!K11&gt;1,'MATRIZ MAPA DE RIESGOS'!K11-1,'MATRIZ MAPA DE RIESGOS'!K11),IF(I14="Impacto y Probabilidad",IF('MATRIZ MAPA DE RIESGOS'!K11&gt;2,'MATRIZ MAPA DE RIESGOS'!K11-2,'MATRIZ MAPA DE RIESGOS'!K11))))))</f>
        <v>2</v>
      </c>
      <c r="M14" s="131">
        <f>IF(J14="T",'MATRIZ MAPA DE RIESGOS'!M12,(IF(AND(F14="SI",G14="SI"),K14*L14,"N/A")))</f>
        <v>4</v>
      </c>
      <c r="N14" s="131" t="str">
        <f>IF(J14="T",'MATRIZ MAPA DE RIESGOS'!N11,IF(AND(F14="SI",G14="SI"),IF(AND(K14=1,L14=3),"BAJO",IF(AND(K14=1,L14=4),"MODERADO",IF(AND(K14=2,L14=5),"ALTO",IF(AND(K14=3,L14=4),"ALTO",IF(AND(K14=2,L14=2),"BAJO",VLOOKUP(M14,Evaluacion!A:B,2)))))),"N/A"))</f>
        <v>BAJO</v>
      </c>
      <c r="O14" s="7"/>
    </row>
    <row r="15" spans="1:16" ht="209.25" customHeight="1">
      <c r="A15" s="286"/>
      <c r="B15" s="69" t="str">
        <f>'MATRIZ MAPA DE RIESGOS'!G12</f>
        <v xml:space="preserve">Ausencia de una parrilla diseñada según resultados de impacto y preferencias de los televidentes lo que redunda, en una oferta poco clara o predecible = parrilla desordenada. </v>
      </c>
      <c r="C15" s="68" t="str">
        <f>'MATRIZ MAPA DE RIESGOS'!O12</f>
        <v xml:space="preserve">Reunión mensual de Diseño de Parrilla con análisis de tendencias y consumo de la programación.
Reunión mensual de Comité de Programación con análisis de tendencias y consumo de la programación.
Creación e implementación del procedimiento "Diseño de parrilla"
</v>
      </c>
      <c r="D15" s="71"/>
      <c r="E15" s="132" t="s">
        <v>7</v>
      </c>
      <c r="F15" s="71" t="s">
        <v>7</v>
      </c>
      <c r="G15" s="71" t="s">
        <v>7</v>
      </c>
      <c r="H15" s="71" t="s">
        <v>7</v>
      </c>
      <c r="I15" s="71" t="s">
        <v>20</v>
      </c>
      <c r="J15" s="70" t="str">
        <f t="shared" si="0"/>
        <v>F</v>
      </c>
      <c r="K15" s="67">
        <f>IF(J15="T","N/A",IF(H15="NO",IF(AND(F15="SI",G15="SI"),IF(OR(I15="Impacto",I15="Impacto y Probabilidad"),IF('MATRIZ MAPA DE RIESGOS'!I12&gt;1,'MATRIZ MAPA DE RIESGOS'!I12-1,'MATRIZ MAPA DE RIESGOS'!I12),'MATRIZ MAPA DE RIESGOS'!I12),"N/A"),IF(I15="Impacto",IF('MATRIZ MAPA DE RIESGOS'!I12&gt;2,'MATRIZ MAPA DE RIESGOS'!I12-2,'MATRIZ MAPA DE RIESGOS'!I12),IF(I15="Probabilidad",IF('MATRIZ MAPA DE RIESGOS'!I12&gt;1,'MATRIZ MAPA DE RIESGOS'!I12-1,'MATRIZ MAPA DE RIESGOS'!I12),IF(I15="Impacto y Probabilidad",IF('MATRIZ MAPA DE RIESGOS'!I12&gt;2,'MATRIZ MAPA DE RIESGOS'!I12-2,'MATRIZ MAPA DE RIESGOS'!I12))))))</f>
        <v>2</v>
      </c>
      <c r="L15" s="67">
        <f>IF(J15="T","N/A",IF(H15="NO",IF(AND(F15="SI",G15="SI"),IF(OR(I15="Probabilidad",I15="Impacto y Probabilidad"),IF('MATRIZ MAPA DE RIESGOS'!K12&gt;1,'MATRIZ MAPA DE RIESGOS'!K12-1,'MATRIZ MAPA DE RIESGOS'!K12),'MATRIZ MAPA DE RIESGOS'!K12),"N/A"),IF(I15="Probabilidad",IF('MATRIZ MAPA DE RIESGOS'!K12&gt;2,'MATRIZ MAPA DE RIESGOS'!K12-2,'MATRIZ MAPA DE RIESGOS'!K12),IF(I15="Impacto",IF('MATRIZ MAPA DE RIESGOS'!K12&gt;1,'MATRIZ MAPA DE RIESGOS'!K12-1,'MATRIZ MAPA DE RIESGOS'!K12),IF(I15="Impacto y Probabilidad",IF('MATRIZ MAPA DE RIESGOS'!K12&gt;2,'MATRIZ MAPA DE RIESGOS'!K12-2,'MATRIZ MAPA DE RIESGOS'!K12))))))</f>
        <v>1</v>
      </c>
      <c r="M15" s="131">
        <f>IF(J15="T",'MATRIZ MAPA DE RIESGOS'!M13,(IF(AND(F15="SI",G15="SI"),K15*L15,"N/A")))</f>
        <v>2</v>
      </c>
      <c r="N15" s="131" t="str">
        <f>IF(J15="T",'MATRIZ MAPA DE RIESGOS'!N12,IF(AND(F15="SI",G15="SI"),IF(AND(K15=1,L15=3),"BAJO",IF(AND(K15=1,L15=4),"MODERADO",IF(AND(K15=2,L15=5),"ALTO",IF(AND(K15=3,L15=4),"ALTO",IF(AND(K15=2,L15=2),"BAJO",VLOOKUP(M15,Evaluacion!A:B,2)))))),"N/A"))</f>
        <v>BAJO</v>
      </c>
      <c r="O15" s="7"/>
    </row>
    <row r="16" spans="1:16" ht="122.25" customHeight="1">
      <c r="A16" s="286"/>
      <c r="B16" s="69" t="str">
        <f>'MATRIZ MAPA DE RIESGOS'!G13</f>
        <v>Pérdida del material</v>
      </c>
      <c r="C16" s="68" t="str">
        <f>'MATRIZ MAPA DE RIESGOS'!O13</f>
        <v>1. Creación e implementación del procedimiento "Tráfico y alistamiento".
2. Creación e implementación de la Hoja de ruta.)</v>
      </c>
      <c r="D16" s="71"/>
      <c r="E16" s="132" t="s">
        <v>7</v>
      </c>
      <c r="F16" s="71" t="s">
        <v>7</v>
      </c>
      <c r="G16" s="71" t="s">
        <v>24</v>
      </c>
      <c r="H16" s="71" t="s">
        <v>24</v>
      </c>
      <c r="I16" s="71" t="s">
        <v>19</v>
      </c>
      <c r="J16" s="70" t="str">
        <f t="shared" si="0"/>
        <v>T</v>
      </c>
      <c r="K16" s="67" t="str">
        <f>IF(J16="T","N/A",IF(H16="NO",IF(AND(F16="SI",G16="SI"),IF(OR(I16="Impacto",I16="Impacto y Probabilidad"),IF('MATRIZ MAPA DE RIESGOS'!#REF!&gt;1,'MATRIZ MAPA DE RIESGOS'!#REF!-1,'MATRIZ MAPA DE RIESGOS'!#REF!),'MATRIZ MAPA DE RIESGOS'!#REF!),"N/A"),IF(I16="Impacto",IF('MATRIZ MAPA DE RIESGOS'!#REF!&gt;2,'MATRIZ MAPA DE RIESGOS'!#REF!-2,'MATRIZ MAPA DE RIESGOS'!#REF!),IF(I16="Probabilidad",IF('MATRIZ MAPA DE RIESGOS'!#REF!&gt;1,'MATRIZ MAPA DE RIESGOS'!#REF!-1,'MATRIZ MAPA DE RIESGOS'!#REF!),IF(I16="Impacto y Probabilidad",IF('MATRIZ MAPA DE RIESGOS'!#REF!&gt;2,'MATRIZ MAPA DE RIESGOS'!#REF!-2,'MATRIZ MAPA DE RIESGOS'!#REF!))))))</f>
        <v>N/A</v>
      </c>
      <c r="L16" s="67" t="str">
        <f>IF(J16="T","N/A",IF(H16="NO",IF(AND(F16="SI",G16="SI"),IF(OR(I16="Probabilidad",I16="Impacto y Probabilidad"),IF('MATRIZ MAPA DE RIESGOS'!#REF!&gt;1,'MATRIZ MAPA DE RIESGOS'!#REF!-1,'MATRIZ MAPA DE RIESGOS'!#REF!),'MATRIZ MAPA DE RIESGOS'!#REF!),"N/A"),IF(I16="Probabilidad",IF('MATRIZ MAPA DE RIESGOS'!#REF!&gt;2,'MATRIZ MAPA DE RIESGOS'!#REF!-2,'MATRIZ MAPA DE RIESGOS'!#REF!),IF(I16="Impacto",IF('MATRIZ MAPA DE RIESGOS'!#REF!&gt;1,'MATRIZ MAPA DE RIESGOS'!#REF!-1,'MATRIZ MAPA DE RIESGOS'!#REF!),IF(I16="Impacto y Probabilidad",IF('MATRIZ MAPA DE RIESGOS'!#REF!&gt;2,'MATRIZ MAPA DE RIESGOS'!#REF!-2,'MATRIZ MAPA DE RIESGOS'!#REF!))))))</f>
        <v>N/A</v>
      </c>
      <c r="M16" s="131">
        <f>IF(J16="T",'MATRIZ MAPA DE RIESGOS'!M14,(IF(AND(F16="SI",G16="SI"),K16*L16,"N/A")))</f>
        <v>15</v>
      </c>
      <c r="N16" s="131" t="str">
        <f>IF(J16="T",'MATRIZ MAPA DE RIESGOS'!N13,IF(AND(F16="SI",G16="SI"),IF(AND(K16=1,L16=3),"BAJO",IF(AND(K16=1,L16=4),"MODERADO",IF(AND(K16=2,L16=5),"ALTO",IF(AND(K16=3,L16=4),"ALTO",IF(AND(K16=2,L16=2),"BAJO",VLOOKUP(M16,Evaluacion!A:B,2)))))),"N/A"))</f>
        <v>ALTO</v>
      </c>
    </row>
    <row r="17" spans="1:14" ht="204" customHeight="1">
      <c r="A17" s="286"/>
      <c r="B17" s="69" t="str">
        <f>'MATRIZ MAPA DE RIESGOS'!G14</f>
        <v>Pérdida, sustracción, concentración y manipulación de la información institucional.</v>
      </c>
      <c r="C17" s="68" t="str">
        <f>'MATRIZ MAPA DE RIESGOS'!O14</f>
        <v>*  Aplicación de tablas de retención documental y difusión de las mismas entre los funcionarios de la entidad 
*  Definición, difusión y aplicación de políticas de seguridad de la información
*  Aplicación de procedimientos sobre seguridad y manejo de la información</v>
      </c>
      <c r="D17" s="71"/>
      <c r="E17" s="71" t="s">
        <v>7</v>
      </c>
      <c r="F17" s="71" t="s">
        <v>7</v>
      </c>
      <c r="G17" s="71" t="s">
        <v>7</v>
      </c>
      <c r="H17" s="71" t="s">
        <v>24</v>
      </c>
      <c r="I17" s="71" t="s">
        <v>20</v>
      </c>
      <c r="J17" s="70" t="str">
        <f t="shared" si="0"/>
        <v>F</v>
      </c>
      <c r="K17" s="67">
        <f>IF(J17="T","N/A",IF(H17="NO",IF(AND(F17="SI",G17="SI"),IF(OR(I17="Impacto",I17="Impacto y Probabilidad"),IF('MATRIZ MAPA DE RIESGOS'!I14&gt;1,'MATRIZ MAPA DE RIESGOS'!I14-1,'MATRIZ MAPA DE RIESGOS'!I14),'MATRIZ MAPA DE RIESGOS'!I14),"N/A"),IF(I17="Impacto",IF('MATRIZ MAPA DE RIESGOS'!I14&gt;2,'MATRIZ MAPA DE RIESGOS'!I14-2,'MATRIZ MAPA DE RIESGOS'!I14),IF(I17="Probabilidad",IF('MATRIZ MAPA DE RIESGOS'!I14&gt;1,'MATRIZ MAPA DE RIESGOS'!I14-1,'MATRIZ MAPA DE RIESGOS'!I14),IF(I17="Impacto y Probabilidad",IF('MATRIZ MAPA DE RIESGOS'!I14&gt;2,'MATRIZ MAPA DE RIESGOS'!I14-2,'MATRIZ MAPA DE RIESGOS'!I14))))))</f>
        <v>5</v>
      </c>
      <c r="L17" s="67">
        <f>IF(J17="T","N/A",IF(H17="NO",IF(AND(F17="SI",G17="SI"),IF(OR(I17="Probabilidad",I17="Impacto y Probabilidad"),IF('MATRIZ MAPA DE RIESGOS'!K14&gt;1,'MATRIZ MAPA DE RIESGOS'!K14-1,'MATRIZ MAPA DE RIESGOS'!K14),'MATRIZ MAPA DE RIESGOS'!K14),"N/A"),IF(I17="Probabilidad",IF('MATRIZ MAPA DE RIESGOS'!K14&gt;2,'MATRIZ MAPA DE RIESGOS'!K14-2,'MATRIZ MAPA DE RIESGOS'!K14),IF(I17="Impacto",IF('MATRIZ MAPA DE RIESGOS'!K14&gt;1,'MATRIZ MAPA DE RIESGOS'!K14-1,'MATRIZ MAPA DE RIESGOS'!K14),IF(I17="Impacto y Probabilidad",IF('MATRIZ MAPA DE RIESGOS'!K14&gt;2,'MATRIZ MAPA DE RIESGOS'!K14-2,'MATRIZ MAPA DE RIESGOS'!K14))))))</f>
        <v>2</v>
      </c>
      <c r="M17" s="131">
        <f>IF(J17="T",'MATRIZ MAPA DE RIESGOS'!L15,(IF(AND(F17="SI",G17="SI"),K17*L17,"N/A")))</f>
        <v>10</v>
      </c>
      <c r="N17" s="131" t="str">
        <f>IF(J17="T",'MATRIZ MAPA DE RIESGOS'!N14,IF(AND(F17="SI",G17="SI"),IF(AND(K17=1,L17=3),"BAJO",IF(AND(K17=1,L17=4),"MODERADO",IF(AND(K17=2,L17=5),"ALTO",IF(AND(K17=3,L17=4),"ALTO",IF(AND(K17=2,L17=2),"BAJO",VLOOKUP(M17,Evaluacion!A:B,2)))))),"N/A"))</f>
        <v>EXTREMO</v>
      </c>
    </row>
    <row r="18" spans="1:14" ht="257.25" customHeight="1">
      <c r="A18" s="286"/>
      <c r="B18" s="69" t="str">
        <f>'MATRIZ MAPA DE RIESGOS'!G15</f>
        <v>Utilización indebida de los recursos públicos</v>
      </c>
      <c r="C18" s="68" t="str">
        <f>'MATRIZ MAPA DE RIESGOS'!O15 'MATRIZ MAPA DE RIESGOS'!O15   'MATRIZ MAPA DE RIESGOS'!O15</f>
        <v xml:space="preserve">En la inducción a nuevos funcionarios se realiza sensibilización sobre el buen uso de los recursos públicos                                                                                            Entrega a los productores  del presupuesto establecido para gastos de producción.                             Exigencia de Diligenciamiento de Formato de Legalización de Gastos.                                                          Exigencia de apertura de cuenta bancaria Independiente para manejo de recursos.                           Socialización de circular de gastos de Producción.          </v>
      </c>
      <c r="D18" s="71"/>
      <c r="E18" s="71" t="s">
        <v>7</v>
      </c>
      <c r="F18" s="71" t="s">
        <v>7</v>
      </c>
      <c r="G18" s="71" t="s">
        <v>7</v>
      </c>
      <c r="H18" s="71" t="s">
        <v>24</v>
      </c>
      <c r="I18" s="71" t="s">
        <v>20</v>
      </c>
      <c r="J18" s="70" t="str">
        <f t="shared" si="0"/>
        <v>F</v>
      </c>
      <c r="K18" s="67">
        <f>IF(J18="T","N/A",IF(H18="NO",IF(AND(F18="SI",G18="SI"),IF(OR(I18="Impacto",I18="Impacto y Probabilidad"),IF('MATRIZ MAPA DE RIESGOS'!I15&gt;1,'MATRIZ MAPA DE RIESGOS'!I15-1,'MATRIZ MAPA DE RIESGOS'!I15),'MATRIZ MAPA DE RIESGOS'!I15),"N/A"),IF(I18="Impacto",IF('MATRIZ MAPA DE RIESGOS'!I15&gt;2,'MATRIZ MAPA DE RIESGOS'!I15-2,'MATRIZ MAPA DE RIESGOS'!I15),IF(I18="Probabilidad",IF('MATRIZ MAPA DE RIESGOS'!I15&gt;1,'MATRIZ MAPA DE RIESGOS'!I15-1,'MATRIZ MAPA DE RIESGOS'!I15),IF(I18="Impacto y Probabilidad",IF('MATRIZ MAPA DE RIESGOS'!I15&gt;2,'MATRIZ MAPA DE RIESGOS'!I15-2,'MATRIZ MAPA DE RIESGOS'!I15))))))</f>
        <v>5</v>
      </c>
      <c r="L18" s="67">
        <f>IF(J18="T","N/A",IF(H18="NO",IF(AND(F18="SI",G18="SI"),IF(OR(I18="Probabilidad",I18="Impacto y Probabilidad"),IF('MATRIZ MAPA DE RIESGOS'!K15&gt;1,'MATRIZ MAPA DE RIESGOS'!K15-1,'MATRIZ MAPA DE RIESGOS'!K15),'MATRIZ MAPA DE RIESGOS'!K15),"N/A"),IF(I18="Probabilidad",IF('MATRIZ MAPA DE RIESGOS'!K15&gt;2,'MATRIZ MAPA DE RIESGOS'!K15-2,'MATRIZ MAPA DE RIESGOS'!K15),IF(I18="Impacto",IF('MATRIZ MAPA DE RIESGOS'!K15&gt;1,'MATRIZ MAPA DE RIESGOS'!K15-1,'MATRIZ MAPA DE RIESGOS'!K15),IF(I18="Impacto y Probabilidad",IF('MATRIZ MAPA DE RIESGOS'!K15&gt;2,'MATRIZ MAPA DE RIESGOS'!K15-2,'MATRIZ MAPA DE RIESGOS'!K15))))))</f>
        <v>2</v>
      </c>
      <c r="M18" s="131">
        <f>IF(J18="T",'MATRIZ MAPA DE RIESGOS'!M16,(IF(AND(F18="SI",G18="SI"),K18*L18,"N/A")))</f>
        <v>10</v>
      </c>
      <c r="N18" s="131" t="str">
        <f>IF(J18="T",'MATRIZ MAPA DE RIESGOS'!M15,IF(AND(F18="SI",G18="SI"),IF(AND(K18=1,L18=3),"BAJO",IF(AND(K18=1,L18=4),"MODERADO",IF(AND(K18=2,L18=5),"ALTO",IF(AND(K18=3,L18=4),"ALTO",IF(AND(K18=2,L18=2),"BAJO",VLOOKUP(M18,Evaluacion!A:B,2)))))),"N/A"))</f>
        <v>EXTREMO</v>
      </c>
    </row>
  </sheetData>
  <sheetProtection password="CC32" sheet="1" objects="1" scenarios="1" selectLockedCells="1" selectUnlockedCells="1"/>
  <mergeCells count="15">
    <mergeCell ref="A2:B4"/>
    <mergeCell ref="C2:K3"/>
    <mergeCell ref="C4:G4"/>
    <mergeCell ref="H4:K4"/>
    <mergeCell ref="L2:P2"/>
    <mergeCell ref="L3:P3"/>
    <mergeCell ref="L4:P4"/>
    <mergeCell ref="A10:A18"/>
    <mergeCell ref="A6:N6"/>
    <mergeCell ref="C8:C9"/>
    <mergeCell ref="F8:N8"/>
    <mergeCell ref="M9:N9"/>
    <mergeCell ref="D8:E8"/>
    <mergeCell ref="A8:A9"/>
    <mergeCell ref="B8:B9"/>
  </mergeCells>
  <phoneticPr fontId="0" type="noConversion"/>
  <conditionalFormatting sqref="N10:N18">
    <cfRule type="cellIs" dxfId="7" priority="13" stopIfTrue="1" operator="equal">
      <formula>"BAJO"</formula>
    </cfRule>
    <cfRule type="cellIs" dxfId="6" priority="14" stopIfTrue="1" operator="equal">
      <formula>"MODERADO"</formula>
    </cfRule>
    <cfRule type="cellIs" dxfId="5" priority="15" stopIfTrue="1" operator="equal">
      <formula>"ALTO"</formula>
    </cfRule>
    <cfRule type="cellIs" dxfId="4" priority="16" stopIfTrue="1" operator="equal">
      <formula>"EXTREMO"</formula>
    </cfRule>
  </conditionalFormatting>
  <conditionalFormatting sqref="M10:M18">
    <cfRule type="expression" dxfId="3" priority="9" stopIfTrue="1">
      <formula>$N10="BAJO"</formula>
    </cfRule>
    <cfRule type="expression" dxfId="2" priority="10" stopIfTrue="1">
      <formula>$N10="MODERADO"</formula>
    </cfRule>
    <cfRule type="expression" dxfId="1" priority="11" stopIfTrue="1">
      <formula>$N10="ALTO"</formula>
    </cfRule>
    <cfRule type="expression" dxfId="0" priority="12" stopIfTrue="1">
      <formula>$N10="EXTREMO"</formula>
    </cfRule>
  </conditionalFormatting>
  <dataValidations count="2">
    <dataValidation type="list" allowBlank="1" showInputMessage="1" showErrorMessage="1" sqref="I10:I18">
      <formula1>$B$1:$D$1</formula1>
    </dataValidation>
    <dataValidation type="list" allowBlank="1" showInputMessage="1" showErrorMessage="1" sqref="D10:H18">
      <formula1>$F$1:$G$1</formula1>
    </dataValidation>
  </dataValidations>
  <pageMargins left="0.75" right="0.75" top="1" bottom="1" header="0" footer="0"/>
  <pageSetup paperSize="9" orientation="portrait" r:id="rId1"/>
  <headerFooter alignWithMargins="0"/>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E15"/>
  <sheetViews>
    <sheetView workbookViewId="0">
      <selection activeCell="C27" sqref="C27"/>
    </sheetView>
  </sheetViews>
  <sheetFormatPr baseColWidth="10" defaultRowHeight="12.75"/>
  <sheetData>
    <row r="1" spans="1:5">
      <c r="A1" s="8" t="s">
        <v>25</v>
      </c>
      <c r="B1" s="8"/>
      <c r="C1" s="4"/>
      <c r="D1" s="4"/>
      <c r="E1" s="5"/>
    </row>
    <row r="2" spans="1:5">
      <c r="A2" s="6">
        <v>1</v>
      </c>
      <c r="B2" s="7" t="s">
        <v>21</v>
      </c>
      <c r="C2" s="1"/>
      <c r="D2" s="1" t="s">
        <v>27</v>
      </c>
      <c r="E2" s="3" t="s">
        <v>28</v>
      </c>
    </row>
    <row r="3" spans="1:5">
      <c r="A3" s="6">
        <v>2</v>
      </c>
      <c r="B3" s="7" t="s">
        <v>21</v>
      </c>
      <c r="C3" s="1"/>
      <c r="D3" s="1" t="s">
        <v>18</v>
      </c>
      <c r="E3" s="3" t="s">
        <v>10</v>
      </c>
    </row>
    <row r="4" spans="1:5">
      <c r="A4" s="6">
        <v>3</v>
      </c>
      <c r="B4" s="7" t="s">
        <v>14</v>
      </c>
      <c r="C4" s="1"/>
      <c r="D4" s="1" t="s">
        <v>29</v>
      </c>
      <c r="E4" s="3" t="s">
        <v>9</v>
      </c>
    </row>
    <row r="5" spans="1:5">
      <c r="A5" s="6">
        <v>4</v>
      </c>
      <c r="B5" s="7" t="s">
        <v>22</v>
      </c>
      <c r="C5" s="1"/>
      <c r="D5" s="1" t="s">
        <v>30</v>
      </c>
      <c r="E5" s="3" t="s">
        <v>8</v>
      </c>
    </row>
    <row r="6" spans="1:5">
      <c r="A6" s="6">
        <v>5</v>
      </c>
      <c r="B6" s="7" t="s">
        <v>22</v>
      </c>
      <c r="C6" s="1"/>
      <c r="D6" s="1"/>
      <c r="E6" s="3"/>
    </row>
    <row r="7" spans="1:5">
      <c r="A7" s="6">
        <v>6</v>
      </c>
      <c r="B7" s="7" t="s">
        <v>14</v>
      </c>
      <c r="C7" s="1"/>
      <c r="D7" s="1"/>
      <c r="E7" s="3"/>
    </row>
    <row r="8" spans="1:5">
      <c r="A8" s="6">
        <v>8</v>
      </c>
      <c r="B8" s="7" t="s">
        <v>22</v>
      </c>
      <c r="C8" s="1"/>
      <c r="D8" s="1"/>
      <c r="E8" s="3"/>
    </row>
    <row r="9" spans="1:5">
      <c r="A9" s="6">
        <v>9</v>
      </c>
      <c r="B9" s="7" t="s">
        <v>22</v>
      </c>
      <c r="C9" s="1"/>
      <c r="D9" s="1" t="s">
        <v>7</v>
      </c>
      <c r="E9" s="3" t="s">
        <v>19</v>
      </c>
    </row>
    <row r="10" spans="1:5">
      <c r="A10" s="6">
        <v>10</v>
      </c>
      <c r="B10" s="7" t="s">
        <v>23</v>
      </c>
      <c r="C10" s="1"/>
      <c r="D10" s="1" t="s">
        <v>24</v>
      </c>
      <c r="E10" s="3" t="s">
        <v>20</v>
      </c>
    </row>
    <row r="11" spans="1:5">
      <c r="A11" s="6">
        <v>12</v>
      </c>
      <c r="B11" s="2" t="s">
        <v>23</v>
      </c>
      <c r="C11" s="1"/>
      <c r="D11" s="1"/>
      <c r="E11" s="3" t="s">
        <v>31</v>
      </c>
    </row>
    <row r="12" spans="1:5">
      <c r="A12" s="6">
        <v>15</v>
      </c>
      <c r="B12" s="2" t="s">
        <v>23</v>
      </c>
      <c r="C12" s="1"/>
      <c r="D12" s="1"/>
      <c r="E12" s="3"/>
    </row>
    <row r="13" spans="1:5">
      <c r="A13" s="6">
        <v>16</v>
      </c>
      <c r="B13" s="2" t="s">
        <v>23</v>
      </c>
      <c r="C13" s="1"/>
      <c r="D13" s="1"/>
      <c r="E13" s="3"/>
    </row>
    <row r="14" spans="1:5">
      <c r="A14" s="6">
        <v>20</v>
      </c>
      <c r="B14" s="2" t="s">
        <v>23</v>
      </c>
      <c r="C14" s="1"/>
      <c r="D14" s="1"/>
      <c r="E14" s="11"/>
    </row>
    <row r="15" spans="1:5">
      <c r="A15" s="6">
        <v>25</v>
      </c>
      <c r="B15" s="2" t="s">
        <v>23</v>
      </c>
      <c r="C15" s="1"/>
      <c r="D15" s="1"/>
      <c r="E15" s="3"/>
    </row>
  </sheetData>
  <sheetProtection sheet="1"/>
  <phoneticPr fontId="12" type="noConversion"/>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2" type="noConversion"/>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CONTEXTO ESTRATÉGICO</vt:lpstr>
      <vt:lpstr>MAPEO</vt:lpstr>
      <vt:lpstr>MATRIZ MAPA DE RIESGOS</vt:lpstr>
      <vt:lpstr>CONTROLES</vt:lpstr>
      <vt:lpstr>Evaluacion</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2013-11-18T17:06:31Z</dcterms:modified>
</cp:coreProperties>
</file>