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5480" windowHeight="7755" activeTab="3"/>
  </bookViews>
  <sheets>
    <sheet name="CONTEXTO ESTRATÉGICO" sheetId="25" r:id="rId1"/>
    <sheet name="MAPEO" sheetId="22" state="hidden" r:id="rId2"/>
    <sheet name="MATRIZ MAPA DE RIESGOS" sheetId="3" r:id="rId3"/>
    <sheet name="CONTROLES" sheetId="6" r:id="rId4"/>
    <sheet name="SEGUIMIENTO" sheetId="26" state="hidden" r:id="rId5"/>
    <sheet name="Evaluacion" sheetId="21" state="hidden" r:id="rId6"/>
    <sheet name="Hoja1" sheetId="24" state="hidden" r:id="rId7"/>
  </sheets>
  <definedNames>
    <definedName name="_xlnm._FilterDatabase" localSheetId="3" hidden="1">CONTROLES!$A$7:$N$11</definedName>
    <definedName name="_xlnm.Print_Area" localSheetId="2">'MATRIZ MAPA DE RIESGOS'!$A$4:$X$13</definedName>
    <definedName name="RIESGOS" localSheetId="2">'MATRIZ MAPA DE RIESGOS'!$AK$9:$AK$13</definedName>
    <definedName name="_xlnm.Print_Titles" localSheetId="2">'MATRIZ MAPA DE RIESGOS'!$6:$8</definedName>
  </definedNames>
  <calcPr calcId="125725"/>
</workbook>
</file>

<file path=xl/calcChain.xml><?xml version="1.0" encoding="utf-8"?>
<calcChain xmlns="http://schemas.openxmlformats.org/spreadsheetml/2006/main">
  <c r="M11" i="3"/>
  <c r="K11"/>
  <c r="B8" i="26"/>
  <c r="A8"/>
  <c r="D10" i="3"/>
  <c r="B9" l="1"/>
  <c r="B15" i="6"/>
  <c r="B16"/>
  <c r="B17"/>
  <c r="B18"/>
  <c r="C15"/>
  <c r="C16"/>
  <c r="C17"/>
  <c r="C18"/>
  <c r="J12"/>
  <c r="L12" s="1"/>
  <c r="R12" i="3"/>
  <c r="S12" s="1"/>
  <c r="R13"/>
  <c r="S13" s="1"/>
  <c r="R14"/>
  <c r="S14" s="1"/>
  <c r="R15"/>
  <c r="S15" s="1"/>
  <c r="R16"/>
  <c r="S16" s="1"/>
  <c r="R17"/>
  <c r="S17" s="1"/>
  <c r="Q12"/>
  <c r="Q13"/>
  <c r="Q14"/>
  <c r="Q15"/>
  <c r="Q16"/>
  <c r="Q17"/>
  <c r="O12"/>
  <c r="O13"/>
  <c r="O14"/>
  <c r="O15"/>
  <c r="O16"/>
  <c r="O17"/>
  <c r="N15" i="6" s="1"/>
  <c r="N10" i="3"/>
  <c r="O10" s="1"/>
  <c r="N11"/>
  <c r="O11" s="1"/>
  <c r="N12"/>
  <c r="N13"/>
  <c r="N14"/>
  <c r="N15"/>
  <c r="N16"/>
  <c r="N17"/>
  <c r="D13"/>
  <c r="E12"/>
  <c r="E13"/>
  <c r="E14"/>
  <c r="E15"/>
  <c r="E16"/>
  <c r="E17"/>
  <c r="C27" i="25"/>
  <c r="C32"/>
  <c r="C31"/>
  <c r="C30"/>
  <c r="M12" i="3"/>
  <c r="M10"/>
  <c r="K10"/>
  <c r="B12" i="6"/>
  <c r="B11"/>
  <c r="B10"/>
  <c r="B13"/>
  <c r="B14"/>
  <c r="A9" i="3"/>
  <c r="A9" i="6" s="1"/>
  <c r="J13"/>
  <c r="K13" s="1"/>
  <c r="J14"/>
  <c r="J15"/>
  <c r="K15" s="1"/>
  <c r="J16"/>
  <c r="N16" s="1"/>
  <c r="J17"/>
  <c r="N17" s="1"/>
  <c r="J18"/>
  <c r="M18" s="1"/>
  <c r="C10"/>
  <c r="C11"/>
  <c r="C13"/>
  <c r="C14"/>
  <c r="M15" i="3"/>
  <c r="M16"/>
  <c r="M17"/>
  <c r="K15"/>
  <c r="K16"/>
  <c r="K17"/>
  <c r="D15"/>
  <c r="D14"/>
  <c r="D11"/>
  <c r="D12"/>
  <c r="D16"/>
  <c r="D17"/>
  <c r="D9"/>
  <c r="C26" i="25"/>
  <c r="J10" i="6"/>
  <c r="L10" s="1"/>
  <c r="C9"/>
  <c r="N9" i="3"/>
  <c r="O9" s="1"/>
  <c r="K9"/>
  <c r="M9"/>
  <c r="B9" i="6"/>
  <c r="J11"/>
  <c r="K11" s="1"/>
  <c r="K12" i="3"/>
  <c r="A4"/>
  <c r="J9" i="6"/>
  <c r="K9" s="1"/>
  <c r="H5" i="22"/>
  <c r="D6"/>
  <c r="E6"/>
  <c r="F6"/>
  <c r="G6"/>
  <c r="H6"/>
  <c r="D7"/>
  <c r="E7"/>
  <c r="F7"/>
  <c r="G7"/>
  <c r="H7"/>
  <c r="D8"/>
  <c r="E8"/>
  <c r="F8"/>
  <c r="G8"/>
  <c r="H8"/>
  <c r="D9"/>
  <c r="E9"/>
  <c r="F9"/>
  <c r="G9"/>
  <c r="H9"/>
  <c r="E5"/>
  <c r="F5"/>
  <c r="G5"/>
  <c r="D5"/>
  <c r="K14" i="6"/>
  <c r="N12"/>
  <c r="M12"/>
  <c r="K12"/>
  <c r="L17"/>
  <c r="K18"/>
  <c r="L9"/>
  <c r="M13"/>
  <c r="N13"/>
  <c r="M17"/>
  <c r="K16"/>
  <c r="L13"/>
  <c r="K17"/>
  <c r="M16"/>
  <c r="N14"/>
  <c r="M15" l="1"/>
  <c r="L18"/>
  <c r="M14"/>
  <c r="N18"/>
  <c r="L15"/>
  <c r="L16"/>
  <c r="L14"/>
  <c r="L11"/>
  <c r="K10"/>
  <c r="M10" s="1"/>
  <c r="Q10" i="3" s="1"/>
  <c r="N11" i="6"/>
  <c r="R11" i="3" s="1"/>
  <c r="S11" s="1"/>
  <c r="M9" i="6"/>
  <c r="N9" s="1"/>
  <c r="R9" i="3" s="1"/>
  <c r="S9" s="1"/>
  <c r="M11" i="6"/>
  <c r="Q11" i="3" s="1"/>
  <c r="Q9" l="1"/>
  <c r="N10" i="6"/>
  <c r="R10" i="3" s="1"/>
  <c r="S10" s="1"/>
</calcChain>
</file>

<file path=xl/comments1.xml><?xml version="1.0" encoding="utf-8"?>
<comments xmlns="http://schemas.openxmlformats.org/spreadsheetml/2006/main">
  <authors>
    <author>asalinas</author>
  </authors>
  <commentList>
    <comment ref="C13" authorId="0">
      <text>
        <r>
          <rPr>
            <b/>
            <sz val="8"/>
            <color indexed="81"/>
            <rFont val="Tahoma"/>
            <family val="2"/>
          </rPr>
          <t xml:space="preserve">Proceso: </t>
        </r>
        <r>
          <rPr>
            <sz val="7"/>
            <color indexed="81"/>
            <rFont val="Tahoma"/>
            <family val="2"/>
          </rPr>
          <t>Coloque aquí el proceso que se va aestudiar (Estratégico,Misional,Apoyo,Evaluación)</t>
        </r>
        <r>
          <rPr>
            <sz val="8"/>
            <color indexed="81"/>
            <rFont val="Tahoma"/>
            <family val="2"/>
          </rPr>
          <t xml:space="preserve">
</t>
        </r>
      </text>
    </comment>
    <comment ref="C16" authorId="0">
      <text>
        <r>
          <rPr>
            <b/>
            <sz val="8"/>
            <color indexed="81"/>
            <rFont val="Tahoma"/>
            <family val="2"/>
          </rPr>
          <t>Objetivo:</t>
        </r>
        <r>
          <rPr>
            <sz val="7"/>
            <color indexed="81"/>
            <rFont val="Tahoma"/>
            <family val="2"/>
          </rPr>
          <t>Coloque aquí el objetivo del proceso, claro, medible, cuantificable.</t>
        </r>
        <r>
          <rPr>
            <sz val="8"/>
            <color indexed="81"/>
            <rFont val="Tahoma"/>
            <family val="2"/>
          </rPr>
          <t xml:space="preserve">
</t>
        </r>
      </text>
    </comment>
    <comment ref="B19" authorId="0">
      <text>
        <r>
          <rPr>
            <b/>
            <sz val="8"/>
            <color indexed="81"/>
            <rFont val="Tahoma"/>
            <family val="2"/>
          </rPr>
          <t xml:space="preserve">F. Internos: </t>
        </r>
        <r>
          <rPr>
            <sz val="8"/>
            <color indexed="81"/>
            <rFont val="Tahoma"/>
            <family val="2"/>
          </rPr>
          <t>Coloque la lista de factores internos que pueden convertirse en riesgos.</t>
        </r>
      </text>
    </comment>
    <comment ref="C19" authorId="0">
      <text>
        <r>
          <rPr>
            <b/>
            <sz val="8"/>
            <color indexed="81"/>
            <rFont val="Tahoma"/>
            <family val="2"/>
          </rPr>
          <t>Debilidades:</t>
        </r>
        <r>
          <rPr>
            <sz val="8"/>
            <color indexed="81"/>
            <rFont val="Tahoma"/>
            <family val="2"/>
          </rPr>
          <t>Coloque X, si es debilidad.</t>
        </r>
      </text>
    </comment>
  </commentList>
</comments>
</file>

<file path=xl/comments2.xml><?xml version="1.0" encoding="utf-8"?>
<comments xmlns="http://schemas.openxmlformats.org/spreadsheetml/2006/main">
  <authors>
    <author>cripac</author>
  </authors>
  <commentList>
    <comment ref="B7" authorId="0">
      <text>
        <r>
          <rPr>
            <b/>
            <sz val="10"/>
            <color indexed="81"/>
            <rFont val="Tahoma"/>
            <family val="2"/>
          </rPr>
          <t xml:space="preserve">RIESGO:
</t>
        </r>
        <r>
          <rPr>
            <sz val="10"/>
            <color indexed="81"/>
            <rFont val="Tahoma"/>
            <family val="2"/>
          </rPr>
          <t>Representa la posibilidad de ocurrencia de un evento que pueda entorpecer el normal desarrollo de las funciones de la entidad y afectar el logro de sus objetivos.</t>
        </r>
      </text>
    </comment>
  </commentList>
</comments>
</file>

<file path=xl/sharedStrings.xml><?xml version="1.0" encoding="utf-8"?>
<sst xmlns="http://schemas.openxmlformats.org/spreadsheetml/2006/main" count="230" uniqueCount="172">
  <si>
    <t>PROCESO</t>
  </si>
  <si>
    <t>IMPACTO</t>
  </si>
  <si>
    <t>PROBABILIDAD</t>
  </si>
  <si>
    <t>Correctivo</t>
  </si>
  <si>
    <t>Preventivo</t>
  </si>
  <si>
    <t>Esta Documentado</t>
  </si>
  <si>
    <t>Se Aplica</t>
  </si>
  <si>
    <t>Es Efectivo</t>
  </si>
  <si>
    <t>SI</t>
  </si>
  <si>
    <t>* Evitar el riesgo
* Reducir el riesgo
* Compartir o transferir</t>
  </si>
  <si>
    <t>* Reducir el riesgo
* Evitar el riesgo
* Compartir o transferir</t>
  </si>
  <si>
    <t>* Asumir el riesgo
* Reducir el riesgo</t>
  </si>
  <si>
    <t>Lo que podria ocasionar…</t>
  </si>
  <si>
    <t>Puede suceder …</t>
  </si>
  <si>
    <t>VALOR</t>
  </si>
  <si>
    <t>MODERADO</t>
  </si>
  <si>
    <t>INTERNO</t>
  </si>
  <si>
    <t>EXTERNO</t>
  </si>
  <si>
    <t>FRECUENCIA</t>
  </si>
  <si>
    <t>Moderado</t>
  </si>
  <si>
    <t>Impacto</t>
  </si>
  <si>
    <t>Probabilidad</t>
  </si>
  <si>
    <t>BAJO</t>
  </si>
  <si>
    <t>ALTO</t>
  </si>
  <si>
    <t>EXTREMO</t>
  </si>
  <si>
    <t>NO</t>
  </si>
  <si>
    <t xml:space="preserve">Evaluacion </t>
  </si>
  <si>
    <t>Disminuye Impacto o Probabilidad</t>
  </si>
  <si>
    <t>Bajo</t>
  </si>
  <si>
    <t>* Asumir el riesgo</t>
  </si>
  <si>
    <t>Alto</t>
  </si>
  <si>
    <t>Extremo</t>
  </si>
  <si>
    <t>Impacto y Probabilidad</t>
  </si>
  <si>
    <t>1. PROCESO</t>
  </si>
  <si>
    <t>2. OBJETIVO DEL PROCESO</t>
  </si>
  <si>
    <t>3. CLASIFICACIÓN DEL RIESGO</t>
  </si>
  <si>
    <t>4. CAUSAS</t>
  </si>
  <si>
    <t>5. EVENTO (RIESGO)</t>
  </si>
  <si>
    <t>6. CONSECUENCIA</t>
  </si>
  <si>
    <t>7. IMPACTO</t>
  </si>
  <si>
    <t>8. PROBABILIDAD</t>
  </si>
  <si>
    <t>9. EVALUACIÓN RIESGO</t>
  </si>
  <si>
    <t>11. VALORACIÓN RIESGO</t>
  </si>
  <si>
    <t>12. OPCIONES MANEJO</t>
  </si>
  <si>
    <t>13. ACCIONES</t>
  </si>
  <si>
    <t>14. RESPONSABLES</t>
  </si>
  <si>
    <t>15. CRONOGRAMA</t>
  </si>
  <si>
    <t>16. INDICADORES</t>
  </si>
  <si>
    <t>INSIGNIFICANTE (1)</t>
  </si>
  <si>
    <t>MENOR (2)</t>
  </si>
  <si>
    <t>MODERADO (3)</t>
  </si>
  <si>
    <t>MAYOR (4)</t>
  </si>
  <si>
    <t>CATASTROFICO (5)</t>
  </si>
  <si>
    <t>RARO (1)</t>
  </si>
  <si>
    <t>IMPROBABLE (2)</t>
  </si>
  <si>
    <t>PROBABLE (4)</t>
  </si>
  <si>
    <t>CASI CERTEZA (5)</t>
  </si>
  <si>
    <t xml:space="preserve">a) RIESGO </t>
  </si>
  <si>
    <t>b) CONTROLES EXISTENTES</t>
  </si>
  <si>
    <t>c) TIPO</t>
  </si>
  <si>
    <t>d) VALORACIÓN</t>
  </si>
  <si>
    <t>12. OPCIONES DE MANEJO</t>
  </si>
  <si>
    <t>FORMATO</t>
  </si>
  <si>
    <t>MATRIZ MAPA DE RIESGOS</t>
  </si>
  <si>
    <t>10. CONTROLES EXISTENTES</t>
  </si>
  <si>
    <t>INSIGNIFICANTE</t>
  </si>
  <si>
    <t>MENOR</t>
  </si>
  <si>
    <t>MAYOR</t>
  </si>
  <si>
    <t>CASTASTRÓFICO</t>
  </si>
  <si>
    <t>FACTOR DE RIESGO
(Contexto)</t>
  </si>
  <si>
    <t>CATASTRÓFICO</t>
  </si>
  <si>
    <t>IMPROBABLE</t>
  </si>
  <si>
    <t>PROBABLE</t>
  </si>
  <si>
    <t>Debido a..</t>
  </si>
  <si>
    <t>CONTEXTO ESTRATÉGICO</t>
  </si>
  <si>
    <t>El Contexto Estratégico es la base para la identificación de los riesgos en los procesos y actividades, el análisis se realiza a partir del conocimiento de situaciones del entorno de la entidad tales como: lo social, económico, cultural, de orden público, político, legales y cambios tecnológicos, entre otros; se alimenta también con el análisis de la situación actual de la entidad, basado en los resultados de los Componentes de Ambiente de Control, Estructura Organizacional, el Modelo de Operación, el cumplimiento de los Planes y Programas,  los sistemas de información, los procesos y procedimientos y los recursos económicos, entre otros.</t>
  </si>
  <si>
    <t>Analice el contexto estratégico y establezca para el proceso seleccionado los factores internos y externos que puedan generar eventos que afecten el cumplimiento de su Misión o mandato legal</t>
  </si>
  <si>
    <t>Diligencie el siguiente formato:</t>
  </si>
  <si>
    <t>PROCESO:</t>
  </si>
  <si>
    <t>OBJETIVO DEL PROCESO:</t>
  </si>
  <si>
    <t>F.  INTERNOS</t>
  </si>
  <si>
    <t>DEB.</t>
  </si>
  <si>
    <t>AMPLIACIÓN / CAUSA ?</t>
  </si>
  <si>
    <t>F.  EXTERNOS</t>
  </si>
  <si>
    <t>AME.</t>
  </si>
  <si>
    <t xml:space="preserve">CAUSAS  </t>
  </si>
  <si>
    <t>Derechos reservados, ASS-DAFP.</t>
  </si>
  <si>
    <t>RARO</t>
  </si>
  <si>
    <t>El evento puede ocurrir solo en
circunstancias excepcionales.</t>
  </si>
  <si>
    <t>No se ha presentado
en los últimos 5 años.</t>
  </si>
  <si>
    <t>Si el hecho llegara a presentarse, tendría consecuencias o
efectos mínimos sobre la entidad.</t>
  </si>
  <si>
    <t>DESCRIPCIÓN</t>
  </si>
  <si>
    <t>El evento puede ocurrir en algún
momento</t>
  </si>
  <si>
    <t>Al menos de 1 vez en
los últimos 5 años.</t>
  </si>
  <si>
    <t>Si el hecho llegara a presentarse, tendría bajo impacto o
efecto sobre la entidad.</t>
  </si>
  <si>
    <t>POSIBLE</t>
  </si>
  <si>
    <t>El evento podría ocurrir en algún
momento</t>
  </si>
  <si>
    <t>Al menos de 1 vez en
los últimos 2 años.</t>
  </si>
  <si>
    <t>Si el hecho llegara a presentarse, tendría medianas
consecuencias o efectos sobre la entidad.</t>
  </si>
  <si>
    <t>CASI SEGURO</t>
  </si>
  <si>
    <t>El evento probablemente ocurrirá en la
mayoría de las circunstancias</t>
  </si>
  <si>
    <t>Al menos de 1 vez en
el último año.</t>
  </si>
  <si>
    <t>Si el hecho llegara a presentarse, tendría altas
consecuencias o efectos sobre la entidad</t>
  </si>
  <si>
    <t>Se espera que el evento ocurra en la
mayoría de las circunstancias</t>
  </si>
  <si>
    <t>Más de 1 vez al año.</t>
  </si>
  <si>
    <t>Si el hecho llegara a presentarse, tendría desastrosas
consecuencias o efectos sobre la entidad.</t>
  </si>
  <si>
    <t>Riesgo Estratégico</t>
  </si>
  <si>
    <t>Riesgo Financiero</t>
  </si>
  <si>
    <t>Riesgo Operativo</t>
  </si>
  <si>
    <t>Riesgo de Cumplimiento</t>
  </si>
  <si>
    <t>Número de nuevos empleos provistos / Total de empleos aprobados</t>
  </si>
  <si>
    <t>1 Fi</t>
  </si>
  <si>
    <t>5 Fi</t>
  </si>
  <si>
    <t>6 Fi</t>
  </si>
  <si>
    <t>7 Fi</t>
  </si>
  <si>
    <t>1 Fe</t>
  </si>
  <si>
    <t>2 Fe</t>
  </si>
  <si>
    <t>3 Fe</t>
  </si>
  <si>
    <t>Riesgo Tecnológico</t>
  </si>
  <si>
    <t>ATENCIÓN AL CIUDADANO</t>
  </si>
  <si>
    <t>Fallas en los mecanismos de comunicación interna</t>
  </si>
  <si>
    <t>x</t>
  </si>
  <si>
    <t>Peticiones contestadas / Peticiones Recibidas</t>
  </si>
  <si>
    <t>Crear canales y espacios de comunicación, entre rtvc y la comunidad, que permitan la interacción y  retroalimentación sobre los requerimientos de los ciudadanos para orientar nuestro quehacer institucional.</t>
  </si>
  <si>
    <t>MATRIZ MAPA DE RIESGOS ATENCION AL CIUDADANO</t>
  </si>
  <si>
    <t>MEJORAMIENTO CONTINUO</t>
  </si>
  <si>
    <t>Riesgo de corrupción</t>
  </si>
  <si>
    <t>Riesgo de Imagen</t>
  </si>
  <si>
    <r>
      <rPr>
        <b/>
        <sz val="16"/>
        <color indexed="8"/>
        <rFont val="Arial Narrow"/>
        <family val="2"/>
      </rPr>
      <t xml:space="preserve">Código: </t>
    </r>
    <r>
      <rPr>
        <sz val="16"/>
        <color indexed="8"/>
        <rFont val="Arial Narrow"/>
        <family val="2"/>
      </rPr>
      <t xml:space="preserve">  </t>
    </r>
  </si>
  <si>
    <t>DE-MC-FT-20</t>
  </si>
  <si>
    <r>
      <rPr>
        <b/>
        <sz val="16"/>
        <color indexed="8"/>
        <rFont val="Arial Narrow"/>
        <family val="2"/>
      </rPr>
      <t>Versión:</t>
    </r>
    <r>
      <rPr>
        <sz val="16"/>
        <color indexed="8"/>
        <rFont val="Arial Narrow"/>
        <family val="2"/>
      </rPr>
      <t xml:space="preserve"> </t>
    </r>
  </si>
  <si>
    <r>
      <rPr>
        <b/>
        <sz val="16"/>
        <color indexed="8"/>
        <rFont val="Arial Narrow"/>
        <family val="2"/>
      </rPr>
      <t>Fecha de emisión:</t>
    </r>
    <r>
      <rPr>
        <sz val="16"/>
        <color indexed="8"/>
        <rFont val="Arial Narrow"/>
        <family val="2"/>
      </rPr>
      <t xml:space="preserve"> 09/07/2013</t>
    </r>
  </si>
  <si>
    <t>RIESGOS</t>
  </si>
  <si>
    <t>ACCIONES</t>
  </si>
  <si>
    <t>SEGUIMIENTO 20/08/2013</t>
  </si>
  <si>
    <t>SEGUIMIENTO 15/12/2013</t>
  </si>
  <si>
    <t>ACCIONES REALIZADAS</t>
  </si>
  <si>
    <t>ACCIONES POR REALIZAR</t>
  </si>
  <si>
    <t>FECHA DE EJECUCIÓN</t>
  </si>
  <si>
    <t>SEGUIMIENTO MAPA DE RIESGOS ATENCIÓN AL CIUDADANO</t>
  </si>
  <si>
    <t>SEGUIMIENTO 18/07/13</t>
  </si>
  <si>
    <t>No dar respuesta oportuna, precisa y eficaz a las peticiones, quejas, reclamos, sugerencias y denuncias</t>
  </si>
  <si>
    <t xml:space="preserve">Posible desconocimiento por parte de los funcionarios de Señal Colombia Sistema de Medios de los tiempos para dar respuesta oportuna a las PQR </t>
  </si>
  <si>
    <t>Posible desconocimiento por parte de los funcionarios de Señal Colombia Sistema de Medios de los tiempos para dar respuesta oportuna a las PQR.
Falta de control y seguimiento en la oportunidad y calidad de las respuestas</t>
  </si>
  <si>
    <t>1. Insatisfacción del ciudadano y/o de las empresas.  
2. Investigaciones y sanciones disciplinarias para el representante legal y/o la persona encargada de responder, según el asunto del requerimiento</t>
  </si>
  <si>
    <t>1. Base de datos de seguimiento y control de las reclamaciones de señal de Televisión de los canales públicos nacionales y radio pública nacional. 2. Fijación de fechas límite en cada uno de las reclamaciones físicas. 3.  Envio por correo  electronico a cada dependencia, de un recordatorio  informandoles   que el plazo máximo establecido para contestar las peticiones o solicitudes que por ser de su competencia ha sido remitidas para tal fin; esta próximo su vencimiento. 4. La circular 001 de 2010 donde se establece el tiempo de respuesta de solicitudes de la ciudadanía. 5. Base de datos de los derechos de petición. 6. Barrido general de derechos de petición y de PQR para identificar las que ya tienen respuesta para ser descargadas de Orfeo y de la base de datos.  7. Resolución 245 de 2011, donde se establece los lineamientos de PQR para la entidad.</t>
  </si>
  <si>
    <t>Seguimiento permanente a respuesta de PQR</t>
  </si>
  <si>
    <t>Jefe de la Oficina PQR</t>
  </si>
  <si>
    <t>Modificación en el sistema documental orfeo para generar alertas a través del correo electrónico de los funcionarios que reciban documentos y solicitudes por este medio
Incluir dentro del procedimientno de PQR la actividad relacionada con una alerta enviada por correo electrónico  a los Funcionarios que deben dar respuesta a los requerimientos, informandoles que se acerca el vencimiento de respuesta oportuna al requerimiento</t>
  </si>
  <si>
    <t xml:space="preserve">1.  Inadecuado sistema de archivo de los documentos que contienen la información institucional.
2.  No aplicación de tablas de retención documental
3.  Intereses creados para favorecer a un tercero
4.  Desorden en el manejo de la documentación 
5.  Inseguridad en las instalaciones
6. Deficientes niveles de seguridad para el acceso a los sistemas de información que actualmente soportan la información de la entidad, que pueden generar acceso a información confidencial o de valor histórico para la entidad.
7. Violación del código de ética institucional.
8. No contar con procedimientos claros y/o estandarizados frente a la protección de la información confidencial, el almacenamiento y la transmisión electrónica de los resultados y los derechos de propiedad de los clientes.
9. Inobservancia de los procedimientos, directrices y puntos de control establecidos para ejecutar las actividades.
</t>
  </si>
  <si>
    <t>Sustracción, concentración y manipulación de la información institucional.</t>
  </si>
  <si>
    <t xml:space="preserve">1.  Desgaste Administrativo.
2.  Investigaciones disciplinarias
3.  Afectación en la imagen institucional y credibilidad de la entidad, por cuanto lesiona la transparencia y probidad de la entidad y del Estado.
</t>
  </si>
  <si>
    <t>Aplicación de tablas de retención establecidas para la Oficina.
Se ubican en carpetas de manera cronológica con su respuesta y sello de recibido.
Se maneja archivo físico y magnético
Control de base de datos donde se registra lo que ingresa a la Oficina de PQR.</t>
  </si>
  <si>
    <t>Gestionar con Servicios Generales la inclusión de una actividad en sus procedimientos de gestión documental para garantizar que todas las respuestas en original de las PQR reposen en el archivo de la Oficina de PRQ.</t>
  </si>
  <si>
    <t>Reunión realizada</t>
  </si>
  <si>
    <t xml:space="preserve">
1. Falta de observancia al principio de probidad y transparencia en la función pública.
2. Falta de ética y honestidad</t>
  </si>
  <si>
    <t>Utilización indebida de los recursos públicos</t>
  </si>
  <si>
    <t>1.  Afectación en la imagen institucional y credibilidad de la entidad, por cuanto lesiona la transparencia y probidad de la entidad y del Estado.
2.  Detrimento patrimonial.
3.  Posibles efectos disciplinarios, fiscales y penales.</t>
  </si>
  <si>
    <t>Se realiza difusión del estatuto anticorrupción
Dentro de las temáticas incluidas en la inducción a nuevos funcionarios se contempla normatividad y políticas relacionadas con asuntos disciplinarios</t>
  </si>
  <si>
    <t xml:space="preserve">Realizar capacitaciones preventivas dirigidas a contratistas y funcionarios frente a normatividad de asuntos disciplinarios y políticas internas relacionadas </t>
  </si>
  <si>
    <t>Jefe de La oficina de PQR
Jefe de la Oficina de Asuntos Disciplinarios</t>
  </si>
  <si>
    <t>No de capacitaciones realizadas</t>
  </si>
  <si>
    <t xml:space="preserve">                        RADIO TELEVISIÓN NACIONAL DE COLOMBIA - RTVC                                                                                 </t>
  </si>
  <si>
    <r>
      <rPr>
        <b/>
        <sz val="16"/>
        <color indexed="8"/>
        <rFont val="Arial Narrow"/>
        <family val="2"/>
      </rPr>
      <t>Versión:</t>
    </r>
    <r>
      <rPr>
        <sz val="16"/>
        <color indexed="8"/>
        <rFont val="Arial Narrow"/>
        <family val="2"/>
      </rPr>
      <t xml:space="preserve"> V.2</t>
    </r>
  </si>
  <si>
    <t xml:space="preserve">ATENCION AL CIUDADANO                 </t>
  </si>
  <si>
    <t>VALORACION DE CONTROLES ATENCION AL CIUDADANO</t>
  </si>
  <si>
    <t>ATENCION AL CIUDADANO</t>
  </si>
  <si>
    <t xml:space="preserve">            RADIO TELEVISIÓN NACIONAL DE COLOMBIA - RTVC       </t>
  </si>
  <si>
    <r>
      <t xml:space="preserve">Código:   </t>
    </r>
    <r>
      <rPr>
        <sz val="16"/>
        <color indexed="8"/>
        <rFont val="Arial Narrow"/>
        <family val="2"/>
      </rPr>
      <t>EV-ATC-MR-02</t>
    </r>
  </si>
  <si>
    <r>
      <t xml:space="preserve">Código:  </t>
    </r>
    <r>
      <rPr>
        <sz val="16"/>
        <color indexed="8"/>
        <rFont val="Arial Narrow"/>
        <family val="2"/>
      </rPr>
      <t xml:space="preserve"> EV-ATC-MR-01</t>
    </r>
  </si>
  <si>
    <r>
      <t xml:space="preserve">Fecha: </t>
    </r>
    <r>
      <rPr>
        <sz val="16"/>
        <color indexed="8"/>
        <rFont val="Arial Narrow"/>
        <family val="2"/>
      </rPr>
      <t>19/11/2013</t>
    </r>
  </si>
  <si>
    <r>
      <rPr>
        <b/>
        <sz val="16"/>
        <color indexed="8"/>
        <rFont val="Arial Narrow"/>
        <family val="2"/>
      </rPr>
      <t>Fecha de emisión:</t>
    </r>
    <r>
      <rPr>
        <sz val="16"/>
        <color indexed="8"/>
        <rFont val="Arial Narrow"/>
        <family val="2"/>
      </rPr>
      <t xml:space="preserve"> 19/11/2013</t>
    </r>
  </si>
</sst>
</file>

<file path=xl/styles.xml><?xml version="1.0" encoding="utf-8"?>
<styleSheet xmlns="http://schemas.openxmlformats.org/spreadsheetml/2006/main">
  <fonts count="47">
    <font>
      <sz val="10"/>
      <name val="Arial"/>
    </font>
    <font>
      <b/>
      <sz val="14"/>
      <name val="Arial"/>
      <family val="2"/>
    </font>
    <font>
      <i/>
      <sz val="14"/>
      <name val="Arial"/>
      <family val="2"/>
    </font>
    <font>
      <i/>
      <sz val="12"/>
      <name val="Arial"/>
      <family val="2"/>
    </font>
    <font>
      <b/>
      <sz val="12"/>
      <name val="Arial"/>
      <family val="2"/>
    </font>
    <font>
      <sz val="12"/>
      <name val="Arial"/>
      <family val="2"/>
    </font>
    <font>
      <b/>
      <sz val="10"/>
      <color indexed="81"/>
      <name val="Tahoma"/>
      <family val="2"/>
    </font>
    <font>
      <sz val="10"/>
      <color indexed="81"/>
      <name val="Tahoma"/>
      <family val="2"/>
    </font>
    <font>
      <sz val="14"/>
      <name val="Arial"/>
      <family val="2"/>
    </font>
    <font>
      <sz val="10"/>
      <name val="Arial"/>
      <family val="2"/>
    </font>
    <font>
      <sz val="10"/>
      <name val="Arial"/>
      <family val="2"/>
    </font>
    <font>
      <b/>
      <sz val="10"/>
      <name val="Arial"/>
      <family val="2"/>
    </font>
    <font>
      <b/>
      <i/>
      <sz val="12"/>
      <name val="Arial"/>
      <family val="2"/>
    </font>
    <font>
      <b/>
      <i/>
      <sz val="10"/>
      <name val="Arial"/>
      <family val="2"/>
    </font>
    <font>
      <sz val="8"/>
      <name val="Arial"/>
      <family val="2"/>
    </font>
    <font>
      <b/>
      <sz val="20"/>
      <name val="Arial"/>
      <family val="2"/>
    </font>
    <font>
      <sz val="10"/>
      <color indexed="8"/>
      <name val="Arial"/>
      <family val="2"/>
    </font>
    <font>
      <b/>
      <u/>
      <sz val="13"/>
      <name val="Arial"/>
      <family val="2"/>
    </font>
    <font>
      <b/>
      <sz val="13"/>
      <name val="Arial"/>
      <family val="2"/>
    </font>
    <font>
      <sz val="11"/>
      <name val="Arial"/>
      <family val="2"/>
    </font>
    <font>
      <b/>
      <sz val="11"/>
      <color indexed="8"/>
      <name val="Arial"/>
      <family val="2"/>
    </font>
    <font>
      <b/>
      <sz val="12"/>
      <color indexed="12"/>
      <name val="Arial"/>
      <family val="2"/>
    </font>
    <font>
      <sz val="11"/>
      <color indexed="8"/>
      <name val="Arial"/>
      <family val="2"/>
    </font>
    <font>
      <b/>
      <sz val="9"/>
      <color indexed="8"/>
      <name val="Arial"/>
      <family val="2"/>
    </font>
    <font>
      <b/>
      <sz val="8"/>
      <color indexed="8"/>
      <name val="Arial"/>
      <family val="2"/>
    </font>
    <font>
      <sz val="9"/>
      <color indexed="8"/>
      <name val="Arial"/>
      <family val="2"/>
    </font>
    <font>
      <b/>
      <sz val="14"/>
      <color indexed="8"/>
      <name val="Arial"/>
      <family val="2"/>
    </font>
    <font>
      <b/>
      <sz val="12"/>
      <color indexed="8"/>
      <name val="Arial"/>
      <family val="2"/>
    </font>
    <font>
      <sz val="10"/>
      <color indexed="10"/>
      <name val="Arial"/>
      <family val="2"/>
    </font>
    <font>
      <sz val="6"/>
      <name val="Arial"/>
      <family val="2"/>
    </font>
    <font>
      <b/>
      <sz val="8"/>
      <color indexed="81"/>
      <name val="Tahoma"/>
      <family val="2"/>
    </font>
    <font>
      <sz val="7"/>
      <color indexed="81"/>
      <name val="Tahoma"/>
      <family val="2"/>
    </font>
    <font>
      <sz val="8"/>
      <color indexed="81"/>
      <name val="Tahoma"/>
      <family val="2"/>
    </font>
    <font>
      <sz val="9"/>
      <name val="Arial"/>
      <family val="2"/>
    </font>
    <font>
      <b/>
      <sz val="9"/>
      <color indexed="10"/>
      <name val="Arial"/>
      <family val="2"/>
    </font>
    <font>
      <b/>
      <sz val="16"/>
      <color indexed="8"/>
      <name val="Arial Narrow"/>
      <family val="2"/>
    </font>
    <font>
      <sz val="16"/>
      <color indexed="8"/>
      <name val="Arial Narrow"/>
      <family val="2"/>
    </font>
    <font>
      <i/>
      <sz val="8"/>
      <color rgb="FF000000"/>
      <name val="Arial"/>
      <family val="2"/>
    </font>
    <font>
      <sz val="8"/>
      <color rgb="FF000000"/>
      <name val="Arial"/>
      <family val="2"/>
    </font>
    <font>
      <sz val="12"/>
      <color rgb="FF000000"/>
      <name val="Arial"/>
      <family val="2"/>
    </font>
    <font>
      <sz val="14"/>
      <color theme="1"/>
      <name val="Arial Narrow"/>
      <family val="2"/>
    </font>
    <font>
      <b/>
      <sz val="16"/>
      <color theme="1"/>
      <name val="Arial Narrow"/>
      <family val="2"/>
    </font>
    <font>
      <sz val="16"/>
      <color theme="1"/>
      <name val="Arial Narrow"/>
      <family val="2"/>
    </font>
    <font>
      <b/>
      <i/>
      <sz val="14"/>
      <name val="Arial"/>
      <family val="2"/>
    </font>
    <font>
      <b/>
      <sz val="14"/>
      <color theme="1"/>
      <name val="Arial Narrow"/>
      <family val="2"/>
    </font>
    <font>
      <sz val="12"/>
      <name val="Arial Narrow"/>
      <family val="2"/>
    </font>
    <font>
      <b/>
      <sz val="16"/>
      <name val="Arial"/>
      <family val="2"/>
    </font>
  </fonts>
  <fills count="12">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7"/>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indexed="44"/>
        <bgColor indexed="64"/>
      </patternFill>
    </fill>
    <fill>
      <patternFill patternType="solid">
        <fgColor indexed="50"/>
        <bgColor indexed="64"/>
      </patternFill>
    </fill>
    <fill>
      <patternFill patternType="solid">
        <fgColor indexed="22"/>
        <bgColor indexed="64"/>
      </patternFill>
    </fill>
    <fill>
      <patternFill patternType="solid">
        <fgColor theme="0"/>
        <bgColor indexed="64"/>
      </patternFill>
    </fill>
  </fills>
  <borders count="54">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21">
    <xf numFmtId="0" fontId="0" fillId="0" borderId="0" xfId="0"/>
    <xf numFmtId="0" fontId="0" fillId="0" borderId="0" xfId="0" applyProtection="1">
      <protection locked="0"/>
    </xf>
    <xf numFmtId="0" fontId="0" fillId="2" borderId="0" xfId="0" applyFill="1" applyProtection="1">
      <protection locked="0"/>
    </xf>
    <xf numFmtId="0" fontId="0" fillId="0" borderId="0" xfId="0"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10" fillId="0" borderId="0" xfId="0" applyFont="1" applyBorder="1" applyAlignment="1" applyProtection="1">
      <protection locked="0"/>
    </xf>
    <xf numFmtId="0" fontId="8" fillId="0" borderId="0" xfId="0" applyFont="1" applyAlignment="1" applyProtection="1">
      <alignment horizontal="center" vertical="center"/>
      <protection locked="0"/>
    </xf>
    <xf numFmtId="0" fontId="8" fillId="0" borderId="0" xfId="0" applyFont="1" applyAlignment="1" applyProtection="1">
      <alignment vertical="center" wrapText="1"/>
      <protection locked="0"/>
    </xf>
    <xf numFmtId="0" fontId="10" fillId="0" borderId="0" xfId="0" applyFont="1" applyAlignment="1" applyProtection="1">
      <protection locked="0"/>
    </xf>
    <xf numFmtId="0" fontId="0" fillId="0" borderId="0" xfId="0" applyAlignment="1" applyProtection="1">
      <alignment horizontal="center"/>
      <protection locked="0"/>
    </xf>
    <xf numFmtId="0" fontId="0" fillId="0" borderId="1" xfId="0" applyBorder="1" applyProtection="1">
      <protection locked="0"/>
    </xf>
    <xf numFmtId="0" fontId="8" fillId="0" borderId="0" xfId="0" applyFont="1" applyBorder="1" applyAlignment="1" applyProtection="1">
      <alignment horizontal="center" vertical="center"/>
      <protection locked="0"/>
    </xf>
    <xf numFmtId="0" fontId="0" fillId="0" borderId="2" xfId="0" applyBorder="1" applyProtection="1">
      <protection locked="0"/>
    </xf>
    <xf numFmtId="0" fontId="9" fillId="0" borderId="0" xfId="0" applyFont="1" applyProtection="1">
      <protection locked="0"/>
    </xf>
    <xf numFmtId="0" fontId="10" fillId="0" borderId="0" xfId="0" applyFont="1" applyAlignment="1" applyProtection="1">
      <alignment horizontal="center"/>
    </xf>
    <xf numFmtId="0" fontId="0" fillId="0" borderId="0" xfId="0" applyProtection="1"/>
    <xf numFmtId="0" fontId="0" fillId="0" borderId="0" xfId="0" applyAlignment="1" applyProtection="1">
      <alignment horizontal="center" vertical="center"/>
    </xf>
    <xf numFmtId="0" fontId="11" fillId="0" borderId="3" xfId="0" applyFont="1" applyBorder="1" applyProtection="1"/>
    <xf numFmtId="0" fontId="11" fillId="0" borderId="0" xfId="0" applyFont="1" applyBorder="1" applyProtection="1"/>
    <xf numFmtId="0" fontId="11" fillId="0" borderId="4" xfId="0" applyFont="1" applyFill="1" applyBorder="1" applyAlignment="1" applyProtection="1">
      <alignment horizontal="center"/>
    </xf>
    <xf numFmtId="0" fontId="11" fillId="0" borderId="5" xfId="0" applyFont="1" applyBorder="1" applyAlignment="1" applyProtection="1">
      <alignment horizontal="center"/>
    </xf>
    <xf numFmtId="0" fontId="11" fillId="0" borderId="6" xfId="0" applyFont="1" applyBorder="1" applyAlignment="1" applyProtection="1">
      <alignment horizontal="center"/>
    </xf>
    <xf numFmtId="0" fontId="11" fillId="0" borderId="7" xfId="0" applyFont="1" applyBorder="1" applyAlignment="1" applyProtection="1">
      <alignment horizontal="center"/>
    </xf>
    <xf numFmtId="0" fontId="0" fillId="0" borderId="0" xfId="0" applyBorder="1" applyProtection="1"/>
    <xf numFmtId="0" fontId="0" fillId="3"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2" xfId="0" applyBorder="1" applyAlignment="1" applyProtection="1">
      <alignment horizontal="center" vertical="center"/>
    </xf>
    <xf numFmtId="0" fontId="11" fillId="0" borderId="8"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0" fillId="5" borderId="0" xfId="0" applyFill="1" applyBorder="1" applyAlignment="1" applyProtection="1">
      <alignment horizontal="center" vertical="center"/>
    </xf>
    <xf numFmtId="0" fontId="0" fillId="6" borderId="0" xfId="0" applyFill="1" applyBorder="1" applyAlignment="1" applyProtection="1">
      <alignment horizontal="center" vertical="center"/>
    </xf>
    <xf numFmtId="0" fontId="0" fillId="6" borderId="2" xfId="0" applyFill="1" applyBorder="1" applyAlignment="1" applyProtection="1">
      <alignment horizontal="center" vertical="center"/>
    </xf>
    <xf numFmtId="0" fontId="11" fillId="0" borderId="8" xfId="0" applyFont="1" applyBorder="1" applyAlignment="1" applyProtection="1">
      <alignment horizontal="center" vertical="center"/>
    </xf>
    <xf numFmtId="0" fontId="0" fillId="0" borderId="0" xfId="0" applyBorder="1" applyAlignment="1" applyProtection="1">
      <alignment vertical="center"/>
    </xf>
    <xf numFmtId="0" fontId="0" fillId="7" borderId="2" xfId="0" applyFill="1" applyBorder="1" applyAlignment="1" applyProtection="1">
      <alignment horizontal="center" vertical="center"/>
    </xf>
    <xf numFmtId="0" fontId="0" fillId="7" borderId="0" xfId="0" applyFill="1" applyBorder="1" applyAlignment="1" applyProtection="1">
      <alignment horizontal="center" vertical="center"/>
    </xf>
    <xf numFmtId="0" fontId="11" fillId="0" borderId="9" xfId="0" applyFont="1" applyBorder="1" applyAlignment="1" applyProtection="1">
      <alignment horizontal="center" vertical="center"/>
    </xf>
    <xf numFmtId="0" fontId="0" fillId="0" borderId="10" xfId="0" applyBorder="1" applyAlignment="1" applyProtection="1">
      <alignment vertical="center"/>
    </xf>
    <xf numFmtId="0" fontId="0" fillId="6" borderId="10"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11" xfId="0" applyFill="1" applyBorder="1" applyAlignment="1" applyProtection="1">
      <alignment horizontal="center" vertical="center"/>
    </xf>
    <xf numFmtId="0" fontId="0" fillId="4" borderId="12" xfId="0" applyFill="1" applyBorder="1" applyAlignment="1" applyProtection="1">
      <alignment horizontal="center" vertical="center" wrapText="1"/>
    </xf>
    <xf numFmtId="0" fontId="0" fillId="0" borderId="13" xfId="0" applyBorder="1" applyAlignment="1" applyProtection="1">
      <alignment wrapText="1"/>
    </xf>
    <xf numFmtId="0" fontId="11" fillId="0" borderId="14" xfId="0" applyFont="1" applyFill="1" applyBorder="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wrapText="1"/>
    </xf>
    <xf numFmtId="0" fontId="0" fillId="5" borderId="15" xfId="0" applyFill="1" applyBorder="1" applyAlignment="1" applyProtection="1">
      <alignment horizontal="center" vertical="center" wrapText="1"/>
    </xf>
    <xf numFmtId="0" fontId="0" fillId="0" borderId="16" xfId="0" applyBorder="1" applyAlignment="1" applyProtection="1">
      <alignment wrapText="1"/>
    </xf>
    <xf numFmtId="0" fontId="11" fillId="0" borderId="17" xfId="0" applyFont="1" applyBorder="1" applyAlignment="1" applyProtection="1">
      <alignment horizontal="left" vertical="center" wrapText="1"/>
    </xf>
    <xf numFmtId="0" fontId="0" fillId="6" borderId="15" xfId="0" applyFill="1" applyBorder="1" applyAlignment="1" applyProtection="1">
      <alignment horizontal="center" vertical="center" wrapText="1"/>
    </xf>
    <xf numFmtId="0" fontId="0" fillId="7" borderId="4" xfId="0" applyFill="1" applyBorder="1" applyAlignment="1" applyProtection="1">
      <alignment horizontal="center" vertical="center" wrapText="1"/>
    </xf>
    <xf numFmtId="0" fontId="0" fillId="0" borderId="5" xfId="0" applyBorder="1" applyAlignment="1" applyProtection="1">
      <alignment wrapText="1"/>
    </xf>
    <xf numFmtId="0" fontId="11" fillId="0" borderId="18" xfId="0" applyFont="1" applyBorder="1" applyAlignment="1" applyProtection="1">
      <alignment horizontal="left" vertical="center" wrapText="1"/>
    </xf>
    <xf numFmtId="0" fontId="5" fillId="0" borderId="0" xfId="0" applyFont="1" applyProtection="1">
      <protection locked="0"/>
    </xf>
    <xf numFmtId="0" fontId="5" fillId="0" borderId="0" xfId="0" applyFont="1" applyAlignment="1" applyProtection="1">
      <alignment wrapText="1"/>
      <protection locked="0"/>
    </xf>
    <xf numFmtId="0" fontId="4" fillId="0" borderId="0" xfId="0" applyFont="1" applyProtection="1">
      <protection locked="0"/>
    </xf>
    <xf numFmtId="0" fontId="5" fillId="0" borderId="0" xfId="0" applyFont="1" applyAlignment="1" applyProtection="1">
      <alignment textRotation="90"/>
      <protection locked="0"/>
    </xf>
    <xf numFmtId="0" fontId="4" fillId="0" borderId="0" xfId="0" applyFont="1" applyAlignment="1" applyProtection="1">
      <alignment horizontal="center" vertical="center"/>
      <protection locked="0"/>
    </xf>
    <xf numFmtId="49" fontId="5" fillId="0" borderId="0" xfId="0" applyNumberFormat="1" applyFont="1" applyProtection="1">
      <protection locked="0"/>
    </xf>
    <xf numFmtId="0" fontId="9" fillId="0" borderId="0" xfId="0" applyFont="1" applyAlignment="1" applyProtection="1">
      <alignment horizontal="center"/>
      <protection locked="0"/>
    </xf>
    <xf numFmtId="0" fontId="5" fillId="0" borderId="0" xfId="0" applyFont="1" applyAlignment="1" applyProtection="1">
      <alignment horizontal="center"/>
      <protection locked="0"/>
    </xf>
    <xf numFmtId="0" fontId="9" fillId="0" borderId="16" xfId="0" applyFont="1" applyBorder="1" applyAlignment="1" applyProtection="1">
      <alignment horizontal="center"/>
      <protection locked="0"/>
    </xf>
    <xf numFmtId="0" fontId="13" fillId="0" borderId="16" xfId="0" applyNumberFormat="1" applyFont="1" applyFill="1" applyBorder="1" applyAlignment="1" applyProtection="1">
      <alignment vertical="center" wrapText="1"/>
    </xf>
    <xf numFmtId="0" fontId="5" fillId="0" borderId="16" xfId="0" applyFont="1" applyFill="1" applyBorder="1" applyAlignment="1" applyProtection="1">
      <alignment horizontal="center" vertical="center" wrapText="1"/>
      <protection locked="0"/>
    </xf>
    <xf numFmtId="0" fontId="12" fillId="0" borderId="16" xfId="0" applyNumberFormat="1" applyFont="1" applyFill="1" applyBorder="1" applyAlignment="1" applyProtection="1">
      <alignment horizontal="left" vertical="center" wrapText="1" indent="1"/>
    </xf>
    <xf numFmtId="0" fontId="4" fillId="0" borderId="16" xfId="0" applyNumberFormat="1" applyFont="1" applyFill="1" applyBorder="1" applyAlignment="1" applyProtection="1">
      <alignment horizontal="left" vertical="center" wrapText="1" indent="1"/>
    </xf>
    <xf numFmtId="0" fontId="3" fillId="0" borderId="16" xfId="0" applyNumberFormat="1" applyFont="1" applyBorder="1" applyAlignment="1" applyProtection="1">
      <alignment horizontal="center" vertical="center" wrapText="1"/>
    </xf>
    <xf numFmtId="0" fontId="15" fillId="0" borderId="16" xfId="0" applyFont="1" applyBorder="1" applyAlignment="1">
      <alignment horizontal="center" vertical="center" wrapText="1"/>
    </xf>
    <xf numFmtId="0" fontId="0" fillId="2" borderId="0" xfId="0" applyFill="1"/>
    <xf numFmtId="0" fontId="18" fillId="2" borderId="0" xfId="0" applyFont="1" applyFill="1" applyAlignment="1"/>
    <xf numFmtId="0" fontId="1" fillId="2" borderId="0" xfId="0" applyFont="1" applyFill="1" applyAlignment="1">
      <alignment horizontal="left"/>
    </xf>
    <xf numFmtId="0" fontId="16" fillId="2" borderId="0" xfId="0" applyFont="1" applyFill="1"/>
    <xf numFmtId="0" fontId="20" fillId="2" borderId="0" xfId="0" applyFont="1" applyFill="1"/>
    <xf numFmtId="0" fontId="22" fillId="2" borderId="0" xfId="0" applyFont="1" applyFill="1"/>
    <xf numFmtId="0" fontId="20" fillId="2" borderId="0" xfId="0" applyFont="1" applyFill="1" applyAlignment="1">
      <alignment horizontal="left" vertical="center" wrapText="1"/>
    </xf>
    <xf numFmtId="0" fontId="25" fillId="2" borderId="0" xfId="0" applyFont="1" applyFill="1" applyAlignment="1">
      <alignment horizontal="center"/>
    </xf>
    <xf numFmtId="0" fontId="26" fillId="2" borderId="0" xfId="0" applyFont="1" applyFill="1" applyAlignment="1">
      <alignment horizontal="center" vertical="center" wrapText="1"/>
    </xf>
    <xf numFmtId="0" fontId="27" fillId="2" borderId="0" xfId="0" applyFont="1" applyFill="1" applyBorder="1" applyAlignment="1">
      <alignment horizontal="center"/>
    </xf>
    <xf numFmtId="0" fontId="25" fillId="2" borderId="0" xfId="0" applyFont="1" applyFill="1" applyBorder="1" applyAlignment="1">
      <alignment horizontal="left" vertical="center" wrapText="1"/>
    </xf>
    <xf numFmtId="0" fontId="28" fillId="2" borderId="0" xfId="0" applyFont="1" applyFill="1"/>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12" fillId="0" borderId="0" xfId="0" applyFont="1" applyBorder="1" applyAlignment="1" applyProtection="1">
      <alignment horizontal="center" vertical="center" textRotation="90" wrapText="1"/>
      <protection locked="0"/>
    </xf>
    <xf numFmtId="0" fontId="12" fillId="0" borderId="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left" vertical="center" wrapText="1" indent="1"/>
      <protection locked="0"/>
    </xf>
    <xf numFmtId="0" fontId="12" fillId="0" borderId="0" xfId="0" applyNumberFormat="1" applyFont="1" applyFill="1" applyBorder="1" applyAlignment="1" applyProtection="1">
      <alignment horizontal="left" vertical="center" wrapText="1" indent="1"/>
    </xf>
    <xf numFmtId="0" fontId="4" fillId="0" borderId="0" xfId="0" applyNumberFormat="1" applyFont="1" applyFill="1" applyBorder="1" applyAlignment="1" applyProtection="1">
      <alignment horizontal="left" vertical="center" wrapText="1" indent="1"/>
    </xf>
    <xf numFmtId="0" fontId="3" fillId="0" borderId="0" xfId="0" applyNumberFormat="1" applyFont="1" applyBorder="1" applyAlignment="1" applyProtection="1">
      <alignment horizontal="center" vertical="center" wrapText="1"/>
    </xf>
    <xf numFmtId="0" fontId="5" fillId="0" borderId="0" xfId="0" applyFont="1" applyBorder="1" applyAlignment="1" applyProtection="1">
      <alignment horizontal="left" vertical="center" wrapText="1" indent="1"/>
    </xf>
    <xf numFmtId="0" fontId="37" fillId="0" borderId="0" xfId="0" applyFont="1" applyBorder="1" applyAlignment="1">
      <alignment vertical="center" wrapText="1" readingOrder="1"/>
    </xf>
    <xf numFmtId="0" fontId="3" fillId="0" borderId="0" xfId="0" applyFont="1" applyBorder="1" applyAlignment="1" applyProtection="1">
      <alignment horizontal="center" vertical="center" wrapText="1"/>
      <protection locked="0"/>
    </xf>
    <xf numFmtId="0" fontId="19" fillId="2" borderId="0" xfId="0" applyFont="1" applyFill="1" applyBorder="1" applyAlignment="1">
      <alignment vertical="center" wrapText="1"/>
    </xf>
    <xf numFmtId="0" fontId="21" fillId="2" borderId="10" xfId="0" applyFont="1" applyFill="1" applyBorder="1" applyAlignment="1"/>
    <xf numFmtId="0" fontId="19" fillId="2" borderId="0" xfId="0" applyFont="1" applyFill="1" applyAlignment="1">
      <alignment vertical="center" wrapText="1"/>
    </xf>
    <xf numFmtId="0" fontId="5" fillId="0" borderId="16" xfId="0" applyFont="1" applyFill="1" applyBorder="1" applyAlignment="1" applyProtection="1">
      <alignment horizontal="left" vertical="center" wrapText="1"/>
      <protection locked="0"/>
    </xf>
    <xf numFmtId="0" fontId="4" fillId="0" borderId="16" xfId="0" applyNumberFormat="1" applyFont="1" applyFill="1" applyBorder="1" applyAlignment="1" applyProtection="1">
      <alignment horizontal="center" vertical="center" wrapText="1"/>
      <protection locked="0"/>
    </xf>
    <xf numFmtId="0" fontId="4" fillId="0" borderId="16" xfId="0" applyNumberFormat="1" applyFont="1" applyFill="1" applyBorder="1" applyAlignment="1" applyProtection="1">
      <alignment horizontal="center" vertical="center" wrapText="1"/>
    </xf>
    <xf numFmtId="0" fontId="4" fillId="8" borderId="19" xfId="0" applyFont="1" applyFill="1" applyBorder="1" applyAlignment="1" applyProtection="1">
      <alignment horizontal="center" vertical="center" wrapText="1"/>
      <protection locked="0"/>
    </xf>
    <xf numFmtId="0" fontId="4" fillId="8" borderId="20"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xf>
    <xf numFmtId="0" fontId="8" fillId="0" borderId="16" xfId="0" applyNumberFormat="1" applyFont="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xf>
    <xf numFmtId="0" fontId="3" fillId="0" borderId="16" xfId="0" applyNumberFormat="1" applyFont="1" applyBorder="1" applyAlignment="1" applyProtection="1">
      <alignment horizontal="left" vertical="center" wrapText="1"/>
    </xf>
    <xf numFmtId="0" fontId="0" fillId="0" borderId="16" xfId="0" applyBorder="1" applyAlignment="1" applyProtection="1">
      <alignment horizontal="center" vertical="center"/>
    </xf>
    <xf numFmtId="0" fontId="5" fillId="0" borderId="16" xfId="0" applyFont="1" applyFill="1" applyBorder="1" applyAlignment="1" applyProtection="1">
      <alignment vertical="center" wrapText="1"/>
      <protection locked="0"/>
    </xf>
    <xf numFmtId="0" fontId="5" fillId="0" borderId="16" xfId="0" applyNumberFormat="1" applyFont="1" applyFill="1" applyBorder="1" applyAlignment="1" applyProtection="1">
      <alignment vertical="center" wrapText="1"/>
      <protection locked="0"/>
    </xf>
    <xf numFmtId="0" fontId="5" fillId="0" borderId="16"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38" fillId="0" borderId="16" xfId="0" applyFont="1" applyBorder="1" applyAlignment="1">
      <alignment vertical="center" wrapText="1" readingOrder="1"/>
    </xf>
    <xf numFmtId="0" fontId="5" fillId="0" borderId="16" xfId="0" applyFont="1" applyBorder="1" applyAlignment="1" applyProtection="1">
      <alignment horizontal="left" vertical="center" wrapText="1"/>
      <protection locked="0"/>
    </xf>
    <xf numFmtId="0" fontId="39" fillId="0" borderId="16" xfId="0" applyFont="1" applyBorder="1" applyAlignment="1">
      <alignment vertical="center" wrapText="1" readingOrder="1"/>
    </xf>
    <xf numFmtId="0" fontId="0" fillId="0" borderId="5" xfId="0"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16" xfId="0" applyFont="1" applyFill="1" applyBorder="1" applyAlignment="1" applyProtection="1">
      <alignment vertical="center" wrapText="1"/>
    </xf>
    <xf numFmtId="0" fontId="8" fillId="0" borderId="22" xfId="0" applyFont="1" applyFill="1" applyBorder="1" applyAlignment="1" applyProtection="1">
      <alignment vertical="center" wrapText="1"/>
    </xf>
    <xf numFmtId="0" fontId="0" fillId="0" borderId="22" xfId="0"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2" xfId="0" applyNumberFormat="1" applyFont="1" applyFill="1" applyBorder="1" applyAlignment="1" applyProtection="1">
      <alignment vertical="center" wrapText="1"/>
    </xf>
    <xf numFmtId="0" fontId="8" fillId="0" borderId="23" xfId="0" applyNumberFormat="1" applyFont="1" applyFill="1" applyBorder="1" applyAlignment="1" applyProtection="1">
      <alignment vertical="center" wrapText="1"/>
    </xf>
    <xf numFmtId="0" fontId="12" fillId="0" borderId="16" xfId="0" applyNumberFormat="1" applyFont="1" applyFill="1" applyBorder="1" applyAlignment="1" applyProtection="1">
      <alignment vertical="center" wrapText="1"/>
    </xf>
    <xf numFmtId="0" fontId="4" fillId="0" borderId="16" xfId="0" applyNumberFormat="1" applyFont="1" applyFill="1" applyBorder="1" applyAlignment="1" applyProtection="1">
      <alignment vertical="center" wrapText="1"/>
    </xf>
    <xf numFmtId="0" fontId="5" fillId="0" borderId="16" xfId="0" applyNumberFormat="1" applyFont="1" applyBorder="1" applyAlignment="1" applyProtection="1">
      <alignment vertical="center" wrapText="1"/>
    </xf>
    <xf numFmtId="0" fontId="5" fillId="0" borderId="16" xfId="0" applyFont="1" applyBorder="1" applyAlignment="1" applyProtection="1">
      <alignment vertical="center" wrapText="1"/>
    </xf>
    <xf numFmtId="0" fontId="3" fillId="0" borderId="16" xfId="0" applyNumberFormat="1" applyFont="1" applyBorder="1" applyAlignment="1" applyProtection="1">
      <alignment vertical="center" wrapText="1"/>
    </xf>
    <xf numFmtId="0" fontId="1" fillId="6" borderId="5" xfId="0" applyFont="1" applyFill="1" applyBorder="1" applyAlignment="1" applyProtection="1">
      <alignment vertical="center" wrapText="1"/>
      <protection locked="0"/>
    </xf>
    <xf numFmtId="0" fontId="1" fillId="9" borderId="5" xfId="0" applyFont="1" applyFill="1" applyBorder="1" applyAlignment="1" applyProtection="1">
      <alignment horizontal="center" vertical="center" wrapText="1"/>
      <protection locked="0"/>
    </xf>
    <xf numFmtId="0" fontId="8" fillId="0" borderId="5" xfId="0" applyFont="1" applyBorder="1" applyAlignment="1" applyProtection="1">
      <alignment vertical="center" wrapText="1"/>
      <protection locked="0"/>
    </xf>
    <xf numFmtId="0" fontId="1" fillId="10" borderId="5" xfId="0" applyFont="1" applyFill="1" applyBorder="1" applyAlignment="1" applyProtection="1">
      <alignment horizontal="center" vertical="center" wrapText="1"/>
      <protection locked="0"/>
    </xf>
    <xf numFmtId="0" fontId="33" fillId="0" borderId="16" xfId="0" applyNumberFormat="1" applyFont="1" applyFill="1" applyBorder="1" applyAlignment="1" applyProtection="1">
      <alignment vertical="center" wrapText="1"/>
      <protection locked="0"/>
    </xf>
    <xf numFmtId="0" fontId="25" fillId="2" borderId="16" xfId="0" applyFont="1" applyFill="1" applyBorder="1"/>
    <xf numFmtId="0" fontId="25" fillId="2" borderId="16" xfId="0" applyFont="1" applyFill="1" applyBorder="1" applyAlignment="1">
      <alignment vertical="center" wrapText="1"/>
    </xf>
    <xf numFmtId="0" fontId="33" fillId="2" borderId="16" xfId="0" applyFont="1" applyFill="1" applyBorder="1" applyAlignment="1">
      <alignment vertical="center" wrapText="1"/>
    </xf>
    <xf numFmtId="0" fontId="34" fillId="2" borderId="16" xfId="0" applyFont="1" applyFill="1" applyBorder="1" applyAlignment="1">
      <alignment horizontal="center" vertical="center"/>
    </xf>
    <xf numFmtId="0" fontId="25" fillId="2" borderId="16" xfId="0" applyFont="1" applyFill="1" applyBorder="1" applyAlignment="1">
      <alignment horizontal="left"/>
    </xf>
    <xf numFmtId="0" fontId="34" fillId="2" borderId="16" xfId="0" applyFont="1" applyFill="1" applyBorder="1" applyAlignment="1">
      <alignment horizontal="center"/>
    </xf>
    <xf numFmtId="0" fontId="23" fillId="2" borderId="16" xfId="0" applyFont="1" applyFill="1" applyBorder="1" applyAlignment="1">
      <alignment horizontal="center"/>
    </xf>
    <xf numFmtId="0" fontId="24" fillId="2" borderId="16" xfId="0" applyFont="1" applyFill="1" applyBorder="1" applyAlignment="1">
      <alignment horizontal="center"/>
    </xf>
    <xf numFmtId="0" fontId="24" fillId="2" borderId="16" xfId="0" applyFont="1" applyFill="1" applyBorder="1" applyAlignment="1"/>
    <xf numFmtId="0" fontId="22" fillId="2" borderId="16" xfId="0" applyFont="1" applyFill="1" applyBorder="1"/>
    <xf numFmtId="0" fontId="23" fillId="2" borderId="16" xfId="0" applyFont="1" applyFill="1" applyBorder="1" applyAlignment="1">
      <alignment horizontal="center" vertical="center"/>
    </xf>
    <xf numFmtId="0" fontId="24" fillId="2" borderId="16" xfId="0" applyFont="1" applyFill="1" applyBorder="1" applyAlignment="1">
      <alignment horizontal="center" vertical="center"/>
    </xf>
    <xf numFmtId="0" fontId="16" fillId="2" borderId="16" xfId="0" applyFont="1" applyFill="1" applyBorder="1" applyAlignment="1">
      <alignment vertical="center"/>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33" fillId="0" borderId="0" xfId="0" applyFont="1" applyAlignment="1" applyProtection="1">
      <alignment horizontal="left" vertical="center"/>
      <protection locked="0"/>
    </xf>
    <xf numFmtId="0" fontId="33" fillId="0" borderId="0" xfId="0" applyFont="1" applyAlignment="1" applyProtection="1">
      <alignment vertical="center"/>
      <protection locked="0"/>
    </xf>
    <xf numFmtId="0" fontId="33" fillId="0" borderId="0" xfId="0" applyFont="1" applyProtection="1">
      <protection locked="0"/>
    </xf>
    <xf numFmtId="0" fontId="4" fillId="0" borderId="16" xfId="0" applyNumberFormat="1" applyFont="1" applyFill="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5" fillId="0" borderId="16" xfId="0" applyFont="1" applyBorder="1" applyAlignment="1" applyProtection="1">
      <alignment vertical="center" wrapText="1"/>
      <protection locked="0"/>
    </xf>
    <xf numFmtId="0" fontId="1" fillId="6" borderId="25" xfId="0" applyFont="1" applyFill="1" applyBorder="1" applyAlignment="1" applyProtection="1">
      <alignment vertical="center" wrapText="1"/>
      <protection locked="0"/>
    </xf>
    <xf numFmtId="0" fontId="40" fillId="0" borderId="30" xfId="0" applyFont="1" applyBorder="1" applyAlignment="1">
      <alignment vertical="center" wrapText="1"/>
    </xf>
    <xf numFmtId="0" fontId="40" fillId="0" borderId="1" xfId="0" applyFont="1" applyBorder="1" applyAlignment="1">
      <alignment vertical="center" wrapText="1"/>
    </xf>
    <xf numFmtId="0" fontId="40" fillId="0" borderId="47" xfId="0" applyFont="1" applyBorder="1" applyAlignment="1">
      <alignment vertical="center" wrapText="1"/>
    </xf>
    <xf numFmtId="0" fontId="39" fillId="0" borderId="16" xfId="0" applyFont="1" applyBorder="1" applyAlignment="1">
      <alignment horizontal="left" vertical="center" wrapText="1"/>
    </xf>
    <xf numFmtId="0" fontId="39" fillId="0" borderId="16" xfId="0" applyFont="1" applyBorder="1" applyAlignment="1">
      <alignment horizontal="justify" vertical="top" wrapText="1"/>
    </xf>
    <xf numFmtId="0" fontId="36" fillId="0" borderId="50" xfId="0" applyFont="1" applyBorder="1" applyAlignment="1">
      <alignment vertical="center" wrapText="1"/>
    </xf>
    <xf numFmtId="0" fontId="42" fillId="0" borderId="23" xfId="0" applyFont="1" applyBorder="1" applyAlignment="1">
      <alignment vertical="center" wrapText="1"/>
    </xf>
    <xf numFmtId="0" fontId="44" fillId="0" borderId="0" xfId="0" applyFont="1" applyBorder="1" applyAlignment="1">
      <alignment vertical="center" wrapText="1"/>
    </xf>
    <xf numFmtId="0" fontId="36" fillId="0" borderId="0" xfId="0" applyFont="1" applyBorder="1" applyAlignment="1">
      <alignment vertical="center" wrapText="1"/>
    </xf>
    <xf numFmtId="0" fontId="42" fillId="0" borderId="0" xfId="0" applyFont="1" applyBorder="1" applyAlignment="1">
      <alignment vertical="center" wrapText="1"/>
    </xf>
    <xf numFmtId="0" fontId="36" fillId="0" borderId="51" xfId="0" applyFont="1" applyBorder="1" applyAlignment="1">
      <alignment vertical="center" wrapText="1"/>
    </xf>
    <xf numFmtId="0" fontId="42" fillId="0" borderId="21" xfId="0" applyFont="1" applyBorder="1" applyAlignment="1">
      <alignment horizontal="left" vertical="center" wrapText="1"/>
    </xf>
    <xf numFmtId="0" fontId="41" fillId="0" borderId="0" xfId="0" applyFont="1" applyBorder="1" applyAlignment="1">
      <alignment vertical="center" wrapText="1"/>
    </xf>
    <xf numFmtId="0" fontId="36" fillId="11" borderId="52" xfId="0" applyFont="1" applyFill="1" applyBorder="1" applyAlignment="1">
      <alignment vertical="center" wrapText="1"/>
    </xf>
    <xf numFmtId="0" fontId="42" fillId="11" borderId="6" xfId="0" applyFont="1" applyFill="1" applyBorder="1" applyAlignment="1">
      <alignment vertical="center" wrapText="1"/>
    </xf>
    <xf numFmtId="0" fontId="36" fillId="11" borderId="0" xfId="0" applyFont="1" applyFill="1" applyBorder="1" applyAlignment="1">
      <alignment vertical="center" wrapText="1"/>
    </xf>
    <xf numFmtId="0" fontId="42" fillId="11" borderId="0" xfId="0" applyFont="1" applyFill="1" applyBorder="1" applyAlignment="1">
      <alignment vertical="center" wrapText="1"/>
    </xf>
    <xf numFmtId="14" fontId="11" fillId="0" borderId="16" xfId="0" applyNumberFormat="1" applyFont="1" applyBorder="1" applyAlignment="1">
      <alignment horizontal="center"/>
    </xf>
    <xf numFmtId="0" fontId="11" fillId="0" borderId="16" xfId="0" applyFont="1" applyBorder="1" applyAlignment="1">
      <alignment horizontal="center"/>
    </xf>
    <xf numFmtId="0" fontId="11" fillId="0" borderId="16" xfId="0" applyFont="1" applyBorder="1" applyAlignment="1">
      <alignment horizontal="center" wrapText="1"/>
    </xf>
    <xf numFmtId="0" fontId="0" fillId="0" borderId="16" xfId="0" applyBorder="1" applyAlignment="1">
      <alignment horizontal="justify" vertical="center" wrapText="1"/>
    </xf>
    <xf numFmtId="0" fontId="9" fillId="0" borderId="16" xfId="0" applyFont="1" applyBorder="1" applyAlignment="1">
      <alignment horizontal="justify" vertical="center" wrapText="1"/>
    </xf>
    <xf numFmtId="0" fontId="0" fillId="0" borderId="0" xfId="0" applyAlignment="1">
      <alignment wrapText="1"/>
    </xf>
    <xf numFmtId="0" fontId="0" fillId="0" borderId="16" xfId="0" applyBorder="1" applyAlignment="1">
      <alignment horizontal="left" vertical="center" wrapText="1"/>
    </xf>
    <xf numFmtId="14" fontId="0" fillId="0" borderId="16" xfId="0" applyNumberFormat="1" applyBorder="1" applyAlignment="1">
      <alignment horizontal="justify" vertical="center" wrapText="1"/>
    </xf>
    <xf numFmtId="14" fontId="5" fillId="0" borderId="16" xfId="0" applyNumberFormat="1" applyFont="1" applyBorder="1" applyAlignment="1" applyProtection="1">
      <alignment horizontal="left" vertical="center" wrapText="1"/>
    </xf>
    <xf numFmtId="0" fontId="39" fillId="0" borderId="16" xfId="0" applyFont="1" applyBorder="1" applyAlignment="1">
      <alignment horizontal="justify" vertical="center" wrapText="1"/>
    </xf>
    <xf numFmtId="0" fontId="45" fillId="0" borderId="16" xfId="0" applyFont="1" applyFill="1" applyBorder="1" applyAlignment="1" applyProtection="1">
      <alignment horizontal="center" vertical="center" wrapText="1"/>
      <protection locked="0"/>
    </xf>
    <xf numFmtId="0" fontId="45" fillId="0" borderId="17" xfId="0" applyFont="1" applyFill="1" applyBorder="1" applyAlignment="1" applyProtection="1">
      <alignment horizontal="center" vertical="center" wrapText="1"/>
      <protection locked="0"/>
    </xf>
    <xf numFmtId="0" fontId="39" fillId="0" borderId="53" xfId="0" applyFont="1" applyBorder="1" applyAlignment="1">
      <alignment horizontal="justify" vertical="center" wrapText="1"/>
    </xf>
    <xf numFmtId="0" fontId="39" fillId="0" borderId="51" xfId="0" applyFont="1" applyBorder="1" applyAlignment="1">
      <alignment horizontal="justify" vertical="center" wrapText="1"/>
    </xf>
    <xf numFmtId="14" fontId="5" fillId="0" borderId="16" xfId="0" applyNumberFormat="1" applyFont="1" applyBorder="1" applyAlignment="1" applyProtection="1">
      <alignment vertical="center" wrapText="1"/>
    </xf>
    <xf numFmtId="0" fontId="29" fillId="2" borderId="0" xfId="0" applyFont="1" applyFill="1" applyAlignment="1">
      <alignment horizontal="center"/>
    </xf>
    <xf numFmtId="0" fontId="25" fillId="2" borderId="16"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6" fillId="2" borderId="0" xfId="0" applyFont="1" applyFill="1" applyBorder="1" applyAlignment="1">
      <alignment horizontal="center" vertical="center" wrapText="1"/>
    </xf>
    <xf numFmtId="0" fontId="25" fillId="2" borderId="22" xfId="0" applyFont="1" applyFill="1" applyBorder="1" applyAlignment="1">
      <alignment horizontal="left" vertical="center" wrapText="1"/>
    </xf>
    <xf numFmtId="0" fontId="25" fillId="2" borderId="23" xfId="0" applyFont="1" applyFill="1" applyBorder="1" applyAlignment="1">
      <alignment horizontal="left" vertical="center" wrapText="1"/>
    </xf>
    <xf numFmtId="0" fontId="25" fillId="2" borderId="25" xfId="0" applyFont="1" applyFill="1" applyBorder="1" applyAlignment="1">
      <alignment horizontal="left" vertical="center" wrapText="1"/>
    </xf>
    <xf numFmtId="0" fontId="25" fillId="2" borderId="26" xfId="0" applyFont="1" applyFill="1" applyBorder="1" applyAlignment="1">
      <alignment horizontal="left" vertical="center" wrapText="1"/>
    </xf>
    <xf numFmtId="0" fontId="17" fillId="2" borderId="0" xfId="0" applyFont="1" applyFill="1" applyAlignment="1">
      <alignment horizontal="left"/>
    </xf>
    <xf numFmtId="0" fontId="1" fillId="2" borderId="0" xfId="0" applyFont="1" applyFill="1" applyAlignment="1">
      <alignment horizontal="left"/>
    </xf>
    <xf numFmtId="0" fontId="19" fillId="2" borderId="0" xfId="0" applyFont="1" applyFill="1" applyAlignment="1">
      <alignment horizontal="left" vertical="center" wrapText="1"/>
    </xf>
    <xf numFmtId="0" fontId="19" fillId="2" borderId="0" xfId="0" applyFont="1" applyFill="1" applyBorder="1" applyAlignment="1">
      <alignment horizontal="left" vertical="center" wrapText="1"/>
    </xf>
    <xf numFmtId="0" fontId="0" fillId="0" borderId="27" xfId="0" applyBorder="1" applyAlignment="1" applyProtection="1">
      <alignment horizontal="left" vertical="center" wrapText="1"/>
    </xf>
    <xf numFmtId="0" fontId="0" fillId="0" borderId="28" xfId="0" applyBorder="1" applyAlignment="1" applyProtection="1">
      <alignment horizontal="left" vertical="center" wrapText="1"/>
    </xf>
    <xf numFmtId="0" fontId="0" fillId="0" borderId="29" xfId="0" applyBorder="1" applyAlignment="1" applyProtection="1">
      <alignment horizontal="left" vertical="center" wrapText="1"/>
    </xf>
    <xf numFmtId="0" fontId="11" fillId="0" borderId="30" xfId="0" applyFont="1" applyBorder="1" applyAlignment="1" applyProtection="1">
      <alignment horizontal="center"/>
    </xf>
    <xf numFmtId="0" fontId="11" fillId="0" borderId="3" xfId="0" applyFont="1" applyBorder="1" applyAlignment="1" applyProtection="1">
      <alignment horizontal="center"/>
    </xf>
    <xf numFmtId="0" fontId="11" fillId="0" borderId="31" xfId="0" applyFont="1" applyBorder="1" applyAlignment="1" applyProtection="1">
      <alignment horizontal="center"/>
    </xf>
    <xf numFmtId="0" fontId="11" fillId="0" borderId="32" xfId="0" applyFont="1" applyBorder="1" applyAlignment="1" applyProtection="1">
      <alignment horizontal="center" vertical="center"/>
    </xf>
    <xf numFmtId="0" fontId="11" fillId="0" borderId="9" xfId="0" applyFont="1" applyBorder="1" applyAlignment="1" applyProtection="1">
      <alignment horizontal="center" vertical="center"/>
    </xf>
    <xf numFmtId="0" fontId="11" fillId="0" borderId="33" xfId="0" applyFont="1" applyBorder="1" applyAlignment="1" applyProtection="1">
      <alignment horizontal="center" vertical="center"/>
    </xf>
    <xf numFmtId="0" fontId="0" fillId="0" borderId="34" xfId="0" applyBorder="1" applyAlignment="1" applyProtection="1">
      <alignment vertical="center"/>
    </xf>
    <xf numFmtId="0" fontId="0" fillId="0" borderId="35" xfId="0" applyBorder="1" applyAlignment="1" applyProtection="1">
      <alignment vertical="center"/>
    </xf>
    <xf numFmtId="0" fontId="10" fillId="0" borderId="36" xfId="0" applyFont="1" applyBorder="1" applyAlignment="1" applyProtection="1">
      <alignment horizontal="left" vertical="center" wrapText="1"/>
    </xf>
    <xf numFmtId="0" fontId="10" fillId="0" borderId="37" xfId="0" applyFont="1" applyBorder="1" applyAlignment="1" applyProtection="1">
      <alignment horizontal="left" vertical="center" wrapText="1"/>
    </xf>
    <xf numFmtId="0" fontId="10" fillId="0" borderId="38" xfId="0" applyFont="1" applyBorder="1" applyAlignment="1" applyProtection="1">
      <alignment horizontal="left" vertical="center" wrapText="1"/>
    </xf>
    <xf numFmtId="0" fontId="0" fillId="0" borderId="39" xfId="0" applyBorder="1" applyAlignment="1" applyProtection="1">
      <alignment horizontal="left" vertical="center" wrapText="1"/>
    </xf>
    <xf numFmtId="0" fontId="0" fillId="0" borderId="40" xfId="0" applyBorder="1" applyAlignment="1" applyProtection="1">
      <alignment horizontal="left" vertical="center" wrapText="1"/>
    </xf>
    <xf numFmtId="0" fontId="0" fillId="0" borderId="41" xfId="0" applyBorder="1" applyAlignment="1" applyProtection="1">
      <alignment horizontal="left" vertical="center" wrapText="1"/>
    </xf>
    <xf numFmtId="0" fontId="4" fillId="8" borderId="43" xfId="0" applyFont="1" applyFill="1" applyBorder="1" applyAlignment="1" applyProtection="1">
      <alignment horizontal="center" vertical="center" wrapText="1"/>
      <protection locked="0"/>
    </xf>
    <xf numFmtId="0" fontId="4" fillId="8" borderId="44" xfId="0" applyFont="1" applyFill="1" applyBorder="1" applyAlignment="1" applyProtection="1">
      <alignment horizontal="center" vertical="center" wrapText="1"/>
      <protection locked="0"/>
    </xf>
    <xf numFmtId="0" fontId="4" fillId="8" borderId="17" xfId="0" applyFont="1" applyFill="1" applyBorder="1" applyAlignment="1" applyProtection="1">
      <alignment horizontal="center" vertical="center" wrapText="1"/>
      <protection locked="0"/>
    </xf>
    <xf numFmtId="0" fontId="4" fillId="8" borderId="45" xfId="0" applyFont="1" applyFill="1" applyBorder="1" applyAlignment="1" applyProtection="1">
      <alignment horizontal="center" vertical="center" wrapText="1"/>
      <protection locked="0"/>
    </xf>
    <xf numFmtId="0" fontId="4" fillId="8" borderId="19" xfId="0" applyFont="1" applyFill="1" applyBorder="1" applyAlignment="1" applyProtection="1">
      <alignment horizontal="center" vertical="center" wrapText="1"/>
      <protection locked="0"/>
    </xf>
    <xf numFmtId="0" fontId="4" fillId="8" borderId="37" xfId="0" applyFont="1" applyFill="1" applyBorder="1" applyAlignment="1" applyProtection="1">
      <alignment horizontal="center" vertical="center" wrapText="1"/>
      <protection locked="0"/>
    </xf>
    <xf numFmtId="0" fontId="4" fillId="8" borderId="20" xfId="0" applyFont="1" applyFill="1" applyBorder="1" applyAlignment="1" applyProtection="1">
      <alignment horizontal="center" vertical="center" wrapText="1"/>
      <protection locked="0"/>
    </xf>
    <xf numFmtId="0" fontId="4" fillId="8" borderId="15" xfId="0" applyFont="1" applyFill="1" applyBorder="1" applyAlignment="1" applyProtection="1">
      <alignment horizontal="center" vertical="center" wrapText="1"/>
      <protection locked="0"/>
    </xf>
    <xf numFmtId="0" fontId="4" fillId="8" borderId="24" xfId="0" applyFont="1" applyFill="1" applyBorder="1" applyAlignment="1" applyProtection="1">
      <alignment horizontal="center" vertical="center" wrapText="1"/>
      <protection locked="0"/>
    </xf>
    <xf numFmtId="0" fontId="4" fillId="0" borderId="0" xfId="0" applyFont="1" applyAlignment="1" applyProtection="1">
      <alignment horizontal="center" wrapText="1"/>
      <protection locked="0"/>
    </xf>
    <xf numFmtId="49" fontId="4" fillId="8" borderId="34" xfId="0" applyNumberFormat="1" applyFont="1" applyFill="1" applyBorder="1" applyAlignment="1" applyProtection="1">
      <alignment horizontal="center" vertical="center" wrapText="1"/>
      <protection locked="0"/>
    </xf>
    <xf numFmtId="49" fontId="4" fillId="8" borderId="3" xfId="0" applyNumberFormat="1"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wrapText="1"/>
      <protection locked="0"/>
    </xf>
    <xf numFmtId="0" fontId="4" fillId="8" borderId="16" xfId="0" applyFont="1" applyFill="1" applyBorder="1" applyAlignment="1" applyProtection="1">
      <alignment horizontal="center" vertical="center" wrapText="1"/>
      <protection locked="0"/>
    </xf>
    <xf numFmtId="0" fontId="4" fillId="8" borderId="25" xfId="0" applyFont="1" applyFill="1" applyBorder="1" applyAlignment="1" applyProtection="1">
      <alignment horizontal="center" vertical="center" wrapText="1"/>
      <protection locked="0"/>
    </xf>
    <xf numFmtId="0" fontId="4" fillId="8" borderId="30" xfId="0" applyFont="1" applyFill="1" applyBorder="1" applyAlignment="1" applyProtection="1">
      <alignment horizontal="center" vertical="center" wrapText="1"/>
      <protection locked="0"/>
    </xf>
    <xf numFmtId="0" fontId="4" fillId="8" borderId="31"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4" fillId="8" borderId="2" xfId="0" applyFont="1" applyFill="1" applyBorder="1" applyAlignment="1" applyProtection="1">
      <alignment horizontal="center" vertical="center" wrapText="1"/>
      <protection locked="0"/>
    </xf>
    <xf numFmtId="0" fontId="5" fillId="0" borderId="26"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6"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12" fillId="0" borderId="30" xfId="0" applyNumberFormat="1" applyFont="1" applyFill="1" applyBorder="1" applyAlignment="1" applyProtection="1">
      <alignment horizontal="center" vertical="center" wrapText="1"/>
      <protection locked="0"/>
    </xf>
    <xf numFmtId="0" fontId="12" fillId="0" borderId="31" xfId="0" applyNumberFormat="1" applyFont="1" applyFill="1" applyBorder="1" applyAlignment="1" applyProtection="1">
      <alignment horizontal="center" vertical="center" wrapText="1"/>
      <protection locked="0"/>
    </xf>
    <xf numFmtId="0" fontId="12" fillId="0" borderId="47" xfId="0" applyNumberFormat="1" applyFont="1" applyFill="1" applyBorder="1" applyAlignment="1" applyProtection="1">
      <alignment horizontal="center" vertical="center" wrapText="1"/>
      <protection locked="0"/>
    </xf>
    <xf numFmtId="0" fontId="12" fillId="0" borderId="11" xfId="0" applyNumberFormat="1" applyFont="1" applyFill="1" applyBorder="1" applyAlignment="1" applyProtection="1">
      <alignment horizontal="center" vertical="center" wrapText="1"/>
      <protection locked="0"/>
    </xf>
    <xf numFmtId="0" fontId="5" fillId="0" borderId="33"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4" fillId="8" borderId="33" xfId="0" applyFont="1" applyFill="1" applyBorder="1" applyAlignment="1" applyProtection="1">
      <alignment horizontal="center" vertical="center" wrapText="1"/>
      <protection locked="0"/>
    </xf>
    <xf numFmtId="0" fontId="4" fillId="8" borderId="48" xfId="0" applyFont="1" applyFill="1" applyBorder="1" applyAlignment="1" applyProtection="1">
      <alignment horizontal="center" vertical="center" wrapText="1"/>
      <protection locked="0"/>
    </xf>
    <xf numFmtId="0" fontId="4" fillId="8" borderId="42" xfId="0" applyFont="1" applyFill="1" applyBorder="1" applyAlignment="1" applyProtection="1">
      <alignment horizontal="center" vertical="center" wrapText="1"/>
      <protection locked="0"/>
    </xf>
    <xf numFmtId="0" fontId="4" fillId="8" borderId="26" xfId="0" applyFont="1" applyFill="1" applyBorder="1" applyAlignment="1" applyProtection="1">
      <alignment horizontal="center" vertical="center" wrapText="1"/>
      <protection locked="0"/>
    </xf>
    <xf numFmtId="0" fontId="4" fillId="8" borderId="49" xfId="0" applyFont="1" applyFill="1" applyBorder="1" applyAlignment="1" applyProtection="1">
      <alignment horizontal="center" vertical="center" wrapText="1"/>
      <protection locked="0"/>
    </xf>
    <xf numFmtId="0" fontId="12" fillId="0" borderId="16" xfId="0" applyFont="1" applyBorder="1" applyAlignment="1" applyProtection="1">
      <alignment horizontal="center" vertical="center" textRotation="90" wrapText="1"/>
      <protection locked="0"/>
    </xf>
    <xf numFmtId="0" fontId="43" fillId="0" borderId="16" xfId="0" applyFont="1" applyFill="1" applyBorder="1" applyAlignment="1" applyProtection="1">
      <alignment horizontal="center" vertical="center" wrapText="1"/>
      <protection locked="0"/>
    </xf>
    <xf numFmtId="0" fontId="40" fillId="0" borderId="19"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6" xfId="0" applyFont="1" applyBorder="1" applyAlignment="1">
      <alignment horizontal="center" vertical="center" wrapText="1"/>
    </xf>
    <xf numFmtId="0" fontId="41" fillId="0" borderId="33" xfId="0" applyFont="1" applyBorder="1" applyAlignment="1">
      <alignment horizontal="center" vertical="center" wrapText="1"/>
    </xf>
    <xf numFmtId="0" fontId="41" fillId="0" borderId="34" xfId="0" applyFont="1" applyBorder="1" applyAlignment="1">
      <alignment horizontal="center" vertical="center" wrapText="1"/>
    </xf>
    <xf numFmtId="0" fontId="41" fillId="0" borderId="35" xfId="0" applyFont="1" applyBorder="1" applyAlignment="1">
      <alignment horizontal="center" vertical="center" wrapText="1"/>
    </xf>
    <xf numFmtId="0" fontId="35" fillId="0" borderId="36" xfId="0" applyFont="1" applyBorder="1" applyAlignment="1">
      <alignment horizontal="left" vertical="center" wrapText="1"/>
    </xf>
    <xf numFmtId="0" fontId="42" fillId="0" borderId="37" xfId="0" applyFont="1" applyBorder="1" applyAlignment="1">
      <alignment horizontal="left" vertical="center" wrapText="1"/>
    </xf>
    <xf numFmtId="0" fontId="42" fillId="0" borderId="38" xfId="0" applyFont="1" applyBorder="1" applyAlignment="1">
      <alignment horizontal="left" vertical="center" wrapText="1"/>
    </xf>
    <xf numFmtId="0" fontId="41" fillId="0" borderId="30"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31"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2" xfId="0" applyFont="1" applyBorder="1" applyAlignment="1">
      <alignment horizontal="center" vertical="center" wrapText="1"/>
    </xf>
    <xf numFmtId="0" fontId="36" fillId="0" borderId="39" xfId="0" applyFont="1" applyBorder="1" applyAlignment="1">
      <alignment horizontal="left" vertical="center" wrapText="1"/>
    </xf>
    <xf numFmtId="0" fontId="42" fillId="0" borderId="40" xfId="0" applyFont="1" applyBorder="1" applyAlignment="1">
      <alignment horizontal="left" vertical="center" wrapText="1"/>
    </xf>
    <xf numFmtId="0" fontId="42" fillId="0" borderId="41" xfId="0" applyFont="1" applyBorder="1" applyAlignment="1">
      <alignment horizontal="left" vertical="center" wrapText="1"/>
    </xf>
    <xf numFmtId="0" fontId="36" fillId="11" borderId="27" xfId="0" applyFont="1" applyFill="1" applyBorder="1" applyAlignment="1">
      <alignment horizontal="left" vertical="center" wrapText="1"/>
    </xf>
    <xf numFmtId="0" fontId="42" fillId="11" borderId="28" xfId="0" applyFont="1" applyFill="1" applyBorder="1" applyAlignment="1">
      <alignment horizontal="left" vertical="center" wrapText="1"/>
    </xf>
    <xf numFmtId="0" fontId="42" fillId="11" borderId="29" xfId="0" applyFont="1" applyFill="1" applyBorder="1" applyAlignment="1">
      <alignment horizontal="left" vertical="center" wrapText="1"/>
    </xf>
    <xf numFmtId="0" fontId="2" fillId="0" borderId="19" xfId="0" applyFont="1" applyBorder="1" applyAlignment="1" applyProtection="1">
      <alignment horizontal="center" vertical="center" textRotation="90" wrapText="1"/>
    </xf>
    <xf numFmtId="0" fontId="2" fillId="0" borderId="15" xfId="0" applyFont="1" applyBorder="1" applyAlignment="1" applyProtection="1">
      <alignment horizontal="center" vertical="center" textRotation="90" wrapText="1"/>
    </xf>
    <xf numFmtId="0" fontId="2" fillId="0" borderId="4" xfId="0" applyFont="1" applyBorder="1" applyAlignment="1" applyProtection="1">
      <alignment horizontal="center" vertical="center" textRotation="90" wrapText="1"/>
    </xf>
    <xf numFmtId="0" fontId="1" fillId="8" borderId="22" xfId="0" applyFont="1" applyFill="1" applyBorder="1" applyAlignment="1" applyProtection="1">
      <alignment horizontal="center" vertical="center" wrapText="1"/>
      <protection locked="0"/>
    </xf>
    <xf numFmtId="0" fontId="1" fillId="8" borderId="5" xfId="0" applyFont="1" applyFill="1" applyBorder="1" applyAlignment="1" applyProtection="1">
      <alignment horizontal="center" vertical="center" wrapText="1"/>
      <protection locked="0"/>
    </xf>
    <xf numFmtId="0" fontId="1" fillId="9" borderId="22" xfId="0" applyFont="1" applyFill="1" applyBorder="1" applyAlignment="1" applyProtection="1">
      <alignment horizontal="center" vertical="center" wrapText="1"/>
      <protection locked="0"/>
    </xf>
    <xf numFmtId="0" fontId="0" fillId="0" borderId="22" xfId="0" applyBorder="1" applyProtection="1">
      <protection locked="0"/>
    </xf>
    <xf numFmtId="0" fontId="0" fillId="0" borderId="23" xfId="0" applyBorder="1" applyProtection="1">
      <protection locked="0"/>
    </xf>
    <xf numFmtId="0" fontId="1" fillId="8" borderId="6" xfId="0" applyFont="1" applyFill="1" applyBorder="1" applyAlignment="1" applyProtection="1">
      <alignment horizontal="center" vertical="center" wrapText="1"/>
      <protection locked="0"/>
    </xf>
    <xf numFmtId="0" fontId="1" fillId="6" borderId="22" xfId="0" applyFont="1" applyFill="1" applyBorder="1" applyAlignment="1" applyProtection="1">
      <alignment horizontal="center" vertical="center" wrapText="1"/>
      <protection locked="0"/>
    </xf>
    <xf numFmtId="0" fontId="1" fillId="8" borderId="19" xfId="0" applyFont="1" applyFill="1" applyBorder="1" applyAlignment="1" applyProtection="1">
      <alignment horizontal="center" vertical="center" wrapText="1"/>
      <protection locked="0"/>
    </xf>
    <xf numFmtId="0" fontId="1" fillId="8" borderId="4" xfId="0" applyFont="1" applyFill="1" applyBorder="1" applyAlignment="1" applyProtection="1">
      <alignment horizontal="center" vertical="center" wrapText="1"/>
      <protection locked="0"/>
    </xf>
    <xf numFmtId="0" fontId="46" fillId="0" borderId="33" xfId="0" applyFont="1" applyBorder="1" applyAlignment="1" applyProtection="1">
      <alignment horizontal="center" vertical="center"/>
      <protection locked="0"/>
    </xf>
    <xf numFmtId="0" fontId="46" fillId="0" borderId="34" xfId="0" applyFont="1" applyBorder="1" applyAlignment="1" applyProtection="1">
      <alignment horizontal="center" vertical="center"/>
      <protection locked="0"/>
    </xf>
    <xf numFmtId="0" fontId="46" fillId="0" borderId="35" xfId="0" applyFont="1" applyBorder="1" applyAlignment="1" applyProtection="1">
      <alignment horizontal="center" vertical="center"/>
      <protection locked="0"/>
    </xf>
    <xf numFmtId="0" fontId="35" fillId="0" borderId="33" xfId="0" applyFont="1" applyBorder="1" applyAlignment="1">
      <alignment horizontal="left" vertical="center" wrapText="1"/>
    </xf>
    <xf numFmtId="0" fontId="36" fillId="0" borderId="34" xfId="0" applyFont="1" applyBorder="1" applyAlignment="1">
      <alignment horizontal="left" vertical="center" wrapText="1"/>
    </xf>
    <xf numFmtId="0" fontId="36" fillId="0" borderId="35" xfId="0" applyFont="1" applyBorder="1" applyAlignment="1">
      <alignment horizontal="left" vertical="center" wrapText="1"/>
    </xf>
    <xf numFmtId="0" fontId="36" fillId="0" borderId="33" xfId="0" applyFont="1" applyBorder="1" applyAlignment="1">
      <alignment horizontal="left" vertical="center" wrapText="1"/>
    </xf>
    <xf numFmtId="0" fontId="35" fillId="11" borderId="33" xfId="0" applyFont="1" applyFill="1" applyBorder="1" applyAlignment="1">
      <alignment horizontal="left" vertical="center" wrapText="1"/>
    </xf>
    <xf numFmtId="0" fontId="36" fillId="11" borderId="34" xfId="0" applyFont="1" applyFill="1" applyBorder="1" applyAlignment="1">
      <alignment horizontal="left" vertical="center" wrapText="1"/>
    </xf>
    <xf numFmtId="0" fontId="36" fillId="11" borderId="35" xfId="0" applyFont="1" applyFill="1" applyBorder="1" applyAlignment="1">
      <alignment horizontal="left" vertical="center" wrapText="1"/>
    </xf>
    <xf numFmtId="0" fontId="40" fillId="0" borderId="30"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47" xfId="0" applyFont="1" applyBorder="1" applyAlignment="1">
      <alignment horizontal="center" vertical="center" wrapText="1"/>
    </xf>
    <xf numFmtId="0" fontId="44" fillId="0" borderId="22"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5" xfId="0" applyFont="1" applyBorder="1" applyAlignment="1">
      <alignment horizontal="center" vertical="center" wrapText="1"/>
    </xf>
    <xf numFmtId="0" fontId="11" fillId="0" borderId="16" xfId="0" applyFont="1" applyBorder="1" applyAlignment="1">
      <alignment horizontal="center"/>
    </xf>
    <xf numFmtId="0" fontId="11" fillId="0" borderId="17" xfId="0" applyFont="1" applyBorder="1" applyAlignment="1">
      <alignment horizontal="center"/>
    </xf>
    <xf numFmtId="0" fontId="11" fillId="0" borderId="40" xfId="0" applyFont="1" applyBorder="1" applyAlignment="1">
      <alignment horizontal="center"/>
    </xf>
    <xf numFmtId="0" fontId="11" fillId="0" borderId="51" xfId="0" applyFont="1" applyBorder="1" applyAlignment="1">
      <alignment horizontal="center"/>
    </xf>
  </cellXfs>
  <cellStyles count="1">
    <cellStyle name="Normal" xfId="0" builtinId="0"/>
  </cellStyles>
  <dxfs count="20">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142876</xdr:rowOff>
    </xdr:from>
    <xdr:to>
      <xdr:col>1</xdr:col>
      <xdr:colOff>1762125</xdr:colOff>
      <xdr:row>1</xdr:row>
      <xdr:rowOff>555841</xdr:rowOff>
    </xdr:to>
    <xdr:pic>
      <xdr:nvPicPr>
        <xdr:cNvPr id="4"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 y="142876"/>
          <a:ext cx="2595562" cy="100827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2</xdr:row>
      <xdr:rowOff>0</xdr:rowOff>
    </xdr:from>
    <xdr:to>
      <xdr:col>0</xdr:col>
      <xdr:colOff>2397125</xdr:colOff>
      <xdr:row>3</xdr:row>
      <xdr:rowOff>444500</xdr:rowOff>
    </xdr:to>
    <xdr:pic>
      <xdr:nvPicPr>
        <xdr:cNvPr id="3"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27000" y="222250"/>
          <a:ext cx="2270125" cy="9366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114300</xdr:rowOff>
    </xdr:from>
    <xdr:to>
      <xdr:col>0</xdr:col>
      <xdr:colOff>762000</xdr:colOff>
      <xdr:row>2</xdr:row>
      <xdr:rowOff>19050</xdr:rowOff>
    </xdr:to>
    <xdr:pic>
      <xdr:nvPicPr>
        <xdr:cNvPr id="2"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57150" y="114300"/>
          <a:ext cx="1524000" cy="4286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H37"/>
  <sheetViews>
    <sheetView workbookViewId="0">
      <selection activeCell="B9" sqref="B9:H9"/>
    </sheetView>
  </sheetViews>
  <sheetFormatPr baseColWidth="10" defaultRowHeight="12.75"/>
  <cols>
    <col min="1" max="1" width="0.7109375" style="73" customWidth="1"/>
    <col min="2" max="2" width="22.85546875" style="73" customWidth="1"/>
    <col min="3" max="3" width="5.7109375" style="73" customWidth="1"/>
    <col min="4" max="4" width="23.28515625" style="73" customWidth="1"/>
    <col min="5" max="5" width="1.140625" style="73" customWidth="1"/>
    <col min="6" max="6" width="24" style="73" customWidth="1"/>
    <col min="7" max="7" width="5.7109375" style="73" customWidth="1"/>
    <col min="8" max="8" width="33.7109375" style="73" customWidth="1"/>
    <col min="9" max="16384" width="11.42578125" style="73"/>
  </cols>
  <sheetData>
    <row r="1" spans="2:8" ht="18" customHeight="1"/>
    <row r="2" spans="2:8" ht="16.5">
      <c r="B2" s="202" t="s">
        <v>74</v>
      </c>
      <c r="C2" s="202"/>
      <c r="D2" s="202"/>
      <c r="E2" s="74"/>
    </row>
    <row r="3" spans="2:8" ht="18" customHeight="1">
      <c r="B3" s="204" t="s">
        <v>75</v>
      </c>
      <c r="C3" s="204"/>
      <c r="D3" s="204"/>
      <c r="E3" s="204"/>
      <c r="F3" s="204"/>
      <c r="G3" s="204"/>
      <c r="H3" s="204"/>
    </row>
    <row r="4" spans="2:8" ht="12.75" customHeight="1">
      <c r="B4" s="204"/>
      <c r="C4" s="204"/>
      <c r="D4" s="204"/>
      <c r="E4" s="204"/>
      <c r="F4" s="204"/>
      <c r="G4" s="204"/>
      <c r="H4" s="204"/>
    </row>
    <row r="5" spans="2:8" ht="12.75" customHeight="1">
      <c r="B5" s="204"/>
      <c r="C5" s="204"/>
      <c r="D5" s="204"/>
      <c r="E5" s="204"/>
      <c r="F5" s="204"/>
      <c r="G5" s="204"/>
      <c r="H5" s="204"/>
    </row>
    <row r="6" spans="2:8" ht="12.75" customHeight="1">
      <c r="B6" s="204"/>
      <c r="C6" s="204"/>
      <c r="D6" s="204"/>
      <c r="E6" s="204"/>
      <c r="F6" s="204"/>
      <c r="G6" s="204"/>
      <c r="H6" s="204"/>
    </row>
    <row r="7" spans="2:8" ht="12.75" customHeight="1">
      <c r="B7" s="204"/>
      <c r="C7" s="204"/>
      <c r="D7" s="204"/>
      <c r="E7" s="204"/>
      <c r="F7" s="204"/>
      <c r="G7" s="204"/>
      <c r="H7" s="204"/>
    </row>
    <row r="8" spans="2:8" ht="25.5" customHeight="1">
      <c r="B8" s="204"/>
      <c r="C8" s="204"/>
      <c r="D8" s="204"/>
      <c r="E8" s="204"/>
      <c r="F8" s="204"/>
      <c r="G8" s="204"/>
      <c r="H8" s="204"/>
    </row>
    <row r="9" spans="2:8" ht="37.5" customHeight="1">
      <c r="B9" s="204" t="s">
        <v>76</v>
      </c>
      <c r="C9" s="204"/>
      <c r="D9" s="204"/>
      <c r="E9" s="204"/>
      <c r="F9" s="204"/>
      <c r="G9" s="204"/>
      <c r="H9" s="204"/>
    </row>
    <row r="10" spans="2:8" ht="12.75" customHeight="1">
      <c r="B10" s="99"/>
      <c r="C10" s="99"/>
      <c r="D10" s="99"/>
      <c r="E10" s="99"/>
      <c r="F10" s="99"/>
      <c r="G10" s="99"/>
      <c r="H10" s="99"/>
    </row>
    <row r="11" spans="2:8" ht="18">
      <c r="B11" s="203" t="s">
        <v>77</v>
      </c>
      <c r="C11" s="203"/>
      <c r="D11" s="203"/>
      <c r="E11" s="203"/>
      <c r="F11" s="203"/>
      <c r="G11" s="203"/>
      <c r="H11" s="75"/>
    </row>
    <row r="12" spans="2:8" ht="14.25" customHeight="1"/>
    <row r="13" spans="2:8" s="76" customFormat="1" ht="16.5" thickBot="1">
      <c r="B13" s="77" t="s">
        <v>78</v>
      </c>
      <c r="C13" s="98" t="s">
        <v>119</v>
      </c>
      <c r="D13" s="98"/>
      <c r="E13" s="98"/>
      <c r="F13" s="98"/>
      <c r="G13" s="98"/>
      <c r="H13" s="98"/>
    </row>
    <row r="14" spans="2:8" s="76" customFormat="1" ht="13.5" customHeight="1">
      <c r="B14" s="78"/>
    </row>
    <row r="15" spans="2:8" s="76" customFormat="1" ht="15.75" customHeight="1">
      <c r="D15" s="97"/>
      <c r="E15" s="97"/>
      <c r="F15" s="97"/>
      <c r="G15" s="97"/>
      <c r="H15" s="97"/>
    </row>
    <row r="16" spans="2:8" s="76" customFormat="1" ht="61.5" customHeight="1">
      <c r="B16" s="79" t="s">
        <v>79</v>
      </c>
      <c r="C16" s="205" t="s">
        <v>123</v>
      </c>
      <c r="D16" s="205"/>
      <c r="E16" s="205"/>
      <c r="F16" s="205"/>
      <c r="G16" s="205"/>
      <c r="H16" s="205"/>
    </row>
    <row r="17" spans="1:8" s="76" customFormat="1" ht="6.75" customHeight="1"/>
    <row r="18" spans="1:8" s="76" customFormat="1" ht="14.25">
      <c r="B18" s="141" t="s">
        <v>80</v>
      </c>
      <c r="C18" s="142" t="s">
        <v>81</v>
      </c>
      <c r="D18" s="143" t="s">
        <v>82</v>
      </c>
      <c r="E18" s="144"/>
      <c r="F18" s="145" t="s">
        <v>83</v>
      </c>
      <c r="G18" s="146" t="s">
        <v>84</v>
      </c>
      <c r="H18" s="146" t="s">
        <v>82</v>
      </c>
    </row>
    <row r="19" spans="1:8" s="76" customFormat="1" ht="96.75" customHeight="1">
      <c r="A19" s="80">
        <v>1</v>
      </c>
      <c r="B19" s="137" t="s">
        <v>120</v>
      </c>
      <c r="C19" s="138" t="s">
        <v>121</v>
      </c>
      <c r="D19" s="134" t="s">
        <v>142</v>
      </c>
      <c r="E19" s="135"/>
      <c r="F19" s="136"/>
      <c r="G19" s="138"/>
      <c r="H19" s="134"/>
    </row>
    <row r="20" spans="1:8" s="76" customFormat="1">
      <c r="A20" s="80">
        <v>2</v>
      </c>
      <c r="B20" s="137"/>
      <c r="C20" s="138"/>
      <c r="D20" s="134"/>
      <c r="E20" s="135"/>
      <c r="F20" s="135"/>
      <c r="G20" s="135"/>
      <c r="H20" s="135"/>
    </row>
    <row r="21" spans="1:8" s="76" customFormat="1">
      <c r="A21" s="80">
        <v>3</v>
      </c>
      <c r="B21" s="147"/>
      <c r="C21" s="138"/>
      <c r="D21" s="136"/>
      <c r="E21" s="135"/>
      <c r="F21" s="139"/>
      <c r="G21" s="138"/>
      <c r="H21" s="137"/>
    </row>
    <row r="22" spans="1:8" s="76" customFormat="1" ht="60.75" customHeight="1">
      <c r="A22" s="80">
        <v>4</v>
      </c>
      <c r="B22" s="137"/>
      <c r="C22" s="138"/>
      <c r="D22" s="137"/>
      <c r="E22" s="135"/>
      <c r="F22" s="139"/>
      <c r="G22" s="138"/>
      <c r="H22" s="137"/>
    </row>
    <row r="23" spans="1:8" s="76" customFormat="1" ht="25.5" customHeight="1">
      <c r="A23" s="80">
        <v>5</v>
      </c>
      <c r="B23" s="137"/>
      <c r="C23" s="138"/>
      <c r="D23" s="137"/>
      <c r="E23" s="135"/>
      <c r="F23" s="139"/>
      <c r="G23" s="140"/>
      <c r="H23" s="137"/>
    </row>
    <row r="24" spans="1:8" s="76" customFormat="1" ht="7.5" customHeight="1"/>
    <row r="25" spans="1:8" s="76" customFormat="1" ht="25.5" customHeight="1" thickBot="1">
      <c r="B25" s="197" t="s">
        <v>85</v>
      </c>
      <c r="C25" s="197"/>
      <c r="D25" s="197"/>
      <c r="E25" s="81"/>
      <c r="F25" s="197"/>
      <c r="G25" s="197"/>
      <c r="H25" s="197"/>
    </row>
    <row r="26" spans="1:8" s="76" customFormat="1">
      <c r="B26" s="148" t="s">
        <v>111</v>
      </c>
      <c r="C26" s="198" t="str">
        <f>D19</f>
        <v xml:space="preserve">Posible desconocimiento por parte de los funcionarios de Señal Colombia Sistema de Medios de los tiempos para dar respuesta oportuna a las PQR </v>
      </c>
      <c r="D26" s="198"/>
      <c r="E26" s="198"/>
      <c r="F26" s="198"/>
      <c r="G26" s="198"/>
      <c r="H26" s="199"/>
    </row>
    <row r="27" spans="1:8" s="76" customFormat="1">
      <c r="B27" s="149" t="s">
        <v>112</v>
      </c>
      <c r="C27" s="193">
        <f>D23</f>
        <v>0</v>
      </c>
      <c r="D27" s="193"/>
      <c r="E27" s="193"/>
      <c r="F27" s="193"/>
      <c r="G27" s="193"/>
      <c r="H27" s="194"/>
    </row>
    <row r="28" spans="1:8" s="76" customFormat="1">
      <c r="B28" s="149" t="s">
        <v>113</v>
      </c>
      <c r="C28" s="193"/>
      <c r="D28" s="193"/>
      <c r="E28" s="193"/>
      <c r="F28" s="193"/>
      <c r="G28" s="193"/>
      <c r="H28" s="194"/>
    </row>
    <row r="29" spans="1:8" s="76" customFormat="1" ht="13.5" thickBot="1">
      <c r="B29" s="151" t="s">
        <v>114</v>
      </c>
      <c r="C29" s="200"/>
      <c r="D29" s="200"/>
      <c r="E29" s="200"/>
      <c r="F29" s="200"/>
      <c r="G29" s="200"/>
      <c r="H29" s="201"/>
    </row>
    <row r="30" spans="1:8" s="76" customFormat="1">
      <c r="B30" s="148" t="s">
        <v>115</v>
      </c>
      <c r="C30" s="198">
        <f>H19</f>
        <v>0</v>
      </c>
      <c r="D30" s="198"/>
      <c r="E30" s="198"/>
      <c r="F30" s="198"/>
      <c r="G30" s="198"/>
      <c r="H30" s="199"/>
    </row>
    <row r="31" spans="1:8" s="76" customFormat="1">
      <c r="B31" s="149" t="s">
        <v>116</v>
      </c>
      <c r="C31" s="193">
        <f>H20</f>
        <v>0</v>
      </c>
      <c r="D31" s="193"/>
      <c r="E31" s="193"/>
      <c r="F31" s="193"/>
      <c r="G31" s="193"/>
      <c r="H31" s="194"/>
    </row>
    <row r="32" spans="1:8" s="76" customFormat="1" ht="13.5" thickBot="1">
      <c r="B32" s="150" t="s">
        <v>117</v>
      </c>
      <c r="C32" s="195">
        <f>H21</f>
        <v>0</v>
      </c>
      <c r="D32" s="195"/>
      <c r="E32" s="195"/>
      <c r="F32" s="195"/>
      <c r="G32" s="195"/>
      <c r="H32" s="196"/>
    </row>
    <row r="33" spans="2:8" s="76" customFormat="1" ht="24.75" customHeight="1">
      <c r="B33" s="82"/>
      <c r="C33" s="83"/>
      <c r="D33" s="83"/>
      <c r="E33" s="83"/>
      <c r="F33" s="83"/>
      <c r="G33" s="83"/>
      <c r="H33" s="83"/>
    </row>
    <row r="34" spans="2:8" s="76" customFormat="1" ht="24.75" customHeight="1">
      <c r="B34" s="82"/>
      <c r="C34" s="83"/>
      <c r="D34" s="83"/>
      <c r="E34" s="83"/>
      <c r="F34" s="83"/>
      <c r="G34" s="83"/>
      <c r="H34" s="83"/>
    </row>
    <row r="35" spans="2:8" s="76" customFormat="1" ht="12" customHeight="1"/>
    <row r="36" spans="2:8" s="84" customFormat="1">
      <c r="B36" s="192" t="s">
        <v>86</v>
      </c>
      <c r="C36" s="192"/>
      <c r="D36" s="192"/>
      <c r="E36" s="192"/>
      <c r="F36" s="192"/>
      <c r="G36" s="192"/>
      <c r="H36" s="192"/>
    </row>
    <row r="37" spans="2:8" s="76" customFormat="1"/>
  </sheetData>
  <sheetProtection password="CDF2" sheet="1" objects="1" scenarios="1" selectLockedCells="1" selectUnlockedCells="1"/>
  <mergeCells count="15">
    <mergeCell ref="F25:H25"/>
    <mergeCell ref="C26:H26"/>
    <mergeCell ref="C29:H29"/>
    <mergeCell ref="C30:H30"/>
    <mergeCell ref="B2:D2"/>
    <mergeCell ref="B11:G11"/>
    <mergeCell ref="B9:H9"/>
    <mergeCell ref="B3:H8"/>
    <mergeCell ref="B25:D25"/>
    <mergeCell ref="C16:H16"/>
    <mergeCell ref="B36:H36"/>
    <mergeCell ref="C31:H31"/>
    <mergeCell ref="C32:H32"/>
    <mergeCell ref="C27:H27"/>
    <mergeCell ref="C28:H28"/>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dimension ref="B1:H15"/>
  <sheetViews>
    <sheetView workbookViewId="0">
      <selection activeCell="J14" sqref="J14"/>
    </sheetView>
  </sheetViews>
  <sheetFormatPr baseColWidth="10" defaultRowHeight="12.75"/>
  <cols>
    <col min="1" max="1" width="2.5703125" style="19" customWidth="1"/>
    <col min="2" max="2" width="17.140625" style="18" bestFit="1" customWidth="1"/>
    <col min="3" max="3" width="2" style="19" hidden="1" customWidth="1"/>
    <col min="4" max="4" width="18.7109375" style="20" bestFit="1" customWidth="1"/>
    <col min="5" max="5" width="10.42578125" style="20" bestFit="1" customWidth="1"/>
    <col min="6" max="6" width="14.42578125" style="20" bestFit="1" customWidth="1"/>
    <col min="7" max="7" width="10.42578125" style="20" bestFit="1" customWidth="1"/>
    <col min="8" max="8" width="18.42578125" style="20" bestFit="1" customWidth="1"/>
    <col min="9" max="16384" width="11.42578125" style="19"/>
  </cols>
  <sheetData>
    <row r="1" spans="2:8" ht="13.5" thickBot="1"/>
    <row r="2" spans="2:8">
      <c r="B2" s="212" t="s">
        <v>40</v>
      </c>
      <c r="C2" s="21"/>
      <c r="D2" s="209" t="s">
        <v>39</v>
      </c>
      <c r="E2" s="210"/>
      <c r="F2" s="210"/>
      <c r="G2" s="210"/>
      <c r="H2" s="211"/>
    </row>
    <row r="3" spans="2:8" ht="13.5" thickBot="1">
      <c r="B3" s="213"/>
      <c r="C3" s="22"/>
      <c r="D3" s="23" t="s">
        <v>48</v>
      </c>
      <c r="E3" s="24" t="s">
        <v>49</v>
      </c>
      <c r="F3" s="24" t="s">
        <v>50</v>
      </c>
      <c r="G3" s="24" t="s">
        <v>51</v>
      </c>
      <c r="H3" s="25" t="s">
        <v>52</v>
      </c>
    </row>
    <row r="4" spans="2:8" hidden="1">
      <c r="B4" s="26"/>
      <c r="C4" s="27"/>
      <c r="D4" s="28">
        <v>1</v>
      </c>
      <c r="E4" s="29">
        <v>2</v>
      </c>
      <c r="F4" s="29">
        <v>3</v>
      </c>
      <c r="G4" s="29">
        <v>4</v>
      </c>
      <c r="H4" s="30">
        <v>5</v>
      </c>
    </row>
    <row r="5" spans="2:8">
      <c r="B5" s="31" t="s">
        <v>53</v>
      </c>
      <c r="C5" s="32">
        <v>1</v>
      </c>
      <c r="D5" s="33">
        <f t="shared" ref="D5:H9" si="0">$C5*D$4</f>
        <v>1</v>
      </c>
      <c r="E5" s="33">
        <f t="shared" si="0"/>
        <v>2</v>
      </c>
      <c r="F5" s="34">
        <f t="shared" si="0"/>
        <v>3</v>
      </c>
      <c r="G5" s="35">
        <f t="shared" si="0"/>
        <v>4</v>
      </c>
      <c r="H5" s="36">
        <f t="shared" si="0"/>
        <v>5</v>
      </c>
    </row>
    <row r="6" spans="2:8">
      <c r="B6" s="37" t="s">
        <v>54</v>
      </c>
      <c r="C6" s="38">
        <v>2</v>
      </c>
      <c r="D6" s="33">
        <f t="shared" si="0"/>
        <v>2</v>
      </c>
      <c r="E6" s="33">
        <f t="shared" si="0"/>
        <v>4</v>
      </c>
      <c r="F6" s="34">
        <f t="shared" si="0"/>
        <v>6</v>
      </c>
      <c r="G6" s="35">
        <f t="shared" si="0"/>
        <v>8</v>
      </c>
      <c r="H6" s="39">
        <f t="shared" si="0"/>
        <v>10</v>
      </c>
    </row>
    <row r="7" spans="2:8">
      <c r="B7" s="37" t="s">
        <v>50</v>
      </c>
      <c r="C7" s="38">
        <v>3</v>
      </c>
      <c r="D7" s="33">
        <f t="shared" si="0"/>
        <v>3</v>
      </c>
      <c r="E7" s="34">
        <f t="shared" si="0"/>
        <v>6</v>
      </c>
      <c r="F7" s="35">
        <f t="shared" si="0"/>
        <v>9</v>
      </c>
      <c r="G7" s="40">
        <f t="shared" si="0"/>
        <v>12</v>
      </c>
      <c r="H7" s="39">
        <f t="shared" si="0"/>
        <v>15</v>
      </c>
    </row>
    <row r="8" spans="2:8">
      <c r="B8" s="37" t="s">
        <v>55</v>
      </c>
      <c r="C8" s="38">
        <v>4</v>
      </c>
      <c r="D8" s="34">
        <f t="shared" si="0"/>
        <v>4</v>
      </c>
      <c r="E8" s="35">
        <f t="shared" si="0"/>
        <v>8</v>
      </c>
      <c r="F8" s="35">
        <f t="shared" si="0"/>
        <v>12</v>
      </c>
      <c r="G8" s="40">
        <f t="shared" si="0"/>
        <v>16</v>
      </c>
      <c r="H8" s="39">
        <f t="shared" si="0"/>
        <v>20</v>
      </c>
    </row>
    <row r="9" spans="2:8" ht="13.5" thickBot="1">
      <c r="B9" s="41" t="s">
        <v>56</v>
      </c>
      <c r="C9" s="42">
        <v>5</v>
      </c>
      <c r="D9" s="43">
        <f t="shared" si="0"/>
        <v>5</v>
      </c>
      <c r="E9" s="43">
        <f t="shared" si="0"/>
        <v>10</v>
      </c>
      <c r="F9" s="44">
        <f t="shared" si="0"/>
        <v>15</v>
      </c>
      <c r="G9" s="44">
        <f t="shared" si="0"/>
        <v>20</v>
      </c>
      <c r="H9" s="45">
        <f t="shared" si="0"/>
        <v>25</v>
      </c>
    </row>
    <row r="10" spans="2:8" ht="13.5" thickBot="1"/>
    <row r="11" spans="2:8" ht="22.5" customHeight="1" thickBot="1">
      <c r="B11" s="214" t="s">
        <v>41</v>
      </c>
      <c r="C11" s="215"/>
      <c r="D11" s="215"/>
      <c r="E11" s="214" t="s">
        <v>61</v>
      </c>
      <c r="F11" s="215"/>
      <c r="G11" s="216"/>
    </row>
    <row r="12" spans="2:8" s="50" customFormat="1" ht="42.75" customHeight="1">
      <c r="B12" s="46"/>
      <c r="C12" s="47"/>
      <c r="D12" s="48" t="s">
        <v>22</v>
      </c>
      <c r="E12" s="217" t="s">
        <v>29</v>
      </c>
      <c r="F12" s="218"/>
      <c r="G12" s="219"/>
      <c r="H12" s="49"/>
    </row>
    <row r="13" spans="2:8" s="50" customFormat="1" ht="42.75" customHeight="1">
      <c r="B13" s="51"/>
      <c r="C13" s="52"/>
      <c r="D13" s="53" t="s">
        <v>15</v>
      </c>
      <c r="E13" s="220" t="s">
        <v>11</v>
      </c>
      <c r="F13" s="221"/>
      <c r="G13" s="222"/>
      <c r="H13" s="49"/>
    </row>
    <row r="14" spans="2:8" s="50" customFormat="1" ht="42.75" customHeight="1">
      <c r="B14" s="54"/>
      <c r="C14" s="52"/>
      <c r="D14" s="53" t="s">
        <v>23</v>
      </c>
      <c r="E14" s="220" t="s">
        <v>10</v>
      </c>
      <c r="F14" s="221"/>
      <c r="G14" s="222"/>
      <c r="H14" s="49"/>
    </row>
    <row r="15" spans="2:8" s="50" customFormat="1" ht="42.75" customHeight="1" thickBot="1">
      <c r="B15" s="55"/>
      <c r="C15" s="56"/>
      <c r="D15" s="57" t="s">
        <v>24</v>
      </c>
      <c r="E15" s="206" t="s">
        <v>9</v>
      </c>
      <c r="F15" s="207"/>
      <c r="G15" s="208"/>
      <c r="H15" s="49"/>
    </row>
  </sheetData>
  <sheetProtection password="CD52" sheet="1" objects="1" scenarios="1"/>
  <mergeCells count="8">
    <mergeCell ref="E15:G15"/>
    <mergeCell ref="D2:H2"/>
    <mergeCell ref="B2:B3"/>
    <mergeCell ref="B11:D11"/>
    <mergeCell ref="E11:G11"/>
    <mergeCell ref="E12:G12"/>
    <mergeCell ref="E13:G13"/>
    <mergeCell ref="E14:G14"/>
  </mergeCells>
  <phoneticPr fontId="1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Hoja1">
    <pageSetUpPr fitToPage="1"/>
  </sheetPr>
  <dimension ref="A1:AK28"/>
  <sheetViews>
    <sheetView topLeftCell="P1" zoomScale="40" zoomScaleNormal="40" zoomScaleSheetLayoutView="75" workbookViewId="0">
      <selection activeCell="T9" sqref="T9"/>
    </sheetView>
  </sheetViews>
  <sheetFormatPr baseColWidth="10" defaultRowHeight="15.75"/>
  <cols>
    <col min="1" max="1" width="12.5703125" style="60" customWidth="1"/>
    <col min="2" max="2" width="28.7109375" style="58" customWidth="1"/>
    <col min="3" max="3" width="33.5703125" style="61" customWidth="1"/>
    <col min="4" max="4" width="41.7109375" style="61" hidden="1" customWidth="1"/>
    <col min="5" max="5" width="47" style="61" customWidth="1"/>
    <col min="6" max="6" width="13.42578125" style="61" customWidth="1"/>
    <col min="7" max="7" width="17.28515625" style="61" customWidth="1"/>
    <col min="8" max="8" width="47" style="61" customWidth="1"/>
    <col min="9" max="9" width="51.5703125" style="61" customWidth="1"/>
    <col min="10" max="10" width="7.7109375" style="58" customWidth="1"/>
    <col min="11" max="11" width="38.7109375" style="58" customWidth="1"/>
    <col min="12" max="12" width="8.140625" style="58" customWidth="1"/>
    <col min="13" max="13" width="34.85546875" style="60" bestFit="1" customWidth="1"/>
    <col min="14" max="14" width="9.140625" style="8" bestFit="1" customWidth="1"/>
    <col min="15" max="15" width="28.7109375" style="62" customWidth="1"/>
    <col min="16" max="16" width="56.42578125" style="63" customWidth="1"/>
    <col min="17" max="17" width="9.140625" style="8" customWidth="1"/>
    <col min="18" max="18" width="36.5703125" style="58" customWidth="1"/>
    <col min="19" max="19" width="38" style="58" customWidth="1"/>
    <col min="20" max="20" width="48.85546875" style="58" customWidth="1"/>
    <col min="21" max="21" width="36.42578125" style="58" customWidth="1"/>
    <col min="22" max="22" width="31.5703125" style="58" customWidth="1"/>
    <col min="23" max="23" width="32.28515625" style="58" customWidth="1"/>
    <col min="24" max="24" width="28" style="58" hidden="1" customWidth="1"/>
    <col min="25" max="25" width="15.28515625" style="58" customWidth="1"/>
    <col min="26" max="35" width="11.42578125" style="58"/>
    <col min="36" max="36" width="3.85546875" style="65" customWidth="1"/>
    <col min="37" max="37" width="19.140625" style="58" customWidth="1"/>
    <col min="38" max="16384" width="11.42578125" style="58"/>
  </cols>
  <sheetData>
    <row r="1" spans="1:37" ht="47.25" customHeight="1" thickBot="1">
      <c r="A1" s="262"/>
      <c r="B1" s="263"/>
      <c r="C1" s="268" t="s">
        <v>162</v>
      </c>
      <c r="D1" s="269"/>
      <c r="E1" s="269"/>
      <c r="F1" s="269"/>
      <c r="G1" s="269"/>
      <c r="H1" s="269"/>
      <c r="I1" s="269"/>
      <c r="J1" s="269"/>
      <c r="K1" s="269"/>
      <c r="L1" s="269"/>
      <c r="M1" s="269"/>
      <c r="N1" s="269"/>
      <c r="O1" s="269"/>
      <c r="P1" s="269"/>
      <c r="Q1" s="269"/>
      <c r="R1" s="270"/>
      <c r="S1" s="271" t="s">
        <v>169</v>
      </c>
      <c r="T1" s="272"/>
      <c r="U1" s="272"/>
      <c r="V1" s="272"/>
      <c r="W1" s="273"/>
    </row>
    <row r="2" spans="1:37" ht="48" customHeight="1">
      <c r="A2" s="264"/>
      <c r="B2" s="265"/>
      <c r="C2" s="274" t="s">
        <v>164</v>
      </c>
      <c r="D2" s="275"/>
      <c r="E2" s="275"/>
      <c r="F2" s="275"/>
      <c r="G2" s="275"/>
      <c r="H2" s="275"/>
      <c r="I2" s="276"/>
      <c r="J2" s="280" t="s">
        <v>124</v>
      </c>
      <c r="K2" s="281"/>
      <c r="L2" s="281"/>
      <c r="M2" s="281"/>
      <c r="N2" s="281"/>
      <c r="O2" s="281"/>
      <c r="P2" s="281"/>
      <c r="Q2" s="281"/>
      <c r="R2" s="282"/>
      <c r="S2" s="283" t="s">
        <v>163</v>
      </c>
      <c r="T2" s="284"/>
      <c r="U2" s="284"/>
      <c r="V2" s="284"/>
      <c r="W2" s="285"/>
    </row>
    <row r="3" spans="1:37" ht="45.75" customHeight="1" thickBot="1">
      <c r="A3" s="266"/>
      <c r="B3" s="267"/>
      <c r="C3" s="277"/>
      <c r="D3" s="278"/>
      <c r="E3" s="278"/>
      <c r="F3" s="278"/>
      <c r="G3" s="278"/>
      <c r="H3" s="278"/>
      <c r="I3" s="279"/>
      <c r="J3" s="277"/>
      <c r="K3" s="278"/>
      <c r="L3" s="278"/>
      <c r="M3" s="278"/>
      <c r="N3" s="278"/>
      <c r="O3" s="278"/>
      <c r="P3" s="278"/>
      <c r="Q3" s="278"/>
      <c r="R3" s="279"/>
      <c r="S3" s="286" t="s">
        <v>171</v>
      </c>
      <c r="T3" s="287"/>
      <c r="U3" s="287"/>
      <c r="V3" s="287"/>
      <c r="W3" s="288"/>
    </row>
    <row r="4" spans="1:37" ht="16.5" customHeight="1" thickBot="1">
      <c r="A4" s="246" t="str">
        <f>IF(J5=1,"INSIGNIFICANTE",IF(J5=2,"MENOR",IF(J5=3,"MODERADO",IF(J5=4,"MAYOR",IF(J5=5,"CATASTROFICO"," ")))))</f>
        <v xml:space="preserve"> </v>
      </c>
      <c r="B4" s="247"/>
      <c r="C4" s="250" t="s">
        <v>62</v>
      </c>
      <c r="D4" s="251"/>
      <c r="E4" s="251"/>
      <c r="F4" s="251"/>
      <c r="G4" s="251"/>
      <c r="H4" s="251"/>
      <c r="I4" s="251"/>
      <c r="J4" s="251"/>
      <c r="K4" s="251"/>
      <c r="L4" s="251"/>
      <c r="M4" s="251"/>
      <c r="N4" s="251"/>
      <c r="O4" s="251"/>
      <c r="P4" s="251"/>
      <c r="Q4" s="251"/>
      <c r="R4" s="251"/>
      <c r="S4" s="251"/>
      <c r="T4" s="251"/>
      <c r="U4" s="251"/>
      <c r="V4" s="251"/>
      <c r="W4" s="251"/>
      <c r="X4" s="254"/>
      <c r="AJ4" s="66">
        <v>1</v>
      </c>
      <c r="AK4" s="67" t="s">
        <v>65</v>
      </c>
    </row>
    <row r="5" spans="1:37" thickBot="1">
      <c r="A5" s="248"/>
      <c r="B5" s="249"/>
      <c r="C5" s="250" t="s">
        <v>63</v>
      </c>
      <c r="D5" s="251"/>
      <c r="E5" s="251"/>
      <c r="F5" s="251"/>
      <c r="G5" s="251"/>
      <c r="H5" s="251"/>
      <c r="I5" s="251"/>
      <c r="J5" s="251"/>
      <c r="K5" s="251"/>
      <c r="L5" s="251"/>
      <c r="M5" s="251"/>
      <c r="N5" s="251"/>
      <c r="O5" s="251"/>
      <c r="P5" s="251"/>
      <c r="Q5" s="252"/>
      <c r="R5" s="252"/>
      <c r="S5" s="252"/>
      <c r="T5" s="252"/>
      <c r="U5" s="252"/>
      <c r="V5" s="252"/>
      <c r="W5" s="252"/>
      <c r="X5" s="253"/>
      <c r="Y5" s="59"/>
      <c r="AJ5" s="66">
        <v>2</v>
      </c>
      <c r="AK5" s="67" t="s">
        <v>66</v>
      </c>
    </row>
    <row r="6" spans="1:37" ht="16.5" thickBot="1">
      <c r="A6" s="223" t="s">
        <v>33</v>
      </c>
      <c r="B6" s="223" t="s">
        <v>34</v>
      </c>
      <c r="C6" s="255" t="s">
        <v>35</v>
      </c>
      <c r="D6" s="223" t="s">
        <v>69</v>
      </c>
      <c r="E6" s="227" t="s">
        <v>36</v>
      </c>
      <c r="F6" s="228"/>
      <c r="G6" s="229"/>
      <c r="H6" s="103" t="s">
        <v>37</v>
      </c>
      <c r="I6" s="104" t="s">
        <v>38</v>
      </c>
      <c r="J6" s="238" t="s">
        <v>39</v>
      </c>
      <c r="K6" s="239"/>
      <c r="L6" s="238" t="s">
        <v>40</v>
      </c>
      <c r="M6" s="239"/>
      <c r="N6" s="238" t="s">
        <v>41</v>
      </c>
      <c r="O6" s="239"/>
      <c r="P6" s="233" t="s">
        <v>64</v>
      </c>
      <c r="Q6" s="227" t="s">
        <v>42</v>
      </c>
      <c r="R6" s="235"/>
      <c r="S6" s="235" t="s">
        <v>43</v>
      </c>
      <c r="T6" s="235" t="s">
        <v>44</v>
      </c>
      <c r="U6" s="235" t="s">
        <v>45</v>
      </c>
      <c r="V6" s="235" t="s">
        <v>46</v>
      </c>
      <c r="W6" s="236" t="s">
        <v>47</v>
      </c>
      <c r="X6" s="236"/>
      <c r="Y6" s="232"/>
      <c r="AJ6" s="66">
        <v>3</v>
      </c>
      <c r="AK6" s="67" t="s">
        <v>15</v>
      </c>
    </row>
    <row r="7" spans="1:37" ht="16.5" customHeight="1" thickBot="1">
      <c r="A7" s="224"/>
      <c r="B7" s="224"/>
      <c r="C7" s="255"/>
      <c r="D7" s="224"/>
      <c r="E7" s="231" t="s">
        <v>73</v>
      </c>
      <c r="F7" s="237" t="s">
        <v>16</v>
      </c>
      <c r="G7" s="258" t="s">
        <v>17</v>
      </c>
      <c r="H7" s="230" t="s">
        <v>13</v>
      </c>
      <c r="I7" s="225" t="s">
        <v>12</v>
      </c>
      <c r="J7" s="240"/>
      <c r="K7" s="241"/>
      <c r="L7" s="240"/>
      <c r="M7" s="241"/>
      <c r="N7" s="240"/>
      <c r="O7" s="241"/>
      <c r="P7" s="233"/>
      <c r="Q7" s="230"/>
      <c r="R7" s="236"/>
      <c r="S7" s="236"/>
      <c r="T7" s="236"/>
      <c r="U7" s="236"/>
      <c r="V7" s="236"/>
      <c r="W7" s="236"/>
      <c r="X7" s="236"/>
      <c r="Y7" s="232"/>
      <c r="AJ7" s="66">
        <v>4</v>
      </c>
      <c r="AK7" s="67" t="s">
        <v>67</v>
      </c>
    </row>
    <row r="8" spans="1:37" ht="16.5" customHeight="1">
      <c r="A8" s="224"/>
      <c r="B8" s="224"/>
      <c r="C8" s="238"/>
      <c r="D8" s="224"/>
      <c r="E8" s="256"/>
      <c r="F8" s="257"/>
      <c r="G8" s="259"/>
      <c r="H8" s="231"/>
      <c r="I8" s="226"/>
      <c r="J8" s="240"/>
      <c r="K8" s="241"/>
      <c r="L8" s="240"/>
      <c r="M8" s="241"/>
      <c r="N8" s="240"/>
      <c r="O8" s="241"/>
      <c r="P8" s="234"/>
      <c r="Q8" s="231"/>
      <c r="R8" s="237"/>
      <c r="S8" s="237"/>
      <c r="T8" s="237"/>
      <c r="U8" s="237"/>
      <c r="V8" s="237"/>
      <c r="W8" s="236"/>
      <c r="X8" s="236"/>
      <c r="Y8" s="232"/>
      <c r="AJ8" s="66">
        <v>5</v>
      </c>
      <c r="AK8" s="67" t="s">
        <v>68</v>
      </c>
    </row>
    <row r="9" spans="1:37" ht="260.25" customHeight="1" thickBot="1">
      <c r="A9" s="260" t="str">
        <f>'CONTEXTO ESTRATÉGICO'!C13</f>
        <v>ATENCIÓN AL CIUDADANO</v>
      </c>
      <c r="B9" s="261" t="str">
        <f>'CONTEXTO ESTRATÉGICO'!C16</f>
        <v>Crear canales y espacios de comunicación, entre rtvc y la comunidad, que permitan la interacción y  retroalimentación sobre los requerimientos de los ciudadanos para orientar nuestro quehacer institucional.</v>
      </c>
      <c r="C9" s="110" t="s">
        <v>109</v>
      </c>
      <c r="D9" s="100" t="str">
        <f>'CONTEXTO ESTRATÉGICO'!B19:B19</f>
        <v>Fallas en los mecanismos de comunicación interna</v>
      </c>
      <c r="E9" s="111" t="s">
        <v>143</v>
      </c>
      <c r="F9" s="68" t="s">
        <v>121</v>
      </c>
      <c r="G9" s="68"/>
      <c r="H9" s="100" t="s">
        <v>141</v>
      </c>
      <c r="I9" s="110" t="s">
        <v>144</v>
      </c>
      <c r="J9" s="101">
        <v>5</v>
      </c>
      <c r="K9" s="125" t="str">
        <f>IF(J9=1,"INSIGNIFICANTE",IF(J9=2,"MENOR",IF(J9=3,"MODERADO",IF(J9=4,"MAYOR",IF(J9=5,"CATASTROFICO"," ")))))</f>
        <v>CATASTROFICO</v>
      </c>
      <c r="L9" s="101">
        <v>1</v>
      </c>
      <c r="M9" s="126" t="str">
        <f>IF(L9=1,"RARO",IF(L9=2,"IMPROBABLE",IF(L9=3,"MODERADO",IF(L9=4,"PROBABLE",IF(L9=5,"CASI CERTEZA"," ")))))</f>
        <v>RARO</v>
      </c>
      <c r="N9" s="102">
        <f>IF(OR(J9=" ",J9=0,L9=" ",L9=0)," ",J9*L9)</f>
        <v>5</v>
      </c>
      <c r="O9" s="155" t="str">
        <f>IF(OR(J9=" ",J9=0,L9=" ",L9=0)," ",IF(AND(J9=1,L9=3),"BAJO",IF(AND(J9=1,L9=4),"MODERADO",IF(AND(J9=2,L9=5),"ALTO",IF(AND(J9=3,L9=4),"ALTO",IF(AND(J9=2,L9=2),"BAJO",VLOOKUP(N9,Evaluacion!A:B,2)))))))</f>
        <v>ALTO</v>
      </c>
      <c r="P9" s="127" t="s">
        <v>145</v>
      </c>
      <c r="Q9" s="126">
        <f>IF(OR(J9=" ",J9=0,L9=" ",L9=0)," ",CONTROLES!M9)</f>
        <v>3</v>
      </c>
      <c r="R9" s="126" t="str">
        <f>IF(OR(J9=" ",J9=0,L9=" ",L9=0)," ",CONTROLES!N9)</f>
        <v>MODERADO</v>
      </c>
      <c r="S9" s="128" t="str">
        <f>IF(OR(R9=" ",R9=0)," ",VLOOKUP(R9,Evaluacion!D:E,2,0))</f>
        <v>* Asumir el riesgo
* Reducir el riesgo</v>
      </c>
      <c r="T9" s="128" t="s">
        <v>148</v>
      </c>
      <c r="U9" s="157" t="s">
        <v>147</v>
      </c>
      <c r="V9" s="185">
        <v>41516</v>
      </c>
      <c r="W9" s="156" t="s">
        <v>122</v>
      </c>
      <c r="X9" s="244"/>
      <c r="Y9" s="59"/>
      <c r="AJ9" s="64"/>
      <c r="AK9" s="152" t="s">
        <v>106</v>
      </c>
    </row>
    <row r="10" spans="1:37" ht="390.75" thickBot="1">
      <c r="A10" s="260"/>
      <c r="B10" s="261"/>
      <c r="C10" s="110" t="s">
        <v>126</v>
      </c>
      <c r="D10" s="100">
        <f>'CONTEXTO ESTRATÉGICO'!B20:B20</f>
        <v>0</v>
      </c>
      <c r="E10" s="186" t="s">
        <v>149</v>
      </c>
      <c r="F10" s="187" t="s">
        <v>121</v>
      </c>
      <c r="G10" s="188"/>
      <c r="H10" s="189" t="s">
        <v>150</v>
      </c>
      <c r="I10" s="190" t="s">
        <v>151</v>
      </c>
      <c r="J10" s="101">
        <v>5</v>
      </c>
      <c r="K10" s="125" t="str">
        <f>IF(J10=1,"INSIGNIFICANTE",IF(J10=2,"MENOR",IF(J10=3,"MODERADO",IF(J10=4,"MAYOR",IF(J10=5,"CATASTROFICO"," ")))))</f>
        <v>CATASTROFICO</v>
      </c>
      <c r="L10" s="101">
        <v>3</v>
      </c>
      <c r="M10" s="126" t="str">
        <f>IF(L10=1,"RARO",IF(L10=2,"IMPROBABLE",IF(L10=3,"MODERADO",IF(L10=4,"PROBABLE",IF(L10=5,"CASI CERTEZA"," ")))))</f>
        <v>MODERADO</v>
      </c>
      <c r="N10" s="102">
        <f t="shared" ref="N10:N17" si="0">IF(OR(J10=" ",J10=0,L10=" ",L10=0)," ",J10*L10)</f>
        <v>15</v>
      </c>
      <c r="O10" s="155" t="str">
        <f>IF(OR(J10=" ",J10=0,L10=" ",L10=0)," ",IF(AND(J10=1,L10=3),"BAJO",IF(AND(J10=1,L10=4),"MODERADO",IF(AND(J10=2,L10=5),"ALTO",IF(AND(J10=3,L10=4),"ALTO",IF(AND(J10=2,L10=2),"BAJO",VLOOKUP(N10,Evaluacion!A:B,2)))))))</f>
        <v>EXTREMO</v>
      </c>
      <c r="P10" s="127" t="s">
        <v>152</v>
      </c>
      <c r="Q10" s="126">
        <f>IF(OR(J10=" ",J10=0,L10=" ",L10=0)," ",CONTROLES!M10)</f>
        <v>15</v>
      </c>
      <c r="R10" s="126" t="str">
        <f>IF(OR(J10=" ",J10=0,L10=" ",L10=0)," ",CONTROLES!N10)</f>
        <v>EXTREMO</v>
      </c>
      <c r="S10" s="128" t="str">
        <f>IF(OR(R10=" ",R10=0)," ",VLOOKUP(R10,Evaluacion!D:E,2,0))</f>
        <v>* Evitar el riesgo
* Reducir el riesgo
* Compartir o transferir</v>
      </c>
      <c r="T10" s="163" t="s">
        <v>153</v>
      </c>
      <c r="U10" s="157" t="s">
        <v>147</v>
      </c>
      <c r="V10" s="191">
        <v>41639</v>
      </c>
      <c r="W10" s="128" t="s">
        <v>154</v>
      </c>
      <c r="X10" s="245"/>
      <c r="Y10" s="59"/>
      <c r="AK10" s="153" t="s">
        <v>107</v>
      </c>
    </row>
    <row r="11" spans="1:37" ht="144.75" customHeight="1">
      <c r="A11" s="260"/>
      <c r="B11" s="261"/>
      <c r="C11" s="110"/>
      <c r="D11" s="100">
        <f>'CONTEXTO ESTRATÉGICO'!B23:B23</f>
        <v>0</v>
      </c>
      <c r="E11" s="164" t="s">
        <v>155</v>
      </c>
      <c r="F11" s="187" t="s">
        <v>121</v>
      </c>
      <c r="G11" s="187"/>
      <c r="H11" s="163" t="s">
        <v>156</v>
      </c>
      <c r="I11" s="186" t="s">
        <v>157</v>
      </c>
      <c r="J11" s="101">
        <v>5</v>
      </c>
      <c r="K11" s="125" t="str">
        <f>IF(J11=1,"INSIGNIFICANTE",IF(J11=2,"MENOR",IF(J11=3,"MODERADO",IF(J11=4,"MAYOR",IF(J11=5,"CATASTROFICO"," ")))))</f>
        <v>CATASTROFICO</v>
      </c>
      <c r="L11" s="101">
        <v>3</v>
      </c>
      <c r="M11" s="126" t="str">
        <f>IF(L11=1,"RARO",IF(L11=2,"IMPROBABLE",IF(L11=3,"MODERADO",IF(L11=4,"PROBABLE",IF(L11=5,"CASI CERTEZA"," ")))))</f>
        <v>MODERADO</v>
      </c>
      <c r="N11" s="102">
        <f t="shared" si="0"/>
        <v>15</v>
      </c>
      <c r="O11" s="155" t="str">
        <f>IF(OR(J11=" ",J11=0,L11=" ",L11=0)," ",IF(AND(J11=1,L11=3),"BAJO",IF(AND(J11=1,L11=4),"MODERADO",IF(AND(J11=2,L11=5),"ALTO",IF(AND(J11=3,L11=4),"ALTO",IF(AND(J11=2,L11=2),"BAJO",VLOOKUP(N11,Evaluacion!A:B,2)))))))</f>
        <v>EXTREMO</v>
      </c>
      <c r="P11" s="127" t="s">
        <v>158</v>
      </c>
      <c r="Q11" s="126">
        <f>IF(OR(J11=" ",J11=0,L11=" ",L11=0)," ",CONTROLES!M11)</f>
        <v>15</v>
      </c>
      <c r="R11" s="126" t="str">
        <f>IF(OR(J11=" ",J11=0,L11=" ",L11=0)," ",CONTROLES!N11)</f>
        <v>EXTREMO</v>
      </c>
      <c r="S11" s="128" t="str">
        <f>IF(OR(R11=" ",R11=0)," ",VLOOKUP(R11,Evaluacion!D:E,2,0))</f>
        <v>* Evitar el riesgo
* Reducir el riesgo
* Compartir o transferir</v>
      </c>
      <c r="T11" s="128" t="s">
        <v>159</v>
      </c>
      <c r="U11" s="128" t="s">
        <v>160</v>
      </c>
      <c r="V11" s="191">
        <v>41639</v>
      </c>
      <c r="W11" s="128" t="s">
        <v>161</v>
      </c>
      <c r="X11" s="245"/>
      <c r="Y11" s="59"/>
      <c r="AK11" s="154" t="s">
        <v>118</v>
      </c>
    </row>
    <row r="12" spans="1:37" hidden="1">
      <c r="A12" s="260"/>
      <c r="B12" s="261"/>
      <c r="C12" s="110"/>
      <c r="D12" s="100">
        <f>'CONTEXTO ESTRATÉGICO'!B22:B22</f>
        <v>0</v>
      </c>
      <c r="E12" s="111">
        <f>'CONTEXTO ESTRATÉGICO'!D22</f>
        <v>0</v>
      </c>
      <c r="F12" s="68"/>
      <c r="G12" s="68"/>
      <c r="H12" s="110"/>
      <c r="I12" s="110"/>
      <c r="J12" s="101"/>
      <c r="K12" s="125" t="str">
        <f t="shared" ref="K12:K17" si="1">IF(J12=1,"INSIGNIFICANTE",IF(J12=2,"MENOR",IF(J12=3,"MODERADO",IF(J12=4,"MAYOR",IF(J12=5,"CATASTROFICO"," ")))))</f>
        <v xml:space="preserve"> </v>
      </c>
      <c r="L12" s="101"/>
      <c r="M12" s="126" t="str">
        <f>IF(L12=1,"RARO",IF(L12=2,"IMPROBABLE",IF(L12=3,"MODERADO",IF(L12=4,"PROBABLE",IF(L12=5,"CASI CERTEZA"," ")))))</f>
        <v xml:space="preserve"> </v>
      </c>
      <c r="N12" s="102" t="str">
        <f t="shared" si="0"/>
        <v xml:space="preserve"> </v>
      </c>
      <c r="O12" s="155" t="str">
        <f>IF(OR(J12=" ",J12=0,L12=" ",L12=0)," ",IF(AND(J12=1,L12=3),"BAJO",IF(AND(J12=1,L12=4),"MODERADO",IF(AND(J12=2,L12=5),"ALTO",IF(AND(J12=3,L12=4),"ALTO",IF(AND(J12=2,L12=2),"BAJO",VLOOKUP(N12,Evaluacion!A:B,2)))))))</f>
        <v xml:space="preserve"> </v>
      </c>
      <c r="P12" s="127"/>
      <c r="Q12" s="126" t="str">
        <f>IF(OR(J12=" ",J12=0,L12=" ",L12=0)," ",CONTROLES!#REF!)</f>
        <v xml:space="preserve"> </v>
      </c>
      <c r="R12" s="126" t="str">
        <f>IF(OR(J12=" ",J12=0,L12=" ",L12=0)," ",CONTROLES!#REF!)</f>
        <v xml:space="preserve"> </v>
      </c>
      <c r="S12" s="128" t="str">
        <f>IF(OR(R12=" ",R12=0)," ",VLOOKUP(R12,Evaluacion!D:E,2,0))</f>
        <v xml:space="preserve"> </v>
      </c>
      <c r="T12" s="158"/>
      <c r="U12" s="158"/>
      <c r="V12" s="158"/>
      <c r="W12" s="158"/>
      <c r="X12" s="113"/>
      <c r="Y12" s="59"/>
      <c r="AK12" s="153" t="s">
        <v>108</v>
      </c>
    </row>
    <row r="13" spans="1:37" hidden="1">
      <c r="A13" s="260"/>
      <c r="B13" s="261"/>
      <c r="C13" s="110"/>
      <c r="D13" s="100">
        <f>'CONTEXTO ESTRATÉGICO'!B23:B23</f>
        <v>0</v>
      </c>
      <c r="E13" s="111">
        <f>'CONTEXTO ESTRATÉGICO'!D23</f>
        <v>0</v>
      </c>
      <c r="F13" s="68"/>
      <c r="G13" s="68"/>
      <c r="H13" s="110"/>
      <c r="I13" s="110"/>
      <c r="J13" s="101"/>
      <c r="K13" s="125"/>
      <c r="L13" s="101"/>
      <c r="M13" s="126"/>
      <c r="N13" s="102" t="str">
        <f t="shared" si="0"/>
        <v xml:space="preserve"> </v>
      </c>
      <c r="O13" s="155" t="str">
        <f>IF(OR(J13=" ",J13=0,L13=" ",L13=0)," ",IF(AND(J13=1,L13=3),"BAJO",IF(AND(J13=1,L13=4),"MODERADO",IF(AND(J13=2,L13=5),"ALTO",IF(AND(J13=3,L13=4),"ALTO",IF(AND(J13=2,L13=2),"BAJO",VLOOKUP(N13,Evaluacion!A:B,2)))))))</f>
        <v xml:space="preserve"> </v>
      </c>
      <c r="P13" s="127"/>
      <c r="Q13" s="126" t="str">
        <f>IF(OR(J13=" ",J13=0,L13=" ",L13=0)," ",CONTROLES!#REF!)</f>
        <v xml:space="preserve"> </v>
      </c>
      <c r="R13" s="126" t="str">
        <f>IF(OR(J13=" ",J13=0,L13=" ",L13=0)," ",CONTROLES!#REF!)</f>
        <v xml:space="preserve"> </v>
      </c>
      <c r="S13" s="128" t="str">
        <f>IF(OR(R13=" ",R13=0)," ",VLOOKUP(R13,Evaluacion!D:E,2,0))</f>
        <v xml:space="preserve"> </v>
      </c>
      <c r="T13" s="158"/>
      <c r="U13" s="158"/>
      <c r="V13" s="158"/>
      <c r="W13" s="158"/>
      <c r="X13" s="242"/>
      <c r="Y13" s="59"/>
      <c r="AK13" s="153" t="s">
        <v>109</v>
      </c>
    </row>
    <row r="14" spans="1:37" hidden="1">
      <c r="A14" s="260"/>
      <c r="B14" s="261"/>
      <c r="C14" s="110"/>
      <c r="D14" s="100">
        <f>'CONTEXTO ESTRATÉGICO'!F19:F19</f>
        <v>0</v>
      </c>
      <c r="E14" s="111" t="e">
        <f>'CONTEXTO ESTRATÉGICO'!#REF!</f>
        <v>#REF!</v>
      </c>
      <c r="F14" s="68"/>
      <c r="G14" s="68"/>
      <c r="H14" s="110"/>
      <c r="I14" s="110"/>
      <c r="J14" s="101"/>
      <c r="K14" s="125"/>
      <c r="L14" s="101"/>
      <c r="M14" s="126"/>
      <c r="N14" s="102" t="str">
        <f t="shared" si="0"/>
        <v xml:space="preserve"> </v>
      </c>
      <c r="O14" s="155" t="str">
        <f>IF(OR(J14=" ",J14=0,L14=" ",L14=0)," ",IF(AND(J14=1,L14=3),"BAJO",IF(AND(J14=1,L14=4),"MODERADO",IF(AND(J14=2,L14=5),"ALTO",IF(AND(J14=3,L14=4),"ALTO",IF(AND(J14=2,L14=2),"BAJO",VLOOKUP(N14,Evaluacion!A:B,2)))))))</f>
        <v xml:space="preserve"> </v>
      </c>
      <c r="P14" s="129"/>
      <c r="Q14" s="126" t="str">
        <f>IF(OR(J14=" ",J14=0,L14=" ",L14=0)," ",CONTROLES!M12)</f>
        <v xml:space="preserve"> </v>
      </c>
      <c r="R14" s="126" t="str">
        <f>IF(OR(J14=" ",J14=0,L14=" ",L14=0)," ",CONTROLES!N12)</f>
        <v xml:space="preserve"> </v>
      </c>
      <c r="S14" s="128" t="str">
        <f>IF(OR(R14=" ",R14=0)," ",VLOOKUP(R14,Evaluacion!D:E,2,0))</f>
        <v xml:space="preserve"> </v>
      </c>
      <c r="T14" s="128"/>
      <c r="U14" s="128"/>
      <c r="V14" s="128"/>
      <c r="W14" s="128"/>
      <c r="X14" s="243"/>
      <c r="Y14" s="59"/>
    </row>
    <row r="15" spans="1:37" hidden="1">
      <c r="A15" s="260"/>
      <c r="B15" s="261"/>
      <c r="C15" s="110"/>
      <c r="D15" s="100" t="e">
        <f>'CONTEXTO ESTRATÉGICO'!#REF!</f>
        <v>#REF!</v>
      </c>
      <c r="E15" s="111" t="e">
        <f>'CONTEXTO ESTRATÉGICO'!#REF!</f>
        <v>#REF!</v>
      </c>
      <c r="F15" s="68"/>
      <c r="G15" s="68"/>
      <c r="H15" s="100"/>
      <c r="I15" s="100"/>
      <c r="J15" s="101"/>
      <c r="K15" s="69" t="str">
        <f t="shared" si="1"/>
        <v xml:space="preserve"> </v>
      </c>
      <c r="L15" s="101"/>
      <c r="M15" s="70" t="str">
        <f>IF(L15=1,"RARO",IF(L15=2,"IMPROBABLE",IF(L15=3,"MODERADO",IF(L15=4,"PROBABLE",IF(L15=5,"CASI CERTEZA"," ")))))</f>
        <v xml:space="preserve"> </v>
      </c>
      <c r="N15" s="102" t="str">
        <f t="shared" si="0"/>
        <v xml:space="preserve"> </v>
      </c>
      <c r="O15" s="155" t="str">
        <f>IF(OR(J15=" ",J15=0,L15=" ",L15=0)," ",IF(AND(J15=1,L15=3),"BAJO",IF(AND(J15=1,L15=4),"MODERADO",IF(AND(J15=2,L15=5),"ALTO",IF(AND(J15=3,L15=4),"ALTO",IF(AND(J15=2,L15=2),"BAJO",VLOOKUP(N15,Evaluacion!A:B,2)))))))</f>
        <v xml:space="preserve"> </v>
      </c>
      <c r="P15" s="71"/>
      <c r="Q15" s="126" t="str">
        <f>IF(OR(J15=" ",J15=0,L15=" ",L15=0)," ",CONTROLES!M13)</f>
        <v xml:space="preserve"> </v>
      </c>
      <c r="R15" s="126" t="str">
        <f>IF(OR(J15=" ",J15=0,L15=" ",L15=0)," ",CONTROLES!N13)</f>
        <v xml:space="preserve"> </v>
      </c>
      <c r="S15" s="128" t="str">
        <f>IF(OR(R15=" ",R15=0)," ",VLOOKUP(R15,Evaluacion!D:E,2,0))</f>
        <v xml:space="preserve"> </v>
      </c>
      <c r="T15" s="116"/>
      <c r="U15" s="112"/>
      <c r="V15" s="112"/>
      <c r="W15" s="112"/>
      <c r="X15" s="113"/>
      <c r="Y15" s="59"/>
    </row>
    <row r="16" spans="1:37" ht="18.75" hidden="1" customHeight="1">
      <c r="A16" s="260"/>
      <c r="B16" s="261"/>
      <c r="C16" s="110"/>
      <c r="D16" s="100" t="e">
        <f>'CONTEXTO ESTRATÉGICO'!#REF!</f>
        <v>#REF!</v>
      </c>
      <c r="E16" s="111" t="e">
        <f>'CONTEXTO ESTRATÉGICO'!#REF!</f>
        <v>#REF!</v>
      </c>
      <c r="F16" s="68"/>
      <c r="G16" s="68"/>
      <c r="H16" s="100"/>
      <c r="I16" s="68"/>
      <c r="J16" s="101"/>
      <c r="K16" s="69" t="str">
        <f t="shared" si="1"/>
        <v xml:space="preserve"> </v>
      </c>
      <c r="L16" s="101"/>
      <c r="M16" s="70" t="str">
        <f>IF(L16=1,"RARO",IF(L16=2,"IMPROBABLE",IF(L16=3,"MODERADO",IF(L16=4,"PROBABLE",IF(L16=5,"CASI CERTEZA"," ")))))</f>
        <v xml:space="preserve"> </v>
      </c>
      <c r="N16" s="102" t="str">
        <f t="shared" si="0"/>
        <v xml:space="preserve"> </v>
      </c>
      <c r="O16" s="155" t="str">
        <f>IF(OR(J16=" ",J16=0,L16=" ",L16=0)," ",IF(AND(J16=1,L16=3),"BAJO",IF(AND(J16=1,L16=4),"MODERADO",IF(AND(J16=2,L16=5),"ALTO",IF(AND(J16=3,L16=4),"ALTO",IF(AND(J16=2,L16=2),"BAJO",VLOOKUP(N16,Evaluacion!A:B,2)))))))</f>
        <v xml:space="preserve"> </v>
      </c>
      <c r="P16" s="108"/>
      <c r="Q16" s="126" t="str">
        <f>IF(OR(J16=" ",J16=0,L16=" ",L16=0)," ",CONTROLES!M14)</f>
        <v xml:space="preserve"> </v>
      </c>
      <c r="R16" s="126" t="str">
        <f>IF(OR(J16=" ",J16=0,L16=" ",L16=0)," ",CONTROLES!N14)</f>
        <v xml:space="preserve"> </v>
      </c>
      <c r="S16" s="128" t="str">
        <f>IF(OR(R16=" ",R16=0)," ",VLOOKUP(R16,Evaluacion!D:E,2,0))</f>
        <v xml:space="preserve"> </v>
      </c>
      <c r="T16" s="115"/>
      <c r="U16" s="112"/>
      <c r="V16" s="112"/>
      <c r="W16" s="112"/>
      <c r="X16" s="113" t="s">
        <v>110</v>
      </c>
      <c r="Y16" s="59"/>
    </row>
    <row r="17" spans="1:37" ht="15.75" hidden="1" customHeight="1">
      <c r="A17" s="260"/>
      <c r="B17" s="261"/>
      <c r="C17" s="110"/>
      <c r="D17" s="100" t="e">
        <f>'CONTEXTO ESTRATÉGICO'!#REF!</f>
        <v>#REF!</v>
      </c>
      <c r="E17" s="111">
        <f>'CONTEXTO ESTRATÉGICO'!D24</f>
        <v>0</v>
      </c>
      <c r="F17" s="68"/>
      <c r="G17" s="68"/>
      <c r="H17" s="100"/>
      <c r="I17" s="100"/>
      <c r="J17" s="101"/>
      <c r="K17" s="69" t="str">
        <f t="shared" si="1"/>
        <v xml:space="preserve"> </v>
      </c>
      <c r="L17" s="101"/>
      <c r="M17" s="70" t="str">
        <f>IF(L17=1,"RARO",IF(L17=2,"IMPROBABLE",IF(L17=3,"MODERADO",IF(L17=4,"PROBABLE",IF(L17=5,"CASI CERTEZA"," ")))))</f>
        <v xml:space="preserve"> </v>
      </c>
      <c r="N17" s="102" t="str">
        <f t="shared" si="0"/>
        <v xml:space="preserve"> </v>
      </c>
      <c r="O17" s="155" t="str">
        <f>IF(OR(J17=" ",J17=0,L17=" ",L17=0)," ",IF(AND(J17=1,L17=3),"BAJO",IF(AND(J17=1,L17=4),"MODERADO",IF(AND(J17=2,L17=5),"ALTO",IF(AND(J17=3,L17=4),"ALTO",IF(AND(J17=2,L17=2),"BAJO",VLOOKUP(N17,Evaluacion!A:B,2)))))))</f>
        <v xml:space="preserve"> </v>
      </c>
      <c r="P17" s="71"/>
      <c r="Q17" s="126" t="str">
        <f>IF(OR(J17=" ",J17=0,L17=" ",L17=0)," ",CONTROLES!M15)</f>
        <v xml:space="preserve"> </v>
      </c>
      <c r="R17" s="126" t="str">
        <f>IF(OR(J17=" ",J17=0,L17=" ",L17=0)," ",CONTROLES!N15)</f>
        <v xml:space="preserve"> </v>
      </c>
      <c r="S17" s="128" t="str">
        <f>IF(OR(R17=" ",R17=0)," ",VLOOKUP(R17,Evaluacion!D:E,2,0))</f>
        <v xml:space="preserve"> </v>
      </c>
      <c r="T17" s="114"/>
      <c r="U17" s="112"/>
      <c r="V17" s="112"/>
      <c r="W17" s="112"/>
      <c r="X17" s="113"/>
      <c r="Y17" s="59"/>
    </row>
    <row r="18" spans="1:37">
      <c r="A18" s="87"/>
      <c r="B18" s="88"/>
      <c r="C18" s="89"/>
      <c r="D18" s="89"/>
      <c r="E18" s="89"/>
      <c r="F18" s="89"/>
      <c r="G18" s="89"/>
      <c r="H18" s="89"/>
      <c r="I18" s="89"/>
      <c r="J18" s="90"/>
      <c r="K18" s="91"/>
      <c r="L18" s="90"/>
      <c r="M18" s="92"/>
      <c r="N18" s="92"/>
      <c r="O18" s="92"/>
      <c r="P18" s="93"/>
      <c r="Q18" s="92"/>
      <c r="R18" s="92"/>
      <c r="S18" s="94"/>
      <c r="T18" s="95"/>
      <c r="U18" s="96"/>
      <c r="V18" s="96"/>
      <c r="W18" s="96"/>
      <c r="X18" s="96"/>
      <c r="Y18" s="59"/>
      <c r="AK18" s="58" t="s">
        <v>126</v>
      </c>
    </row>
    <row r="19" spans="1:37">
      <c r="AK19" s="58" t="s">
        <v>127</v>
      </c>
    </row>
    <row r="23" spans="1:37" ht="52.5">
      <c r="C23" s="72" t="s">
        <v>14</v>
      </c>
      <c r="D23" s="72" t="s">
        <v>2</v>
      </c>
      <c r="E23" s="72" t="s">
        <v>91</v>
      </c>
      <c r="F23" s="72"/>
      <c r="G23" s="72" t="s">
        <v>18</v>
      </c>
      <c r="H23" s="72" t="s">
        <v>1</v>
      </c>
      <c r="I23" s="72" t="s">
        <v>91</v>
      </c>
    </row>
    <row r="24" spans="1:37" ht="60">
      <c r="C24" s="85">
        <v>1</v>
      </c>
      <c r="D24" s="86" t="s">
        <v>87</v>
      </c>
      <c r="E24" s="86" t="s">
        <v>88</v>
      </c>
      <c r="F24" s="86"/>
      <c r="G24" s="86" t="s">
        <v>89</v>
      </c>
      <c r="H24" s="86" t="s">
        <v>65</v>
      </c>
      <c r="I24" s="86" t="s">
        <v>90</v>
      </c>
    </row>
    <row r="25" spans="1:37" ht="60">
      <c r="C25" s="85">
        <v>2</v>
      </c>
      <c r="D25" s="86" t="s">
        <v>71</v>
      </c>
      <c r="E25" s="86" t="s">
        <v>92</v>
      </c>
      <c r="F25" s="86"/>
      <c r="G25" s="86" t="s">
        <v>93</v>
      </c>
      <c r="H25" s="86" t="s">
        <v>66</v>
      </c>
      <c r="I25" s="86" t="s">
        <v>94</v>
      </c>
    </row>
    <row r="26" spans="1:37" ht="60">
      <c r="C26" s="85">
        <v>3</v>
      </c>
      <c r="D26" s="86" t="s">
        <v>95</v>
      </c>
      <c r="E26" s="86" t="s">
        <v>96</v>
      </c>
      <c r="F26" s="86"/>
      <c r="G26" s="86" t="s">
        <v>97</v>
      </c>
      <c r="H26" s="86" t="s">
        <v>15</v>
      </c>
      <c r="I26" s="86" t="s">
        <v>98</v>
      </c>
    </row>
    <row r="27" spans="1:37" ht="45">
      <c r="C27" s="85">
        <v>4</v>
      </c>
      <c r="D27" s="86" t="s">
        <v>72</v>
      </c>
      <c r="E27" s="86" t="s">
        <v>100</v>
      </c>
      <c r="F27" s="86"/>
      <c r="G27" s="86" t="s">
        <v>101</v>
      </c>
      <c r="H27" s="86" t="s">
        <v>67</v>
      </c>
      <c r="I27" s="86" t="s">
        <v>102</v>
      </c>
    </row>
    <row r="28" spans="1:37" ht="45">
      <c r="C28" s="85">
        <v>5</v>
      </c>
      <c r="D28" s="86" t="s">
        <v>99</v>
      </c>
      <c r="E28" s="86" t="s">
        <v>103</v>
      </c>
      <c r="F28" s="86"/>
      <c r="G28" s="86" t="s">
        <v>104</v>
      </c>
      <c r="H28" s="86" t="s">
        <v>70</v>
      </c>
      <c r="I28" s="86" t="s">
        <v>105</v>
      </c>
    </row>
  </sheetData>
  <sheetProtection password="CC32" sheet="1" objects="1" scenarios="1" selectLockedCells="1" selectUnlockedCells="1"/>
  <mergeCells count="35">
    <mergeCell ref="A1:B3"/>
    <mergeCell ref="C1:R1"/>
    <mergeCell ref="S1:W1"/>
    <mergeCell ref="C2:I3"/>
    <mergeCell ref="J2:R3"/>
    <mergeCell ref="S2:W2"/>
    <mergeCell ref="S3:W3"/>
    <mergeCell ref="X13:X14"/>
    <mergeCell ref="V6:V8"/>
    <mergeCell ref="X9:X11"/>
    <mergeCell ref="A4:B5"/>
    <mergeCell ref="C5:X5"/>
    <mergeCell ref="C4:X4"/>
    <mergeCell ref="C6:C8"/>
    <mergeCell ref="E7:E8"/>
    <mergeCell ref="F7:F8"/>
    <mergeCell ref="G7:G8"/>
    <mergeCell ref="U6:U8"/>
    <mergeCell ref="A6:A8"/>
    <mergeCell ref="W6:X8"/>
    <mergeCell ref="A9:A17"/>
    <mergeCell ref="B9:B17"/>
    <mergeCell ref="B6:B8"/>
    <mergeCell ref="D6:D8"/>
    <mergeCell ref="I7:I8"/>
    <mergeCell ref="E6:G6"/>
    <mergeCell ref="H7:H8"/>
    <mergeCell ref="Y6:Y8"/>
    <mergeCell ref="P6:P8"/>
    <mergeCell ref="S6:S8"/>
    <mergeCell ref="J6:K8"/>
    <mergeCell ref="L6:M8"/>
    <mergeCell ref="N6:O8"/>
    <mergeCell ref="Q6:R8"/>
    <mergeCell ref="T6:T8"/>
  </mergeCells>
  <phoneticPr fontId="0" type="noConversion"/>
  <conditionalFormatting sqref="O9:O65483 R9:R18">
    <cfRule type="cellIs" dxfId="19" priority="42" stopIfTrue="1" operator="equal">
      <formula>"BAJO"</formula>
    </cfRule>
    <cfRule type="cellIs" dxfId="18" priority="43" stopIfTrue="1" operator="equal">
      <formula>"MODERADO"</formula>
    </cfRule>
    <cfRule type="cellIs" dxfId="17" priority="44" stopIfTrue="1" operator="equal">
      <formula>"ALTO"</formula>
    </cfRule>
    <cfRule type="cellIs" dxfId="16" priority="45" stopIfTrue="1" operator="equal">
      <formula>"EXTREMO"</formula>
    </cfRule>
  </conditionalFormatting>
  <conditionalFormatting sqref="N9:N18">
    <cfRule type="expression" dxfId="15" priority="29" stopIfTrue="1">
      <formula>$O9="BAJO"</formula>
    </cfRule>
    <cfRule type="expression" dxfId="14" priority="30" stopIfTrue="1">
      <formula>$O9="MODERADO"</formula>
    </cfRule>
    <cfRule type="expression" dxfId="13" priority="31" stopIfTrue="1">
      <formula>$O9="ALTO"</formula>
    </cfRule>
    <cfRule type="expression" dxfId="12" priority="32" stopIfTrue="1">
      <formula>$O9="EXTREMO"</formula>
    </cfRule>
  </conditionalFormatting>
  <conditionalFormatting sqref="Q9:Q18">
    <cfRule type="expression" dxfId="11" priority="25" stopIfTrue="1">
      <formula>$R9="BAJO"</formula>
    </cfRule>
    <cfRule type="expression" dxfId="10" priority="26" stopIfTrue="1">
      <formula>$R9="MODERADO"</formula>
    </cfRule>
    <cfRule type="expression" dxfId="9" priority="27" stopIfTrue="1">
      <formula>$R9="ALTO"</formula>
    </cfRule>
    <cfRule type="expression" dxfId="8" priority="28" stopIfTrue="1">
      <formula>$R9="EXTREMO"</formula>
    </cfRule>
  </conditionalFormatting>
  <dataValidations count="3">
    <dataValidation type="list" allowBlank="1" showInputMessage="1" showErrorMessage="1" sqref="C11:C17">
      <formula1>$AK$9:$AK$13</formula1>
    </dataValidation>
    <dataValidation type="list" allowBlank="1" showInputMessage="1" showErrorMessage="1" error="Seleccione un dato de la lista" promptTitle="CALIFICACION" sqref="J9:J18 L9:L18">
      <formula1>$AJ$4:$AJ$8</formula1>
    </dataValidation>
    <dataValidation type="list" allowBlank="1" showInputMessage="1" showErrorMessage="1" sqref="C9:C10">
      <formula1>$AK$9:$AK$19</formula1>
    </dataValidation>
  </dataValidations>
  <printOptions horizontalCentered="1" verticalCentered="1"/>
  <pageMargins left="1.1811023622047245" right="0.39370078740157483" top="0.39370078740157483" bottom="0.39370078740157483" header="0" footer="0"/>
  <pageSetup paperSize="5" scale="23" fitToHeight="0" orientation="landscape" r:id="rId1"/>
  <headerFooter alignWithMargins="0">
    <oddFooter>&amp;L&amp;8FO-016
 V-02&amp;R&amp;8Página &amp;P de &amp;N</oddFooter>
  </headerFooter>
  <drawing r:id="rId2"/>
  <legacyDrawing r:id="rId3"/>
  <oleObjects>
    <oleObject progId="PBrush" shapeId="1025" r:id="rId4"/>
  </oleObjects>
</worksheet>
</file>

<file path=xl/worksheets/sheet4.xml><?xml version="1.0" encoding="utf-8"?>
<worksheet xmlns="http://schemas.openxmlformats.org/spreadsheetml/2006/main" xmlns:r="http://schemas.openxmlformats.org/officeDocument/2006/relationships">
  <dimension ref="A1:O18"/>
  <sheetViews>
    <sheetView tabSelected="1" topLeftCell="A2" zoomScale="60" zoomScaleNormal="60" workbookViewId="0">
      <selection activeCell="N9" sqref="N9"/>
    </sheetView>
  </sheetViews>
  <sheetFormatPr baseColWidth="10" defaultRowHeight="18"/>
  <cols>
    <col min="1" max="1" width="36.85546875" style="1" customWidth="1"/>
    <col min="2" max="2" width="47" style="1" customWidth="1"/>
    <col min="3" max="3" width="63.7109375" style="1" customWidth="1"/>
    <col min="4" max="4" width="15.42578125" style="10" customWidth="1"/>
    <col min="5" max="5" width="16.140625" style="10" customWidth="1"/>
    <col min="6" max="6" width="11.140625" style="10" customWidth="1"/>
    <col min="7" max="7" width="14.42578125" style="10" customWidth="1"/>
    <col min="8" max="8" width="20" style="10" customWidth="1"/>
    <col min="9" max="9" width="29.7109375" style="10" bestFit="1" customWidth="1"/>
    <col min="10" max="10" width="16.28515625" style="1" hidden="1" customWidth="1"/>
    <col min="11" max="11" width="11.7109375" style="1" hidden="1" customWidth="1"/>
    <col min="12" max="12" width="18.28515625" style="1" hidden="1" customWidth="1"/>
    <col min="13" max="13" width="8.140625" style="1" customWidth="1"/>
    <col min="14" max="14" width="33.7109375" style="1" customWidth="1"/>
    <col min="15" max="15" width="11.42578125" style="2"/>
    <col min="16" max="16384" width="11.42578125" style="1"/>
  </cols>
  <sheetData>
    <row r="1" spans="1:15" ht="18" hidden="1" customHeight="1">
      <c r="B1" s="1" t="s">
        <v>20</v>
      </c>
      <c r="C1" s="1" t="s">
        <v>21</v>
      </c>
      <c r="D1" s="1" t="s">
        <v>32</v>
      </c>
      <c r="F1" s="10" t="s">
        <v>8</v>
      </c>
      <c r="G1" s="10" t="s">
        <v>25</v>
      </c>
    </row>
    <row r="2" spans="1:15" ht="35.25" customHeight="1" thickBot="1">
      <c r="A2" s="160"/>
      <c r="B2" s="301" t="s">
        <v>167</v>
      </c>
      <c r="C2" s="302"/>
      <c r="D2" s="302"/>
      <c r="E2" s="302"/>
      <c r="F2" s="302"/>
      <c r="G2" s="302"/>
      <c r="H2" s="302"/>
      <c r="I2" s="303"/>
      <c r="J2" s="304" t="s">
        <v>168</v>
      </c>
      <c r="K2" s="305"/>
      <c r="L2" s="305"/>
      <c r="M2" s="305"/>
      <c r="N2" s="306"/>
    </row>
    <row r="3" spans="1:15" ht="38.25" customHeight="1" thickBot="1">
      <c r="A3" s="161"/>
      <c r="B3" s="274" t="s">
        <v>166</v>
      </c>
      <c r="C3" s="276"/>
      <c r="D3" s="275" t="s">
        <v>165</v>
      </c>
      <c r="E3" s="275"/>
      <c r="F3" s="275"/>
      <c r="G3" s="275"/>
      <c r="H3" s="275"/>
      <c r="I3" s="276"/>
      <c r="J3" s="307" t="s">
        <v>163</v>
      </c>
      <c r="K3" s="305"/>
      <c r="L3" s="305"/>
      <c r="M3" s="305"/>
      <c r="N3" s="306"/>
    </row>
    <row r="4" spans="1:15" ht="36" customHeight="1" thickBot="1">
      <c r="A4" s="162"/>
      <c r="B4" s="277"/>
      <c r="C4" s="279"/>
      <c r="D4" s="278"/>
      <c r="E4" s="278"/>
      <c r="F4" s="278"/>
      <c r="G4" s="278"/>
      <c r="H4" s="278"/>
      <c r="I4" s="279"/>
      <c r="J4" s="308" t="s">
        <v>170</v>
      </c>
      <c r="K4" s="309"/>
      <c r="L4" s="309"/>
      <c r="M4" s="309"/>
      <c r="N4" s="310"/>
    </row>
    <row r="5" spans="1:15" ht="7.5" customHeight="1">
      <c r="B5" s="17"/>
      <c r="D5" s="1"/>
    </row>
    <row r="6" spans="1:15" ht="7.5" customHeight="1" thickBot="1">
      <c r="A6" s="14"/>
      <c r="B6" s="4"/>
      <c r="C6" s="4"/>
      <c r="D6" s="15"/>
      <c r="E6" s="15"/>
      <c r="F6" s="15"/>
      <c r="G6" s="15"/>
      <c r="H6" s="15"/>
      <c r="I6" s="15"/>
      <c r="J6" s="4"/>
      <c r="K6" s="4"/>
      <c r="L6" s="4"/>
      <c r="M6" s="4"/>
      <c r="N6" s="16"/>
    </row>
    <row r="7" spans="1:15" s="11" customFormat="1" ht="21.75" customHeight="1">
      <c r="A7" s="299" t="s">
        <v>0</v>
      </c>
      <c r="B7" s="292" t="s">
        <v>57</v>
      </c>
      <c r="C7" s="292" t="s">
        <v>58</v>
      </c>
      <c r="D7" s="298" t="s">
        <v>59</v>
      </c>
      <c r="E7" s="298"/>
      <c r="F7" s="294" t="s">
        <v>60</v>
      </c>
      <c r="G7" s="295"/>
      <c r="H7" s="295"/>
      <c r="I7" s="295"/>
      <c r="J7" s="295"/>
      <c r="K7" s="295"/>
      <c r="L7" s="295"/>
      <c r="M7" s="295"/>
      <c r="N7" s="296"/>
      <c r="O7" s="13"/>
    </row>
    <row r="8" spans="1:15" s="11" customFormat="1" ht="36.75" customHeight="1" thickBot="1">
      <c r="A8" s="300"/>
      <c r="B8" s="293"/>
      <c r="C8" s="293"/>
      <c r="D8" s="159" t="s">
        <v>3</v>
      </c>
      <c r="E8" s="130" t="s">
        <v>4</v>
      </c>
      <c r="F8" s="131" t="s">
        <v>6</v>
      </c>
      <c r="G8" s="131" t="s">
        <v>7</v>
      </c>
      <c r="H8" s="131" t="s">
        <v>5</v>
      </c>
      <c r="I8" s="131" t="s">
        <v>27</v>
      </c>
      <c r="J8" s="132"/>
      <c r="K8" s="133" t="s">
        <v>20</v>
      </c>
      <c r="L8" s="133" t="s">
        <v>21</v>
      </c>
      <c r="M8" s="293" t="s">
        <v>42</v>
      </c>
      <c r="N8" s="297"/>
      <c r="O8" s="7"/>
    </row>
    <row r="9" spans="1:15" ht="365.25" customHeight="1" thickBot="1">
      <c r="A9" s="289" t="str">
        <f>'MATRIZ MAPA DE RIESGOS'!A9</f>
        <v>ATENCIÓN AL CIUDADANO</v>
      </c>
      <c r="B9" s="120" t="str">
        <f>'MATRIZ MAPA DE RIESGOS'!H9</f>
        <v>No dar respuesta oportuna, precisa y eficaz a las peticiones, quejas, reclamos, sugerencias y denuncias</v>
      </c>
      <c r="C9" s="120" t="str">
        <f>'MATRIZ MAPA DE RIESGOS'!P9</f>
        <v>1. Base de datos de seguimiento y control de las reclamaciones de señal de Televisión de los canales públicos nacionales y radio pública nacional. 2. Fijación de fechas límite en cada uno de las reclamaciones físicas. 3.  Envio por correo  electronico a cada dependencia, de un recordatorio  informandoles   que el plazo máximo establecido para contestar las peticiones o solicitudes que por ser de su competencia ha sido remitidas para tal fin; esta próximo su vencimiento. 4. La circular 001 de 2010 donde se establece el tiempo de respuesta de solicitudes de la ciudadanía. 5. Base de datos de los derechos de petición. 6. Barrido general de derechos de petición y de PQR para identificar las que ya tienen respuesta para ser descargadas de Orfeo y de la base de datos.  7. Resolución 245 de 2011, donde se establece los lineamientos de PQR para la entidad.</v>
      </c>
      <c r="D9" s="119"/>
      <c r="E9" s="120" t="s">
        <v>8</v>
      </c>
      <c r="F9" s="120" t="s">
        <v>8</v>
      </c>
      <c r="G9" s="120" t="s">
        <v>8</v>
      </c>
      <c r="H9" s="120" t="s">
        <v>8</v>
      </c>
      <c r="I9" s="120" t="s">
        <v>32</v>
      </c>
      <c r="J9" s="121" t="str">
        <f>IF(OR(F9="",I9="",G9="",H9="",F9="no",G9="no"),"T","F")</f>
        <v>F</v>
      </c>
      <c r="K9" s="122">
        <f>IF(J9="T","N/A",IF(H9="NO",IF(AND(F9="SI",G9="SI"),IF(OR(I9="Impacto",I9="Impacto y Probabilidad"),IF('MATRIZ MAPA DE RIESGOS'!J9&gt;1,'MATRIZ MAPA DE RIESGOS'!J9-1,'MATRIZ MAPA DE RIESGOS'!J9),'MATRIZ MAPA DE RIESGOS'!J9),"N/A"),IF(I9="Impacto",IF('MATRIZ MAPA DE RIESGOS'!J9&gt;2,'MATRIZ MAPA DE RIESGOS'!J9-2,'MATRIZ MAPA DE RIESGOS'!J9),IF(I9="Probabilidad",IF('MATRIZ MAPA DE RIESGOS'!J9&gt;1,'MATRIZ MAPA DE RIESGOS'!J9-1,'MATRIZ MAPA DE RIESGOS'!J9),IF(I9="Impacto y Probabilidad",IF('MATRIZ MAPA DE RIESGOS'!J9&gt;2,'MATRIZ MAPA DE RIESGOS'!J9-2,'MATRIZ MAPA DE RIESGOS'!J9))))))</f>
        <v>3</v>
      </c>
      <c r="L9" s="122">
        <f>IF(J9="T","N/A",IF(H9="NO",IF(AND(F9="SI",G9="SI"),IF(OR(I9="Probabilidad",I9="Impacto y Probabilidad"),IF('MATRIZ MAPA DE RIESGOS'!L9&gt;1,'MATRIZ MAPA DE RIESGOS'!L9-1,'MATRIZ MAPA DE RIESGOS'!L9),'MATRIZ MAPA DE RIESGOS'!L9),"N/A"),IF(I9="Probabilidad",IF('MATRIZ MAPA DE RIESGOS'!L9&gt;2,'MATRIZ MAPA DE RIESGOS'!L9-2,'MATRIZ MAPA DE RIESGOS'!L9),IF(I9="Impacto",IF('MATRIZ MAPA DE RIESGOS'!L9&gt;1,'MATRIZ MAPA DE RIESGOS'!L9-1,'MATRIZ MAPA DE RIESGOS'!L9),IF(I9="Impacto y Probabilidad",IF('MATRIZ MAPA DE RIESGOS'!L9&gt;2,'MATRIZ MAPA DE RIESGOS'!L9-2,'MATRIZ MAPA DE RIESGOS'!L9))))))</f>
        <v>1</v>
      </c>
      <c r="M9" s="123">
        <f>IF(J9="T",'MATRIZ MAPA DE RIESGOS'!N9,(IF(AND(F9="SI",G9="SI"),K9*L9,"N/A")))</f>
        <v>3</v>
      </c>
      <c r="N9" s="124" t="str">
        <f>IF(J9="T",'MATRIZ MAPA DE RIESGOS'!O9,IF(AND(F9="SI",G9="SI"),IF(AND(K9=1,L9=3),"BAJO",IF(AND(K9=1,L9=4),"MODERADO",IF(AND(K9=2,L9=5),"ALTO",IF(AND(K9=3,L9=4),"ALTO",IF(AND(K9=2,L9=2),"BAJO",VLOOKUP(M9,Evaluacion!A:B,2)))))),"N/A"))</f>
        <v>MODERADO</v>
      </c>
      <c r="O9" s="7"/>
    </row>
    <row r="10" spans="1:15" ht="126.75" thickBot="1">
      <c r="A10" s="290"/>
      <c r="B10" s="107" t="str">
        <f>'MATRIZ MAPA DE RIESGOS'!H10</f>
        <v>Sustracción, concentración y manipulación de la información institucional.</v>
      </c>
      <c r="C10" s="107" t="str">
        <f>'MATRIZ MAPA DE RIESGOS'!P10</f>
        <v>Aplicación de tablas de retención establecidas para la Oficina.
Se ubican en carpetas de manera cronológica con su respuesta y sello de recibido.
Se maneja archivo físico y magnético
Control de base de datos donde se registra lo que ingresa a la Oficina de PQR.</v>
      </c>
      <c r="D10" s="119"/>
      <c r="E10" s="120" t="s">
        <v>8</v>
      </c>
      <c r="F10" s="120"/>
      <c r="G10" s="120"/>
      <c r="H10" s="120"/>
      <c r="I10" s="120"/>
      <c r="J10" s="109" t="str">
        <f>IF(OR(F10="",I10="",G10="",H10="",F10="no",G10="no"),"T","F")</f>
        <v>T</v>
      </c>
      <c r="K10" s="105" t="str">
        <f>IF(J10="T","N/A",IF(H10="NO",IF(AND(F10="SI",G10="SI"),IF(OR(I10="Impacto",I10="Impacto y Probabilidad"),IF('MATRIZ MAPA DE RIESGOS'!J10&gt;1,'MATRIZ MAPA DE RIESGOS'!J10-1,'MATRIZ MAPA DE RIESGOS'!J10),'MATRIZ MAPA DE RIESGOS'!J10),"N/A"),IF(I10="Impacto",IF('MATRIZ MAPA DE RIESGOS'!J10&gt;2,'MATRIZ MAPA DE RIESGOS'!J10-2,'MATRIZ MAPA DE RIESGOS'!J10),IF(I10="Probabilidad",IF('MATRIZ MAPA DE RIESGOS'!J10&gt;1,'MATRIZ MAPA DE RIESGOS'!J10-1,'MATRIZ MAPA DE RIESGOS'!J10),IF(I10="Impacto y Probabilidad",IF('MATRIZ MAPA DE RIESGOS'!J10&gt;2,'MATRIZ MAPA DE RIESGOS'!J10-2,'MATRIZ MAPA DE RIESGOS'!J10))))))</f>
        <v>N/A</v>
      </c>
      <c r="L10" s="105" t="str">
        <f>IF(J10="T","N/A",IF(H10="NO",IF(AND(F10="SI",G10="SI"),IF(OR(I10="Probabilidad",I10="Impacto y Probabilidad"),IF('MATRIZ MAPA DE RIESGOS'!L10&gt;1,'MATRIZ MAPA DE RIESGOS'!L10-1,'MATRIZ MAPA DE RIESGOS'!L10),'MATRIZ MAPA DE RIESGOS'!L10),"N/A"),IF(I10="Probabilidad",IF('MATRIZ MAPA DE RIESGOS'!L10&gt;2,'MATRIZ MAPA DE RIESGOS'!L10-2,'MATRIZ MAPA DE RIESGOS'!L10),IF(I10="Impacto",IF('MATRIZ MAPA DE RIESGOS'!L10&gt;1,'MATRIZ MAPA DE RIESGOS'!L10-1,'MATRIZ MAPA DE RIESGOS'!L10),IF(I10="Impacto y Probabilidad",IF('MATRIZ MAPA DE RIESGOS'!L10&gt;2,'MATRIZ MAPA DE RIESGOS'!L10-2,'MATRIZ MAPA DE RIESGOS'!L10))))))</f>
        <v>N/A</v>
      </c>
      <c r="M10" s="123">
        <f>IF(J10="T",'MATRIZ MAPA DE RIESGOS'!N10,(IF(AND(F10="SI",G10="SI"),K10*L10,"N/A")))</f>
        <v>15</v>
      </c>
      <c r="N10" s="124" t="str">
        <f>IF(J10="T",'MATRIZ MAPA DE RIESGOS'!O10,IF(AND(F10="SI",G10="SI"),IF(AND(K10=1,L10=3),"BAJO",IF(AND(K10=1,L10=4),"MODERADO",IF(AND(K10=2,L10=5),"ALTO",IF(AND(K10=3,L10=4),"ALTO",IF(AND(K10=2,L10=2),"BAJO",VLOOKUP(M10,Evaluacion!A:B,2)))))),"N/A"))</f>
        <v>EXTREMO</v>
      </c>
      <c r="O10" s="7"/>
    </row>
    <row r="11" spans="1:15" ht="93.75" customHeight="1">
      <c r="A11" s="290"/>
      <c r="B11" s="107" t="str">
        <f>'MATRIZ MAPA DE RIESGOS'!H11</f>
        <v>Utilización indebida de los recursos públicos</v>
      </c>
      <c r="C11" s="107" t="str">
        <f>'MATRIZ MAPA DE RIESGOS'!P11</f>
        <v>Se realiza difusión del estatuto anticorrupción
Dentro de las temáticas incluidas en la inducción a nuevos funcionarios se contempla normatividad y políticas relacionadas con asuntos disciplinarios</v>
      </c>
      <c r="D11" s="119"/>
      <c r="E11" s="120" t="s">
        <v>8</v>
      </c>
      <c r="F11" s="120"/>
      <c r="G11" s="120"/>
      <c r="H11" s="120"/>
      <c r="I11" s="120"/>
      <c r="J11" s="109" t="str">
        <f>IF(OR(F11="",I11="",G11="",H11="",F11="no",G11="no"),"T","F")</f>
        <v>T</v>
      </c>
      <c r="K11" s="105" t="str">
        <f>IF(J11="T","N/A",IF(H11="NO",IF(AND(F11="SI",G11="SI"),IF(OR(I11="Impacto",I11="Impacto y Probabilidad"),IF('MATRIZ MAPA DE RIESGOS'!J11&gt;1,'MATRIZ MAPA DE RIESGOS'!J11-1,'MATRIZ MAPA DE RIESGOS'!J11),'MATRIZ MAPA DE RIESGOS'!J11),"N/A"),IF(I11="Impacto",IF('MATRIZ MAPA DE RIESGOS'!J11&gt;2,'MATRIZ MAPA DE RIESGOS'!J11-2,'MATRIZ MAPA DE RIESGOS'!J11),IF(I11="Probabilidad",IF('MATRIZ MAPA DE RIESGOS'!J11&gt;1,'MATRIZ MAPA DE RIESGOS'!J11-1,'MATRIZ MAPA DE RIESGOS'!J11),IF(I11="Impacto y Probabilidad",IF('MATRIZ MAPA DE RIESGOS'!J11&gt;2,'MATRIZ MAPA DE RIESGOS'!J11-2,'MATRIZ MAPA DE RIESGOS'!J11))))))</f>
        <v>N/A</v>
      </c>
      <c r="L11" s="105" t="str">
        <f>IF(J11="T","N/A",IF(H11="NO",IF(AND(F11="SI",G11="SI"),IF(OR(I11="Probabilidad",I11="Impacto y Probabilidad"),IF('MATRIZ MAPA DE RIESGOS'!L12&gt;1,'MATRIZ MAPA DE RIESGOS'!L12-1,'MATRIZ MAPA DE RIESGOS'!L12),'MATRIZ MAPA DE RIESGOS'!L12),"N/A"),IF(I11="Probabilidad",IF('MATRIZ MAPA DE RIESGOS'!L12&gt;2,'MATRIZ MAPA DE RIESGOS'!L12-2,'MATRIZ MAPA DE RIESGOS'!L12),IF(I11="Impacto",IF('MATRIZ MAPA DE RIESGOS'!L12&gt;1,'MATRIZ MAPA DE RIESGOS'!L12-1,'MATRIZ MAPA DE RIESGOS'!L12),IF(I11="Impacto y Probabilidad",IF('MATRIZ MAPA DE RIESGOS'!L12&gt;2,'MATRIZ MAPA DE RIESGOS'!L12-2,'MATRIZ MAPA DE RIESGOS'!L12))))))</f>
        <v>N/A</v>
      </c>
      <c r="M11" s="123">
        <f>IF(J11="T",'MATRIZ MAPA DE RIESGOS'!N11,(IF(AND(F11="SI",G11="SI"),K11*L11,"N/A")))</f>
        <v>15</v>
      </c>
      <c r="N11" s="124" t="str">
        <f>IF(J11="T",'MATRIZ MAPA DE RIESGOS'!O11,IF(AND(F11="SI",G11="SI"),IF(AND(K11=1,L11=3),"BAJO",IF(AND(K11=1,L11=4),"MODERADO",IF(AND(K11=2,L11=5),"ALTO",IF(AND(K11=3,L11=4),"ALTO",IF(AND(K11=2,L11=2),"BAJO",VLOOKUP(M11,Evaluacion!A:B,2)))))),"N/A"))</f>
        <v>EXTREMO</v>
      </c>
      <c r="O11" s="7"/>
    </row>
    <row r="12" spans="1:15" ht="18.75" hidden="1" thickBot="1">
      <c r="A12" s="290"/>
      <c r="B12" s="107">
        <f>'MATRIZ MAPA DE RIESGOS'!H14</f>
        <v>0</v>
      </c>
      <c r="C12" s="106"/>
      <c r="D12" s="119"/>
      <c r="E12" s="120"/>
      <c r="F12" s="120"/>
      <c r="G12" s="120"/>
      <c r="H12" s="120"/>
      <c r="I12" s="120"/>
      <c r="J12" s="109" t="str">
        <f t="shared" ref="J12:J18" si="0">IF(OR(F12="",I12="",G12="",H12="",F12="no",G12="no"),"T","F")</f>
        <v>T</v>
      </c>
      <c r="K12" s="105" t="str">
        <f>IF(J12="T","N/A",IF(H12="NO",IF(AND(F12="SI",G12="SI"),IF(OR(I12="Impacto",I12="Impacto y Probabilidad"),IF('MATRIZ MAPA DE RIESGOS'!J14&gt;1,'MATRIZ MAPA DE RIESGOS'!J14-1,'MATRIZ MAPA DE RIESGOS'!J14),'MATRIZ MAPA DE RIESGOS'!J14),"N/A"),IF(I12="Impacto",IF('MATRIZ MAPA DE RIESGOS'!J14&gt;2,'MATRIZ MAPA DE RIESGOS'!J14-2,'MATRIZ MAPA DE RIESGOS'!J14),IF(I12="Probabilidad",IF('MATRIZ MAPA DE RIESGOS'!J14&gt;1,'MATRIZ MAPA DE RIESGOS'!J14-1,'MATRIZ MAPA DE RIESGOS'!J14),IF(I12="Impacto y Probabilidad",IF('MATRIZ MAPA DE RIESGOS'!J14&gt;2,'MATRIZ MAPA DE RIESGOS'!J14-2,'MATRIZ MAPA DE RIESGOS'!J14))))))</f>
        <v>N/A</v>
      </c>
      <c r="L12" s="105" t="str">
        <f>IF(J12="T","N/A",IF(H12="NO",IF(AND(F12="SI",G12="SI"),IF(OR(I12="Probabilidad",I12="Impacto y Probabilidad"),IF('MATRIZ MAPA DE RIESGOS'!L14&gt;1,'MATRIZ MAPA DE RIESGOS'!L14-1,'MATRIZ MAPA DE RIESGOS'!L14),'MATRIZ MAPA DE RIESGOS'!L14),"N/A"),IF(I12="Probabilidad",IF('MATRIZ MAPA DE RIESGOS'!L14&gt;2,'MATRIZ MAPA DE RIESGOS'!L14-2,'MATRIZ MAPA DE RIESGOS'!L14),IF(I12="Impacto",IF('MATRIZ MAPA DE RIESGOS'!L14&gt;1,'MATRIZ MAPA DE RIESGOS'!L14-1,'MATRIZ MAPA DE RIESGOS'!L14),IF(I12="Impacto y Probabilidad",IF('MATRIZ MAPA DE RIESGOS'!L14&gt;2,'MATRIZ MAPA DE RIESGOS'!L14-2,'MATRIZ MAPA DE RIESGOS'!L14))))))</f>
        <v>N/A</v>
      </c>
      <c r="M12" s="123" t="str">
        <f>IF(J12="T",'MATRIZ MAPA DE RIESGOS'!N14,(IF(AND(F12="SI",G12="SI"),K12*L12,"N/A")))</f>
        <v xml:space="preserve"> </v>
      </c>
      <c r="N12" s="124" t="str">
        <f>IF(J12="T",'MATRIZ MAPA DE RIESGOS'!O14,IF(AND(F12="SI",G12="SI"),IF(AND(K12=1,L12=3),"BAJO",IF(AND(K12=1,L12=4),"MODERADO",IF(AND(K12=2,L12=5),"ALTO",IF(AND(K12=3,L12=4),"ALTO",IF(AND(K12=2,L12=2),"BAJO",VLOOKUP(M12,Evaluacion!A:B,2)))))),"N/A"))</f>
        <v xml:space="preserve"> </v>
      </c>
      <c r="O12" s="7"/>
    </row>
    <row r="13" spans="1:15" ht="18.75" hidden="1" thickBot="1">
      <c r="A13" s="290"/>
      <c r="B13" s="107">
        <f>'MATRIZ MAPA DE RIESGOS'!H15</f>
        <v>0</v>
      </c>
      <c r="C13" s="106">
        <f>'MATRIZ MAPA DE RIESGOS'!P15</f>
        <v>0</v>
      </c>
      <c r="D13" s="119"/>
      <c r="E13" s="120"/>
      <c r="F13" s="120"/>
      <c r="G13" s="120"/>
      <c r="H13" s="120"/>
      <c r="I13" s="120"/>
      <c r="J13" s="109" t="str">
        <f t="shared" si="0"/>
        <v>T</v>
      </c>
      <c r="K13" s="105" t="str">
        <f>IF(J13="T","N/A",IF(H13="NO",IF(AND(F13="SI",G13="SI"),IF(OR(I13="Impacto",I13="Impacto y Probabilidad"),IF('MATRIZ MAPA DE RIESGOS'!J15&gt;1,'MATRIZ MAPA DE RIESGOS'!J15-1,'MATRIZ MAPA DE RIESGOS'!J15),'MATRIZ MAPA DE RIESGOS'!J15),"N/A"),IF(I13="Impacto",IF('MATRIZ MAPA DE RIESGOS'!J15&gt;2,'MATRIZ MAPA DE RIESGOS'!J15-2,'MATRIZ MAPA DE RIESGOS'!J15),IF(I13="Probabilidad",IF('MATRIZ MAPA DE RIESGOS'!J15&gt;1,'MATRIZ MAPA DE RIESGOS'!J15-1,'MATRIZ MAPA DE RIESGOS'!J15),IF(I13="Impacto y Probabilidad",IF('MATRIZ MAPA DE RIESGOS'!J15&gt;2,'MATRIZ MAPA DE RIESGOS'!J15-2,'MATRIZ MAPA DE RIESGOS'!J15))))))</f>
        <v>N/A</v>
      </c>
      <c r="L13" s="105" t="str">
        <f>IF(J13="T","N/A",IF(H13="NO",IF(AND(F13="SI",G13="SI"),IF(OR(I13="Probabilidad",I13="Impacto y Probabilidad"),IF('MATRIZ MAPA DE RIESGOS'!L15&gt;1,'MATRIZ MAPA DE RIESGOS'!L15-1,'MATRIZ MAPA DE RIESGOS'!L15),'MATRIZ MAPA DE RIESGOS'!L15),"N/A"),IF(I13="Probabilidad",IF('MATRIZ MAPA DE RIESGOS'!L15&gt;2,'MATRIZ MAPA DE RIESGOS'!L15-2,'MATRIZ MAPA DE RIESGOS'!L15),IF(I13="Impacto",IF('MATRIZ MAPA DE RIESGOS'!L15&gt;1,'MATRIZ MAPA DE RIESGOS'!L15-1,'MATRIZ MAPA DE RIESGOS'!L15),IF(I13="Impacto y Probabilidad",IF('MATRIZ MAPA DE RIESGOS'!L15&gt;2,'MATRIZ MAPA DE RIESGOS'!L15-2,'MATRIZ MAPA DE RIESGOS'!L15))))))</f>
        <v>N/A</v>
      </c>
      <c r="M13" s="123" t="str">
        <f>IF(J13="T",'MATRIZ MAPA DE RIESGOS'!N15,(IF(AND(F13="SI",G13="SI"),K13*L13,"N/A")))</f>
        <v xml:space="preserve"> </v>
      </c>
      <c r="N13" s="124" t="str">
        <f>IF(J13="T",'MATRIZ MAPA DE RIESGOS'!O15,IF(AND(F13="SI",G13="SI"),IF(AND(K13=1,L13=3),"BAJO",IF(AND(K13=1,L13=4),"MODERADO",IF(AND(K13=2,L13=5),"ALTO",IF(AND(K13=3,L13=4),"ALTO",IF(AND(K13=2,L13=2),"BAJO",VLOOKUP(M13,Evaluacion!A:B,2)))))),"N/A"))</f>
        <v xml:space="preserve"> </v>
      </c>
    </row>
    <row r="14" spans="1:15" ht="18.75" hidden="1" thickBot="1">
      <c r="A14" s="290"/>
      <c r="B14" s="107">
        <f>'MATRIZ MAPA DE RIESGOS'!H16</f>
        <v>0</v>
      </c>
      <c r="C14" s="106">
        <f>'MATRIZ MAPA DE RIESGOS'!P16</f>
        <v>0</v>
      </c>
      <c r="D14" s="119"/>
      <c r="E14" s="120"/>
      <c r="F14" s="120"/>
      <c r="G14" s="120"/>
      <c r="H14" s="120"/>
      <c r="I14" s="120"/>
      <c r="J14" s="109" t="str">
        <f t="shared" si="0"/>
        <v>T</v>
      </c>
      <c r="K14" s="105" t="str">
        <f>IF(J14="T","N/A",IF(H14="NO",IF(AND(F14="SI",G14="SI"),IF(OR(I14="Impacto",I14="Impacto y Probabilidad"),IF('MATRIZ MAPA DE RIESGOS'!J16&gt;1,'MATRIZ MAPA DE RIESGOS'!J16-1,'MATRIZ MAPA DE RIESGOS'!J16),'MATRIZ MAPA DE RIESGOS'!J16),"N/A"),IF(I14="Impacto",IF('MATRIZ MAPA DE RIESGOS'!J16&gt;2,'MATRIZ MAPA DE RIESGOS'!J16-2,'MATRIZ MAPA DE RIESGOS'!J16),IF(I14="Probabilidad",IF('MATRIZ MAPA DE RIESGOS'!J16&gt;1,'MATRIZ MAPA DE RIESGOS'!J16-1,'MATRIZ MAPA DE RIESGOS'!J16),IF(I14="Impacto y Probabilidad",IF('MATRIZ MAPA DE RIESGOS'!J16&gt;2,'MATRIZ MAPA DE RIESGOS'!J16-2,'MATRIZ MAPA DE RIESGOS'!J16))))))</f>
        <v>N/A</v>
      </c>
      <c r="L14" s="105" t="str">
        <f>IF(J14="T","N/A",IF(H14="NO",IF(AND(F14="SI",G14="SI"),IF(OR(I14="Probabilidad",I14="Impacto y Probabilidad"),IF('MATRIZ MAPA DE RIESGOS'!L17&gt;1,'MATRIZ MAPA DE RIESGOS'!L17-1,'MATRIZ MAPA DE RIESGOS'!L17),'MATRIZ MAPA DE RIESGOS'!L17),"N/A"),IF(I14="Probabilidad",IF('MATRIZ MAPA DE RIESGOS'!L17&gt;2,'MATRIZ MAPA DE RIESGOS'!L17-2,'MATRIZ MAPA DE RIESGOS'!L17),IF(I14="Impacto",IF('MATRIZ MAPA DE RIESGOS'!L17&gt;1,'MATRIZ MAPA DE RIESGOS'!L17-1,'MATRIZ MAPA DE RIESGOS'!L17),IF(I14="Impacto y Probabilidad",IF('MATRIZ MAPA DE RIESGOS'!L17&gt;2,'MATRIZ MAPA DE RIESGOS'!L17-2,'MATRIZ MAPA DE RIESGOS'!L17))))))</f>
        <v>N/A</v>
      </c>
      <c r="M14" s="123" t="str">
        <f>IF(J14="T",'MATRIZ MAPA DE RIESGOS'!N16,(IF(AND(F14="SI",G14="SI"),K14*L14,"N/A")))</f>
        <v xml:space="preserve"> </v>
      </c>
      <c r="N14" s="124" t="str">
        <f>IF(J14="T",'MATRIZ MAPA DE RIESGOS'!O16,IF(AND(F14="SI",G14="SI"),IF(AND(K14=1,L14=3),"BAJO",IF(AND(K14=1,L14=4),"MODERADO",IF(AND(K14=2,L14=5),"ALTO",IF(AND(K14=3,L14=4),"ALTO",IF(AND(K14=2,L14=2),"BAJO",VLOOKUP(M14,Evaluacion!A:B,2)))))),"N/A"))</f>
        <v xml:space="preserve"> </v>
      </c>
    </row>
    <row r="15" spans="1:15" ht="18.75" hidden="1" thickBot="1">
      <c r="A15" s="290"/>
      <c r="B15" s="107">
        <f>'MATRIZ MAPA DE RIESGOS'!H17</f>
        <v>0</v>
      </c>
      <c r="C15" s="106">
        <f>'MATRIZ MAPA DE RIESGOS'!P17</f>
        <v>0</v>
      </c>
      <c r="D15" s="119"/>
      <c r="E15" s="120"/>
      <c r="F15" s="120"/>
      <c r="G15" s="120"/>
      <c r="H15" s="120"/>
      <c r="I15" s="120"/>
      <c r="J15" s="109" t="str">
        <f t="shared" si="0"/>
        <v>T</v>
      </c>
      <c r="K15" s="105" t="str">
        <f>IF(J15="T","N/A",IF(H15="NO",IF(AND(F15="SI",G15="SI"),IF(OR(I15="Impacto",I15="Impacto y Probabilidad"),IF('MATRIZ MAPA DE RIESGOS'!J17&gt;1,'MATRIZ MAPA DE RIESGOS'!J17-1,'MATRIZ MAPA DE RIESGOS'!J17),'MATRIZ MAPA DE RIESGOS'!J17),"N/A"),IF(I15="Impacto",IF('MATRIZ MAPA DE RIESGOS'!J17&gt;2,'MATRIZ MAPA DE RIESGOS'!J17-2,'MATRIZ MAPA DE RIESGOS'!J17),IF(I15="Probabilidad",IF('MATRIZ MAPA DE RIESGOS'!J17&gt;1,'MATRIZ MAPA DE RIESGOS'!J17-1,'MATRIZ MAPA DE RIESGOS'!J17),IF(I15="Impacto y Probabilidad",IF('MATRIZ MAPA DE RIESGOS'!J17&gt;2,'MATRIZ MAPA DE RIESGOS'!J17-2,'MATRIZ MAPA DE RIESGOS'!J17))))))</f>
        <v>N/A</v>
      </c>
      <c r="L15" s="105" t="str">
        <f>IF(J15="T","N/A",IF(H15="NO",IF(AND(F15="SI",G15="SI"),IF(OR(I15="Probabilidad",I15="Impacto y Probabilidad"),IF('MATRIZ MAPA DE RIESGOS'!L17&gt;1,'MATRIZ MAPA DE RIESGOS'!L17-1,'MATRIZ MAPA DE RIESGOS'!L17),'MATRIZ MAPA DE RIESGOS'!L17),"N/A"),IF(I15="Probabilidad",IF('MATRIZ MAPA DE RIESGOS'!L17&gt;2,'MATRIZ MAPA DE RIESGOS'!L17-2,'MATRIZ MAPA DE RIESGOS'!L17),IF(I15="Impacto",IF('MATRIZ MAPA DE RIESGOS'!L17&gt;1,'MATRIZ MAPA DE RIESGOS'!L17-1,'MATRIZ MAPA DE RIESGOS'!L17),IF(I15="Impacto y Probabilidad",IF('MATRIZ MAPA DE RIESGOS'!L17&gt;2,'MATRIZ MAPA DE RIESGOS'!L17-2,'MATRIZ MAPA DE RIESGOS'!L17))))))</f>
        <v>N/A</v>
      </c>
      <c r="M15" s="123" t="str">
        <f>IF(J15="T",'MATRIZ MAPA DE RIESGOS'!N17,(IF(AND(F15="SI",G15="SI"),K15*L15,"N/A")))</f>
        <v xml:space="preserve"> </v>
      </c>
      <c r="N15" s="124" t="str">
        <f>IF(J15="T",'MATRIZ MAPA DE RIESGOS'!O17,IF(AND(F15="SI",G15="SI"),IF(AND(K15=1,L15=3),"BAJO",IF(AND(K15=1,L15=4),"MODERADO",IF(AND(K15=2,L15=5),"ALTO",IF(AND(K15=3,L15=4),"ALTO",IF(AND(K15=2,L15=2),"BAJO",VLOOKUP(M15,Evaluacion!A:B,2)))))),"N/A"))</f>
        <v xml:space="preserve"> </v>
      </c>
    </row>
    <row r="16" spans="1:15" ht="18.75" hidden="1" thickBot="1">
      <c r="A16" s="290"/>
      <c r="B16" s="107">
        <f>'MATRIZ MAPA DE RIESGOS'!H18</f>
        <v>0</v>
      </c>
      <c r="C16" s="106">
        <f>'MATRIZ MAPA DE RIESGOS'!P18</f>
        <v>0</v>
      </c>
      <c r="D16" s="119"/>
      <c r="E16" s="120"/>
      <c r="F16" s="120"/>
      <c r="G16" s="120"/>
      <c r="H16" s="120"/>
      <c r="I16" s="120"/>
      <c r="J16" s="109" t="str">
        <f t="shared" si="0"/>
        <v>T</v>
      </c>
      <c r="K16" s="105" t="str">
        <f>IF(J16="T","N/A",IF(H16="NO",IF(AND(F16="SI",G16="SI"),IF(OR(I16="Impacto",I16="Impacto y Probabilidad"),IF('MATRIZ MAPA DE RIESGOS'!#REF!&gt;1,'MATRIZ MAPA DE RIESGOS'!#REF!-1,'MATRIZ MAPA DE RIESGOS'!#REF!),'MATRIZ MAPA DE RIESGOS'!#REF!),"N/A"),IF(I16="Impacto",IF('MATRIZ MAPA DE RIESGOS'!#REF!&gt;2,'MATRIZ MAPA DE RIESGOS'!#REF!-2,'MATRIZ MAPA DE RIESGOS'!#REF!),IF(I16="Probabilidad",IF('MATRIZ MAPA DE RIESGOS'!#REF!&gt;1,'MATRIZ MAPA DE RIESGOS'!#REF!-1,'MATRIZ MAPA DE RIESGOS'!#REF!),IF(I16="Impacto y Probabilidad",IF('MATRIZ MAPA DE RIESGOS'!#REF!&gt;2,'MATRIZ MAPA DE RIESGOS'!#REF!-2,'MATRIZ MAPA DE RIESGOS'!#REF!))))))</f>
        <v>N/A</v>
      </c>
      <c r="L16" s="105" t="str">
        <f>IF(J16="T","N/A",IF(H16="NO",IF(AND(F16="SI",G16="SI"),IF(OR(I16="Probabilidad",I16="Impacto y Probabilidad"),IF('MATRIZ MAPA DE RIESGOS'!#REF!&gt;1,'MATRIZ MAPA DE RIESGOS'!#REF!-1,'MATRIZ MAPA DE RIESGOS'!#REF!),'MATRIZ MAPA DE RIESGOS'!#REF!),"N/A"),IF(I16="Probabilidad",IF('MATRIZ MAPA DE RIESGOS'!#REF!&gt;2,'MATRIZ MAPA DE RIESGOS'!#REF!-2,'MATRIZ MAPA DE RIESGOS'!#REF!),IF(I16="Impacto",IF('MATRIZ MAPA DE RIESGOS'!#REF!&gt;1,'MATRIZ MAPA DE RIESGOS'!#REF!-1,'MATRIZ MAPA DE RIESGOS'!#REF!),IF(I16="Impacto y Probabilidad",IF('MATRIZ MAPA DE RIESGOS'!#REF!&gt;2,'MATRIZ MAPA DE RIESGOS'!#REF!-2,'MATRIZ MAPA DE RIESGOS'!#REF!))))))</f>
        <v>N/A</v>
      </c>
      <c r="M16" s="123">
        <f>IF(J16="T",'MATRIZ MAPA DE RIESGOS'!N18,(IF(AND(F16="SI",G16="SI"),K16*L16,"N/A")))</f>
        <v>0</v>
      </c>
      <c r="N16" s="124">
        <f>IF(J16="T",'MATRIZ MAPA DE RIESGOS'!O18,IF(AND(F16="SI",G16="SI"),IF(AND(K16=1,L16=3),"BAJO",IF(AND(K16=1,L16=4),"MODERADO",IF(AND(K16=2,L16=5),"ALTO",IF(AND(K16=3,L16=4),"ALTO",IF(AND(K16=2,L16=2),"BAJO",VLOOKUP(M16,Evaluacion!A:B,2)))))),"N/A"))</f>
        <v>0</v>
      </c>
    </row>
    <row r="17" spans="1:14" ht="18.75" hidden="1" thickBot="1">
      <c r="A17" s="290"/>
      <c r="B17" s="107">
        <f>'MATRIZ MAPA DE RIESGOS'!H19</f>
        <v>0</v>
      </c>
      <c r="C17" s="106">
        <f>'MATRIZ MAPA DE RIESGOS'!P19</f>
        <v>0</v>
      </c>
      <c r="D17" s="119"/>
      <c r="E17" s="120"/>
      <c r="F17" s="120"/>
      <c r="G17" s="120"/>
      <c r="H17" s="120"/>
      <c r="I17" s="120"/>
      <c r="J17" s="109" t="str">
        <f t="shared" si="0"/>
        <v>T</v>
      </c>
      <c r="K17" s="105" t="str">
        <f>IF(J17="T","N/A",IF(H17="NO",IF(AND(F17="SI",G17="SI"),IF(OR(I17="Impacto",I17="Impacto y Probabilidad"),IF('MATRIZ MAPA DE RIESGOS'!J18&gt;1,'MATRIZ MAPA DE RIESGOS'!J18-1,'MATRIZ MAPA DE RIESGOS'!J18),'MATRIZ MAPA DE RIESGOS'!J18),"N/A"),IF(I17="Impacto",IF('MATRIZ MAPA DE RIESGOS'!J18&gt;2,'MATRIZ MAPA DE RIESGOS'!J18-2,'MATRIZ MAPA DE RIESGOS'!J18),IF(I17="Probabilidad",IF('MATRIZ MAPA DE RIESGOS'!J18&gt;1,'MATRIZ MAPA DE RIESGOS'!J18-1,'MATRIZ MAPA DE RIESGOS'!J18),IF(I17="Impacto y Probabilidad",IF('MATRIZ MAPA DE RIESGOS'!J18&gt;2,'MATRIZ MAPA DE RIESGOS'!J18-2,'MATRIZ MAPA DE RIESGOS'!J18))))))</f>
        <v>N/A</v>
      </c>
      <c r="L17" s="105" t="str">
        <f>IF(J17="T","N/A",IF(H17="NO",IF(AND(F17="SI",G17="SI"),IF(OR(I17="Probabilidad",I17="Impacto y Probabilidad"),IF('MATRIZ MAPA DE RIESGOS'!L18&gt;1,'MATRIZ MAPA DE RIESGOS'!L18-1,'MATRIZ MAPA DE RIESGOS'!L18),'MATRIZ MAPA DE RIESGOS'!L18),"N/A"),IF(I17="Probabilidad",IF('MATRIZ MAPA DE RIESGOS'!L18&gt;2,'MATRIZ MAPA DE RIESGOS'!L18-2,'MATRIZ MAPA DE RIESGOS'!L18),IF(I17="Impacto",IF('MATRIZ MAPA DE RIESGOS'!L18&gt;1,'MATRIZ MAPA DE RIESGOS'!L18-1,'MATRIZ MAPA DE RIESGOS'!L18),IF(I17="Impacto y Probabilidad",IF('MATRIZ MAPA DE RIESGOS'!L18&gt;2,'MATRIZ MAPA DE RIESGOS'!L18-2,'MATRIZ MAPA DE RIESGOS'!L18))))))</f>
        <v>N/A</v>
      </c>
      <c r="M17" s="123">
        <f>IF(J17="T",'MATRIZ MAPA DE RIESGOS'!N19,(IF(AND(F17="SI",G17="SI"),K17*L17,"N/A")))</f>
        <v>0</v>
      </c>
      <c r="N17" s="124">
        <f>IF(J17="T",'MATRIZ MAPA DE RIESGOS'!O19,IF(AND(F17="SI",G17="SI"),IF(AND(K17=1,L17=3),"BAJO",IF(AND(K17=1,L17=4),"MODERADO",IF(AND(K17=2,L17=5),"ALTO",IF(AND(K17=3,L17=4),"ALTO",IF(AND(K17=2,L17=2),"BAJO",VLOOKUP(M17,Evaluacion!A:B,2)))))),"N/A"))</f>
        <v>0</v>
      </c>
    </row>
    <row r="18" spans="1:14" ht="18.75" hidden="1" thickBot="1">
      <c r="A18" s="291"/>
      <c r="B18" s="107">
        <f>'MATRIZ MAPA DE RIESGOS'!H20</f>
        <v>0</v>
      </c>
      <c r="C18" s="106">
        <f>'MATRIZ MAPA DE RIESGOS'!P20</f>
        <v>0</v>
      </c>
      <c r="D18" s="119"/>
      <c r="E18" s="120"/>
      <c r="F18" s="120"/>
      <c r="G18" s="120"/>
      <c r="H18" s="120"/>
      <c r="I18" s="120"/>
      <c r="J18" s="117" t="str">
        <f t="shared" si="0"/>
        <v>T</v>
      </c>
      <c r="K18" s="118" t="str">
        <f>IF(J18="T","N/A",IF(H18="NO",IF(AND(F18="SI",G18="SI"),IF(OR(I18="Impacto",I18="Impacto y Probabilidad"),IF('MATRIZ MAPA DE RIESGOS'!#REF!&gt;1,'MATRIZ MAPA DE RIESGOS'!#REF!-1,'MATRIZ MAPA DE RIESGOS'!#REF!),'MATRIZ MAPA DE RIESGOS'!#REF!),"N/A"),IF(I18="Impacto",IF('MATRIZ MAPA DE RIESGOS'!#REF!&gt;2,'MATRIZ MAPA DE RIESGOS'!#REF!-2,'MATRIZ MAPA DE RIESGOS'!#REF!),IF(I18="Probabilidad",IF('MATRIZ MAPA DE RIESGOS'!#REF!&gt;1,'MATRIZ MAPA DE RIESGOS'!#REF!-1,'MATRIZ MAPA DE RIESGOS'!#REF!),IF(I18="Impacto y Probabilidad",IF('MATRIZ MAPA DE RIESGOS'!#REF!&gt;2,'MATRIZ MAPA DE RIESGOS'!#REF!-2,'MATRIZ MAPA DE RIESGOS'!#REF!))))))</f>
        <v>N/A</v>
      </c>
      <c r="L18" s="118" t="str">
        <f>IF(J18="T","N/A",IF(H18="NO",IF(AND(F18="SI",G18="SI"),IF(OR(I18="Probabilidad",I18="Impacto y Probabilidad"),IF('MATRIZ MAPA DE RIESGOS'!L19&gt;1,'MATRIZ MAPA DE RIESGOS'!L19-1,'MATRIZ MAPA DE RIESGOS'!L19),'MATRIZ MAPA DE RIESGOS'!L19),"N/A"),IF(I18="Probabilidad",IF('MATRIZ MAPA DE RIESGOS'!L19&gt;2,'MATRIZ MAPA DE RIESGOS'!L19-2,'MATRIZ MAPA DE RIESGOS'!L19),IF(I18="Impacto",IF('MATRIZ MAPA DE RIESGOS'!L19&gt;1,'MATRIZ MAPA DE RIESGOS'!L19-1,'MATRIZ MAPA DE RIESGOS'!L19),IF(I18="Impacto y Probabilidad",IF('MATRIZ MAPA DE RIESGOS'!L19&gt;2,'MATRIZ MAPA DE RIESGOS'!L19-2,'MATRIZ MAPA DE RIESGOS'!L19))))))</f>
        <v>N/A</v>
      </c>
      <c r="M18" s="123">
        <f>IF(J18="T",'MATRIZ MAPA DE RIESGOS'!N20,(IF(AND(F18="SI",G18="SI"),K18*L18,"N/A")))</f>
        <v>0</v>
      </c>
      <c r="N18" s="124">
        <f>IF(J18="T",'MATRIZ MAPA DE RIESGOS'!O20,IF(AND(F18="SI",G18="SI"),IF(AND(K18=1,L18=3),"BAJO",IF(AND(K18=1,L18=4),"MODERADO",IF(AND(K18=2,L18=5),"ALTO",IF(AND(K18=3,L18=4),"ALTO",IF(AND(K18=2,L18=2),"BAJO",VLOOKUP(M18,Evaluacion!A:B,2)))))),"N/A"))</f>
        <v>0</v>
      </c>
    </row>
  </sheetData>
  <sheetProtection password="CC32" sheet="1" objects="1" scenarios="1" selectLockedCells="1" selectUnlockedCells="1"/>
  <mergeCells count="13">
    <mergeCell ref="B2:I2"/>
    <mergeCell ref="J2:N2"/>
    <mergeCell ref="B3:C4"/>
    <mergeCell ref="D3:I4"/>
    <mergeCell ref="J3:N3"/>
    <mergeCell ref="J4:N4"/>
    <mergeCell ref="A9:A18"/>
    <mergeCell ref="C7:C8"/>
    <mergeCell ref="F7:N7"/>
    <mergeCell ref="M8:N8"/>
    <mergeCell ref="D7:E7"/>
    <mergeCell ref="A7:A8"/>
    <mergeCell ref="B7:B8"/>
  </mergeCells>
  <phoneticPr fontId="0" type="noConversion"/>
  <conditionalFormatting sqref="N9:N18">
    <cfRule type="cellIs" dxfId="7" priority="13" stopIfTrue="1" operator="equal">
      <formula>"BAJO"</formula>
    </cfRule>
    <cfRule type="cellIs" dxfId="6" priority="14" stopIfTrue="1" operator="equal">
      <formula>"MODERADO"</formula>
    </cfRule>
    <cfRule type="cellIs" dxfId="5" priority="15" stopIfTrue="1" operator="equal">
      <formula>"ALTO"</formula>
    </cfRule>
    <cfRule type="cellIs" dxfId="4" priority="16" stopIfTrue="1" operator="equal">
      <formula>"EXTREMO"</formula>
    </cfRule>
  </conditionalFormatting>
  <conditionalFormatting sqref="M9:M18">
    <cfRule type="expression" dxfId="3" priority="9" stopIfTrue="1">
      <formula>$N9="BAJO"</formula>
    </cfRule>
    <cfRule type="expression" dxfId="2" priority="10" stopIfTrue="1">
      <formula>$N9="MODERADO"</formula>
    </cfRule>
    <cfRule type="expression" dxfId="1" priority="11" stopIfTrue="1">
      <formula>$N9="ALTO"</formula>
    </cfRule>
    <cfRule type="expression" dxfId="0" priority="12" stopIfTrue="1">
      <formula>$N9="EXTREMO"</formula>
    </cfRule>
  </conditionalFormatting>
  <dataValidations count="2">
    <dataValidation type="list" allowBlank="1" showInputMessage="1" showErrorMessage="1" sqref="I9:I18">
      <formula1>$B$1:$D$1</formula1>
    </dataValidation>
    <dataValidation type="list" allowBlank="1" showInputMessage="1" showErrorMessage="1" sqref="D9:H18">
      <formula1>$F$1:$G$1</formula1>
    </dataValidation>
  </dataValidations>
  <pageMargins left="0.75" right="0.75" top="1" bottom="1" header="0" footer="0"/>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dimension ref="A1:W16"/>
  <sheetViews>
    <sheetView workbookViewId="0">
      <selection activeCell="C14" sqref="C14"/>
    </sheetView>
  </sheetViews>
  <sheetFormatPr baseColWidth="10" defaultRowHeight="12.75"/>
  <cols>
    <col min="1" max="1" width="26" customWidth="1"/>
    <col min="2" max="2" width="30.5703125" customWidth="1"/>
    <col min="3" max="3" width="36.28515625" customWidth="1"/>
    <col min="4" max="4" width="28" customWidth="1"/>
    <col min="5" max="5" width="13" customWidth="1"/>
    <col min="6" max="6" width="37" customWidth="1"/>
    <col min="7" max="7" width="25.28515625" customWidth="1"/>
    <col min="8" max="8" width="14.28515625" customWidth="1"/>
    <col min="9" max="9" width="24.28515625" customWidth="1"/>
    <col min="10" max="10" width="25.85546875" customWidth="1"/>
    <col min="11" max="11" width="22.5703125" customWidth="1"/>
  </cols>
  <sheetData>
    <row r="1" spans="1:23" ht="21" customHeight="1">
      <c r="A1" s="311"/>
      <c r="B1" s="314" t="s">
        <v>125</v>
      </c>
      <c r="C1" s="314"/>
      <c r="D1" s="314"/>
      <c r="E1" s="314"/>
      <c r="F1" s="314"/>
      <c r="G1" s="314"/>
      <c r="H1" s="314"/>
      <c r="I1" s="314"/>
      <c r="J1" s="165" t="s">
        <v>128</v>
      </c>
      <c r="K1" s="166" t="s">
        <v>129</v>
      </c>
      <c r="L1" s="167"/>
      <c r="M1" s="167"/>
      <c r="N1" s="167"/>
      <c r="O1" s="167"/>
      <c r="P1" s="167"/>
      <c r="Q1" s="167"/>
      <c r="R1" s="167"/>
      <c r="S1" s="168"/>
      <c r="T1" s="169"/>
      <c r="U1" s="169"/>
      <c r="V1" s="169"/>
      <c r="W1" s="169"/>
    </row>
    <row r="2" spans="1:23" ht="20.25" customHeight="1">
      <c r="A2" s="312"/>
      <c r="B2" s="315" t="s">
        <v>139</v>
      </c>
      <c r="C2" s="315"/>
      <c r="D2" s="315"/>
      <c r="E2" s="315"/>
      <c r="F2" s="315" t="s">
        <v>125</v>
      </c>
      <c r="G2" s="315"/>
      <c r="H2" s="315"/>
      <c r="I2" s="315"/>
      <c r="J2" s="170" t="s">
        <v>130</v>
      </c>
      <c r="K2" s="171">
        <v>0</v>
      </c>
      <c r="L2" s="172"/>
      <c r="M2" s="172"/>
      <c r="N2" s="172"/>
      <c r="O2" s="172"/>
      <c r="P2" s="172"/>
      <c r="Q2" s="172"/>
      <c r="R2" s="172"/>
      <c r="S2" s="168"/>
      <c r="T2" s="169"/>
      <c r="U2" s="169"/>
      <c r="V2" s="169"/>
      <c r="W2" s="169"/>
    </row>
    <row r="3" spans="1:23" ht="21" customHeight="1" thickBot="1">
      <c r="A3" s="313"/>
      <c r="B3" s="316"/>
      <c r="C3" s="316"/>
      <c r="D3" s="316"/>
      <c r="E3" s="316"/>
      <c r="F3" s="316"/>
      <c r="G3" s="316"/>
      <c r="H3" s="316"/>
      <c r="I3" s="316"/>
      <c r="J3" s="173" t="s">
        <v>131</v>
      </c>
      <c r="K3" s="174"/>
      <c r="L3" s="172"/>
      <c r="M3" s="172"/>
      <c r="N3" s="172"/>
      <c r="O3" s="172"/>
      <c r="P3" s="172"/>
      <c r="Q3" s="172"/>
      <c r="R3" s="172"/>
      <c r="S3" s="175"/>
      <c r="T3" s="176"/>
      <c r="U3" s="176"/>
      <c r="V3" s="176"/>
      <c r="W3" s="176"/>
    </row>
    <row r="6" spans="1:23" ht="22.5" customHeight="1">
      <c r="A6" s="317" t="s">
        <v>132</v>
      </c>
      <c r="B6" s="317" t="s">
        <v>133</v>
      </c>
      <c r="C6" s="318" t="s">
        <v>140</v>
      </c>
      <c r="D6" s="319"/>
      <c r="E6" s="320"/>
      <c r="F6" s="317" t="s">
        <v>134</v>
      </c>
      <c r="G6" s="317"/>
      <c r="H6" s="317"/>
      <c r="I6" s="317" t="s">
        <v>135</v>
      </c>
      <c r="J6" s="317"/>
      <c r="K6" s="317"/>
    </row>
    <row r="7" spans="1:23" ht="25.5">
      <c r="A7" s="317"/>
      <c r="B7" s="317"/>
      <c r="C7" s="177" t="s">
        <v>136</v>
      </c>
      <c r="D7" s="178" t="s">
        <v>137</v>
      </c>
      <c r="E7" s="179" t="s">
        <v>138</v>
      </c>
      <c r="F7" s="177" t="s">
        <v>136</v>
      </c>
      <c r="G7" s="178" t="s">
        <v>137</v>
      </c>
      <c r="H7" s="179" t="s">
        <v>138</v>
      </c>
      <c r="I7" s="177" t="s">
        <v>136</v>
      </c>
      <c r="J7" s="178" t="s">
        <v>137</v>
      </c>
      <c r="K7" s="179" t="s">
        <v>138</v>
      </c>
    </row>
    <row r="8" spans="1:23" s="182" customFormat="1" ht="51.75" customHeight="1">
      <c r="A8" s="180" t="str">
        <f>+'MATRIZ MAPA DE RIESGOS'!H9</f>
        <v>No dar respuesta oportuna, precisa y eficaz a las peticiones, quejas, reclamos, sugerencias y denuncias</v>
      </c>
      <c r="B8" s="180" t="str">
        <f>+'MATRIZ MAPA DE RIESGOS'!T9</f>
        <v>Modificación en el sistema documental orfeo para generar alertas a través del correo electrónico de los funcionarios que reciban documentos y solicitudes por este medio
Incluir dentro del procedimientno de PQR la actividad relacionada con una alerta enviada por correo electrónico  a los Funcionarios que deben dar respuesta a los requerimientos, informandoles que se acerca el vencimiento de respuesta oportuna al requerimiento</v>
      </c>
      <c r="C8" s="181" t="s">
        <v>146</v>
      </c>
      <c r="D8" s="181"/>
      <c r="E8" s="180"/>
      <c r="F8" s="181"/>
      <c r="G8" s="181"/>
      <c r="H8" s="180"/>
      <c r="I8" s="181"/>
      <c r="J8" s="181"/>
      <c r="K8" s="180"/>
    </row>
    <row r="9" spans="1:23" s="182" customFormat="1" ht="72.75" customHeight="1">
      <c r="A9" s="180"/>
      <c r="B9" s="180"/>
      <c r="C9" s="181"/>
      <c r="D9" s="181"/>
      <c r="E9" s="180"/>
      <c r="F9" s="181"/>
      <c r="G9" s="181"/>
      <c r="H9" s="180"/>
      <c r="I9" s="181"/>
      <c r="J9" s="181"/>
      <c r="K9" s="180"/>
    </row>
    <row r="10" spans="1:23" s="182" customFormat="1">
      <c r="A10" s="180"/>
      <c r="B10" s="180"/>
      <c r="C10" s="181"/>
      <c r="D10" s="181"/>
      <c r="E10" s="180"/>
      <c r="F10" s="181"/>
      <c r="G10" s="181"/>
      <c r="H10" s="180"/>
      <c r="I10" s="181"/>
      <c r="J10" s="181"/>
      <c r="K10" s="180"/>
    </row>
    <row r="11" spans="1:23" s="182" customFormat="1">
      <c r="A11" s="180"/>
      <c r="B11" s="180"/>
      <c r="C11" s="181"/>
      <c r="D11" s="180"/>
      <c r="E11" s="180"/>
      <c r="F11" s="181"/>
      <c r="G11" s="180"/>
      <c r="H11" s="180"/>
      <c r="I11" s="181"/>
      <c r="J11" s="180"/>
      <c r="K11" s="180"/>
    </row>
    <row r="12" spans="1:23" s="182" customFormat="1">
      <c r="A12" s="180"/>
      <c r="B12" s="183"/>
      <c r="C12" s="181"/>
      <c r="D12" s="181"/>
      <c r="E12" s="184"/>
      <c r="F12" s="181"/>
      <c r="G12" s="181"/>
      <c r="H12" s="184"/>
      <c r="I12" s="181"/>
      <c r="J12" s="181"/>
      <c r="K12" s="184"/>
    </row>
    <row r="13" spans="1:23" s="182" customFormat="1">
      <c r="A13" s="180"/>
      <c r="B13" s="183"/>
      <c r="C13" s="181"/>
      <c r="D13" s="181"/>
      <c r="E13" s="184"/>
      <c r="F13" s="181"/>
      <c r="G13" s="181"/>
      <c r="H13" s="184"/>
      <c r="I13" s="181"/>
      <c r="J13" s="181"/>
      <c r="K13" s="184"/>
    </row>
    <row r="14" spans="1:23" s="182" customFormat="1">
      <c r="A14" s="180"/>
      <c r="B14" s="183"/>
      <c r="C14" s="181"/>
      <c r="D14" s="181"/>
      <c r="E14" s="184"/>
      <c r="F14" s="181"/>
      <c r="G14" s="181"/>
      <c r="H14" s="184"/>
      <c r="I14" s="181"/>
      <c r="J14" s="181"/>
      <c r="K14" s="184"/>
    </row>
    <row r="15" spans="1:23" s="182" customFormat="1">
      <c r="A15" s="180"/>
      <c r="B15" s="183"/>
      <c r="C15" s="181"/>
      <c r="D15" s="181"/>
      <c r="E15" s="184"/>
      <c r="F15" s="181"/>
      <c r="G15" s="181"/>
      <c r="H15" s="184"/>
      <c r="I15" s="181"/>
      <c r="J15" s="181"/>
      <c r="K15" s="184"/>
    </row>
    <row r="16" spans="1:23" s="182" customFormat="1"/>
  </sheetData>
  <mergeCells count="9">
    <mergeCell ref="A1:A3"/>
    <mergeCell ref="B1:I1"/>
    <mergeCell ref="B2:E3"/>
    <mergeCell ref="F2:I3"/>
    <mergeCell ref="A6:A7"/>
    <mergeCell ref="B6:B7"/>
    <mergeCell ref="C6:E6"/>
    <mergeCell ref="F6:H6"/>
    <mergeCell ref="I6:K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E15"/>
  <sheetViews>
    <sheetView workbookViewId="0">
      <selection activeCell="C27" sqref="C27"/>
    </sheetView>
  </sheetViews>
  <sheetFormatPr baseColWidth="10" defaultRowHeight="12.75"/>
  <sheetData>
    <row r="1" spans="1:5">
      <c r="A1" s="9" t="s">
        <v>26</v>
      </c>
      <c r="B1" s="9"/>
      <c r="C1" s="4"/>
      <c r="D1" s="4"/>
      <c r="E1" s="5"/>
    </row>
    <row r="2" spans="1:5">
      <c r="A2" s="6">
        <v>1</v>
      </c>
      <c r="B2" s="7" t="s">
        <v>22</v>
      </c>
      <c r="C2" s="1"/>
      <c r="D2" s="1" t="s">
        <v>28</v>
      </c>
      <c r="E2" s="3" t="s">
        <v>29</v>
      </c>
    </row>
    <row r="3" spans="1:5">
      <c r="A3" s="6">
        <v>2</v>
      </c>
      <c r="B3" s="7" t="s">
        <v>22</v>
      </c>
      <c r="C3" s="1"/>
      <c r="D3" s="1" t="s">
        <v>19</v>
      </c>
      <c r="E3" s="3" t="s">
        <v>11</v>
      </c>
    </row>
    <row r="4" spans="1:5">
      <c r="A4" s="6">
        <v>3</v>
      </c>
      <c r="B4" s="7" t="s">
        <v>15</v>
      </c>
      <c r="C4" s="1"/>
      <c r="D4" s="1" t="s">
        <v>30</v>
      </c>
      <c r="E4" s="3" t="s">
        <v>10</v>
      </c>
    </row>
    <row r="5" spans="1:5">
      <c r="A5" s="6">
        <v>4</v>
      </c>
      <c r="B5" s="7" t="s">
        <v>23</v>
      </c>
      <c r="C5" s="1"/>
      <c r="D5" s="1" t="s">
        <v>31</v>
      </c>
      <c r="E5" s="3" t="s">
        <v>9</v>
      </c>
    </row>
    <row r="6" spans="1:5">
      <c r="A6" s="6">
        <v>5</v>
      </c>
      <c r="B6" s="7" t="s">
        <v>23</v>
      </c>
      <c r="C6" s="1"/>
      <c r="D6" s="1"/>
      <c r="E6" s="3"/>
    </row>
    <row r="7" spans="1:5">
      <c r="A7" s="6">
        <v>6</v>
      </c>
      <c r="B7" s="7" t="s">
        <v>15</v>
      </c>
      <c r="C7" s="1"/>
      <c r="D7" s="1"/>
      <c r="E7" s="3"/>
    </row>
    <row r="8" spans="1:5">
      <c r="A8" s="6">
        <v>8</v>
      </c>
      <c r="B8" s="7" t="s">
        <v>23</v>
      </c>
      <c r="C8" s="1"/>
      <c r="D8" s="1"/>
      <c r="E8" s="3"/>
    </row>
    <row r="9" spans="1:5">
      <c r="A9" s="6">
        <v>9</v>
      </c>
      <c r="B9" s="7" t="s">
        <v>23</v>
      </c>
      <c r="C9" s="1"/>
      <c r="D9" s="1" t="s">
        <v>8</v>
      </c>
      <c r="E9" s="3" t="s">
        <v>20</v>
      </c>
    </row>
    <row r="10" spans="1:5">
      <c r="A10" s="6">
        <v>10</v>
      </c>
      <c r="B10" s="7" t="s">
        <v>24</v>
      </c>
      <c r="C10" s="1"/>
      <c r="D10" s="1" t="s">
        <v>25</v>
      </c>
      <c r="E10" s="3" t="s">
        <v>21</v>
      </c>
    </row>
    <row r="11" spans="1:5">
      <c r="A11" s="6">
        <v>12</v>
      </c>
      <c r="B11" s="2" t="s">
        <v>24</v>
      </c>
      <c r="C11" s="1"/>
      <c r="D11" s="1"/>
      <c r="E11" s="3" t="s">
        <v>32</v>
      </c>
    </row>
    <row r="12" spans="1:5">
      <c r="A12" s="6">
        <v>15</v>
      </c>
      <c r="B12" s="2" t="s">
        <v>24</v>
      </c>
      <c r="C12" s="1"/>
      <c r="D12" s="1"/>
      <c r="E12" s="3"/>
    </row>
    <row r="13" spans="1:5">
      <c r="A13" s="6">
        <v>16</v>
      </c>
      <c r="B13" s="2" t="s">
        <v>24</v>
      </c>
      <c r="C13" s="1"/>
      <c r="D13" s="1"/>
      <c r="E13" s="3"/>
    </row>
    <row r="14" spans="1:5">
      <c r="A14" s="6">
        <v>20</v>
      </c>
      <c r="B14" s="2" t="s">
        <v>24</v>
      </c>
      <c r="C14" s="1"/>
      <c r="D14" s="1"/>
      <c r="E14" s="12"/>
    </row>
    <row r="15" spans="1:5">
      <c r="A15" s="6">
        <v>25</v>
      </c>
      <c r="B15" s="2" t="s">
        <v>24</v>
      </c>
      <c r="C15" s="1"/>
      <c r="D15" s="1"/>
      <c r="E15" s="3"/>
    </row>
  </sheetData>
  <sheetProtection sheet="1"/>
  <phoneticPr fontId="1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CONTEXTO ESTRATÉGICO</vt:lpstr>
      <vt:lpstr>MAPEO</vt:lpstr>
      <vt:lpstr>MATRIZ MAPA DE RIESGOS</vt:lpstr>
      <vt:lpstr>CONTROLES</vt:lpstr>
      <vt:lpstr>SEGUIMIENTO</vt:lpstr>
      <vt:lpstr>Evaluacion</vt:lpstr>
      <vt:lpstr>Hoja1</vt:lpstr>
      <vt:lpstr>'MATRIZ MAPA DE RIESGOS'!Área_de_impresión</vt:lpstr>
      <vt:lpstr>'MATRIZ MAPA DE RIESGOS'!RIESGOS</vt:lpstr>
      <vt:lpstr>'MATRIZ MAPA DE RIESGOS'!Títulos_a_imprimir</vt:lpstr>
    </vt:vector>
  </TitlesOfParts>
  <Company>LOTERIA DE BOGOTA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cripac</dc:creator>
  <cp:lastModifiedBy>nalvarez</cp:lastModifiedBy>
  <cp:lastPrinted>2010-06-24T18:55:36Z</cp:lastPrinted>
  <dcterms:created xsi:type="dcterms:W3CDTF">2007-09-04T12:35:26Z</dcterms:created>
  <dcterms:modified xsi:type="dcterms:W3CDTF">2013-11-18T16:58:57Z</dcterms:modified>
</cp:coreProperties>
</file>