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DEMANDAS\PARAISÓPOLIS\1231000710-2024 -SEAPA-Calçamento Estradas Vicinais_500MIL\LICITAÇÃO\"/>
    </mc:Choice>
  </mc:AlternateContent>
  <xr:revisionPtr revIDLastSave="0" documentId="8_{CADA6AEE-0973-48D0-A30C-69CDA2C89BA5}" xr6:coauthVersionLast="47" xr6:coauthVersionMax="47" xr10:uidLastSave="{00000000-0000-0000-0000-000000000000}"/>
  <bookViews>
    <workbookView xWindow="-108" yWindow="-108" windowWidth="23256" windowHeight="12456" activeTab="1"/>
  </bookViews>
  <sheets>
    <sheet name="Memoria" sheetId="2" r:id="rId1"/>
    <sheet name="Planilha" sheetId="1" r:id="rId2"/>
    <sheet name="COTAÇÃO" sheetId="6" r:id="rId3"/>
    <sheet name="CO1" sheetId="5" state="hidden" r:id="rId4"/>
    <sheet name="Cronograma" sheetId="4" r:id="rId5"/>
  </sheets>
  <externalReferences>
    <externalReference r:id="rId6"/>
    <externalReference r:id="rId7"/>
    <externalReference r:id="rId8"/>
    <externalReference r:id="rId9"/>
  </externalReferences>
  <definedNames>
    <definedName name="a">#REF!</definedName>
    <definedName name="AA" localSheetId="3" hidden="1">{#N/A,#N/A,FALSE,"ALVENARIA";#N/A,#N/A,FALSE,"BLOCOS";#N/A,#N/A,FALSE,"CINTAS";#N/A,#N/A,FALSE,"CORTINA";#N/A,#N/A,FALSE,"LAJES";#N/A,#N/A,FALSE,"PILARES";#N/A,#N/A,FALSE,"VIGAS"}</definedName>
    <definedName name="AA" hidden="1">{#N/A,#N/A,FALSE,"ALVENARIA";#N/A,#N/A,FALSE,"BLOCOS";#N/A,#N/A,FALSE,"CINTAS";#N/A,#N/A,FALSE,"CORTINA";#N/A,#N/A,FALSE,"LAJES";#N/A,#N/A,FALSE,"PILARES";#N/A,#N/A,FALSE,"VIGAS"}</definedName>
    <definedName name="AREA">#REF!</definedName>
    <definedName name="_xlnm.Print_Area" localSheetId="3">'CO1'!$A$1:$I$57</definedName>
    <definedName name="_xlnm.Print_Area" localSheetId="2">COTAÇÃO!$A$1:$H$21</definedName>
    <definedName name="_xlnm.Print_Area" localSheetId="4">Cronograma!$A$1:$I$28</definedName>
    <definedName name="_xlnm.Print_Area" localSheetId="0">Memoria!$A$1:$I$124</definedName>
    <definedName name="_xlnm.Print_Area" localSheetId="1">Planilha!$A$1:$I$59</definedName>
    <definedName name="B">#REF!</definedName>
    <definedName name="BDI">#REF!</definedName>
    <definedName name="CalculoFossa20" localSheetId="3" hidden="1">{#N/A,#N/A,FALSE,"ALVENARIA";#N/A,#N/A,FALSE,"BLOCOS";#N/A,#N/A,FALSE,"CINTAS";#N/A,#N/A,FALSE,"CORTINA";#N/A,#N/A,FALSE,"LAJES";#N/A,#N/A,FALSE,"PILARES";#N/A,#N/A,FALSE,"VIGAS"}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edro1COMPLETO" localSheetId="3" hidden="1">{#N/A,#N/A,FALSE,"ALVENARIA";#N/A,#N/A,FALSE,"BLOCOS";#N/A,#N/A,FALSE,"CINTAS";#N/A,#N/A,FALSE,"CORTINA";#N/A,#N/A,FALSE,"LAJES";#N/A,#N/A,FALSE,"PILARES";#N/A,#N/A,FALSE,"VIGAS"}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iclovia" localSheetId="3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localSheetId="3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localSheetId="3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localSheetId="3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localSheetId="3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localSheetId="3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localSheetId="3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localSheetId="3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otação" localSheetId="3" hidden="1">{#N/A,#N/A,FALSE,"ALVENARIA";#N/A,#N/A,FALSE,"BLOCOS";#N/A,#N/A,FALSE,"CINTAS";#N/A,#N/A,FALSE,"CORTINA";#N/A,#N/A,FALSE,"LAJES";#N/A,#N/A,FALSE,"PILARES";#N/A,#N/A,FALSE,"VIGAS"}</definedName>
    <definedName name="cotação" hidden="1">{#N/A,#N/A,FALSE,"ALVENARIA";#N/A,#N/A,FALSE,"BLOCOS";#N/A,#N/A,FALSE,"CINTAS";#N/A,#N/A,FALSE,"CORTINA";#N/A,#N/A,FALSE,"LAJES";#N/A,#N/A,FALSE,"PILARES";#N/A,#N/A,FALSE,"VIGAS"}</definedName>
    <definedName name="ddd" localSheetId="3" hidden="1">{#N/A,#N/A,FALSE,"ALVENARIA";#N/A,#N/A,FALSE,"BLOCOS";#N/A,#N/A,FALSE,"CINTAS";#N/A,#N/A,FALSE,"CORTINA";#N/A,#N/A,FALSE,"LAJES";#N/A,#N/A,FALSE,"PILARES";#N/A,#N/A,FALSE,"VIGAS"}</definedName>
    <definedName name="ddd" hidden="1">{#N/A,#N/A,FALSE,"ALVENARIA";#N/A,#N/A,FALSE,"BLOCOS";#N/A,#N/A,FALSE,"CINTAS";#N/A,#N/A,FALSE,"CORTINA";#N/A,#N/A,FALSE,"LAJES";#N/A,#N/A,FALSE,"PILARES";#N/A,#N/A,FALSE,"VIGAS"}</definedName>
    <definedName name="DOLAR">[2]INSUMOS!$G$8</definedName>
    <definedName name="ersdcefgbrnghrbgbrgfbgfwbvbfgvwfv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4">#REF!</definedName>
    <definedName name="Fossa20" localSheetId="3" hidden="1">{#N/A,#N/A,FALSE,"ALVENARIA";#N/A,#N/A,FALSE,"BLOCOS";#N/A,#N/A,FALSE,"CINTAS";#N/A,#N/A,FALSE,"CORTINA";#N/A,#N/A,FALSE,"LAJES";#N/A,#N/A,FALSE,"PILARES";#N/A,#N/A,FALSE,"VIGAS"}</definedName>
    <definedName name="Fossa20" hidden="1">{#N/A,#N/A,FALSE,"ALVENARIA";#N/A,#N/A,FALSE,"BLOCOS";#N/A,#N/A,FALSE,"CINTAS";#N/A,#N/A,FALSE,"CORTINA";#N/A,#N/A,FALSE,"LAJES";#N/A,#N/A,FALSE,"PILARES";#N/A,#N/A,FALSE,"VIGAS"}</definedName>
    <definedName name="fran" localSheetId="3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leosde">#REF!</definedName>
    <definedName name="mac" localSheetId="3" hidden="1">{#N/A,#N/A,FALSE,"ALVENARIA";#N/A,#N/A,FALSE,"BLOCOS";#N/A,#N/A,FALSE,"CINTAS";#N/A,#N/A,FALSE,"CORTINA";#N/A,#N/A,FALSE,"LAJES";#N/A,#N/A,FALSE,"PILARES";#N/A,#N/A,FALSE,"VIGAS"}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localSheetId="3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localSheetId="3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noo" localSheetId="3" hidden="1">{#N/A,#N/A,FALSE,"ALVENARIA";#N/A,#N/A,FALSE,"BLOCOS";#N/A,#N/A,FALSE,"CINTAS";#N/A,#N/A,FALSE,"CORTINA";#N/A,#N/A,FALSE,"LAJES";#N/A,#N/A,FALSE,"PILARES";#N/A,#N/A,FALSE,"VIGAS"}</definedName>
    <definedName name="noo" hidden="1">{#N/A,#N/A,FALSE,"ALVENARIA";#N/A,#N/A,FALSE,"BLOCOS";#N/A,#N/A,FALSE,"CINTAS";#N/A,#N/A,FALSE,"CORTINA";#N/A,#N/A,FALSE,"LAJES";#N/A,#N/A,FALSE,"PILARES";#N/A,#N/A,FALSE,"VIGAS"}</definedName>
    <definedName name="obra">#REF!</definedName>
    <definedName name="obra1">#REF!</definedName>
    <definedName name="obra2">#REF!</definedName>
    <definedName name="obra3">#REF!</definedName>
    <definedName name="obra4">#REF!</definedName>
    <definedName name="obra5">#REF!</definedName>
    <definedName name="orcamento" localSheetId="3" hidden="1">{#N/A,#N/A,FALSE,"ALVENARIA";#N/A,#N/A,FALSE,"BLOCOS";#N/A,#N/A,FALSE,"CINTAS";#N/A,#N/A,FALSE,"CORTINA";#N/A,#N/A,FALSE,"LAJES";#N/A,#N/A,FALSE,"PILARES";#N/A,#N/A,FALSE,"VIGAS"}</definedName>
    <definedName name="orcamento" hidden="1">{#N/A,#N/A,FALSE,"ALVENARIA";#N/A,#N/A,FALSE,"BLOCOS";#N/A,#N/A,FALSE,"CINTAS";#N/A,#N/A,FALSE,"CORTINA";#N/A,#N/A,FALSE,"LAJES";#N/A,#N/A,FALSE,"PILARES";#N/A,#N/A,FALSE,"VIGAS"}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edreiro_de_acabamento">[2]INSUMOS!$B$11</definedName>
    <definedName name="PP1.1">#REF!</definedName>
    <definedName name="PP1.10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_sub1">#REF!</definedName>
    <definedName name="_sub2">#REF!</definedName>
    <definedName name="_sub3">#REF!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_xlnm.Print_Titles" localSheetId="0">Memoria!$1:$6</definedName>
    <definedName name="_xlnm.Print_Titles" localSheetId="1">Planilha!$1:$12</definedName>
    <definedName name="TOT.P">#REF!</definedName>
    <definedName name="TOT1.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wrn.mode_lev.xls." localSheetId="3" hidden="1">{#N/A,#N/A,FALSE,"ALVENARIA";#N/A,#N/A,FALSE,"BLOCOS";#N/A,#N/A,FALSE,"CINTAS";#N/A,#N/A,FALSE,"CORTINA";#N/A,#N/A,FALSE,"LAJES";#N/A,#N/A,FALSE,"PILARES";#N/A,#N/A,FALSE,"VIGAS"}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x" localSheetId="3" hidden="1">{#N/A,#N/A,FALSE,"ALVENARIA";#N/A,#N/A,FALSE,"BLOCOS";#N/A,#N/A,FALSE,"CINTAS";#N/A,#N/A,FALSE,"CORTINA";#N/A,#N/A,FALSE,"LAJES";#N/A,#N/A,FALSE,"PILARES";#N/A,#N/A,FALSE,"VIGAS"}</definedName>
    <definedName name="x" hidden="1">{#N/A,#N/A,FALSE,"ALVENARIA";#N/A,#N/A,FALSE,"BLOCOS";#N/A,#N/A,FALSE,"CINTAS";#N/A,#N/A,FALSE,"CORTINA";#N/A,#N/A,FALSE,"LAJES";#N/A,#N/A,FALSE,"PILARES";#N/A,#N/A,FALSE,"VIGAS"}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H45" i="2"/>
  <c r="B43" i="2"/>
  <c r="A43" i="2"/>
  <c r="H15" i="1"/>
  <c r="I15" i="1" s="1"/>
  <c r="A6" i="4"/>
  <c r="G6" i="4"/>
  <c r="I6" i="4"/>
  <c r="A7" i="4"/>
  <c r="C7" i="4"/>
  <c r="G7" i="4"/>
  <c r="B9" i="4"/>
  <c r="J9" i="4"/>
  <c r="B11" i="4"/>
  <c r="J11" i="4"/>
  <c r="B13" i="4"/>
  <c r="J13" i="4"/>
  <c r="B15" i="4"/>
  <c r="J15" i="4"/>
  <c r="B17" i="4"/>
  <c r="J17" i="4"/>
  <c r="B19" i="4"/>
  <c r="J19" i="4"/>
  <c r="I13" i="5"/>
  <c r="I14" i="5"/>
  <c r="I17" i="5"/>
  <c r="I19" i="5"/>
  <c r="I15" i="5"/>
  <c r="I23" i="5"/>
  <c r="G24" i="5"/>
  <c r="I24" i="5"/>
  <c r="G25" i="5"/>
  <c r="I25" i="5"/>
  <c r="I26" i="5"/>
  <c r="M26" i="5"/>
  <c r="M25" i="5"/>
  <c r="O25" i="5"/>
  <c r="O26" i="5"/>
  <c r="K31" i="5"/>
  <c r="I27" i="5"/>
  <c r="I28" i="5"/>
  <c r="K28" i="5"/>
  <c r="I29" i="5"/>
  <c r="I30" i="5"/>
  <c r="I35" i="5"/>
  <c r="I36" i="5"/>
  <c r="I38" i="5"/>
  <c r="I42" i="5"/>
  <c r="I45" i="5"/>
  <c r="I43" i="5"/>
  <c r="D7" i="6"/>
  <c r="D16" i="6"/>
  <c r="F14" i="1"/>
  <c r="H14" i="1"/>
  <c r="I14" i="1" s="1"/>
  <c r="F18" i="1"/>
  <c r="H18" i="1"/>
  <c r="I18" i="1" s="1"/>
  <c r="I19" i="1" s="1"/>
  <c r="D12" i="4" s="1"/>
  <c r="H21" i="1"/>
  <c r="I21" i="1" s="1"/>
  <c r="I22" i="1" s="1"/>
  <c r="D14" i="4" s="1"/>
  <c r="H24" i="1"/>
  <c r="I24" i="1" s="1"/>
  <c r="H25" i="1"/>
  <c r="I25" i="1" s="1"/>
  <c r="H28" i="1"/>
  <c r="I28" i="1" s="1"/>
  <c r="I29" i="1" s="1"/>
  <c r="H31" i="1"/>
  <c r="I31" i="1" s="1"/>
  <c r="I32" i="1" s="1"/>
  <c r="D20" i="4" s="1"/>
  <c r="H2" i="2"/>
  <c r="A3" i="2"/>
  <c r="C4" i="2"/>
  <c r="A5" i="2"/>
  <c r="A8" i="2"/>
  <c r="B8" i="2"/>
  <c r="H10" i="2"/>
  <c r="A13" i="2"/>
  <c r="B13" i="2"/>
  <c r="F15" i="2"/>
  <c r="G17" i="2"/>
  <c r="F20" i="2"/>
  <c r="H22" i="2"/>
  <c r="A28" i="2"/>
  <c r="F22" i="2"/>
  <c r="F24" i="2"/>
  <c r="F27" i="2"/>
  <c r="H27" i="2"/>
  <c r="C33" i="2"/>
  <c r="A35" i="2"/>
  <c r="B35" i="2"/>
  <c r="A37" i="2"/>
  <c r="B37" i="2"/>
  <c r="A48" i="2"/>
  <c r="B48" i="2"/>
  <c r="A50" i="2"/>
  <c r="B50" i="2"/>
  <c r="E61" i="2"/>
  <c r="F21" i="1"/>
  <c r="K61" i="2"/>
  <c r="K62" i="2"/>
  <c r="A63" i="2"/>
  <c r="B63" i="2"/>
  <c r="A65" i="2"/>
  <c r="B65" i="2"/>
  <c r="B76" i="2"/>
  <c r="F24" i="1"/>
  <c r="A79" i="2"/>
  <c r="B79" i="2"/>
  <c r="B90" i="2"/>
  <c r="F25" i="1"/>
  <c r="A92" i="2"/>
  <c r="B92" i="2"/>
  <c r="A94" i="2"/>
  <c r="B94" i="2"/>
  <c r="C105" i="2"/>
  <c r="F28" i="1"/>
  <c r="A107" i="2"/>
  <c r="B107" i="2"/>
  <c r="C118" i="2"/>
  <c r="F31" i="1"/>
  <c r="I31" i="5"/>
  <c r="I49" i="5"/>
  <c r="I50" i="5"/>
  <c r="I51" i="5"/>
  <c r="H12" i="4" l="1"/>
  <c r="E12" i="4"/>
  <c r="J12" i="4" s="1"/>
  <c r="F12" i="4"/>
  <c r="G12" i="4"/>
  <c r="I16" i="1"/>
  <c r="D10" i="4" s="1"/>
  <c r="D18" i="4"/>
  <c r="E20" i="4"/>
  <c r="J20" i="4" s="1"/>
  <c r="H20" i="4"/>
  <c r="F20" i="4"/>
  <c r="G20" i="4"/>
  <c r="I26" i="1"/>
  <c r="D16" i="4" s="1"/>
  <c r="F16" i="4" s="1"/>
  <c r="F14" i="4"/>
  <c r="G14" i="4"/>
  <c r="E14" i="4"/>
  <c r="H14" i="4"/>
  <c r="H16" i="4" l="1"/>
  <c r="G16" i="4"/>
  <c r="I50" i="1"/>
  <c r="H18" i="4"/>
  <c r="H22" i="4" s="1"/>
  <c r="G18" i="4"/>
  <c r="F18" i="4"/>
  <c r="E18" i="4"/>
  <c r="E16" i="4"/>
  <c r="J16" i="4" s="1"/>
  <c r="G22" i="4"/>
  <c r="F22" i="4"/>
  <c r="J14" i="4"/>
  <c r="E10" i="4"/>
  <c r="D22" i="4"/>
  <c r="D9" i="4" s="1"/>
  <c r="E6" i="4"/>
  <c r="L56" i="1"/>
  <c r="L55" i="1" s="1"/>
  <c r="L59" i="1" s="1"/>
  <c r="J18" i="4" l="1"/>
  <c r="D11" i="4"/>
  <c r="D17" i="4"/>
  <c r="D15" i="4"/>
  <c r="H21" i="4"/>
  <c r="D13" i="4"/>
  <c r="G21" i="4"/>
  <c r="D19" i="4"/>
  <c r="F21" i="4"/>
  <c r="J10" i="4"/>
  <c r="E22" i="4"/>
  <c r="D21" i="4" l="1"/>
  <c r="E21" i="4"/>
  <c r="J21" i="4" s="1"/>
  <c r="J22" i="4"/>
</calcChain>
</file>

<file path=xl/sharedStrings.xml><?xml version="1.0" encoding="utf-8"?>
<sst xmlns="http://schemas.openxmlformats.org/spreadsheetml/2006/main" count="407" uniqueCount="219">
  <si>
    <t>PLANILHA ORÇAMENTÁRIA DE CUSTOS</t>
  </si>
  <si>
    <t xml:space="preserve">FORMA DE EXECUÇÃO: </t>
  </si>
  <si>
    <t>ITEM</t>
  </si>
  <si>
    <t>CÓDIGO</t>
  </si>
  <si>
    <t>DISCRIMINAÇÃO DOS SERVIÇOS</t>
  </si>
  <si>
    <t>UND.</t>
  </si>
  <si>
    <t>QUANTID.</t>
  </si>
  <si>
    <t xml:space="preserve">VALOR UNIT. C/ BDI </t>
  </si>
  <si>
    <t>1.0</t>
  </si>
  <si>
    <t xml:space="preserve">SERVIÇOS PRELIMINARES </t>
  </si>
  <si>
    <t>1.1</t>
  </si>
  <si>
    <t>unid.</t>
  </si>
  <si>
    <t xml:space="preserve">TOTAL DO ITEM 1.0 = </t>
  </si>
  <si>
    <t>2.0</t>
  </si>
  <si>
    <t>m</t>
  </si>
  <si>
    <t xml:space="preserve">TOTAL DO ITEM 2.0 = </t>
  </si>
  <si>
    <t>m2</t>
  </si>
  <si>
    <t xml:space="preserve">TOTAL DA OBRA = </t>
  </si>
  <si>
    <t>Resp. Técnico:</t>
  </si>
  <si>
    <t>Prefeito Municipal:</t>
  </si>
  <si>
    <t>MEMÓRIA DE CÁLCULO</t>
  </si>
  <si>
    <t>Órgão:</t>
  </si>
  <si>
    <t>Objeto:</t>
  </si>
  <si>
    <t>Memória de Quantitativos</t>
  </si>
  <si>
    <t>Item</t>
  </si>
  <si>
    <t>Largura</t>
  </si>
  <si>
    <t>x</t>
  </si>
  <si>
    <t>comprimento</t>
  </si>
  <si>
    <t>=</t>
  </si>
  <si>
    <t>m²</t>
  </si>
  <si>
    <t xml:space="preserve">Número de placas = </t>
  </si>
  <si>
    <t>SERVIÇOS</t>
  </si>
  <si>
    <t>M</t>
  </si>
  <si>
    <t xml:space="preserve">DIRETA  </t>
  </si>
  <si>
    <t xml:space="preserve">Total = </t>
  </si>
  <si>
    <t>___________________</t>
  </si>
  <si>
    <t>_______________________________________</t>
  </si>
  <si>
    <t xml:space="preserve">VALOR TOTAL </t>
  </si>
  <si>
    <t>VALOR UNIT. S/BDI</t>
  </si>
  <si>
    <t>(   )</t>
  </si>
  <si>
    <t>(X)      INDIRETA</t>
  </si>
  <si>
    <t>BDI</t>
  </si>
  <si>
    <t>Conforme projeto (cálculo do levantamento pelo autocad e memória de cálculo das áreas):</t>
  </si>
  <si>
    <t>ISS</t>
  </si>
  <si>
    <t>CRONOGRAMA FÍSICO-FINANCEIRO</t>
  </si>
  <si>
    <t>ETAPAS/DESCRIÇÃO</t>
  </si>
  <si>
    <t>FÍSICO/ FINANCEIRO</t>
  </si>
  <si>
    <t>TOTAL  ETAPAS</t>
  </si>
  <si>
    <t>MÊS 1</t>
  </si>
  <si>
    <t>MÊS 2</t>
  </si>
  <si>
    <t>MÊS 3</t>
  </si>
  <si>
    <t>MÊS 4</t>
  </si>
  <si>
    <t>MÊS 5</t>
  </si>
  <si>
    <t>Físico %</t>
  </si>
  <si>
    <t>Financeiro</t>
  </si>
  <si>
    <t>TOTAL</t>
  </si>
  <si>
    <t>Observações:</t>
  </si>
  <si>
    <t xml:space="preserve">VALOR DO CONVÊNIO: </t>
  </si>
  <si>
    <t>Prefeito Municipal</t>
  </si>
  <si>
    <t>____________________________________</t>
  </si>
  <si>
    <t>______________________</t>
  </si>
  <si>
    <t>Repasse:</t>
  </si>
  <si>
    <t>CP:</t>
  </si>
  <si>
    <t>2.1</t>
  </si>
  <si>
    <t>-</t>
  </si>
  <si>
    <t>Thiago da Silva Andrade - CAU: A92479-2</t>
  </si>
  <si>
    <t>(27,88+32,65) x [(78,62+81,32)/2]</t>
  </si>
  <si>
    <t>(1) Área total da praça:</t>
  </si>
  <si>
    <t>(2) Áreas de desconto nas esquinas:</t>
  </si>
  <si>
    <t>[(3,16+2,58)/2] + [(4,92+1,07)/2] + [(2,16+2,18)/2] + [(2,97+2,27)/2] =</t>
  </si>
  <si>
    <t>(3) Área de piso-grama junto ao coreto:</t>
  </si>
  <si>
    <r>
      <t xml:space="preserve">a) </t>
    </r>
    <r>
      <rPr>
        <i/>
        <u/>
        <sz val="8"/>
        <rFont val="Century Gothic"/>
        <family val="2"/>
      </rPr>
      <t>[3,86+(1,76+8,63-2,79)] x (4,66+4,09-2,09)</t>
    </r>
    <r>
      <rPr>
        <i/>
        <sz val="8"/>
        <rFont val="Century Gothic"/>
        <family val="2"/>
      </rPr>
      <t xml:space="preserve"> =</t>
    </r>
  </si>
  <si>
    <r>
      <t xml:space="preserve">b) </t>
    </r>
    <r>
      <rPr>
        <i/>
        <u/>
        <sz val="8"/>
        <rFont val="Century Gothic"/>
        <family val="2"/>
      </rPr>
      <t>[(1,76+8,63-2,79)+(8,63-2,79)] x 2,09</t>
    </r>
    <r>
      <rPr>
        <i/>
        <sz val="8"/>
        <rFont val="Century Gothic"/>
        <family val="2"/>
      </rPr>
      <t xml:space="preserve"> =</t>
    </r>
  </si>
  <si>
    <r>
      <t xml:space="preserve">c) </t>
    </r>
    <r>
      <rPr>
        <i/>
        <u/>
        <sz val="8"/>
        <rFont val="Century Gothic"/>
        <family val="2"/>
      </rPr>
      <t>[4,09+(4,66+4,09)] x 2,79</t>
    </r>
    <r>
      <rPr>
        <i/>
        <sz val="8"/>
        <rFont val="Century Gothic"/>
        <family val="2"/>
      </rPr>
      <t xml:space="preserve"> =</t>
    </r>
  </si>
  <si>
    <t>área total (piso-grama)=</t>
  </si>
  <si>
    <t xml:space="preserve">ÁREA DE DEMOLIÇÃO = </t>
  </si>
  <si>
    <t>(1) - (2) - (3) - área de canteiros (CAD) =</t>
  </si>
  <si>
    <t>A N E X O  I I</t>
  </si>
  <si>
    <t>DATA DA PLANILHA:</t>
  </si>
  <si>
    <t>A N E X O  I I I</t>
  </si>
  <si>
    <t>Composição 01</t>
  </si>
  <si>
    <t>CERCAMENTO EM TABUA DE MADEIRA PINO INCLUINDO VERNIZ E PINTURA  COM BARRA DE FERRO RETANGULAR E TUBO DE AÇO, INCLUINDO PINTURA</t>
  </si>
  <si>
    <t>MARRETA%: -0,01%</t>
  </si>
  <si>
    <t>COMPOSIÇÃO DE PREÇO UNITÁRIO</t>
  </si>
  <si>
    <t>Referência</t>
  </si>
  <si>
    <t xml:space="preserve">Obra/Local: </t>
  </si>
  <si>
    <t>Pirauba/MG</t>
  </si>
  <si>
    <t>Projeto:</t>
  </si>
  <si>
    <t>Revitalização da Praça Lucy Gomes Caputo</t>
  </si>
  <si>
    <t>Serviço:</t>
  </si>
  <si>
    <t>Unidade:</t>
  </si>
  <si>
    <t>Código:</t>
  </si>
  <si>
    <t>1) Mão-de-Obra</t>
  </si>
  <si>
    <t>Código</t>
  </si>
  <si>
    <t>Fonte</t>
  </si>
  <si>
    <t>Insumo</t>
  </si>
  <si>
    <t>Und</t>
  </si>
  <si>
    <t>Quant.</t>
  </si>
  <si>
    <t xml:space="preserve">R$ Unit. </t>
  </si>
  <si>
    <t>R$ Total</t>
  </si>
  <si>
    <t>SINAPI/Composições</t>
  </si>
  <si>
    <t>CARPINTEIRO DE FORMAS COM ENCARGOS COMPLEMENTARES</t>
  </si>
  <si>
    <t>H</t>
  </si>
  <si>
    <t>SERVENTE COM ENCARGOS COMPLEMENTARES</t>
  </si>
  <si>
    <t>Leis Sociais:</t>
  </si>
  <si>
    <t>Subtotal 1:</t>
  </si>
  <si>
    <t>Obs.: Sobre os valores unitários devem ser extraídos os encargos de "mão-de-obra horista" e aplicados encargos de "mensalista", para insumos SINAPI.</t>
  </si>
  <si>
    <t>2) Materiais</t>
  </si>
  <si>
    <t>SINAPI/Insumo</t>
  </si>
  <si>
    <t>TABUA DE MADEIRA APARELHADA *2,5 X 15* CM, MACARANDUBA, ANGELIM,OU EQUIVALENTE DA REGIAO(PINUS)</t>
  </si>
  <si>
    <t>M2</t>
  </si>
  <si>
    <t>VERNIZ SINTETICO EM MADEIRA, DUAS DEMAOS</t>
  </si>
  <si>
    <t>73739/001</t>
  </si>
  <si>
    <t>PINTURA ESMALTE ACETINADO EM MADEIRA, DUAS DEMAOS</t>
  </si>
  <si>
    <t>TUBO ACO GALVANIZADO COM COSTURA, CLASSE LEVE, DN 100 MM (4"),  E = 3,75 MM,  *10,55* KG/M (NBR 5580)</t>
  </si>
  <si>
    <t>BARRA DE FERRO RETANGULAR, BARRA CHATA, 2" X 1/2" (L X E)</t>
  </si>
  <si>
    <t>74145/001</t>
  </si>
  <si>
    <t>PINTURA ESMALTE FOSCO, DUAS DEMAOS, SOBRE SUPERFICIE METALICA, INCLUSO UMA DEMAO DE FUNDO ANTICORROSIVO. UTILIZACAO DE REVOLVER ( AR-COMPRIMIDO).</t>
  </si>
  <si>
    <t xml:space="preserve"> M2</t>
  </si>
  <si>
    <t>74145/002</t>
  </si>
  <si>
    <t xml:space="preserve"> M3</t>
  </si>
  <si>
    <t>PARAFUSO ROSCA SOBERBA ZINCADO CABECA CHATA FENDA SIMPLES 5,5 X 50 MM (2 ")</t>
  </si>
  <si>
    <t>Subtotal 2:</t>
  </si>
  <si>
    <t>3) Equipamentos</t>
  </si>
  <si>
    <t>Subtotal 3:</t>
  </si>
  <si>
    <t>4) Composições auxiliares</t>
  </si>
  <si>
    <t>Subtotal 4:</t>
  </si>
  <si>
    <t>Preço de Venda</t>
  </si>
  <si>
    <t>A -</t>
  </si>
  <si>
    <t>Preço de Custo ( 1 + 2 + 3 + 4 ):</t>
  </si>
  <si>
    <t>B -</t>
  </si>
  <si>
    <t>Bonificação (sobre A ):</t>
  </si>
  <si>
    <t>C -</t>
  </si>
  <si>
    <t>Preço Venda ( A + B ):</t>
  </si>
  <si>
    <t>R.T.:</t>
  </si>
  <si>
    <t>_________________________________</t>
  </si>
  <si>
    <r>
      <t xml:space="preserve">PREFEITURA: </t>
    </r>
    <r>
      <rPr>
        <sz val="9"/>
        <rFont val="Century Gothic"/>
        <family val="2"/>
      </rPr>
      <t>Paraisópolis / MG</t>
    </r>
  </si>
  <si>
    <t>3.0</t>
  </si>
  <si>
    <t>COTAÇÃO DE PREÇO UNITÁRIO 01</t>
  </si>
  <si>
    <t>DATA</t>
  </si>
  <si>
    <t>FORNECEDORES</t>
  </si>
  <si>
    <t>PREÇO UNITÁRIO</t>
  </si>
  <si>
    <t>CNPJ</t>
  </si>
  <si>
    <t>SITE/EMAIL</t>
  </si>
  <si>
    <t>TELEFONE</t>
  </si>
  <si>
    <t>MEDIANA DOS PREÇOS (UNID)</t>
  </si>
  <si>
    <t>Carimbo e assinatura do prefeito</t>
  </si>
  <si>
    <t>FORNECIMENTO DE POSTE DE ILUMINAÇÃO EM TUBO DE AÇO, ALTURA ENTRE 4,00 E 5,00 METROS.</t>
  </si>
  <si>
    <t>FORNECIMENTO DE LUMINÁRIA DE ILUMINAÇÃO PÚBLICA,  LÂMPADAS LED, BRANCA, ENTRE 60 E 100 WATTS.</t>
  </si>
  <si>
    <t xml:space="preserve">total = </t>
  </si>
  <si>
    <t>3.1</t>
  </si>
  <si>
    <t>circuito 2</t>
  </si>
  <si>
    <t>circuito 1</t>
  </si>
  <si>
    <t>ROMAR ILUMINAÇÃO EIRELLI</t>
  </si>
  <si>
    <t>09.594.449/0001-88</t>
  </si>
  <si>
    <t>www. Lojajl.com</t>
  </si>
  <si>
    <t>(11) 2459-6040</t>
  </si>
  <si>
    <t>25/08/2017</t>
  </si>
  <si>
    <t>08/09/2017</t>
  </si>
  <si>
    <t>CORTELUX LTDA</t>
  </si>
  <si>
    <t>www.cortelux.com.br</t>
  </si>
  <si>
    <t>01.542.103/0001-46</t>
  </si>
  <si>
    <t>(011) 2441.8888</t>
  </si>
  <si>
    <t>EXL1006/60PS</t>
  </si>
  <si>
    <t>PCDB/4,5CH</t>
  </si>
  <si>
    <t>25/11/2017</t>
  </si>
  <si>
    <t>POTENCIAL LED</t>
  </si>
  <si>
    <t>23.613.153/0001-00</t>
  </si>
  <si>
    <t>(35) 3651-4353</t>
  </si>
  <si>
    <t>COTAÇÃO DE PREÇO UNITÁRIO 02</t>
  </si>
  <si>
    <t>Elves Naves de Oliveira</t>
  </si>
  <si>
    <t>Arquiteto e Urbanista - CAU: A36373-1</t>
  </si>
  <si>
    <t>Elves Naves de Oliveira - CAU: CAU: A36373-1</t>
  </si>
  <si>
    <t>Resp. Técnico: Elves Naves de Oliveira   
 CAU: A36373-1</t>
  </si>
  <si>
    <t>OBRA: Calçamento de trechos de Estradas Vicinais</t>
  </si>
  <si>
    <r>
      <t xml:space="preserve">LOCAL: </t>
    </r>
    <r>
      <rPr>
        <sz val="9"/>
        <rFont val="Century Gothic"/>
        <family val="2"/>
      </rPr>
      <t>Zona Rural. Paraisópolis - MG</t>
    </r>
  </si>
  <si>
    <t>SERVIÇOS DE DRENAGEM PROFUNDA</t>
  </si>
  <si>
    <t>Composição</t>
  </si>
  <si>
    <t>READEQUAÇÃO DE CAIXA PARA BOCA DE LOBO COMBINADA COM TAMPA DE CONCRETO, EM ALVENARIA COM BLOCOS DE CONCRETO DIMENSÕES INTERNAS 1,3X1X1,2 M AF_12/2020</t>
  </si>
  <si>
    <t>SERVIÇOS DE DRENAGEM SUPERFICIAL</t>
  </si>
  <si>
    <t>4.0</t>
  </si>
  <si>
    <t>SERVIÇOS DE CALÇAMENTO EM PISO INTERTRAVADO</t>
  </si>
  <si>
    <t>MEIO FIO</t>
  </si>
  <si>
    <t>5.0</t>
  </si>
  <si>
    <t>SERVIÇOS FINAIS E COMPLEMENTARES</t>
  </si>
  <si>
    <t>LIMPEZA FINAL DA OBRA</t>
  </si>
  <si>
    <r>
      <t>PRAZO DE EXECUÇÃO:  4</t>
    </r>
    <r>
      <rPr>
        <sz val="9"/>
        <rFont val="Century Gothic"/>
        <family val="2"/>
      </rPr>
      <t xml:space="preserve"> meses</t>
    </r>
  </si>
  <si>
    <t>4.1</t>
  </si>
  <si>
    <t>5.1</t>
  </si>
  <si>
    <t>Conforme projeto</t>
  </si>
  <si>
    <t>Trecho/Estrada</t>
  </si>
  <si>
    <t>Unid</t>
  </si>
  <si>
    <t>Extensão</t>
  </si>
  <si>
    <t xml:space="preserve">Largura </t>
  </si>
  <si>
    <t>Área</t>
  </si>
  <si>
    <t>Bairro do Funil</t>
  </si>
  <si>
    <t>Costa - Cambuí</t>
  </si>
  <si>
    <t>Encosto</t>
  </si>
  <si>
    <t>Ribeirão das Pedras</t>
  </si>
  <si>
    <t>Extensão total de sarjeta =</t>
  </si>
  <si>
    <t>total =</t>
  </si>
  <si>
    <t>ED-28427</t>
  </si>
  <si>
    <t>EXECUÇÃO DE SARJETA DE CONCRETO USINADO, MOLDADA IN LOCO EM TRECHO RETO, 45 CM BASE X 10 CM ALTURA. AF_06/2016</t>
  </si>
  <si>
    <t>ED-51124</t>
  </si>
  <si>
    <t>ED-51140</t>
  </si>
  <si>
    <t>ED-50416</t>
  </si>
  <si>
    <t>EXECUÇÃO DE PAVIMENTO INTERTRAVADO EM BLOCO
SEXTAVADO, ESPESSURA 8CM, FCK 35MPA, INCLUINDO
FORNECIMENTO E TRANSPORTE DE TODOS OS MATERIAIS E
COLCHÃO DE ASSENTAMENTO COM ESPESSURA 6CM</t>
  </si>
  <si>
    <t>REGULARIZAÇÃO E COMPACTAÇÃO MECÂNICA DE TERRENO COM ROLO VIBRATÓRIO, EXCLUSIVE DESMATAMENTO, DESTOCAMENTO, LIMPEZA/ROÇADA DO TERRENO</t>
  </si>
  <si>
    <t>GUIA DE MEIO-FIO, EM CONCRETO COM FCK 20MPA, PRÉ-
MOLDADA, MFC-03 PADRÃO DER-MG, DIMENSÕES (12X18X45)CM,EXCLUSIVE SARJETA, INCLUSIVE ESCAVAÇÃO, APILOAMENTO E TRANSPORTE COM RETIRADA DO MATERIAL ESCAVADO (EM CAÇAMBA)</t>
  </si>
  <si>
    <t>Bairro Lucianos</t>
  </si>
  <si>
    <t>Serra dos Pereiras</t>
  </si>
  <si>
    <t>3.2</t>
  </si>
  <si>
    <t>Bairro Uruguaia</t>
  </si>
  <si>
    <t>FORNECIMENTO E COLOCAÇÃO DE PLACA DE OBRA EM CHAPA GALVANIZADA #26, ESP. 0,45MM, DIMENSÃO (3X1,5)M, PLOTADA COM ADESIVO VINÍLICO, AFIXADA COM REBITES 4,8X40MM, EM ESTRUTURA METÁLICA DE METALON 20X20MM, ESP. 1,25MM, INCLUSIVE SUPORTE EM EUCALIPTOAUTOCLAVADO PINTADO COM TINTA PVA DUAS (2) DEMÃOS</t>
  </si>
  <si>
    <t>Secretaria de Secretaria de Estado de Agricultura, Pecuária e Abastecimento</t>
  </si>
  <si>
    <t>1.2</t>
  </si>
  <si>
    <t>ED-50135</t>
  </si>
  <si>
    <t>BARRACÃO DE OBRA, EM CHAPA DE COMPENSADO RESINADO, INCLUSIVE  INSTALAÇÕES SANITÁRIAS E MOBILIÁRIO - PADRÃO DER-MG</t>
  </si>
  <si>
    <r>
      <t xml:space="preserve">REGIÃO/MÊS DE REFERÊNCIA: </t>
    </r>
    <r>
      <rPr>
        <sz val="9"/>
        <rFont val="Century Gothic"/>
        <family val="2"/>
      </rPr>
      <t>SETOP/REGIÃO SUL - JAN 2024 (Sem desoneração)</t>
    </r>
    <r>
      <rPr>
        <b/>
        <sz val="9"/>
        <rFont val="Century Gothic"/>
        <family val="2"/>
      </rPr>
      <t xml:space="preserve"> e SINAPI ABR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</si>
</sst>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0" formatCode="_(&quot;R$ &quot;* #,##0.00_);_(&quot;R$ &quot;* \(#,##0.00\);_(&quot;R$ &quot;* &quot;-&quot;??_);_(@_)"/>
    <numFmt numFmtId="171" formatCode="_(* #,##0.00_);_(* \(#,##0.00\);_(* &quot;-&quot;??_);_(@_)"/>
    <numFmt numFmtId="172" formatCode="_-* #,##0.00_-;\-* #,##0.00_-;_-* \-??_-;_-@_-"/>
    <numFmt numFmtId="173" formatCode="_-&quot;R$ &quot;* #,##0.00_-;&quot;-R$ &quot;* #,##0.00_-;_-&quot;R$ &quot;* \-??_-;_-@_-"/>
    <numFmt numFmtId="174" formatCode="&quot;R$ &quot;#,##0.00_);&quot;(R$ &quot;#,##0.00\)"/>
    <numFmt numFmtId="175" formatCode="&quot;R$ &quot;#,##0.00"/>
    <numFmt numFmtId="176" formatCode="_(* #,##0.00_);_(* \(#,##0.00\);_(* \-??_);_(@_)"/>
    <numFmt numFmtId="177" formatCode="&quot;R$&quot;\ #,##0.00"/>
    <numFmt numFmtId="187" formatCode="0.00000"/>
    <numFmt numFmtId="189" formatCode="#,##0.00000"/>
    <numFmt numFmtId="190" formatCode="_([$€-2]* #,##0.00_);_([$€-2]* \(#,##0.00\);_([$€-2]* &quot;-&quot;??_)"/>
    <numFmt numFmtId="191" formatCode="#,#00"/>
    <numFmt numFmtId="192" formatCode="&quot;R$&quot;\ #,##0_);[Red]\(&quot;R$&quot;\ #,##0\)"/>
    <numFmt numFmtId="193" formatCode="&quot;R$&quot;\ #,##0.00_);\(&quot;R$&quot;\ #,##0.00\)"/>
    <numFmt numFmtId="194" formatCode="%#,#00"/>
    <numFmt numFmtId="195" formatCode="#.##000"/>
    <numFmt numFmtId="196" formatCode="#,"/>
  </numFmts>
  <fonts count="70"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8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indexed="10"/>
      <name val="Century Gothic"/>
      <family val="2"/>
    </font>
    <font>
      <b/>
      <sz val="10"/>
      <name val="Century Gothic"/>
      <family val="2"/>
    </font>
    <font>
      <sz val="11"/>
      <color indexed="8"/>
      <name val="Century Gothic"/>
      <family val="2"/>
    </font>
    <font>
      <sz val="11"/>
      <color indexed="10"/>
      <name val="Calibri"/>
      <family val="2"/>
    </font>
    <font>
      <i/>
      <sz val="8"/>
      <name val="Century Gothic"/>
      <family val="2"/>
    </font>
    <font>
      <sz val="9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color indexed="8"/>
      <name val="Century Gothic"/>
      <family val="2"/>
    </font>
    <font>
      <b/>
      <i/>
      <sz val="8"/>
      <name val="Century Gothic"/>
      <family val="2"/>
    </font>
    <font>
      <b/>
      <sz val="8"/>
      <color indexed="8"/>
      <name val="Century Gothic"/>
      <family val="2"/>
    </font>
    <font>
      <sz val="11"/>
      <color indexed="10"/>
      <name val="Calibri"/>
      <family val="2"/>
    </font>
    <font>
      <sz val="11"/>
      <color indexed="10"/>
      <name val="Century Gothic"/>
      <family val="2"/>
    </font>
    <font>
      <sz val="8"/>
      <color indexed="10"/>
      <name val="Century Gothic"/>
      <family val="2"/>
    </font>
    <font>
      <sz val="9"/>
      <color indexed="10"/>
      <name val="Century Gothic"/>
      <family val="2"/>
    </font>
    <font>
      <b/>
      <sz val="9"/>
      <color indexed="10"/>
      <name val="Century Gothic"/>
      <family val="2"/>
    </font>
    <font>
      <sz val="11"/>
      <name val="Century Gothic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Century Gothic"/>
      <family val="2"/>
    </font>
    <font>
      <i/>
      <sz val="11"/>
      <name val="Century Gothic"/>
      <family val="2"/>
    </font>
    <font>
      <i/>
      <sz val="1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62"/>
      <name val="Calibri"/>
      <family val="2"/>
    </font>
    <font>
      <sz val="1"/>
      <color indexed="8"/>
      <name val="Courier"/>
      <family val="3"/>
    </font>
    <font>
      <b/>
      <sz val="12"/>
      <name val="Helv"/>
    </font>
    <font>
      <sz val="11"/>
      <name val="‚l‚r ‚oƒSƒVƒbƒN"/>
      <family val="3"/>
      <charset val="128"/>
    </font>
    <font>
      <b/>
      <sz val="11"/>
      <name val="Helv"/>
    </font>
    <font>
      <sz val="11"/>
      <name val="‚l‚r ‚o–¾’©"/>
      <family val="1"/>
      <charset val="128"/>
    </font>
    <font>
      <sz val="1"/>
      <color indexed="18"/>
      <name val="Courier"/>
      <family val="3"/>
    </font>
    <font>
      <b/>
      <sz val="9"/>
      <name val="Times New Roman"/>
      <family val="1"/>
    </font>
    <font>
      <b/>
      <sz val="1"/>
      <color indexed="8"/>
      <name val="Courier"/>
      <family val="3"/>
    </font>
    <font>
      <i/>
      <u/>
      <sz val="8"/>
      <name val="Century Gothic"/>
      <family val="2"/>
    </font>
    <font>
      <b/>
      <sz val="11"/>
      <color indexed="8"/>
      <name val="Century Gothic"/>
      <family val="2"/>
    </font>
    <font>
      <sz val="10"/>
      <name val="Century Gothic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8"/>
      <name val="Century Gothic"/>
      <family val="2"/>
    </font>
    <font>
      <b/>
      <sz val="8"/>
      <name val="Calibri"/>
      <family val="2"/>
    </font>
    <font>
      <b/>
      <sz val="8"/>
      <color indexed="55"/>
      <name val="Century Gothic"/>
      <family val="2"/>
    </font>
    <font>
      <b/>
      <sz val="9"/>
      <color indexed="55"/>
      <name val="Century Gothic"/>
      <family val="2"/>
    </font>
    <font>
      <sz val="11"/>
      <color theme="1"/>
      <name val="Calibri"/>
      <family val="2"/>
      <scheme val="minor"/>
    </font>
    <font>
      <b/>
      <sz val="8"/>
      <color rgb="FFFF0000"/>
      <name val="Century Gothic"/>
      <family val="2"/>
    </font>
    <font>
      <sz val="8"/>
      <color rgb="FFFF0000"/>
      <name val="Century Gothic"/>
      <family val="2"/>
    </font>
    <font>
      <sz val="8"/>
      <color rgb="FFFF0000"/>
      <name val="Calibri"/>
      <family val="2"/>
    </font>
    <font>
      <i/>
      <sz val="8"/>
      <color rgb="FFFF0000"/>
      <name val="Century Gothic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rgb="FFFF0000"/>
      <name val="Century Gothic"/>
      <family val="2"/>
    </font>
    <font>
      <sz val="9"/>
      <color rgb="FFFF0000"/>
      <name val="Century Gothic"/>
      <family val="2"/>
    </font>
    <font>
      <b/>
      <sz val="9"/>
      <color rgb="FFFF0000"/>
      <name val="Century Gothic"/>
      <family val="2"/>
    </font>
    <font>
      <sz val="9"/>
      <color theme="1"/>
      <name val="Century Gothic"/>
      <family val="2"/>
    </font>
    <font>
      <u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4" fillId="4" borderId="2" applyNumberFormat="0" applyAlignment="0" applyProtection="0"/>
    <xf numFmtId="0" fontId="39" fillId="0" borderId="0">
      <protection locked="0"/>
    </xf>
    <xf numFmtId="190" fontId="17" fillId="0" borderId="0" applyFont="0" applyFill="0" applyBorder="0" applyAlignment="0" applyProtection="0"/>
    <xf numFmtId="172" fontId="2" fillId="0" borderId="0"/>
    <xf numFmtId="173" fontId="2" fillId="0" borderId="0"/>
    <xf numFmtId="0" fontId="2" fillId="0" borderId="0"/>
    <xf numFmtId="0" fontId="2" fillId="0" borderId="0"/>
    <xf numFmtId="9" fontId="2" fillId="0" borderId="0"/>
    <xf numFmtId="191" fontId="39" fillId="0" borderId="0">
      <protection locked="0"/>
    </xf>
    <xf numFmtId="0" fontId="33" fillId="5" borderId="0" applyNumberFormat="0" applyBorder="0" applyAlignment="0" applyProtection="0"/>
    <xf numFmtId="0" fontId="40" fillId="0" borderId="0">
      <alignment horizontal="left"/>
    </xf>
    <xf numFmtId="0" fontId="36" fillId="6" borderId="1" applyNumberFormat="0" applyAlignment="0" applyProtection="0"/>
    <xf numFmtId="0" fontId="35" fillId="0" borderId="3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42" fillId="0" borderId="4"/>
    <xf numFmtId="170" fontId="1" fillId="0" borderId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37" fillId="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58" fillId="0" borderId="0"/>
    <xf numFmtId="0" fontId="17" fillId="8" borderId="5" applyNumberFormat="0" applyAlignment="0" applyProtection="0"/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194" fontId="39" fillId="0" borderId="0">
      <protection locked="0"/>
    </xf>
    <xf numFmtId="195" fontId="39" fillId="0" borderId="0">
      <protection locked="0"/>
    </xf>
    <xf numFmtId="9" fontId="1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96" fontId="44" fillId="0" borderId="0">
      <protection locked="0"/>
    </xf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2" fillId="0" borderId="0"/>
    <xf numFmtId="0" fontId="45" fillId="9" borderId="6">
      <alignment wrapText="1"/>
    </xf>
    <xf numFmtId="0" fontId="45" fillId="9" borderId="6">
      <alignment wrapText="1"/>
    </xf>
    <xf numFmtId="0" fontId="38" fillId="0" borderId="7" applyNumberFormat="0" applyFill="0" applyAlignment="0" applyProtection="0"/>
    <xf numFmtId="196" fontId="46" fillId="0" borderId="0">
      <protection locked="0"/>
    </xf>
    <xf numFmtId="196" fontId="46" fillId="0" borderId="0">
      <protection locked="0"/>
    </xf>
    <xf numFmtId="171" fontId="1" fillId="0" borderId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27">
    <xf numFmtId="0" fontId="0" fillId="0" borderId="0" xfId="0"/>
    <xf numFmtId="0" fontId="2" fillId="0" borderId="0" xfId="8"/>
    <xf numFmtId="0" fontId="3" fillId="0" borderId="0" xfId="8" applyFont="1"/>
    <xf numFmtId="0" fontId="9" fillId="10" borderId="8" xfId="8" applyFont="1" applyFill="1" applyBorder="1" applyAlignment="1">
      <alignment horizontal="justify" vertical="center" wrapText="1"/>
    </xf>
    <xf numFmtId="0" fontId="8" fillId="10" borderId="8" xfId="8" applyFont="1" applyFill="1" applyBorder="1" applyAlignment="1">
      <alignment horizontal="justify" vertical="center" wrapText="1"/>
    </xf>
    <xf numFmtId="0" fontId="12" fillId="0" borderId="0" xfId="8" applyFont="1"/>
    <xf numFmtId="0" fontId="8" fillId="0" borderId="0" xfId="8" applyFont="1" applyFill="1" applyBorder="1" applyAlignment="1">
      <alignment horizontal="center" vertical="center" wrapText="1"/>
    </xf>
    <xf numFmtId="174" fontId="9" fillId="0" borderId="9" xfId="6" applyNumberFormat="1" applyFont="1" applyFill="1" applyBorder="1" applyAlignment="1" applyProtection="1">
      <alignment horizontal="center" vertical="center" wrapText="1"/>
    </xf>
    <xf numFmtId="0" fontId="8" fillId="0" borderId="0" xfId="8" applyFont="1" applyFill="1" applyBorder="1" applyAlignment="1">
      <alignment vertical="center" wrapText="1"/>
    </xf>
    <xf numFmtId="0" fontId="8" fillId="0" borderId="0" xfId="8" applyFont="1" applyBorder="1" applyAlignment="1" applyProtection="1">
      <alignment horizontal="right" vertical="center" wrapText="1"/>
      <protection locked="0"/>
    </xf>
    <xf numFmtId="2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2" fontId="9" fillId="0" borderId="0" xfId="6" applyNumberFormat="1" applyFont="1" applyFill="1" applyBorder="1" applyAlignment="1" applyProtection="1">
      <alignment horizontal="center" vertical="center" wrapText="1"/>
      <protection hidden="1"/>
    </xf>
    <xf numFmtId="172" fontId="9" fillId="0" borderId="0" xfId="6" applyFont="1" applyFill="1" applyBorder="1" applyAlignment="1" applyProtection="1">
      <alignment horizontal="center" vertical="center" wrapText="1"/>
      <protection hidden="1"/>
    </xf>
    <xf numFmtId="172" fontId="9" fillId="0" borderId="0" xfId="6" applyFont="1" applyFill="1" applyBorder="1" applyAlignment="1" applyProtection="1">
      <alignment horizontal="center" vertical="center" wrapText="1"/>
      <protection locked="0"/>
    </xf>
    <xf numFmtId="172" fontId="9" fillId="0" borderId="0" xfId="6" applyFont="1" applyFill="1" applyBorder="1" applyAlignment="1" applyProtection="1">
      <alignment horizontal="left" vertical="center" wrapText="1"/>
    </xf>
    <xf numFmtId="176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172" fontId="8" fillId="0" borderId="0" xfId="6" applyFont="1" applyFill="1" applyBorder="1" applyAlignment="1" applyProtection="1">
      <alignment horizontal="left" vertical="center" wrapText="1"/>
      <protection hidden="1"/>
    </xf>
    <xf numFmtId="176" fontId="8" fillId="11" borderId="0" xfId="6" applyNumberFormat="1" applyFont="1" applyFill="1" applyBorder="1" applyAlignment="1" applyProtection="1">
      <alignment horizontal="center" vertical="center" wrapText="1"/>
      <protection locked="0"/>
    </xf>
    <xf numFmtId="172" fontId="8" fillId="11" borderId="0" xfId="6" applyFont="1" applyFill="1" applyBorder="1" applyAlignment="1" applyProtection="1">
      <alignment horizontal="left" vertical="center" wrapText="1"/>
    </xf>
    <xf numFmtId="0" fontId="12" fillId="0" borderId="0" xfId="8" applyFont="1" applyBorder="1"/>
    <xf numFmtId="0" fontId="16" fillId="0" borderId="0" xfId="8" applyFont="1"/>
    <xf numFmtId="0" fontId="15" fillId="0" borderId="0" xfId="8" applyFont="1"/>
    <xf numFmtId="0" fontId="8" fillId="10" borderId="10" xfId="8" applyFont="1" applyFill="1" applyBorder="1" applyAlignment="1">
      <alignment horizontal="center" vertical="center" wrapText="1"/>
    </xf>
    <xf numFmtId="0" fontId="9" fillId="10" borderId="11" xfId="8" applyFont="1" applyFill="1" applyBorder="1" applyAlignment="1">
      <alignment horizontal="justify" vertical="center" wrapText="1"/>
    </xf>
    <xf numFmtId="0" fontId="2" fillId="0" borderId="0" xfId="8" applyBorder="1"/>
    <xf numFmtId="176" fontId="8" fillId="0" borderId="0" xfId="6" applyNumberFormat="1" applyFont="1" applyFill="1" applyBorder="1" applyAlignment="1" applyProtection="1">
      <alignment horizontal="center" vertical="center" wrapText="1"/>
      <protection locked="0"/>
    </xf>
    <xf numFmtId="172" fontId="8" fillId="0" borderId="0" xfId="6" applyFont="1" applyFill="1" applyBorder="1" applyAlignment="1" applyProtection="1">
      <alignment horizontal="left" vertical="center" wrapText="1"/>
    </xf>
    <xf numFmtId="0" fontId="18" fillId="0" borderId="0" xfId="8" applyFont="1" applyBorder="1" applyAlignment="1">
      <alignment horizontal="center" vertical="center" wrapText="1"/>
    </xf>
    <xf numFmtId="0" fontId="4" fillId="0" borderId="0" xfId="8" applyFont="1"/>
    <xf numFmtId="0" fontId="9" fillId="0" borderId="0" xfId="8" applyFont="1" applyBorder="1" applyAlignment="1">
      <alignment vertical="center" wrapText="1"/>
    </xf>
    <xf numFmtId="0" fontId="20" fillId="0" borderId="0" xfId="8" applyFont="1" applyFill="1" applyBorder="1" applyAlignment="1">
      <alignment vertical="center" wrapText="1"/>
    </xf>
    <xf numFmtId="0" fontId="8" fillId="0" borderId="0" xfId="8" applyFont="1" applyFill="1" applyBorder="1" applyAlignment="1" applyProtection="1">
      <alignment horizontal="right" vertical="center" wrapText="1"/>
      <protection locked="0"/>
    </xf>
    <xf numFmtId="0" fontId="20" fillId="0" borderId="0" xfId="8" applyFont="1" applyFill="1" applyBorder="1" applyAlignment="1">
      <alignment horizontal="right" vertical="center" wrapText="1"/>
    </xf>
    <xf numFmtId="0" fontId="18" fillId="0" borderId="0" xfId="8" applyFont="1" applyBorder="1"/>
    <xf numFmtId="0" fontId="10" fillId="0" borderId="0" xfId="8" applyFont="1" applyFill="1" applyBorder="1" applyAlignment="1">
      <alignment vertical="center" wrapText="1"/>
    </xf>
    <xf numFmtId="0" fontId="10" fillId="0" borderId="0" xfId="8" applyFont="1" applyBorder="1"/>
    <xf numFmtId="0" fontId="18" fillId="0" borderId="0" xfId="8" applyFont="1"/>
    <xf numFmtId="0" fontId="21" fillId="0" borderId="0" xfId="8" applyFont="1"/>
    <xf numFmtId="0" fontId="21" fillId="0" borderId="0" xfId="8" applyFont="1" applyBorder="1"/>
    <xf numFmtId="2" fontId="8" fillId="0" borderId="0" xfId="8" applyNumberFormat="1" applyFont="1" applyFill="1" applyBorder="1" applyAlignment="1">
      <alignment vertical="center" wrapText="1"/>
    </xf>
    <xf numFmtId="0" fontId="5" fillId="0" borderId="0" xfId="8" applyFont="1" applyBorder="1" applyAlignment="1">
      <alignment horizontal="left" vertical="center" wrapText="1"/>
    </xf>
    <xf numFmtId="0" fontId="16" fillId="0" borderId="0" xfId="8" applyFont="1" applyBorder="1"/>
    <xf numFmtId="0" fontId="5" fillId="0" borderId="0" xfId="8" applyFont="1" applyBorder="1" applyAlignment="1">
      <alignment vertical="center" wrapText="1"/>
    </xf>
    <xf numFmtId="0" fontId="26" fillId="0" borderId="0" xfId="8" applyFont="1" applyBorder="1"/>
    <xf numFmtId="0" fontId="8" fillId="0" borderId="0" xfId="8" applyFont="1" applyFill="1" applyBorder="1" applyAlignment="1" applyProtection="1">
      <alignment horizontal="left" vertical="center" wrapText="1"/>
      <protection locked="0"/>
    </xf>
    <xf numFmtId="175" fontId="8" fillId="10" borderId="12" xfId="8" applyNumberFormat="1" applyFont="1" applyFill="1" applyBorder="1" applyAlignment="1">
      <alignment horizontal="center" vertical="center" wrapText="1"/>
    </xf>
    <xf numFmtId="0" fontId="4" fillId="0" borderId="0" xfId="8" applyFont="1" applyFill="1"/>
    <xf numFmtId="0" fontId="6" fillId="10" borderId="13" xfId="8" applyFont="1" applyFill="1" applyBorder="1" applyAlignment="1">
      <alignment horizontal="center" vertical="center" wrapText="1"/>
    </xf>
    <xf numFmtId="0" fontId="6" fillId="10" borderId="14" xfId="8" applyFont="1" applyFill="1" applyBorder="1" applyAlignment="1">
      <alignment horizontal="center" vertical="center" wrapText="1"/>
    </xf>
    <xf numFmtId="0" fontId="6" fillId="10" borderId="15" xfId="8" applyFont="1" applyFill="1" applyBorder="1" applyAlignment="1">
      <alignment horizontal="center" vertical="center" wrapText="1"/>
    </xf>
    <xf numFmtId="0" fontId="0" fillId="12" borderId="0" xfId="0" applyFill="1" applyBorder="1" applyAlignment="1">
      <alignment wrapText="1"/>
    </xf>
    <xf numFmtId="0" fontId="0" fillId="12" borderId="0" xfId="0" applyFill="1" applyBorder="1"/>
    <xf numFmtId="0" fontId="27" fillId="12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27" fillId="12" borderId="0" xfId="0" applyFont="1" applyFill="1" applyBorder="1"/>
    <xf numFmtId="0" fontId="27" fillId="0" borderId="0" xfId="0" applyFont="1"/>
    <xf numFmtId="172" fontId="59" fillId="0" borderId="0" xfId="6" applyFont="1" applyFill="1" applyBorder="1" applyAlignment="1" applyProtection="1">
      <alignment horizontal="left" vertical="center" wrapText="1"/>
      <protection hidden="1"/>
    </xf>
    <xf numFmtId="172" fontId="60" fillId="0" borderId="0" xfId="6" applyFont="1" applyFill="1" applyBorder="1" applyAlignment="1" applyProtection="1">
      <alignment horizontal="center" vertical="center" wrapText="1"/>
      <protection locked="0"/>
    </xf>
    <xf numFmtId="0" fontId="59" fillId="0" borderId="0" xfId="8" applyFont="1" applyBorder="1" applyAlignment="1" applyProtection="1">
      <alignment horizontal="right" vertical="center" wrapText="1"/>
      <protection locked="0"/>
    </xf>
    <xf numFmtId="176" fontId="59" fillId="0" borderId="0" xfId="6" applyNumberFormat="1" applyFont="1" applyFill="1" applyBorder="1" applyAlignment="1" applyProtection="1">
      <alignment horizontal="center" vertical="center" wrapText="1"/>
      <protection locked="0"/>
    </xf>
    <xf numFmtId="172" fontId="59" fillId="0" borderId="0" xfId="6" applyFont="1" applyFill="1" applyBorder="1" applyAlignment="1" applyProtection="1">
      <alignment horizontal="left" vertical="center" wrapText="1"/>
    </xf>
    <xf numFmtId="0" fontId="61" fillId="0" borderId="0" xfId="8" applyFont="1"/>
    <xf numFmtId="175" fontId="8" fillId="10" borderId="16" xfId="8" applyNumberFormat="1" applyFont="1" applyFill="1" applyBorder="1" applyAlignment="1">
      <alignment horizontal="center" vertical="center" wrapText="1"/>
    </xf>
    <xf numFmtId="0" fontId="61" fillId="0" borderId="17" xfId="8" applyFont="1" applyBorder="1" applyAlignment="1">
      <alignment horizontal="center"/>
    </xf>
    <xf numFmtId="170" fontId="17" fillId="0" borderId="0" xfId="19" applyFont="1"/>
    <xf numFmtId="170" fontId="2" fillId="0" borderId="0" xfId="8" applyNumberFormat="1"/>
    <xf numFmtId="2" fontId="9" fillId="0" borderId="0" xfId="8" applyNumberFormat="1" applyFont="1" applyFill="1" applyBorder="1" applyAlignment="1">
      <alignment vertical="center" wrapText="1"/>
    </xf>
    <xf numFmtId="0" fontId="9" fillId="0" borderId="0" xfId="8" applyFont="1" applyBorder="1"/>
    <xf numFmtId="2" fontId="8" fillId="0" borderId="0" xfId="8" applyNumberFormat="1" applyFont="1" applyFill="1" applyBorder="1" applyAlignment="1">
      <alignment horizontal="center" vertical="center" wrapText="1"/>
    </xf>
    <xf numFmtId="2" fontId="9" fillId="0" borderId="0" xfId="8" applyNumberFormat="1" applyFont="1" applyBorder="1" applyAlignment="1">
      <alignment horizontal="center" vertical="center" wrapText="1"/>
    </xf>
    <xf numFmtId="2" fontId="9" fillId="0" borderId="0" xfId="8" applyNumberFormat="1" applyFont="1" applyFill="1" applyBorder="1" applyAlignment="1">
      <alignment horizontal="center" vertical="center" wrapText="1"/>
    </xf>
    <xf numFmtId="0" fontId="9" fillId="0" borderId="0" xfId="8" applyFont="1" applyBorder="1" applyAlignment="1">
      <alignment horizontal="right" vertical="center" wrapText="1"/>
    </xf>
    <xf numFmtId="2" fontId="8" fillId="0" borderId="0" xfId="8" applyNumberFormat="1" applyFont="1" applyFill="1" applyBorder="1" applyAlignment="1">
      <alignment horizontal="right" vertical="center" wrapText="1"/>
    </xf>
    <xf numFmtId="0" fontId="31" fillId="0" borderId="0" xfId="8" applyFont="1" applyBorder="1"/>
    <xf numFmtId="0" fontId="31" fillId="0" borderId="0" xfId="8" applyFont="1"/>
    <xf numFmtId="174" fontId="9" fillId="0" borderId="18" xfId="6" applyNumberFormat="1" applyFont="1" applyFill="1" applyBorder="1" applyAlignment="1" applyProtection="1">
      <alignment horizontal="center" vertical="center" wrapText="1"/>
    </xf>
    <xf numFmtId="174" fontId="9" fillId="0" borderId="19" xfId="6" applyNumberFormat="1" applyFont="1" applyFill="1" applyBorder="1" applyAlignment="1" applyProtection="1">
      <alignment horizontal="center" vertical="center" wrapText="1"/>
    </xf>
    <xf numFmtId="175" fontId="8" fillId="10" borderId="17" xfId="8" applyNumberFormat="1" applyFont="1" applyFill="1" applyBorder="1" applyAlignment="1">
      <alignment horizontal="center" vertical="center" wrapText="1"/>
    </xf>
    <xf numFmtId="176" fontId="9" fillId="0" borderId="0" xfId="8" applyNumberFormat="1" applyFont="1" applyBorder="1" applyAlignment="1">
      <alignment vertical="center" wrapText="1"/>
    </xf>
    <xf numFmtId="176" fontId="9" fillId="0" borderId="0" xfId="8" applyNumberFormat="1" applyFont="1" applyBorder="1" applyAlignment="1">
      <alignment horizontal="center" vertical="center" wrapText="1"/>
    </xf>
    <xf numFmtId="0" fontId="14" fillId="0" borderId="0" xfId="8" applyFont="1" applyBorder="1" applyAlignment="1" applyProtection="1">
      <alignment horizontal="left" vertical="center" wrapText="1"/>
      <protection locked="0"/>
    </xf>
    <xf numFmtId="0" fontId="14" fillId="0" borderId="0" xfId="8" applyFont="1" applyBorder="1" applyAlignment="1" applyProtection="1">
      <alignment horizontal="center" vertical="center" wrapText="1"/>
      <protection locked="0"/>
    </xf>
    <xf numFmtId="176" fontId="60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8" applyFont="1" applyBorder="1" applyAlignment="1" applyProtection="1">
      <alignment vertical="center" wrapText="1"/>
      <protection locked="0"/>
    </xf>
    <xf numFmtId="0" fontId="14" fillId="0" borderId="20" xfId="8" applyFont="1" applyBorder="1" applyAlignment="1" applyProtection="1">
      <alignment horizontal="right" vertical="center" wrapText="1"/>
      <protection locked="0"/>
    </xf>
    <xf numFmtId="0" fontId="9" fillId="0" borderId="0" xfId="8" applyFont="1" applyBorder="1" applyAlignment="1" applyProtection="1">
      <alignment horizontal="left" vertical="center" wrapText="1"/>
      <protection locked="0"/>
    </xf>
    <xf numFmtId="0" fontId="62" fillId="0" borderId="0" xfId="8" applyFont="1" applyBorder="1" applyAlignment="1" applyProtection="1">
      <alignment horizontal="left" vertical="center" wrapText="1"/>
      <protection locked="0"/>
    </xf>
    <xf numFmtId="0" fontId="14" fillId="0" borderId="21" xfId="8" applyFont="1" applyBorder="1" applyAlignment="1" applyProtection="1">
      <alignment horizontal="left" vertical="center" wrapText="1"/>
      <protection locked="0"/>
    </xf>
    <xf numFmtId="172" fontId="8" fillId="0" borderId="21" xfId="6" applyFont="1" applyFill="1" applyBorder="1" applyAlignment="1" applyProtection="1">
      <alignment horizontal="left" vertical="center" wrapText="1"/>
      <protection hidden="1"/>
    </xf>
    <xf numFmtId="0" fontId="8" fillId="0" borderId="22" xfId="8" applyFont="1" applyBorder="1" applyAlignment="1" applyProtection="1">
      <alignment horizontal="right" vertical="center" wrapText="1"/>
      <protection locked="0"/>
    </xf>
    <xf numFmtId="0" fontId="8" fillId="0" borderId="23" xfId="8" applyFont="1" applyBorder="1" applyAlignment="1" applyProtection="1">
      <alignment horizontal="left" vertical="center" wrapText="1"/>
      <protection locked="0"/>
    </xf>
    <xf numFmtId="0" fontId="14" fillId="0" borderId="24" xfId="8" applyFont="1" applyBorder="1" applyAlignment="1" applyProtection="1">
      <alignment horizontal="left" vertical="center" wrapText="1"/>
      <protection locked="0"/>
    </xf>
    <xf numFmtId="172" fontId="8" fillId="0" borderId="0" xfId="6" applyFont="1" applyFill="1" applyBorder="1" applyAlignment="1" applyProtection="1">
      <alignment horizontal="center" vertical="center" wrapText="1"/>
      <protection hidden="1"/>
    </xf>
    <xf numFmtId="2" fontId="8" fillId="0" borderId="0" xfId="6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8" applyFont="1" applyFill="1" applyBorder="1" applyAlignment="1" applyProtection="1">
      <alignment vertical="center" wrapText="1"/>
      <protection locked="0"/>
    </xf>
    <xf numFmtId="0" fontId="9" fillId="0" borderId="0" xfId="8" applyFont="1" applyFill="1" applyBorder="1" applyAlignment="1" applyProtection="1">
      <alignment vertical="center" wrapText="1"/>
      <protection locked="0"/>
    </xf>
    <xf numFmtId="0" fontId="14" fillId="0" borderId="0" xfId="8" applyFont="1" applyFill="1" applyBorder="1" applyAlignment="1" applyProtection="1">
      <alignment vertical="center"/>
      <protection locked="0"/>
    </xf>
    <xf numFmtId="0" fontId="14" fillId="0" borderId="0" xfId="8" applyFont="1" applyFill="1" applyBorder="1" applyAlignment="1">
      <alignment vertical="center" wrapText="1"/>
    </xf>
    <xf numFmtId="0" fontId="60" fillId="0" borderId="0" xfId="8" applyFont="1" applyFill="1" applyBorder="1" applyAlignment="1">
      <alignment vertical="center" wrapText="1"/>
    </xf>
    <xf numFmtId="0" fontId="60" fillId="0" borderId="25" xfId="8" applyFont="1" applyFill="1" applyBorder="1" applyAlignment="1">
      <alignment vertical="center" wrapText="1"/>
    </xf>
    <xf numFmtId="0" fontId="60" fillId="0" borderId="26" xfId="8" applyFont="1" applyFill="1" applyBorder="1" applyAlignment="1">
      <alignment vertical="center" wrapText="1"/>
    </xf>
    <xf numFmtId="176" fontId="9" fillId="0" borderId="0" xfId="8" applyNumberFormat="1" applyFont="1" applyFill="1" applyBorder="1" applyAlignment="1">
      <alignment horizontal="center" vertical="center" wrapText="1"/>
    </xf>
    <xf numFmtId="0" fontId="6" fillId="15" borderId="22" xfId="8" applyFont="1" applyFill="1" applyBorder="1" applyAlignment="1">
      <alignment horizontal="center" vertical="center" wrapText="1"/>
    </xf>
    <xf numFmtId="0" fontId="6" fillId="15" borderId="27" xfId="8" applyFont="1" applyFill="1" applyBorder="1" applyAlignment="1">
      <alignment horizontal="center" vertical="center" wrapText="1"/>
    </xf>
    <xf numFmtId="0" fontId="29" fillId="15" borderId="0" xfId="8" applyFont="1" applyFill="1" applyBorder="1"/>
    <xf numFmtId="0" fontId="30" fillId="15" borderId="0" xfId="8" applyFont="1" applyFill="1" applyBorder="1"/>
    <xf numFmtId="0" fontId="22" fillId="15" borderId="0" xfId="8" applyFont="1" applyFill="1" applyBorder="1"/>
    <xf numFmtId="0" fontId="5" fillId="15" borderId="0" xfId="8" applyFont="1" applyFill="1" applyBorder="1" applyAlignment="1">
      <alignment horizontal="left" vertical="center" wrapText="1"/>
    </xf>
    <xf numFmtId="0" fontId="5" fillId="15" borderId="0" xfId="8" applyFont="1" applyFill="1" applyBorder="1" applyAlignment="1">
      <alignment vertical="center" wrapText="1"/>
    </xf>
    <xf numFmtId="0" fontId="26" fillId="15" borderId="0" xfId="8" applyFont="1" applyFill="1" applyBorder="1"/>
    <xf numFmtId="175" fontId="6" fillId="15" borderId="0" xfId="8" applyNumberFormat="1" applyFont="1" applyFill="1" applyBorder="1" applyAlignment="1">
      <alignment vertical="center" wrapText="1"/>
    </xf>
    <xf numFmtId="0" fontId="24" fillId="15" borderId="0" xfId="8" applyFont="1" applyFill="1" applyBorder="1" applyAlignment="1">
      <alignment vertical="center" wrapText="1"/>
    </xf>
    <xf numFmtId="0" fontId="24" fillId="15" borderId="0" xfId="8" applyFont="1" applyFill="1" applyBorder="1" applyAlignment="1">
      <alignment horizontal="center" vertical="center" wrapText="1"/>
    </xf>
    <xf numFmtId="175" fontId="25" fillId="15" borderId="0" xfId="8" applyNumberFormat="1" applyFont="1" applyFill="1" applyBorder="1" applyAlignment="1">
      <alignment vertical="center" wrapText="1"/>
    </xf>
    <xf numFmtId="0" fontId="12" fillId="15" borderId="0" xfId="8" applyFont="1" applyFill="1" applyBorder="1"/>
    <xf numFmtId="10" fontId="17" fillId="0" borderId="0" xfId="34" applyNumberFormat="1" applyFont="1"/>
    <xf numFmtId="177" fontId="27" fillId="0" borderId="0" xfId="0" applyNumberFormat="1" applyFont="1"/>
    <xf numFmtId="14" fontId="6" fillId="12" borderId="28" xfId="0" applyNumberFormat="1" applyFont="1" applyFill="1" applyBorder="1" applyAlignment="1">
      <alignment horizontal="left" vertical="center"/>
    </xf>
    <xf numFmtId="0" fontId="6" fillId="16" borderId="29" xfId="0" applyFont="1" applyFill="1" applyBorder="1" applyAlignment="1">
      <alignment horizontal="center" vertical="center"/>
    </xf>
    <xf numFmtId="0" fontId="6" fillId="16" borderId="30" xfId="0" applyFont="1" applyFill="1" applyBorder="1" applyAlignment="1">
      <alignment horizontal="center" vertical="center"/>
    </xf>
    <xf numFmtId="0" fontId="6" fillId="16" borderId="31" xfId="0" applyFont="1" applyFill="1" applyBorder="1" applyAlignment="1">
      <alignment horizontal="center" vertical="center" wrapText="1"/>
    </xf>
    <xf numFmtId="0" fontId="6" fillId="16" borderId="31" xfId="0" applyFont="1" applyFill="1" applyBorder="1" applyAlignment="1">
      <alignment horizontal="center" vertical="center"/>
    </xf>
    <xf numFmtId="0" fontId="6" fillId="16" borderId="32" xfId="0" applyFont="1" applyFill="1" applyBorder="1" applyAlignment="1">
      <alignment horizontal="center" vertical="center"/>
    </xf>
    <xf numFmtId="49" fontId="6" fillId="16" borderId="33" xfId="0" applyNumberFormat="1" applyFont="1" applyFill="1" applyBorder="1" applyAlignment="1">
      <alignment horizontal="center" vertical="top" wrapText="1"/>
    </xf>
    <xf numFmtId="10" fontId="6" fillId="16" borderId="33" xfId="0" applyNumberFormat="1" applyFont="1" applyFill="1" applyBorder="1" applyAlignment="1">
      <alignment horizontal="center" vertical="top" wrapText="1"/>
    </xf>
    <xf numFmtId="10" fontId="6" fillId="16" borderId="34" xfId="0" applyNumberFormat="1" applyFont="1" applyFill="1" applyBorder="1" applyAlignment="1">
      <alignment horizontal="center" vertical="top" wrapText="1"/>
    </xf>
    <xf numFmtId="49" fontId="6" fillId="16" borderId="35" xfId="0" applyNumberFormat="1" applyFont="1" applyFill="1" applyBorder="1" applyAlignment="1">
      <alignment horizontal="center" vertical="top" wrapText="1"/>
    </xf>
    <xf numFmtId="175" fontId="6" fillId="16" borderId="35" xfId="0" applyNumberFormat="1" applyFont="1" applyFill="1" applyBorder="1" applyAlignment="1">
      <alignment horizontal="center" vertical="top" wrapText="1"/>
    </xf>
    <xf numFmtId="175" fontId="6" fillId="16" borderId="36" xfId="0" applyNumberFormat="1" applyFont="1" applyFill="1" applyBorder="1" applyAlignment="1">
      <alignment horizontal="center" vertical="top" wrapText="1"/>
    </xf>
    <xf numFmtId="0" fontId="11" fillId="12" borderId="37" xfId="0" applyFont="1" applyFill="1" applyBorder="1" applyAlignment="1">
      <alignment wrapText="1"/>
    </xf>
    <xf numFmtId="0" fontId="11" fillId="12" borderId="0" xfId="0" applyFont="1" applyFill="1" applyBorder="1" applyAlignment="1">
      <alignment wrapText="1"/>
    </xf>
    <xf numFmtId="0" fontId="11" fillId="12" borderId="21" xfId="0" applyFont="1" applyFill="1" applyBorder="1" applyAlignment="1">
      <alignment wrapText="1"/>
    </xf>
    <xf numFmtId="0" fontId="11" fillId="12" borderId="37" xfId="0" applyFont="1" applyFill="1" applyBorder="1" applyAlignment="1">
      <alignment vertical="center"/>
    </xf>
    <xf numFmtId="0" fontId="49" fillId="12" borderId="0" xfId="0" applyFont="1" applyFill="1" applyBorder="1"/>
    <xf numFmtId="0" fontId="49" fillId="12" borderId="21" xfId="0" applyFont="1" applyFill="1" applyBorder="1"/>
    <xf numFmtId="0" fontId="49" fillId="0" borderId="0" xfId="0" applyFont="1" applyBorder="1" applyAlignment="1">
      <alignment horizontal="center" vertical="center"/>
    </xf>
    <xf numFmtId="0" fontId="49" fillId="0" borderId="21" xfId="0" applyFont="1" applyBorder="1" applyAlignment="1">
      <alignment vertical="center"/>
    </xf>
    <xf numFmtId="0" fontId="6" fillId="12" borderId="37" xfId="0" applyFont="1" applyFill="1" applyBorder="1"/>
    <xf numFmtId="0" fontId="11" fillId="12" borderId="37" xfId="0" applyFont="1" applyFill="1" applyBorder="1"/>
    <xf numFmtId="176" fontId="9" fillId="0" borderId="0" xfId="8" applyNumberFormat="1" applyFont="1" applyFill="1" applyBorder="1" applyAlignment="1">
      <alignment vertical="center" wrapText="1"/>
    </xf>
    <xf numFmtId="0" fontId="9" fillId="0" borderId="21" xfId="0" applyFont="1" applyBorder="1" applyAlignment="1">
      <alignment vertical="center"/>
    </xf>
    <xf numFmtId="0" fontId="49" fillId="12" borderId="37" xfId="0" applyFont="1" applyFill="1" applyBorder="1"/>
    <xf numFmtId="0" fontId="49" fillId="12" borderId="38" xfId="0" applyFont="1" applyFill="1" applyBorder="1"/>
    <xf numFmtId="0" fontId="49" fillId="12" borderId="20" xfId="0" applyFont="1" applyFill="1" applyBorder="1"/>
    <xf numFmtId="0" fontId="49" fillId="12" borderId="20" xfId="0" applyFont="1" applyFill="1" applyBorder="1" applyAlignment="1">
      <alignment wrapText="1"/>
    </xf>
    <xf numFmtId="0" fontId="49" fillId="12" borderId="24" xfId="0" applyFont="1" applyFill="1" applyBorder="1"/>
    <xf numFmtId="0" fontId="49" fillId="12" borderId="0" xfId="0" applyFont="1" applyFill="1" applyBorder="1" applyAlignment="1">
      <alignment wrapText="1"/>
    </xf>
    <xf numFmtId="0" fontId="8" fillId="0" borderId="25" xfId="8" applyFont="1" applyFill="1" applyBorder="1" applyAlignment="1">
      <alignment horizontal="center" vertical="center" wrapText="1"/>
    </xf>
    <xf numFmtId="0" fontId="8" fillId="15" borderId="0" xfId="8" applyFont="1" applyFill="1" applyBorder="1" applyAlignment="1">
      <alignment horizontal="right" vertical="center" wrapText="1"/>
    </xf>
    <xf numFmtId="0" fontId="63" fillId="12" borderId="0" xfId="0" applyFont="1" applyFill="1" applyBorder="1"/>
    <xf numFmtId="0" fontId="20" fillId="0" borderId="25" xfId="8" applyFont="1" applyFill="1" applyBorder="1" applyAlignment="1">
      <alignment vertical="center" wrapText="1"/>
    </xf>
    <xf numFmtId="14" fontId="8" fillId="0" borderId="26" xfId="8" applyNumberFormat="1" applyFont="1" applyFill="1" applyBorder="1" applyAlignment="1">
      <alignment horizontal="center" vertical="center" wrapText="1"/>
    </xf>
    <xf numFmtId="0" fontId="8" fillId="0" borderId="26" xfId="8" applyFont="1" applyFill="1" applyBorder="1" applyAlignment="1">
      <alignment vertical="center" wrapText="1"/>
    </xf>
    <xf numFmtId="0" fontId="8" fillId="0" borderId="26" xfId="8" applyFont="1" applyFill="1" applyBorder="1" applyAlignment="1">
      <alignment horizontal="center" vertical="center" wrapText="1"/>
    </xf>
    <xf numFmtId="0" fontId="8" fillId="13" borderId="25" xfId="8" applyFont="1" applyFill="1" applyBorder="1" applyAlignment="1" applyProtection="1">
      <alignment horizontal="center" vertical="center"/>
      <protection locked="0"/>
    </xf>
    <xf numFmtId="0" fontId="8" fillId="9" borderId="25" xfId="8" applyFont="1" applyFill="1" applyBorder="1" applyAlignment="1" applyProtection="1">
      <alignment horizontal="center" vertical="center"/>
      <protection locked="0"/>
    </xf>
    <xf numFmtId="0" fontId="18" fillId="0" borderId="25" xfId="8" applyFont="1" applyBorder="1"/>
    <xf numFmtId="0" fontId="18" fillId="0" borderId="26" xfId="8" applyFont="1" applyBorder="1"/>
    <xf numFmtId="0" fontId="9" fillId="0" borderId="25" xfId="8" applyFont="1" applyBorder="1" applyAlignment="1" applyProtection="1">
      <alignment horizontal="right" vertical="center" wrapText="1"/>
      <protection locked="0"/>
    </xf>
    <xf numFmtId="172" fontId="9" fillId="0" borderId="26" xfId="6" applyFont="1" applyFill="1" applyBorder="1" applyAlignment="1" applyProtection="1">
      <alignment horizontal="left" vertical="center" wrapText="1"/>
    </xf>
    <xf numFmtId="172" fontId="9" fillId="0" borderId="26" xfId="6" applyFont="1" applyFill="1" applyBorder="1" applyAlignment="1" applyProtection="1">
      <alignment horizontal="right" vertical="center" wrapText="1"/>
    </xf>
    <xf numFmtId="0" fontId="8" fillId="0" borderId="25" xfId="8" applyFont="1" applyBorder="1" applyAlignment="1" applyProtection="1">
      <alignment horizontal="right" vertical="center" wrapText="1"/>
      <protection locked="0"/>
    </xf>
    <xf numFmtId="0" fontId="8" fillId="11" borderId="25" xfId="8" applyFont="1" applyFill="1" applyBorder="1" applyAlignment="1" applyProtection="1">
      <alignment horizontal="center" vertical="center"/>
      <protection locked="0"/>
    </xf>
    <xf numFmtId="0" fontId="14" fillId="0" borderId="25" xfId="8" applyFont="1" applyBorder="1" applyAlignment="1" applyProtection="1">
      <alignment horizontal="left" vertical="center" wrapText="1"/>
      <protection locked="0"/>
    </xf>
    <xf numFmtId="0" fontId="8" fillId="0" borderId="26" xfId="8" applyFont="1" applyFill="1" applyBorder="1" applyAlignment="1" applyProtection="1">
      <alignment horizontal="left" vertical="center" wrapText="1"/>
      <protection locked="0"/>
    </xf>
    <xf numFmtId="0" fontId="9" fillId="0" borderId="25" xfId="8" applyFont="1" applyBorder="1" applyAlignment="1" applyProtection="1">
      <alignment horizontal="left" vertical="center" wrapText="1"/>
      <protection locked="0"/>
    </xf>
    <xf numFmtId="0" fontId="14" fillId="0" borderId="25" xfId="8" applyFont="1" applyBorder="1" applyAlignment="1" applyProtection="1">
      <alignment horizontal="center" vertical="center" wrapText="1"/>
      <protection locked="0"/>
    </xf>
    <xf numFmtId="0" fontId="8" fillId="0" borderId="39" xfId="8" applyFont="1" applyBorder="1" applyAlignment="1" applyProtection="1">
      <alignment horizontal="left" vertical="center" wrapText="1"/>
      <protection locked="0"/>
    </xf>
    <xf numFmtId="172" fontId="8" fillId="0" borderId="26" xfId="6" applyFont="1" applyFill="1" applyBorder="1" applyAlignment="1" applyProtection="1">
      <alignment horizontal="center" vertical="center" wrapText="1"/>
      <protection hidden="1"/>
    </xf>
    <xf numFmtId="2" fontId="8" fillId="0" borderId="25" xfId="6" applyNumberFormat="1" applyFont="1" applyFill="1" applyBorder="1" applyAlignment="1" applyProtection="1">
      <alignment horizontal="center" vertical="center" wrapText="1"/>
      <protection hidden="1"/>
    </xf>
    <xf numFmtId="2" fontId="8" fillId="0" borderId="26" xfId="6" applyNumberFormat="1" applyFont="1" applyFill="1" applyBorder="1" applyAlignment="1" applyProtection="1">
      <alignment horizontal="center" vertical="center" wrapText="1"/>
      <protection hidden="1"/>
    </xf>
    <xf numFmtId="0" fontId="14" fillId="0" borderId="25" xfId="8" applyFont="1" applyBorder="1" applyAlignment="1" applyProtection="1">
      <alignment vertical="center" wrapText="1"/>
      <protection locked="0"/>
    </xf>
    <xf numFmtId="0" fontId="62" fillId="0" borderId="25" xfId="8" applyFont="1" applyBorder="1" applyAlignment="1" applyProtection="1">
      <alignment horizontal="right" vertical="center" wrapText="1"/>
      <protection locked="0"/>
    </xf>
    <xf numFmtId="172" fontId="60" fillId="0" borderId="26" xfId="6" applyFont="1" applyFill="1" applyBorder="1" applyAlignment="1" applyProtection="1">
      <alignment horizontal="right" vertical="center" wrapText="1"/>
    </xf>
    <xf numFmtId="0" fontId="59" fillId="0" borderId="25" xfId="8" applyFont="1" applyBorder="1" applyAlignment="1" applyProtection="1">
      <alignment horizontal="right" vertical="center" wrapText="1"/>
      <protection locked="0"/>
    </xf>
    <xf numFmtId="0" fontId="8" fillId="0" borderId="25" xfId="8" applyFont="1" applyFill="1" applyBorder="1" applyAlignment="1" applyProtection="1">
      <alignment horizontal="center" vertical="center"/>
      <protection locked="0"/>
    </xf>
    <xf numFmtId="0" fontId="10" fillId="0" borderId="25" xfId="8" applyFont="1" applyFill="1" applyBorder="1" applyAlignment="1">
      <alignment vertical="center" wrapText="1"/>
    </xf>
    <xf numFmtId="0" fontId="10" fillId="0" borderId="26" xfId="8" applyFont="1" applyFill="1" applyBorder="1" applyAlignment="1">
      <alignment vertical="center" wrapText="1"/>
    </xf>
    <xf numFmtId="0" fontId="14" fillId="0" borderId="25" xfId="8" applyFont="1" applyFill="1" applyBorder="1" applyAlignment="1" applyProtection="1">
      <alignment vertical="center"/>
      <protection locked="0"/>
    </xf>
    <xf numFmtId="0" fontId="9" fillId="0" borderId="25" xfId="8" applyFont="1" applyFill="1" applyBorder="1" applyAlignment="1" applyProtection="1">
      <alignment vertical="center" wrapText="1"/>
      <protection locked="0"/>
    </xf>
    <xf numFmtId="0" fontId="9" fillId="0" borderId="26" xfId="8" applyFont="1" applyBorder="1" applyAlignment="1">
      <alignment vertical="center" wrapText="1"/>
    </xf>
    <xf numFmtId="0" fontId="14" fillId="0" borderId="25" xfId="8" applyFont="1" applyFill="1" applyBorder="1" applyAlignment="1">
      <alignment vertical="center" wrapText="1"/>
    </xf>
    <xf numFmtId="0" fontId="9" fillId="0" borderId="26" xfId="8" applyFont="1" applyFill="1" applyBorder="1" applyAlignment="1">
      <alignment vertical="center" wrapText="1"/>
    </xf>
    <xf numFmtId="0" fontId="19" fillId="0" borderId="25" xfId="8" applyFont="1" applyFill="1" applyBorder="1" applyAlignment="1">
      <alignment horizontal="right" vertical="center" wrapText="1"/>
    </xf>
    <xf numFmtId="0" fontId="9" fillId="0" borderId="25" xfId="8" applyFont="1" applyBorder="1" applyAlignment="1">
      <alignment vertical="center" wrapText="1"/>
    </xf>
    <xf numFmtId="0" fontId="9" fillId="0" borderId="26" xfId="8" applyFont="1" applyBorder="1"/>
    <xf numFmtId="0" fontId="10" fillId="0" borderId="25" xfId="8" applyFont="1" applyBorder="1"/>
    <xf numFmtId="0" fontId="10" fillId="0" borderId="26" xfId="8" applyFont="1" applyBorder="1"/>
    <xf numFmtId="0" fontId="5" fillId="0" borderId="25" xfId="8" applyFont="1" applyBorder="1" applyAlignment="1">
      <alignment vertical="center" wrapText="1"/>
    </xf>
    <xf numFmtId="0" fontId="10" fillId="0" borderId="40" xfId="8" applyFont="1" applyBorder="1"/>
    <xf numFmtId="0" fontId="10" fillId="0" borderId="4" xfId="8" applyFont="1" applyBorder="1"/>
    <xf numFmtId="0" fontId="10" fillId="0" borderId="41" xfId="8" applyFont="1" applyBorder="1"/>
    <xf numFmtId="0" fontId="17" fillId="0" borderId="0" xfId="25"/>
    <xf numFmtId="0" fontId="50" fillId="0" borderId="0" xfId="27" applyFont="1" applyBorder="1" applyAlignment="1">
      <alignment horizontal="center" vertical="center"/>
    </xf>
    <xf numFmtId="0" fontId="50" fillId="0" borderId="21" xfId="27" applyFont="1" applyBorder="1" applyAlignment="1">
      <alignment horizontal="center" vertical="center"/>
    </xf>
    <xf numFmtId="0" fontId="7" fillId="0" borderId="37" xfId="27" applyFont="1" applyBorder="1"/>
    <xf numFmtId="0" fontId="7" fillId="0" borderId="0" xfId="27" applyFont="1" applyBorder="1"/>
    <xf numFmtId="0" fontId="50" fillId="0" borderId="42" xfId="27" applyFont="1" applyBorder="1" applyAlignment="1">
      <alignment horizontal="center" vertical="center"/>
    </xf>
    <xf numFmtId="0" fontId="50" fillId="0" borderId="37" xfId="27" applyFont="1" applyBorder="1"/>
    <xf numFmtId="0" fontId="50" fillId="0" borderId="0" xfId="27" applyFont="1" applyBorder="1" applyAlignment="1">
      <alignment vertical="center"/>
    </xf>
    <xf numFmtId="17" fontId="50" fillId="14" borderId="43" xfId="27" applyNumberFormat="1" applyFont="1" applyFill="1" applyBorder="1" applyAlignment="1">
      <alignment horizontal="center" vertical="center"/>
    </xf>
    <xf numFmtId="0" fontId="50" fillId="0" borderId="21" xfId="27" applyFont="1" applyBorder="1" applyAlignment="1">
      <alignment vertical="center"/>
    </xf>
    <xf numFmtId="0" fontId="7" fillId="14" borderId="25" xfId="27" applyFont="1" applyFill="1" applyBorder="1"/>
    <xf numFmtId="0" fontId="7" fillId="14" borderId="0" xfId="27" applyFont="1" applyFill="1" applyBorder="1" applyAlignment="1"/>
    <xf numFmtId="0" fontId="7" fillId="14" borderId="26" xfId="27" applyFont="1" applyFill="1" applyBorder="1" applyAlignment="1"/>
    <xf numFmtId="0" fontId="7" fillId="0" borderId="0" xfId="27" applyFont="1" applyBorder="1" applyAlignment="1"/>
    <xf numFmtId="0" fontId="50" fillId="0" borderId="38" xfId="27" applyFont="1" applyBorder="1" applyAlignment="1">
      <alignment horizontal="right" vertical="center"/>
    </xf>
    <xf numFmtId="0" fontId="7" fillId="0" borderId="20" xfId="27" applyFont="1" applyBorder="1" applyAlignment="1"/>
    <xf numFmtId="0" fontId="50" fillId="0" borderId="20" xfId="27" applyFont="1" applyBorder="1" applyAlignment="1">
      <alignment vertical="center"/>
    </xf>
    <xf numFmtId="0" fontId="50" fillId="0" borderId="24" xfId="27" applyFont="1" applyBorder="1" applyAlignment="1">
      <alignment vertical="center"/>
    </xf>
    <xf numFmtId="0" fontId="7" fillId="0" borderId="21" xfId="27" applyFont="1" applyBorder="1"/>
    <xf numFmtId="0" fontId="50" fillId="0" borderId="37" xfId="27" applyFont="1" applyBorder="1" applyAlignment="1">
      <alignment horizontal="left"/>
    </xf>
    <xf numFmtId="0" fontId="51" fillId="0" borderId="0" xfId="27" applyFont="1" applyBorder="1" applyAlignment="1">
      <alignment horizontal="right"/>
    </xf>
    <xf numFmtId="0" fontId="50" fillId="14" borderId="17" xfId="27" applyNumberFormat="1" applyFont="1" applyFill="1" applyBorder="1" applyAlignment="1">
      <alignment horizontal="center" vertical="center"/>
    </xf>
    <xf numFmtId="0" fontId="50" fillId="14" borderId="17" xfId="27" applyFont="1" applyFill="1" applyBorder="1" applyAlignment="1">
      <alignment horizontal="left"/>
    </xf>
    <xf numFmtId="0" fontId="50" fillId="9" borderId="44" xfId="27" applyFont="1" applyFill="1" applyBorder="1"/>
    <xf numFmtId="0" fontId="50" fillId="9" borderId="45" xfId="27" applyFont="1" applyFill="1" applyBorder="1"/>
    <xf numFmtId="0" fontId="7" fillId="9" borderId="45" xfId="27" applyFont="1" applyFill="1" applyBorder="1"/>
    <xf numFmtId="0" fontId="7" fillId="9" borderId="45" xfId="27" applyFont="1" applyFill="1" applyBorder="1" applyAlignment="1">
      <alignment horizontal="center"/>
    </xf>
    <xf numFmtId="0" fontId="7" fillId="9" borderId="46" xfId="27" applyFont="1" applyFill="1" applyBorder="1" applyAlignment="1">
      <alignment horizontal="center"/>
    </xf>
    <xf numFmtId="0" fontId="50" fillId="0" borderId="47" xfId="27" applyFont="1" applyBorder="1" applyAlignment="1">
      <alignment horizontal="center"/>
    </xf>
    <xf numFmtId="0" fontId="50" fillId="0" borderId="6" xfId="27" applyFont="1" applyBorder="1" applyAlignment="1">
      <alignment horizontal="center"/>
    </xf>
    <xf numFmtId="0" fontId="50" fillId="0" borderId="48" xfId="27" applyFont="1" applyBorder="1" applyAlignment="1">
      <alignment horizontal="center"/>
    </xf>
    <xf numFmtId="0" fontId="7" fillId="0" borderId="47" xfId="27" applyFont="1" applyFill="1" applyBorder="1" applyAlignment="1">
      <alignment horizontal="center"/>
    </xf>
    <xf numFmtId="0" fontId="52" fillId="0" borderId="6" xfId="27" applyFont="1" applyFill="1" applyBorder="1" applyAlignment="1">
      <alignment horizontal="center"/>
    </xf>
    <xf numFmtId="0" fontId="7" fillId="0" borderId="6" xfId="27" applyFont="1" applyFill="1" applyBorder="1" applyAlignment="1">
      <alignment horizontal="center"/>
    </xf>
    <xf numFmtId="187" fontId="7" fillId="0" borderId="6" xfId="27" applyNumberFormat="1" applyFont="1" applyFill="1" applyBorder="1" applyAlignment="1">
      <alignment horizontal="center"/>
    </xf>
    <xf numFmtId="4" fontId="7" fillId="0" borderId="6" xfId="27" applyNumberFormat="1" applyFont="1" applyBorder="1" applyAlignment="1">
      <alignment horizontal="center"/>
    </xf>
    <xf numFmtId="4" fontId="7" fillId="0" borderId="39" xfId="27" applyNumberFormat="1" applyFont="1" applyBorder="1" applyAlignment="1">
      <alignment horizontal="center"/>
    </xf>
    <xf numFmtId="0" fontId="7" fillId="0" borderId="49" xfId="27" applyFont="1" applyFill="1" applyBorder="1" applyAlignment="1">
      <alignment horizontal="center"/>
    </xf>
    <xf numFmtId="0" fontId="7" fillId="0" borderId="50" xfId="27" applyFont="1" applyFill="1" applyBorder="1" applyAlignment="1">
      <alignment horizontal="center"/>
    </xf>
    <xf numFmtId="187" fontId="7" fillId="0" borderId="50" xfId="27" quotePrefix="1" applyNumberFormat="1" applyFont="1" applyFill="1" applyBorder="1" applyAlignment="1">
      <alignment horizontal="center"/>
    </xf>
    <xf numFmtId="4" fontId="7" fillId="0" borderId="50" xfId="27" applyNumberFormat="1" applyFont="1" applyFill="1" applyBorder="1" applyAlignment="1">
      <alignment horizontal="center"/>
    </xf>
    <xf numFmtId="4" fontId="7" fillId="0" borderId="51" xfId="27" applyNumberFormat="1" applyFont="1" applyBorder="1" applyAlignment="1">
      <alignment horizontal="center"/>
    </xf>
    <xf numFmtId="0" fontId="7" fillId="0" borderId="0" xfId="27" applyFont="1" applyBorder="1" applyAlignment="1">
      <alignment horizontal="center"/>
    </xf>
    <xf numFmtId="4" fontId="7" fillId="0" borderId="0" xfId="27" applyNumberFormat="1" applyFont="1" applyBorder="1" applyAlignment="1">
      <alignment horizontal="center"/>
    </xf>
    <xf numFmtId="4" fontId="7" fillId="0" borderId="21" xfId="27" applyNumberFormat="1" applyFont="1" applyBorder="1" applyAlignment="1">
      <alignment horizontal="center"/>
    </xf>
    <xf numFmtId="0" fontId="51" fillId="0" borderId="37" xfId="27" applyFont="1" applyBorder="1"/>
    <xf numFmtId="10" fontId="50" fillId="0" borderId="17" xfId="41" applyNumberFormat="1" applyFont="1" applyBorder="1"/>
    <xf numFmtId="0" fontId="7" fillId="0" borderId="0" xfId="27" applyFont="1" applyFill="1" applyBorder="1"/>
    <xf numFmtId="9" fontId="0" fillId="0" borderId="0" xfId="41" applyFont="1"/>
    <xf numFmtId="0" fontId="7" fillId="0" borderId="0" xfId="27" applyFont="1" applyBorder="1" applyAlignment="1">
      <alignment horizontal="right"/>
    </xf>
    <xf numFmtId="0" fontId="64" fillId="0" borderId="0" xfId="0" applyFont="1" applyAlignment="1">
      <alignment wrapText="1"/>
    </xf>
    <xf numFmtId="0" fontId="50" fillId="0" borderId="29" xfId="27" applyFont="1" applyBorder="1" applyAlignment="1">
      <alignment horizontal="right"/>
    </xf>
    <xf numFmtId="4" fontId="50" fillId="0" borderId="32" xfId="27" applyNumberFormat="1" applyFont="1" applyBorder="1" applyAlignment="1">
      <alignment horizontal="center"/>
    </xf>
    <xf numFmtId="0" fontId="53" fillId="0" borderId="37" xfId="27" applyFont="1" applyBorder="1"/>
    <xf numFmtId="0" fontId="50" fillId="9" borderId="52" xfId="27" applyFont="1" applyFill="1" applyBorder="1"/>
    <xf numFmtId="0" fontId="50" fillId="9" borderId="53" xfId="27" applyFont="1" applyFill="1" applyBorder="1"/>
    <xf numFmtId="0" fontId="7" fillId="9" borderId="53" xfId="27" applyFont="1" applyFill="1" applyBorder="1"/>
    <xf numFmtId="0" fontId="7" fillId="9" borderId="54" xfId="27" applyFont="1" applyFill="1" applyBorder="1"/>
    <xf numFmtId="0" fontId="50" fillId="0" borderId="55" xfId="27" applyFont="1" applyBorder="1" applyAlignment="1">
      <alignment horizontal="center"/>
    </xf>
    <xf numFmtId="0" fontId="50" fillId="0" borderId="9" xfId="27" applyFont="1" applyBorder="1" applyAlignment="1">
      <alignment horizontal="center"/>
    </xf>
    <xf numFmtId="0" fontId="50" fillId="0" borderId="56" xfId="27" applyFont="1" applyBorder="1" applyAlignment="1">
      <alignment horizontal="center"/>
    </xf>
    <xf numFmtId="0" fontId="28" fillId="0" borderId="47" xfId="27" applyFont="1" applyFill="1" applyBorder="1" applyAlignment="1">
      <alignment horizontal="center" vertical="center"/>
    </xf>
    <xf numFmtId="0" fontId="52" fillId="0" borderId="6" xfId="27" applyFont="1" applyFill="1" applyBorder="1" applyAlignment="1">
      <alignment horizontal="left" vertical="center" wrapText="1"/>
    </xf>
    <xf numFmtId="0" fontId="28" fillId="0" borderId="6" xfId="27" applyFont="1" applyFill="1" applyBorder="1" applyAlignment="1">
      <alignment horizontal="center" vertical="center"/>
    </xf>
    <xf numFmtId="189" fontId="28" fillId="0" borderId="6" xfId="27" applyNumberFormat="1" applyFont="1" applyFill="1" applyBorder="1" applyAlignment="1">
      <alignment horizontal="center" vertical="center"/>
    </xf>
    <xf numFmtId="4" fontId="7" fillId="0" borderId="6" xfId="27" applyNumberFormat="1" applyFont="1" applyBorder="1" applyAlignment="1">
      <alignment horizontal="center" vertical="center"/>
    </xf>
    <xf numFmtId="4" fontId="7" fillId="0" borderId="39" xfId="27" applyNumberFormat="1" applyFont="1" applyBorder="1" applyAlignment="1">
      <alignment horizontal="center" vertical="center"/>
    </xf>
    <xf numFmtId="0" fontId="28" fillId="0" borderId="47" xfId="27" applyFont="1" applyFill="1" applyBorder="1" applyAlignment="1">
      <alignment horizontal="center" vertical="center" wrapText="1"/>
    </xf>
    <xf numFmtId="0" fontId="7" fillId="0" borderId="47" xfId="27" applyFont="1" applyFill="1" applyBorder="1" applyAlignment="1">
      <alignment horizontal="center" vertical="center"/>
    </xf>
    <xf numFmtId="0" fontId="7" fillId="0" borderId="6" xfId="27" applyFont="1" applyFill="1" applyBorder="1" applyAlignment="1">
      <alignment horizontal="center" vertical="center"/>
    </xf>
    <xf numFmtId="0" fontId="7" fillId="0" borderId="49" xfId="27" applyFont="1" applyBorder="1" applyAlignment="1">
      <alignment horizontal="center" vertical="center"/>
    </xf>
    <xf numFmtId="0" fontId="52" fillId="0" borderId="50" xfId="27" applyFont="1" applyFill="1" applyBorder="1" applyAlignment="1">
      <alignment horizontal="left" vertical="center" wrapText="1"/>
    </xf>
    <xf numFmtId="0" fontId="7" fillId="0" borderId="50" xfId="27" applyFont="1" applyFill="1" applyBorder="1" applyAlignment="1">
      <alignment horizontal="center" vertical="center"/>
    </xf>
    <xf numFmtId="189" fontId="28" fillId="0" borderId="50" xfId="27" applyNumberFormat="1" applyFont="1" applyFill="1" applyBorder="1" applyAlignment="1">
      <alignment horizontal="center" vertical="center"/>
    </xf>
    <xf numFmtId="4" fontId="7" fillId="0" borderId="50" xfId="27" applyNumberFormat="1" applyFont="1" applyBorder="1" applyAlignment="1">
      <alignment horizontal="center" vertical="center"/>
    </xf>
    <xf numFmtId="4" fontId="7" fillId="0" borderId="57" xfId="27" applyNumberFormat="1" applyFont="1" applyBorder="1" applyAlignment="1">
      <alignment horizontal="center" vertical="center"/>
    </xf>
    <xf numFmtId="0" fontId="7" fillId="0" borderId="37" xfId="27" applyFont="1" applyBorder="1" applyAlignment="1"/>
    <xf numFmtId="0" fontId="50" fillId="0" borderId="58" xfId="27" applyFont="1" applyBorder="1" applyAlignment="1">
      <alignment horizontal="right"/>
    </xf>
    <xf numFmtId="4" fontId="50" fillId="0" borderId="59" xfId="27" applyNumberFormat="1" applyFont="1" applyBorder="1" applyAlignment="1">
      <alignment horizontal="center"/>
    </xf>
    <xf numFmtId="0" fontId="50" fillId="0" borderId="0" xfId="27" applyFont="1" applyBorder="1" applyAlignment="1">
      <alignment horizontal="right"/>
    </xf>
    <xf numFmtId="4" fontId="50" fillId="0" borderId="0" xfId="27" applyNumberFormat="1" applyFont="1" applyBorder="1" applyAlignment="1">
      <alignment horizontal="center"/>
    </xf>
    <xf numFmtId="0" fontId="7" fillId="9" borderId="46" xfId="27" applyFont="1" applyFill="1" applyBorder="1"/>
    <xf numFmtId="49" fontId="7" fillId="0" borderId="47" xfId="27" applyNumberFormat="1" applyFont="1" applyFill="1" applyBorder="1" applyAlignment="1">
      <alignment vertical="top"/>
    </xf>
    <xf numFmtId="4" fontId="7" fillId="0" borderId="6" xfId="27" applyNumberFormat="1" applyFont="1" applyFill="1" applyBorder="1" applyAlignment="1">
      <alignment horizontal="center"/>
    </xf>
    <xf numFmtId="4" fontId="7" fillId="0" borderId="48" xfId="27" applyNumberFormat="1" applyFont="1" applyBorder="1" applyAlignment="1">
      <alignment horizontal="center"/>
    </xf>
    <xf numFmtId="0" fontId="7" fillId="0" borderId="49" xfId="27" applyFont="1" applyFill="1" applyBorder="1"/>
    <xf numFmtId="0" fontId="7" fillId="0" borderId="50" xfId="27" applyFont="1" applyFill="1" applyBorder="1"/>
    <xf numFmtId="189" fontId="7" fillId="0" borderId="50" xfId="27" applyNumberFormat="1" applyFont="1" applyFill="1" applyBorder="1" applyAlignment="1">
      <alignment horizontal="center"/>
    </xf>
    <xf numFmtId="189" fontId="7" fillId="0" borderId="0" xfId="27" applyNumberFormat="1" applyFont="1" applyBorder="1" applyAlignment="1">
      <alignment horizontal="center"/>
    </xf>
    <xf numFmtId="4" fontId="50" fillId="0" borderId="29" xfId="27" applyNumberFormat="1" applyFont="1" applyBorder="1" applyAlignment="1">
      <alignment horizontal="right"/>
    </xf>
    <xf numFmtId="4" fontId="50" fillId="0" borderId="0" xfId="27" applyNumberFormat="1" applyFont="1" applyBorder="1" applyAlignment="1">
      <alignment horizontal="right"/>
    </xf>
    <xf numFmtId="49" fontId="7" fillId="0" borderId="47" xfId="27" applyNumberFormat="1" applyFont="1" applyFill="1" applyBorder="1" applyAlignment="1">
      <alignment horizontal="center" vertical="center"/>
    </xf>
    <xf numFmtId="49" fontId="7" fillId="0" borderId="6" xfId="27" applyNumberFormat="1" applyFont="1" applyFill="1" applyBorder="1" applyAlignment="1">
      <alignment horizontal="center" vertical="center"/>
    </xf>
    <xf numFmtId="1" fontId="7" fillId="0" borderId="6" xfId="27" applyNumberFormat="1" applyFont="1" applyFill="1" applyBorder="1" applyAlignment="1">
      <alignment horizontal="center" vertical="center"/>
    </xf>
    <xf numFmtId="189" fontId="7" fillId="0" borderId="6" xfId="27" applyNumberFormat="1" applyFont="1" applyFill="1" applyBorder="1" applyAlignment="1">
      <alignment horizontal="center" vertical="center"/>
    </xf>
    <xf numFmtId="4" fontId="7" fillId="0" borderId="6" xfId="27" applyNumberFormat="1" applyFont="1" applyFill="1" applyBorder="1" applyAlignment="1">
      <alignment horizontal="center" vertical="center"/>
    </xf>
    <xf numFmtId="49" fontId="7" fillId="0" borderId="47" xfId="27" applyNumberFormat="1" applyFont="1" applyFill="1" applyBorder="1" applyAlignment="1">
      <alignment horizontal="center" vertical="top"/>
    </xf>
    <xf numFmtId="49" fontId="7" fillId="0" borderId="6" xfId="27" applyNumberFormat="1" applyFont="1" applyFill="1" applyBorder="1" applyAlignment="1">
      <alignment horizontal="center" vertical="top"/>
    </xf>
    <xf numFmtId="189" fontId="7" fillId="0" borderId="6" xfId="27" applyNumberFormat="1" applyFont="1" applyFill="1" applyBorder="1" applyAlignment="1">
      <alignment horizontal="center"/>
    </xf>
    <xf numFmtId="4" fontId="7" fillId="0" borderId="0" xfId="27" applyNumberFormat="1" applyFont="1" applyBorder="1" applyAlignment="1">
      <alignment horizontal="right"/>
    </xf>
    <xf numFmtId="0" fontId="50" fillId="9" borderId="22" xfId="27" applyFont="1" applyFill="1" applyBorder="1"/>
    <xf numFmtId="0" fontId="50" fillId="9" borderId="60" xfId="27" applyFont="1" applyFill="1" applyBorder="1"/>
    <xf numFmtId="0" fontId="50" fillId="9" borderId="23" xfId="27" applyFont="1" applyFill="1" applyBorder="1"/>
    <xf numFmtId="4" fontId="7" fillId="0" borderId="42" xfId="27" applyNumberFormat="1" applyFont="1" applyBorder="1" applyAlignment="1">
      <alignment horizontal="center"/>
    </xf>
    <xf numFmtId="10" fontId="7" fillId="14" borderId="17" xfId="41" applyNumberFormat="1" applyFont="1" applyFill="1" applyBorder="1"/>
    <xf numFmtId="4" fontId="7" fillId="0" borderId="61" xfId="27" applyNumberFormat="1" applyFont="1" applyBorder="1" applyAlignment="1">
      <alignment horizontal="center"/>
    </xf>
    <xf numFmtId="0" fontId="50" fillId="0" borderId="0" xfId="27" applyFont="1" applyBorder="1"/>
    <xf numFmtId="4" fontId="50" fillId="0" borderId="43" xfId="27" applyNumberFormat="1" applyFont="1" applyBorder="1" applyAlignment="1">
      <alignment horizontal="center"/>
    </xf>
    <xf numFmtId="0" fontId="7" fillId="9" borderId="60" xfId="27" applyFont="1" applyFill="1" applyBorder="1"/>
    <xf numFmtId="0" fontId="7" fillId="9" borderId="23" xfId="27" applyFont="1" applyFill="1" applyBorder="1"/>
    <xf numFmtId="0" fontId="14" fillId="0" borderId="0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Fill="1" applyBorder="1" applyAlignment="1" applyProtection="1">
      <alignment horizontal="left" vertical="center" wrapText="1"/>
      <protection locked="0"/>
    </xf>
    <xf numFmtId="0" fontId="9" fillId="0" borderId="25" xfId="8" applyFont="1" applyFill="1" applyBorder="1" applyAlignment="1" applyProtection="1">
      <alignment horizontal="left" vertical="center"/>
      <protection locked="0"/>
    </xf>
    <xf numFmtId="0" fontId="9" fillId="0" borderId="0" xfId="8" applyFont="1" applyFill="1" applyBorder="1" applyAlignment="1" applyProtection="1">
      <alignment horizontal="left" vertical="center"/>
      <protection locked="0"/>
    </xf>
    <xf numFmtId="0" fontId="8" fillId="0" borderId="0" xfId="8" applyFont="1" applyFill="1" applyBorder="1" applyAlignment="1">
      <alignment horizontal="left" vertical="center" wrapText="1"/>
    </xf>
    <xf numFmtId="0" fontId="8" fillId="0" borderId="25" xfId="8" applyFont="1" applyFill="1" applyBorder="1" applyAlignment="1">
      <alignment horizontal="right" vertical="center" wrapText="1"/>
    </xf>
    <xf numFmtId="0" fontId="65" fillId="0" borderId="0" xfId="25" applyFont="1" applyBorder="1"/>
    <xf numFmtId="0" fontId="49" fillId="0" borderId="0" xfId="25" applyFont="1" applyBorder="1"/>
    <xf numFmtId="0" fontId="0" fillId="0" borderId="0" xfId="0" applyAlignment="1">
      <alignment horizontal="center"/>
    </xf>
    <xf numFmtId="49" fontId="9" fillId="0" borderId="47" xfId="25" applyNumberFormat="1" applyFont="1" applyFill="1" applyBorder="1" applyAlignment="1">
      <alignment horizontal="center" vertical="center" wrapText="1"/>
    </xf>
    <xf numFmtId="4" fontId="8" fillId="0" borderId="22" xfId="25" applyNumberFormat="1" applyFont="1" applyFill="1" applyBorder="1" applyAlignment="1">
      <alignment horizontal="center" vertical="center" wrapText="1"/>
    </xf>
    <xf numFmtId="177" fontId="9" fillId="0" borderId="62" xfId="25" applyNumberFormat="1" applyFont="1" applyFill="1" applyBorder="1" applyAlignment="1">
      <alignment horizontal="center" vertical="center" wrapText="1"/>
    </xf>
    <xf numFmtId="49" fontId="9" fillId="0" borderId="6" xfId="25" applyNumberFormat="1" applyFont="1" applyFill="1" applyBorder="1" applyAlignment="1">
      <alignment horizontal="center" vertical="center" wrapText="1"/>
    </xf>
    <xf numFmtId="0" fontId="9" fillId="0" borderId="48" xfId="25" applyFont="1" applyBorder="1" applyAlignment="1">
      <alignment horizontal="center" vertical="center"/>
    </xf>
    <xf numFmtId="0" fontId="5" fillId="0" borderId="63" xfId="8" applyFont="1" applyFill="1" applyBorder="1" applyAlignment="1">
      <alignment horizontal="center" vertical="center" wrapText="1"/>
    </xf>
    <xf numFmtId="4" fontId="9" fillId="0" borderId="63" xfId="6" applyNumberFormat="1" applyFont="1" applyFill="1" applyBorder="1" applyAlignment="1" applyProtection="1">
      <alignment horizontal="center" vertical="center" wrapText="1"/>
    </xf>
    <xf numFmtId="174" fontId="9" fillId="0" borderId="63" xfId="6" applyNumberFormat="1" applyFont="1" applyFill="1" applyBorder="1" applyAlignment="1" applyProtection="1">
      <alignment horizontal="center" vertical="center" wrapText="1"/>
    </xf>
    <xf numFmtId="0" fontId="9" fillId="0" borderId="6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4" fontId="9" fillId="0" borderId="6" xfId="6" applyNumberFormat="1" applyFont="1" applyFill="1" applyBorder="1" applyAlignment="1" applyProtection="1">
      <alignment horizontal="center" vertical="center" wrapText="1"/>
    </xf>
    <xf numFmtId="174" fontId="9" fillId="0" borderId="6" xfId="6" applyNumberFormat="1" applyFont="1" applyFill="1" applyBorder="1" applyAlignment="1" applyProtection="1">
      <alignment horizontal="center" vertical="center" wrapText="1"/>
    </xf>
    <xf numFmtId="0" fontId="5" fillId="0" borderId="62" xfId="8" applyFont="1" applyFill="1" applyBorder="1" applyAlignment="1">
      <alignment horizontal="center" vertical="center" wrapText="1"/>
    </xf>
    <xf numFmtId="4" fontId="9" fillId="0" borderId="62" xfId="6" applyNumberFormat="1" applyFont="1" applyFill="1" applyBorder="1" applyAlignment="1" applyProtection="1">
      <alignment horizontal="center" vertical="center" wrapText="1"/>
    </xf>
    <xf numFmtId="174" fontId="9" fillId="0" borderId="62" xfId="6" applyNumberFormat="1" applyFont="1" applyFill="1" applyBorder="1" applyAlignment="1" applyProtection="1">
      <alignment horizontal="center" vertical="center" wrapText="1"/>
    </xf>
    <xf numFmtId="0" fontId="9" fillId="0" borderId="64" xfId="8" applyFont="1" applyFill="1" applyBorder="1" applyAlignment="1">
      <alignment horizontal="center" vertical="center" wrapText="1"/>
    </xf>
    <xf numFmtId="0" fontId="5" fillId="0" borderId="64" xfId="8" applyFont="1" applyFill="1" applyBorder="1" applyAlignment="1">
      <alignment horizontal="center" vertical="center" wrapText="1"/>
    </xf>
    <xf numFmtId="4" fontId="9" fillId="0" borderId="64" xfId="6" applyNumberFormat="1" applyFont="1" applyFill="1" applyBorder="1" applyAlignment="1" applyProtection="1">
      <alignment horizontal="center" vertical="center" wrapText="1"/>
    </xf>
    <xf numFmtId="174" fontId="9" fillId="0" borderId="64" xfId="6" applyNumberFormat="1" applyFont="1" applyFill="1" applyBorder="1" applyAlignment="1" applyProtection="1">
      <alignment horizontal="center" vertical="center" wrapText="1"/>
    </xf>
    <xf numFmtId="0" fontId="9" fillId="0" borderId="31" xfId="8" applyFont="1" applyFill="1" applyBorder="1" applyAlignment="1">
      <alignment horizontal="center" vertical="center" wrapText="1"/>
    </xf>
    <xf numFmtId="0" fontId="5" fillId="0" borderId="31" xfId="8" applyFont="1" applyFill="1" applyBorder="1" applyAlignment="1">
      <alignment horizontal="center" vertical="center" wrapText="1"/>
    </xf>
    <xf numFmtId="4" fontId="9" fillId="0" borderId="31" xfId="6" applyNumberFormat="1" applyFont="1" applyFill="1" applyBorder="1" applyAlignment="1" applyProtection="1">
      <alignment horizontal="center" vertical="center" wrapText="1"/>
    </xf>
    <xf numFmtId="174" fontId="9" fillId="0" borderId="31" xfId="6" applyNumberFormat="1" applyFont="1" applyFill="1" applyBorder="1" applyAlignment="1" applyProtection="1">
      <alignment horizontal="center" vertical="center" wrapText="1"/>
    </xf>
    <xf numFmtId="174" fontId="9" fillId="0" borderId="32" xfId="6" applyNumberFormat="1" applyFont="1" applyFill="1" applyBorder="1" applyAlignment="1" applyProtection="1">
      <alignment horizontal="center" vertical="center" wrapText="1"/>
    </xf>
    <xf numFmtId="0" fontId="19" fillId="0" borderId="25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Border="1" applyAlignment="1">
      <alignment horizontal="center" vertical="center" wrapText="1"/>
    </xf>
    <xf numFmtId="0" fontId="9" fillId="0" borderId="65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62" xfId="0" applyFont="1" applyFill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8" applyFont="1" applyFill="1"/>
    <xf numFmtId="0" fontId="9" fillId="0" borderId="64" xfId="0" applyFont="1" applyFill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Fill="1" applyBorder="1" applyAlignment="1" applyProtection="1">
      <alignment horizontal="center" vertical="center" wrapText="1"/>
      <protection locked="0"/>
    </xf>
    <xf numFmtId="49" fontId="9" fillId="0" borderId="38" xfId="0" applyNumberFormat="1" applyFont="1" applyBorder="1" applyAlignment="1" applyProtection="1">
      <alignment horizontal="center" vertical="center" wrapText="1"/>
      <protection locked="0"/>
    </xf>
    <xf numFmtId="49" fontId="9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3" xfId="0" applyFont="1" applyFill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8" fillId="17" borderId="29" xfId="8" applyFont="1" applyFill="1" applyBorder="1" applyAlignment="1">
      <alignment horizontal="center" vertical="center" wrapText="1"/>
    </xf>
    <xf numFmtId="0" fontId="9" fillId="17" borderId="31" xfId="8" applyFont="1" applyFill="1" applyBorder="1" applyAlignment="1">
      <alignment horizontal="center" vertical="center" wrapText="1"/>
    </xf>
    <xf numFmtId="0" fontId="5" fillId="17" borderId="31" xfId="8" applyFont="1" applyFill="1" applyBorder="1" applyAlignment="1">
      <alignment horizontal="center" vertical="center" wrapText="1"/>
    </xf>
    <xf numFmtId="4" fontId="9" fillId="17" borderId="31" xfId="6" applyNumberFormat="1" applyFont="1" applyFill="1" applyBorder="1" applyAlignment="1" applyProtection="1">
      <alignment horizontal="center" vertical="center" wrapText="1"/>
    </xf>
    <xf numFmtId="174" fontId="9" fillId="17" borderId="31" xfId="6" applyNumberFormat="1" applyFont="1" applyFill="1" applyBorder="1" applyAlignment="1" applyProtection="1">
      <alignment horizontal="center" vertical="center" wrapText="1"/>
    </xf>
    <xf numFmtId="174" fontId="9" fillId="17" borderId="32" xfId="6" applyNumberFormat="1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horizontal="center" vertical="center" wrapText="1"/>
      <protection locked="0"/>
    </xf>
    <xf numFmtId="4" fontId="8" fillId="0" borderId="31" xfId="6" applyNumberFormat="1" applyFont="1" applyFill="1" applyBorder="1" applyAlignment="1" applyProtection="1">
      <alignment horizontal="center" vertical="center" wrapText="1"/>
    </xf>
    <xf numFmtId="174" fontId="8" fillId="0" borderId="31" xfId="6" applyNumberFormat="1" applyFont="1" applyFill="1" applyBorder="1" applyAlignment="1" applyProtection="1">
      <alignment horizontal="center" vertical="center" wrapText="1"/>
    </xf>
    <xf numFmtId="49" fontId="60" fillId="0" borderId="31" xfId="0" applyNumberFormat="1" applyFont="1" applyFill="1" applyBorder="1" applyAlignment="1" applyProtection="1">
      <alignment horizontal="center" vertical="center" wrapText="1"/>
      <protection locked="0"/>
    </xf>
    <xf numFmtId="172" fontId="9" fillId="17" borderId="17" xfId="6" applyFont="1" applyFill="1" applyBorder="1" applyAlignment="1" applyProtection="1">
      <alignment horizontal="center" vertical="center" wrapText="1"/>
      <protection locked="0"/>
    </xf>
    <xf numFmtId="0" fontId="8" fillId="17" borderId="25" xfId="8" applyFont="1" applyFill="1" applyBorder="1" applyAlignment="1">
      <alignment horizontal="right" vertical="center" wrapText="1"/>
    </xf>
    <xf numFmtId="0" fontId="54" fillId="0" borderId="0" xfId="8" applyFont="1"/>
    <xf numFmtId="0" fontId="56" fillId="0" borderId="0" xfId="8" applyNumberFormat="1" applyFont="1" applyAlignment="1">
      <alignment horizontal="center" vertical="center"/>
    </xf>
    <xf numFmtId="172" fontId="9" fillId="0" borderId="0" xfId="6" applyFont="1" applyFill="1" applyBorder="1" applyAlignment="1" applyProtection="1">
      <alignment horizontal="right" vertical="center"/>
      <protection locked="0"/>
    </xf>
    <xf numFmtId="172" fontId="5" fillId="0" borderId="0" xfId="6" applyFont="1" applyFill="1" applyBorder="1" applyAlignment="1" applyProtection="1">
      <alignment horizontal="right" vertical="center"/>
      <protection locked="0"/>
    </xf>
    <xf numFmtId="0" fontId="57" fillId="0" borderId="0" xfId="8" applyNumberFormat="1" applyFont="1" applyAlignment="1">
      <alignment horizontal="center" vertical="center"/>
    </xf>
    <xf numFmtId="0" fontId="6" fillId="0" borderId="0" xfId="8" applyNumberFormat="1" applyFont="1" applyAlignment="1">
      <alignment horizontal="center" vertical="center"/>
    </xf>
    <xf numFmtId="0" fontId="5" fillId="0" borderId="0" xfId="8" applyFont="1"/>
    <xf numFmtId="172" fontId="66" fillId="0" borderId="0" xfId="6" applyFont="1" applyFill="1" applyBorder="1" applyAlignment="1" applyProtection="1">
      <alignment horizontal="right" vertical="center"/>
      <protection locked="0"/>
    </xf>
    <xf numFmtId="0" fontId="67" fillId="0" borderId="0" xfId="8" applyNumberFormat="1" applyFont="1" applyAlignment="1">
      <alignment horizontal="center" vertical="center"/>
    </xf>
    <xf numFmtId="0" fontId="66" fillId="0" borderId="0" xfId="8" applyFont="1"/>
    <xf numFmtId="0" fontId="24" fillId="0" borderId="0" xfId="8" applyFont="1" applyFill="1"/>
    <xf numFmtId="0" fontId="24" fillId="0" borderId="0" xfId="8" applyFont="1" applyFill="1" applyAlignment="1">
      <alignment horizontal="center"/>
    </xf>
    <xf numFmtId="0" fontId="24" fillId="0" borderId="0" xfId="8" applyFont="1" applyBorder="1"/>
    <xf numFmtId="0" fontId="68" fillId="0" borderId="0" xfId="8" applyFont="1"/>
    <xf numFmtId="0" fontId="68" fillId="0" borderId="0" xfId="8" applyFont="1" applyAlignment="1">
      <alignment horizontal="center"/>
    </xf>
    <xf numFmtId="0" fontId="24" fillId="0" borderId="0" xfId="8" applyFont="1"/>
    <xf numFmtId="0" fontId="5" fillId="0" borderId="0" xfId="8" applyFont="1" applyAlignment="1">
      <alignment horizontal="center"/>
    </xf>
    <xf numFmtId="0" fontId="5" fillId="0" borderId="0" xfId="8" applyFont="1" applyBorder="1"/>
    <xf numFmtId="0" fontId="66" fillId="0" borderId="0" xfId="8" applyFont="1" applyBorder="1"/>
    <xf numFmtId="0" fontId="66" fillId="0" borderId="26" xfId="8" applyFont="1" applyBorder="1"/>
    <xf numFmtId="0" fontId="5" fillId="0" borderId="26" xfId="8" applyFont="1" applyBorder="1"/>
    <xf numFmtId="0" fontId="9" fillId="0" borderId="0" xfId="8" applyFont="1"/>
    <xf numFmtId="0" fontId="60" fillId="0" borderId="0" xfId="8" applyFont="1"/>
    <xf numFmtId="0" fontId="22" fillId="0" borderId="0" xfId="8" applyFont="1"/>
    <xf numFmtId="2" fontId="8" fillId="17" borderId="67" xfId="8" applyNumberFormat="1" applyFont="1" applyFill="1" applyBorder="1" applyAlignment="1">
      <alignment vertical="center" wrapText="1"/>
    </xf>
    <xf numFmtId="0" fontId="8" fillId="17" borderId="67" xfId="8" applyFont="1" applyFill="1" applyBorder="1" applyAlignment="1" applyProtection="1">
      <alignment vertical="center" wrapText="1"/>
      <protection locked="0"/>
    </xf>
    <xf numFmtId="176" fontId="8" fillId="11" borderId="67" xfId="6" applyNumberFormat="1" applyFont="1" applyFill="1" applyBorder="1" applyAlignment="1" applyProtection="1">
      <alignment horizontal="center" vertical="center" wrapText="1"/>
      <protection locked="0"/>
    </xf>
    <xf numFmtId="172" fontId="8" fillId="11" borderId="68" xfId="6" applyFont="1" applyFill="1" applyBorder="1" applyAlignment="1" applyProtection="1">
      <alignment horizontal="left" vertical="center" wrapText="1"/>
    </xf>
    <xf numFmtId="0" fontId="5" fillId="0" borderId="0" xfId="8" applyFont="1" applyFill="1"/>
    <xf numFmtId="2" fontId="19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9" fillId="0" borderId="25" xfId="8" applyFont="1" applyFill="1" applyBorder="1" applyAlignment="1" applyProtection="1">
      <alignment horizontal="center" vertical="center"/>
      <protection locked="0"/>
    </xf>
    <xf numFmtId="49" fontId="9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Alignment="1">
      <alignment horizontal="center"/>
    </xf>
    <xf numFmtId="0" fontId="9" fillId="0" borderId="0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>
      <alignment vertical="center"/>
    </xf>
    <xf numFmtId="9" fontId="6" fillId="15" borderId="57" xfId="34" applyNumberFormat="1" applyFont="1" applyFill="1" applyBorder="1" applyAlignment="1">
      <alignment horizontal="center" vertical="center" wrapText="1"/>
    </xf>
    <xf numFmtId="174" fontId="9" fillId="0" borderId="70" xfId="6" applyNumberFormat="1" applyFont="1" applyFill="1" applyBorder="1" applyAlignment="1" applyProtection="1">
      <alignment horizontal="center" vertical="center" wrapText="1"/>
    </xf>
    <xf numFmtId="4" fontId="8" fillId="0" borderId="55" xfId="25" applyNumberFormat="1" applyFont="1" applyFill="1" applyBorder="1" applyAlignment="1">
      <alignment horizontal="center" vertical="center" wrapText="1"/>
    </xf>
    <xf numFmtId="4" fontId="8" fillId="0" borderId="9" xfId="25" applyNumberFormat="1" applyFont="1" applyFill="1" applyBorder="1" applyAlignment="1">
      <alignment horizontal="center" vertical="center" wrapText="1"/>
    </xf>
    <xf numFmtId="4" fontId="8" fillId="0" borderId="18" xfId="25" applyNumberFormat="1" applyFont="1" applyFill="1" applyBorder="1" applyAlignment="1">
      <alignment horizontal="center" vertical="center" wrapText="1"/>
    </xf>
    <xf numFmtId="4" fontId="8" fillId="0" borderId="56" xfId="25" applyNumberFormat="1" applyFont="1" applyFill="1" applyBorder="1" applyAlignment="1">
      <alignment horizontal="center" vertical="center" wrapText="1"/>
    </xf>
    <xf numFmtId="177" fontId="9" fillId="0" borderId="6" xfId="25" applyNumberFormat="1" applyFont="1" applyFill="1" applyBorder="1" applyAlignment="1">
      <alignment horizontal="center" vertical="center" wrapText="1"/>
    </xf>
    <xf numFmtId="4" fontId="8" fillId="0" borderId="27" xfId="25" applyNumberFormat="1" applyFont="1" applyFill="1" applyBorder="1" applyAlignment="1">
      <alignment horizontal="center" vertical="center" wrapText="1"/>
    </xf>
    <xf numFmtId="177" fontId="9" fillId="0" borderId="50" xfId="25" applyNumberFormat="1" applyFont="1" applyFill="1" applyBorder="1" applyAlignment="1">
      <alignment horizontal="center" vertical="center" wrapText="1"/>
    </xf>
    <xf numFmtId="49" fontId="9" fillId="0" borderId="50" xfId="25" applyNumberFormat="1" applyFont="1" applyFill="1" applyBorder="1" applyAlignment="1">
      <alignment horizontal="center" vertical="center" wrapText="1"/>
    </xf>
    <xf numFmtId="0" fontId="9" fillId="0" borderId="51" xfId="25" applyFont="1" applyBorder="1" applyAlignment="1">
      <alignment horizontal="center" vertical="center" wrapText="1"/>
    </xf>
    <xf numFmtId="0" fontId="17" fillId="0" borderId="0" xfId="25" applyFont="1"/>
    <xf numFmtId="177" fontId="6" fillId="0" borderId="16" xfId="25" applyNumberFormat="1" applyFont="1" applyFill="1" applyBorder="1" applyAlignment="1">
      <alignment horizontal="center" vertical="center" wrapText="1"/>
    </xf>
    <xf numFmtId="4" fontId="8" fillId="0" borderId="0" xfId="25" applyNumberFormat="1" applyFont="1" applyFill="1" applyBorder="1" applyAlignment="1">
      <alignment horizontal="right" vertical="center" wrapText="1"/>
    </xf>
    <xf numFmtId="170" fontId="8" fillId="0" borderId="0" xfId="25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4" fontId="8" fillId="0" borderId="0" xfId="25" applyNumberFormat="1" applyFont="1" applyFill="1" applyBorder="1" applyAlignment="1">
      <alignment horizontal="center" vertical="center" wrapText="1"/>
    </xf>
    <xf numFmtId="0" fontId="8" fillId="0" borderId="26" xfId="8" applyFont="1" applyFill="1" applyBorder="1" applyAlignment="1">
      <alignment horizontal="left" vertical="center" wrapText="1"/>
    </xf>
    <xf numFmtId="0" fontId="14" fillId="0" borderId="25" xfId="8" applyFont="1" applyFill="1" applyBorder="1" applyAlignment="1" applyProtection="1">
      <alignment horizontal="center" vertical="center" wrapText="1"/>
      <protection locked="0"/>
    </xf>
    <xf numFmtId="2" fontId="59" fillId="0" borderId="25" xfId="8" applyNumberFormat="1" applyFont="1" applyFill="1" applyBorder="1" applyAlignment="1">
      <alignment horizontal="center" vertical="center" wrapText="1"/>
    </xf>
    <xf numFmtId="0" fontId="60" fillId="0" borderId="26" xfId="8" applyFont="1" applyFill="1" applyBorder="1" applyAlignment="1">
      <alignment horizontal="left" vertical="center" wrapText="1"/>
    </xf>
    <xf numFmtId="0" fontId="14" fillId="0" borderId="26" xfId="8" applyFont="1" applyFill="1" applyBorder="1" applyAlignment="1" applyProtection="1">
      <alignment horizontal="left" vertical="center" wrapText="1"/>
      <protection locked="0"/>
    </xf>
    <xf numFmtId="0" fontId="14" fillId="0" borderId="26" xfId="8" applyFont="1" applyFill="1" applyBorder="1" applyAlignment="1" applyProtection="1">
      <alignment horizontal="center" vertical="center" wrapText="1"/>
      <protection locked="0"/>
    </xf>
    <xf numFmtId="10" fontId="6" fillId="12" borderId="71" xfId="0" applyNumberFormat="1" applyFont="1" applyFill="1" applyBorder="1" applyAlignment="1">
      <alignment horizontal="center" vertical="top" wrapText="1"/>
    </xf>
    <xf numFmtId="175" fontId="5" fillId="12" borderId="72" xfId="0" applyNumberFormat="1" applyFont="1" applyFill="1" applyBorder="1" applyAlignment="1">
      <alignment horizontal="center" vertical="top" wrapText="1"/>
    </xf>
    <xf numFmtId="10" fontId="6" fillId="12" borderId="73" xfId="0" applyNumberFormat="1" applyFont="1" applyFill="1" applyBorder="1" applyAlignment="1">
      <alignment horizontal="center" vertical="top" wrapText="1"/>
    </xf>
    <xf numFmtId="10" fontId="6" fillId="12" borderId="74" xfId="0" applyNumberFormat="1" applyFont="1" applyFill="1" applyBorder="1" applyAlignment="1">
      <alignment horizontal="center" vertical="top" wrapText="1"/>
    </xf>
    <xf numFmtId="175" fontId="5" fillId="12" borderId="75" xfId="0" applyNumberFormat="1" applyFont="1" applyFill="1" applyBorder="1" applyAlignment="1">
      <alignment horizontal="center" vertical="top" wrapText="1"/>
    </xf>
    <xf numFmtId="175" fontId="5" fillId="16" borderId="76" xfId="0" applyNumberFormat="1" applyFont="1" applyFill="1" applyBorder="1" applyAlignment="1">
      <alignment horizontal="center" vertical="top" wrapText="1"/>
    </xf>
    <xf numFmtId="10" fontId="6" fillId="12" borderId="77" xfId="0" applyNumberFormat="1" applyFont="1" applyFill="1" applyBorder="1" applyAlignment="1">
      <alignment horizontal="center" vertical="top" wrapText="1"/>
    </xf>
    <xf numFmtId="175" fontId="5" fillId="12" borderId="76" xfId="0" applyNumberFormat="1" applyFont="1" applyFill="1" applyBorder="1" applyAlignment="1">
      <alignment horizontal="center" vertical="top" wrapText="1"/>
    </xf>
    <xf numFmtId="175" fontId="5" fillId="12" borderId="35" xfId="0" applyNumberFormat="1" applyFont="1" applyFill="1" applyBorder="1" applyAlignment="1">
      <alignment horizontal="center" vertical="top" wrapText="1"/>
    </xf>
    <xf numFmtId="10" fontId="5" fillId="16" borderId="33" xfId="0" applyNumberFormat="1" applyFont="1" applyFill="1" applyBorder="1" applyAlignment="1">
      <alignment horizontal="center" vertical="top" wrapText="1"/>
    </xf>
    <xf numFmtId="10" fontId="6" fillId="12" borderId="33" xfId="0" applyNumberFormat="1" applyFont="1" applyFill="1" applyBorder="1" applyAlignment="1">
      <alignment horizontal="center" vertical="top" wrapText="1"/>
    </xf>
    <xf numFmtId="175" fontId="6" fillId="12" borderId="76" xfId="0" applyNumberFormat="1" applyFont="1" applyFill="1" applyBorder="1" applyAlignment="1">
      <alignment horizontal="center" vertical="top" wrapText="1"/>
    </xf>
    <xf numFmtId="49" fontId="5" fillId="12" borderId="33" xfId="0" applyNumberFormat="1" applyFont="1" applyFill="1" applyBorder="1" applyAlignment="1">
      <alignment horizontal="center" vertical="top" wrapText="1"/>
    </xf>
    <xf numFmtId="49" fontId="5" fillId="12" borderId="76" xfId="0" applyNumberFormat="1" applyFont="1" applyFill="1" applyBorder="1" applyAlignment="1">
      <alignment horizontal="center" vertical="top" wrapText="1"/>
    </xf>
    <xf numFmtId="0" fontId="9" fillId="0" borderId="0" xfId="8" applyFont="1" applyFill="1" applyBorder="1" applyAlignment="1">
      <alignment horizontal="center" vertical="center" wrapText="1"/>
    </xf>
    <xf numFmtId="0" fontId="8" fillId="17" borderId="29" xfId="0" applyFont="1" applyFill="1" applyBorder="1" applyAlignment="1" applyProtection="1">
      <alignment horizontal="center" vertical="center" wrapText="1"/>
      <protection locked="0"/>
    </xf>
    <xf numFmtId="0" fontId="8" fillId="17" borderId="31" xfId="0" applyFont="1" applyFill="1" applyBorder="1" applyAlignment="1" applyProtection="1">
      <alignment horizontal="center" vertical="center" wrapText="1"/>
      <protection locked="0"/>
    </xf>
    <xf numFmtId="174" fontId="9" fillId="17" borderId="9" xfId="6" applyNumberFormat="1" applyFont="1" applyFill="1" applyBorder="1" applyAlignment="1" applyProtection="1">
      <alignment horizontal="center" vertical="center" wrapText="1"/>
    </xf>
    <xf numFmtId="174" fontId="9" fillId="17" borderId="19" xfId="6" applyNumberFormat="1" applyFont="1" applyFill="1" applyBorder="1" applyAlignment="1" applyProtection="1">
      <alignment horizontal="center" vertical="center" wrapText="1"/>
    </xf>
    <xf numFmtId="0" fontId="8" fillId="10" borderId="78" xfId="8" applyFont="1" applyFill="1" applyBorder="1" applyAlignment="1">
      <alignment horizontal="center" vertical="center" wrapText="1"/>
    </xf>
    <xf numFmtId="0" fontId="5" fillId="10" borderId="79" xfId="8" applyFont="1" applyFill="1" applyBorder="1" applyAlignment="1">
      <alignment horizontal="justify" vertical="center" wrapText="1"/>
    </xf>
    <xf numFmtId="172" fontId="5" fillId="10" borderId="79" xfId="6" applyFont="1" applyFill="1" applyBorder="1" applyAlignment="1" applyProtection="1">
      <alignment horizontal="justify" vertical="center" wrapText="1"/>
    </xf>
    <xf numFmtId="172" fontId="5" fillId="10" borderId="80" xfId="6" applyFont="1" applyFill="1" applyBorder="1" applyAlignment="1" applyProtection="1">
      <alignment horizontal="justify" vertical="center" wrapText="1"/>
    </xf>
    <xf numFmtId="0" fontId="9" fillId="0" borderId="29" xfId="8" applyFont="1" applyFill="1" applyBorder="1" applyAlignment="1">
      <alignment horizontal="center" vertical="center" wrapText="1"/>
    </xf>
    <xf numFmtId="0" fontId="8" fillId="0" borderId="0" xfId="8" applyFont="1" applyFill="1" applyBorder="1" applyAlignment="1" applyProtection="1">
      <alignment horizontal="center" vertical="center" wrapText="1"/>
      <protection locked="0"/>
    </xf>
    <xf numFmtId="0" fontId="8" fillId="0" borderId="6" xfId="8" applyFont="1" applyFill="1" applyBorder="1" applyAlignment="1" applyProtection="1">
      <alignment horizontal="center" vertical="center" wrapText="1"/>
      <protection locked="0"/>
    </xf>
    <xf numFmtId="0" fontId="9" fillId="0" borderId="6" xfId="8" applyFont="1" applyFill="1" applyBorder="1" applyAlignment="1" applyProtection="1">
      <alignment horizontal="center" vertical="center"/>
      <protection locked="0"/>
    </xf>
    <xf numFmtId="2" fontId="9" fillId="0" borderId="6" xfId="8" applyNumberFormat="1" applyFont="1" applyFill="1" applyBorder="1" applyAlignment="1" applyProtection="1">
      <alignment horizontal="center" vertical="center"/>
      <protection locked="0"/>
    </xf>
    <xf numFmtId="0" fontId="8" fillId="16" borderId="6" xfId="8" applyFont="1" applyFill="1" applyBorder="1" applyAlignment="1" applyProtection="1">
      <alignment horizontal="center" vertical="center"/>
      <protection locked="0"/>
    </xf>
    <xf numFmtId="0" fontId="8" fillId="16" borderId="6" xfId="8" applyFont="1" applyFill="1" applyBorder="1" applyAlignment="1" applyProtection="1">
      <alignment horizontal="center" vertical="center" wrapText="1"/>
      <protection locked="0"/>
    </xf>
    <xf numFmtId="0" fontId="8" fillId="16" borderId="6" xfId="8" applyFont="1" applyFill="1" applyBorder="1" applyAlignment="1" applyProtection="1">
      <alignment horizontal="left" vertical="center" wrapText="1"/>
      <protection locked="0"/>
    </xf>
    <xf numFmtId="0" fontId="9" fillId="16" borderId="25" xfId="8" applyFont="1" applyFill="1" applyBorder="1" applyAlignment="1">
      <alignment horizontal="center" vertical="center" wrapText="1"/>
    </xf>
    <xf numFmtId="0" fontId="8" fillId="17" borderId="68" xfId="8" applyFont="1" applyFill="1" applyBorder="1" applyAlignment="1" applyProtection="1">
      <alignment horizontal="center" vertical="center" wrapText="1"/>
      <protection locked="0"/>
    </xf>
    <xf numFmtId="0" fontId="66" fillId="0" borderId="0" xfId="8" applyFont="1" applyFill="1" applyBorder="1" applyAlignment="1">
      <alignment horizontal="center"/>
    </xf>
    <xf numFmtId="0" fontId="9" fillId="0" borderId="26" xfId="8" applyFont="1" applyFill="1" applyBorder="1" applyAlignment="1">
      <alignment horizontal="center" vertical="center" wrapText="1"/>
    </xf>
    <xf numFmtId="2" fontId="6" fillId="0" borderId="0" xfId="8" applyNumberFormat="1" applyFont="1" applyFill="1" applyBorder="1" applyAlignment="1">
      <alignment horizontal="center"/>
    </xf>
    <xf numFmtId="0" fontId="8" fillId="17" borderId="68" xfId="8" applyFont="1" applyFill="1" applyBorder="1" applyAlignment="1">
      <alignment horizontal="center" vertical="center" wrapText="1"/>
    </xf>
    <xf numFmtId="0" fontId="6" fillId="17" borderId="68" xfId="8" applyFont="1" applyFill="1" applyBorder="1" applyAlignment="1">
      <alignment horizontal="center" vertical="center"/>
    </xf>
    <xf numFmtId="175" fontId="5" fillId="12" borderId="81" xfId="0" applyNumberFormat="1" applyFont="1" applyFill="1" applyBorder="1" applyAlignment="1">
      <alignment horizontal="center" vertical="top" wrapText="1"/>
    </xf>
    <xf numFmtId="10" fontId="6" fillId="12" borderId="76" xfId="0" applyNumberFormat="1" applyFont="1" applyFill="1" applyBorder="1" applyAlignment="1">
      <alignment horizontal="center" vertical="top" wrapText="1"/>
    </xf>
    <xf numFmtId="175" fontId="6" fillId="12" borderId="81" xfId="0" applyNumberFormat="1" applyFont="1" applyFill="1" applyBorder="1" applyAlignment="1">
      <alignment horizontal="center" vertical="top" wrapText="1"/>
    </xf>
    <xf numFmtId="49" fontId="5" fillId="12" borderId="81" xfId="0" applyNumberFormat="1" applyFont="1" applyFill="1" applyBorder="1" applyAlignment="1">
      <alignment horizontal="center" vertical="top" wrapText="1"/>
    </xf>
    <xf numFmtId="10" fontId="6" fillId="12" borderId="81" xfId="0" applyNumberFormat="1" applyFont="1" applyFill="1" applyBorder="1" applyAlignment="1">
      <alignment horizontal="center" vertical="top" wrapText="1"/>
    </xf>
    <xf numFmtId="175" fontId="6" fillId="12" borderId="82" xfId="0" applyNumberFormat="1" applyFont="1" applyFill="1" applyBorder="1" applyAlignment="1">
      <alignment horizontal="center" vertical="top" wrapText="1"/>
    </xf>
    <xf numFmtId="49" fontId="5" fillId="12" borderId="83" xfId="0" applyNumberFormat="1" applyFont="1" applyFill="1" applyBorder="1" applyAlignment="1">
      <alignment horizontal="center" vertical="top" wrapText="1"/>
    </xf>
    <xf numFmtId="49" fontId="5" fillId="12" borderId="36" xfId="0" applyNumberFormat="1" applyFont="1" applyFill="1" applyBorder="1" applyAlignment="1">
      <alignment horizontal="center" vertical="top" wrapText="1"/>
    </xf>
    <xf numFmtId="10" fontId="27" fillId="0" borderId="25" xfId="0" applyNumberFormat="1" applyFont="1" applyBorder="1"/>
    <xf numFmtId="177" fontId="27" fillId="0" borderId="25" xfId="0" applyNumberFormat="1" applyFont="1" applyBorder="1"/>
    <xf numFmtId="0" fontId="9" fillId="0" borderId="65" xfId="8" applyFont="1" applyFill="1" applyBorder="1" applyAlignment="1">
      <alignment horizontal="center" vertical="center" wrapText="1"/>
    </xf>
    <xf numFmtId="0" fontId="9" fillId="0" borderId="47" xfId="8" applyFont="1" applyFill="1" applyBorder="1" applyAlignment="1">
      <alignment horizontal="center" vertical="center" wrapText="1"/>
    </xf>
    <xf numFmtId="174" fontId="9" fillId="0" borderId="48" xfId="6" applyNumberFormat="1" applyFont="1" applyFill="1" applyBorder="1" applyAlignment="1" applyProtection="1">
      <alignment horizontal="center" vertical="center" wrapText="1"/>
    </xf>
    <xf numFmtId="0" fontId="9" fillId="0" borderId="84" xfId="0" applyFont="1" applyFill="1" applyBorder="1" applyAlignment="1" applyProtection="1">
      <alignment horizontal="center" vertical="center" wrapText="1"/>
      <protection locked="0"/>
    </xf>
    <xf numFmtId="174" fontId="9" fillId="0" borderId="85" xfId="6" applyNumberFormat="1" applyFont="1" applyFill="1" applyBorder="1" applyAlignment="1" applyProtection="1">
      <alignment horizontal="center" vertical="center" wrapText="1"/>
    </xf>
    <xf numFmtId="0" fontId="9" fillId="0" borderId="86" xfId="0" applyFont="1" applyFill="1" applyBorder="1" applyAlignment="1" applyProtection="1">
      <alignment horizontal="center" vertical="center" wrapText="1"/>
      <protection locked="0"/>
    </xf>
    <xf numFmtId="10" fontId="5" fillId="16" borderId="34" xfId="0" applyNumberFormat="1" applyFont="1" applyFill="1" applyBorder="1" applyAlignment="1">
      <alignment horizontal="center" vertical="top" wrapText="1"/>
    </xf>
    <xf numFmtId="175" fontId="5" fillId="16" borderId="82" xfId="0" applyNumberFormat="1" applyFont="1" applyFill="1" applyBorder="1" applyAlignment="1">
      <alignment horizontal="center" vertical="top" wrapText="1"/>
    </xf>
    <xf numFmtId="10" fontId="6" fillId="16" borderId="87" xfId="0" applyNumberFormat="1" applyFont="1" applyFill="1" applyBorder="1" applyAlignment="1">
      <alignment horizontal="center" vertical="top" wrapText="1"/>
    </xf>
    <xf numFmtId="10" fontId="6" fillId="16" borderId="87" xfId="57" applyNumberFormat="1" applyFont="1" applyFill="1" applyBorder="1" applyAlignment="1">
      <alignment horizontal="center" vertical="top" wrapText="1"/>
    </xf>
    <xf numFmtId="175" fontId="5" fillId="16" borderId="36" xfId="0" applyNumberFormat="1" applyFont="1" applyFill="1" applyBorder="1" applyAlignment="1">
      <alignment horizontal="center" vertical="top" wrapText="1"/>
    </xf>
    <xf numFmtId="10" fontId="5" fillId="16" borderId="33" xfId="57" applyNumberFormat="1" applyFont="1" applyFill="1" applyBorder="1" applyAlignment="1">
      <alignment horizontal="center" vertical="top" wrapText="1"/>
    </xf>
    <xf numFmtId="0" fontId="9" fillId="0" borderId="0" xfId="8" applyFont="1" applyFill="1" applyBorder="1" applyAlignment="1" applyProtection="1">
      <alignment horizontal="center" vertical="center" wrapText="1"/>
      <protection locked="0"/>
    </xf>
    <xf numFmtId="0" fontId="9" fillId="0" borderId="58" xfId="8" applyFont="1" applyBorder="1" applyAlignment="1">
      <alignment horizontal="center" vertical="center" wrapText="1"/>
    </xf>
    <xf numFmtId="0" fontId="9" fillId="0" borderId="55" xfId="8" applyFont="1" applyBorder="1" applyAlignment="1">
      <alignment horizontal="center" vertical="center" wrapText="1"/>
    </xf>
    <xf numFmtId="0" fontId="9" fillId="0" borderId="118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center" vertical="center" wrapText="1"/>
    </xf>
    <xf numFmtId="0" fontId="9" fillId="0" borderId="18" xfId="8" applyFont="1" applyFill="1" applyBorder="1" applyAlignment="1">
      <alignment horizontal="center" vertical="center" wrapText="1"/>
    </xf>
    <xf numFmtId="0" fontId="9" fillId="0" borderId="50" xfId="8" applyFont="1" applyFill="1" applyBorder="1" applyAlignment="1">
      <alignment horizontal="center" vertical="center" wrapText="1"/>
    </xf>
    <xf numFmtId="4" fontId="9" fillId="0" borderId="118" xfId="6" applyNumberFormat="1" applyFont="1" applyFill="1" applyBorder="1" applyAlignment="1" applyProtection="1">
      <alignment horizontal="center" vertical="center" wrapText="1"/>
    </xf>
    <xf numFmtId="4" fontId="9" fillId="0" borderId="9" xfId="6" applyNumberFormat="1" applyFont="1" applyFill="1" applyBorder="1" applyAlignment="1" applyProtection="1">
      <alignment horizontal="center" vertical="center" wrapText="1"/>
    </xf>
    <xf numFmtId="174" fontId="9" fillId="0" borderId="118" xfId="6" applyNumberFormat="1" applyFont="1" applyFill="1" applyBorder="1" applyAlignment="1" applyProtection="1">
      <alignment horizontal="center" vertical="center" wrapText="1"/>
    </xf>
    <xf numFmtId="174" fontId="9" fillId="0" borderId="59" xfId="6" applyNumberFormat="1" applyFont="1" applyFill="1" applyBorder="1" applyAlignment="1" applyProtection="1">
      <alignment horizontal="center" vertical="center" wrapText="1"/>
    </xf>
    <xf numFmtId="174" fontId="9" fillId="0" borderId="56" xfId="6" applyNumberFormat="1" applyFont="1" applyFill="1" applyBorder="1" applyAlignment="1" applyProtection="1">
      <alignment horizontal="center" vertical="center" wrapText="1"/>
    </xf>
    <xf numFmtId="0" fontId="9" fillId="0" borderId="62" xfId="8" applyFont="1" applyFill="1" applyBorder="1" applyAlignment="1" applyProtection="1">
      <alignment horizontal="center" vertical="center"/>
      <protection locked="0"/>
    </xf>
    <xf numFmtId="2" fontId="9" fillId="0" borderId="62" xfId="8" applyNumberFormat="1" applyFont="1" applyFill="1" applyBorder="1" applyAlignment="1" applyProtection="1">
      <alignment horizontal="center" vertical="center"/>
      <protection locked="0"/>
    </xf>
    <xf numFmtId="0" fontId="8" fillId="0" borderId="62" xfId="8" applyFont="1" applyFill="1" applyBorder="1" applyAlignment="1" applyProtection="1">
      <alignment horizontal="center" vertical="center" wrapText="1"/>
      <protection locked="0"/>
    </xf>
    <xf numFmtId="2" fontId="9" fillId="0" borderId="0" xfId="8" applyNumberFormat="1" applyFont="1" applyFill="1" applyBorder="1" applyAlignment="1" applyProtection="1">
      <alignment horizontal="center" vertical="center"/>
      <protection locked="0"/>
    </xf>
    <xf numFmtId="2" fontId="8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9" fillId="0" borderId="25" xfId="8" applyFont="1" applyFill="1" applyBorder="1" applyAlignment="1" applyProtection="1">
      <alignment horizontal="right" vertical="center"/>
      <protection locked="0"/>
    </xf>
    <xf numFmtId="172" fontId="9" fillId="17" borderId="0" xfId="6" applyFont="1" applyFill="1" applyBorder="1" applyAlignment="1" applyProtection="1">
      <alignment horizontal="center" vertical="center" wrapText="1"/>
      <protection locked="0"/>
    </xf>
    <xf numFmtId="0" fontId="8" fillId="9" borderId="0" xfId="8" applyFont="1" applyFill="1" applyBorder="1" applyAlignment="1" applyProtection="1">
      <alignment horizontal="left" vertical="center"/>
      <protection locked="0"/>
    </xf>
    <xf numFmtId="0" fontId="8" fillId="9" borderId="26" xfId="8" applyFont="1" applyFill="1" applyBorder="1" applyAlignment="1" applyProtection="1">
      <alignment horizontal="left" vertical="center"/>
      <protection locked="0"/>
    </xf>
    <xf numFmtId="0" fontId="8" fillId="0" borderId="37" xfId="8" applyFont="1" applyFill="1" applyBorder="1" applyAlignment="1" applyProtection="1">
      <alignment horizontal="center" vertical="center" wrapText="1"/>
      <protection locked="0"/>
    </xf>
    <xf numFmtId="0" fontId="8" fillId="0" borderId="26" xfId="8" applyFont="1" applyFill="1" applyBorder="1" applyAlignment="1" applyProtection="1">
      <alignment horizontal="center" vertical="center" wrapText="1"/>
      <protection locked="0"/>
    </xf>
    <xf numFmtId="0" fontId="6" fillId="11" borderId="52" xfId="8" applyFont="1" applyFill="1" applyBorder="1" applyAlignment="1">
      <alignment horizontal="center" vertical="center" wrapText="1"/>
    </xf>
    <xf numFmtId="0" fontId="6" fillId="11" borderId="53" xfId="8" applyFont="1" applyFill="1" applyBorder="1" applyAlignment="1">
      <alignment horizontal="center" vertical="center" wrapText="1"/>
    </xf>
    <xf numFmtId="0" fontId="6" fillId="11" borderId="54" xfId="8" applyFont="1" applyFill="1" applyBorder="1" applyAlignment="1">
      <alignment horizontal="center" vertical="center" wrapText="1"/>
    </xf>
    <xf numFmtId="0" fontId="8" fillId="11" borderId="0" xfId="8" applyFont="1" applyFill="1" applyBorder="1" applyAlignment="1" applyProtection="1">
      <alignment horizontal="left" vertical="center" wrapText="1"/>
      <protection locked="0"/>
    </xf>
    <xf numFmtId="0" fontId="8" fillId="11" borderId="26" xfId="8" applyFont="1" applyFill="1" applyBorder="1" applyAlignment="1" applyProtection="1">
      <alignment horizontal="left" vertical="center" wrapText="1"/>
      <protection locked="0"/>
    </xf>
    <xf numFmtId="14" fontId="9" fillId="0" borderId="0" xfId="8" applyNumberFormat="1" applyFont="1" applyFill="1" applyBorder="1" applyAlignment="1">
      <alignment horizontal="center" vertical="center" wrapText="1"/>
    </xf>
    <xf numFmtId="14" fontId="9" fillId="0" borderId="26" xfId="8" applyNumberFormat="1" applyFont="1" applyFill="1" applyBorder="1" applyAlignment="1">
      <alignment horizontal="center" vertical="center" wrapText="1"/>
    </xf>
    <xf numFmtId="0" fontId="8" fillId="13" borderId="0" xfId="8" applyFont="1" applyFill="1" applyBorder="1" applyAlignment="1" applyProtection="1">
      <alignment horizontal="left" vertical="center"/>
      <protection locked="0"/>
    </xf>
    <xf numFmtId="0" fontId="8" fillId="13" borderId="26" xfId="8" applyFont="1" applyFill="1" applyBorder="1" applyAlignment="1" applyProtection="1">
      <alignment horizontal="left" vertical="center"/>
      <protection locked="0"/>
    </xf>
    <xf numFmtId="0" fontId="9" fillId="0" borderId="0" xfId="8" applyFont="1" applyFill="1" applyBorder="1" applyAlignment="1" applyProtection="1">
      <alignment horizontal="left" vertical="center" wrapText="1"/>
      <protection locked="0"/>
    </xf>
    <xf numFmtId="0" fontId="20" fillId="0" borderId="25" xfId="8" applyFont="1" applyFill="1" applyBorder="1" applyAlignment="1">
      <alignment horizontal="left" vertical="center" wrapText="1"/>
    </xf>
    <xf numFmtId="0" fontId="20" fillId="0" borderId="0" xfId="8" applyFont="1" applyFill="1" applyBorder="1" applyAlignment="1">
      <alignment horizontal="left" vertical="center" wrapText="1"/>
    </xf>
    <xf numFmtId="0" fontId="9" fillId="0" borderId="0" xfId="8" applyFont="1" applyFill="1" applyBorder="1" applyAlignment="1" applyProtection="1">
      <alignment horizontal="center" vertical="center" wrapText="1"/>
      <protection locked="0"/>
    </xf>
    <xf numFmtId="0" fontId="9" fillId="0" borderId="25" xfId="8" applyFont="1" applyBorder="1" applyAlignment="1" applyProtection="1">
      <alignment horizontal="center" vertical="center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0" fontId="8" fillId="0" borderId="25" xfId="8" applyFont="1" applyFill="1" applyBorder="1" applyAlignment="1">
      <alignment horizontal="left" vertical="center" wrapText="1"/>
    </xf>
    <xf numFmtId="0" fontId="8" fillId="0" borderId="0" xfId="8" applyFont="1" applyFill="1" applyBorder="1" applyAlignment="1">
      <alignment horizontal="left" vertical="center" wrapText="1"/>
    </xf>
    <xf numFmtId="0" fontId="14" fillId="0" borderId="25" xfId="8" applyFont="1" applyBorder="1" applyAlignment="1" applyProtection="1">
      <alignment horizontal="center" vertical="center" wrapText="1"/>
      <protection locked="0"/>
    </xf>
    <xf numFmtId="0" fontId="14" fillId="0" borderId="0" xfId="8" applyFont="1" applyBorder="1" applyAlignment="1" applyProtection="1">
      <alignment horizontal="center" vertical="center" wrapText="1"/>
      <protection locked="0"/>
    </xf>
    <xf numFmtId="0" fontId="14" fillId="0" borderId="0" xfId="8" applyFont="1" applyBorder="1" applyAlignment="1" applyProtection="1">
      <alignment horizontal="left" vertical="center" wrapText="1"/>
      <protection locked="0"/>
    </xf>
    <xf numFmtId="0" fontId="9" fillId="0" borderId="25" xfId="8" applyFont="1" applyBorder="1" applyAlignment="1" applyProtection="1">
      <alignment horizontal="right" vertical="center" wrapText="1"/>
      <protection locked="0"/>
    </xf>
    <xf numFmtId="0" fontId="9" fillId="0" borderId="0" xfId="8" applyFont="1" applyBorder="1" applyAlignment="1" applyProtection="1">
      <alignment horizontal="right" vertical="center" wrapText="1"/>
      <protection locked="0"/>
    </xf>
    <xf numFmtId="0" fontId="14" fillId="0" borderId="25" xfId="8" applyFont="1" applyBorder="1" applyAlignment="1" applyProtection="1">
      <alignment horizontal="left" vertical="center" wrapText="1"/>
      <protection locked="0"/>
    </xf>
    <xf numFmtId="0" fontId="8" fillId="17" borderId="0" xfId="8" applyFont="1" applyFill="1" applyBorder="1" applyAlignment="1">
      <alignment horizontal="left" vertical="center" wrapText="1"/>
    </xf>
    <xf numFmtId="0" fontId="8" fillId="17" borderId="26" xfId="8" applyFont="1" applyFill="1" applyBorder="1" applyAlignment="1">
      <alignment horizontal="left" vertical="center" wrapText="1"/>
    </xf>
    <xf numFmtId="0" fontId="8" fillId="16" borderId="0" xfId="8" applyFont="1" applyFill="1" applyBorder="1" applyAlignment="1">
      <alignment horizontal="left" vertical="center" wrapText="1"/>
    </xf>
    <xf numFmtId="0" fontId="8" fillId="16" borderId="26" xfId="8" applyFont="1" applyFill="1" applyBorder="1" applyAlignment="1">
      <alignment horizontal="left" vertical="center" wrapText="1"/>
    </xf>
    <xf numFmtId="0" fontId="9" fillId="0" borderId="88" xfId="8" applyFont="1" applyBorder="1" applyAlignment="1" applyProtection="1">
      <alignment horizontal="center" vertical="center" wrapText="1"/>
      <protection locked="0"/>
    </xf>
    <xf numFmtId="0" fontId="9" fillId="0" borderId="20" xfId="8" applyFont="1" applyBorder="1" applyAlignment="1" applyProtection="1">
      <alignment horizontal="center" vertical="center" wrapText="1"/>
      <protection locked="0"/>
    </xf>
    <xf numFmtId="0" fontId="5" fillId="0" borderId="0" xfId="8" applyFont="1" applyBorder="1" applyAlignment="1">
      <alignment horizontal="center" vertical="center" wrapText="1"/>
    </xf>
    <xf numFmtId="0" fontId="8" fillId="13" borderId="0" xfId="8" applyFont="1" applyFill="1" applyBorder="1" applyAlignment="1" applyProtection="1">
      <alignment horizontal="left" vertical="center" wrapText="1"/>
      <protection locked="0"/>
    </xf>
    <xf numFmtId="0" fontId="8" fillId="13" borderId="26" xfId="8" applyFont="1" applyFill="1" applyBorder="1" applyAlignment="1" applyProtection="1">
      <alignment horizontal="left" vertical="center" wrapText="1"/>
      <protection locked="0"/>
    </xf>
    <xf numFmtId="0" fontId="19" fillId="0" borderId="25" xfId="8" applyFont="1" applyFill="1" applyBorder="1" applyAlignment="1" applyProtection="1">
      <alignment horizontal="center" vertical="center"/>
      <protection locked="0"/>
    </xf>
    <xf numFmtId="0" fontId="19" fillId="0" borderId="26" xfId="8" applyFont="1" applyFill="1" applyBorder="1" applyAlignment="1" applyProtection="1">
      <alignment horizontal="center" vertical="center"/>
      <protection locked="0"/>
    </xf>
    <xf numFmtId="176" fontId="9" fillId="0" borderId="0" xfId="8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 wrapText="1"/>
    </xf>
    <xf numFmtId="0" fontId="8" fillId="0" borderId="25" xfId="8" applyFont="1" applyFill="1" applyBorder="1" applyAlignment="1">
      <alignment horizontal="right" vertical="center" wrapText="1"/>
    </xf>
    <xf numFmtId="0" fontId="8" fillId="0" borderId="0" xfId="8" applyFont="1" applyFill="1" applyBorder="1" applyAlignment="1">
      <alignment horizontal="right" vertical="center" wrapText="1"/>
    </xf>
    <xf numFmtId="0" fontId="8" fillId="0" borderId="25" xfId="8" applyFont="1" applyBorder="1" applyAlignment="1" applyProtection="1">
      <alignment horizontal="center" vertical="center" wrapText="1"/>
      <protection locked="0"/>
    </xf>
    <xf numFmtId="0" fontId="8" fillId="0" borderId="0" xfId="8" applyFont="1" applyBorder="1" applyAlignment="1" applyProtection="1">
      <alignment horizontal="center" vertical="center" wrapText="1"/>
      <protection locked="0"/>
    </xf>
    <xf numFmtId="0" fontId="19" fillId="0" borderId="0" xfId="8" applyFont="1" applyBorder="1" applyAlignment="1" applyProtection="1">
      <alignment horizontal="center" vertical="center" wrapText="1"/>
      <protection locked="0"/>
    </xf>
    <xf numFmtId="0" fontId="9" fillId="0" borderId="25" xfId="8" applyFont="1" applyFill="1" applyBorder="1" applyAlignment="1" applyProtection="1">
      <alignment horizontal="left" vertical="center"/>
      <protection locked="0"/>
    </xf>
    <xf numFmtId="0" fontId="9" fillId="0" borderId="0" xfId="8" applyFont="1" applyFill="1" applyBorder="1" applyAlignment="1" applyProtection="1">
      <alignment horizontal="left" vertical="center"/>
      <protection locked="0"/>
    </xf>
    <xf numFmtId="0" fontId="8" fillId="10" borderId="79" xfId="8" applyFont="1" applyFill="1" applyBorder="1" applyAlignment="1">
      <alignment horizontal="justify" vertical="center" wrapText="1"/>
    </xf>
    <xf numFmtId="0" fontId="8" fillId="0" borderId="96" xfId="8" applyFont="1" applyFill="1" applyBorder="1" applyAlignment="1">
      <alignment horizontal="right" vertical="center" wrapText="1"/>
    </xf>
    <xf numFmtId="0" fontId="8" fillId="0" borderId="97" xfId="8" applyFont="1" applyFill="1" applyBorder="1" applyAlignment="1">
      <alignment horizontal="right" vertical="center" wrapText="1"/>
    </xf>
    <xf numFmtId="0" fontId="8" fillId="0" borderId="98" xfId="8" applyFont="1" applyFill="1" applyBorder="1" applyAlignment="1">
      <alignment horizontal="right" vertical="center" wrapText="1"/>
    </xf>
    <xf numFmtId="0" fontId="8" fillId="15" borderId="0" xfId="8" applyFont="1" applyFill="1" applyBorder="1" applyAlignment="1">
      <alignment horizontal="right" vertical="center" wrapText="1"/>
    </xf>
    <xf numFmtId="0" fontId="8" fillId="0" borderId="67" xfId="8" applyFont="1" applyFill="1" applyBorder="1" applyAlignment="1">
      <alignment horizontal="right" vertical="center" wrapText="1"/>
    </xf>
    <xf numFmtId="0" fontId="8" fillId="0" borderId="94" xfId="8" applyFont="1" applyFill="1" applyBorder="1" applyAlignment="1">
      <alignment horizontal="right" vertical="center" wrapText="1"/>
    </xf>
    <xf numFmtId="0" fontId="8" fillId="0" borderId="68" xfId="8" applyFont="1" applyFill="1" applyBorder="1" applyAlignment="1">
      <alignment horizontal="right" vertical="center" wrapText="1"/>
    </xf>
    <xf numFmtId="0" fontId="8" fillId="0" borderId="91" xfId="8" applyFont="1" applyFill="1" applyBorder="1" applyAlignment="1">
      <alignment horizontal="right" vertical="center" wrapText="1"/>
    </xf>
    <xf numFmtId="0" fontId="8" fillId="0" borderId="92" xfId="8" applyFont="1" applyFill="1" applyBorder="1" applyAlignment="1">
      <alignment horizontal="right" vertical="center" wrapText="1"/>
    </xf>
    <xf numFmtId="0" fontId="8" fillId="0" borderId="12" xfId="8" applyFont="1" applyFill="1" applyBorder="1" applyAlignment="1">
      <alignment horizontal="right" vertical="center" wrapText="1"/>
    </xf>
    <xf numFmtId="0" fontId="9" fillId="0" borderId="63" xfId="0" applyFont="1" applyFill="1" applyBorder="1" applyAlignment="1" applyProtection="1">
      <alignment horizontal="center" vertical="center" wrapText="1"/>
      <protection locked="0"/>
    </xf>
    <xf numFmtId="0" fontId="9" fillId="0" borderId="64" xfId="0" applyFont="1" applyBorder="1" applyAlignment="1" applyProtection="1">
      <alignment horizontal="center" vertical="center" wrapText="1"/>
      <protection locked="0"/>
    </xf>
    <xf numFmtId="0" fontId="9" fillId="0" borderId="64" xfId="0" applyFont="1" applyFill="1" applyBorder="1" applyAlignment="1" applyProtection="1">
      <alignment horizontal="center" vertical="center" wrapText="1"/>
      <protection locked="0"/>
    </xf>
    <xf numFmtId="0" fontId="6" fillId="0" borderId="99" xfId="8" applyFont="1" applyFill="1" applyBorder="1" applyAlignment="1">
      <alignment horizontal="left" vertical="center" wrapText="1"/>
    </xf>
    <xf numFmtId="0" fontId="6" fillId="0" borderId="100" xfId="8" applyFont="1" applyFill="1" applyBorder="1" applyAlignment="1">
      <alignment horizontal="left" vertical="center" wrapText="1"/>
    </xf>
    <xf numFmtId="0" fontId="6" fillId="0" borderId="101" xfId="8" applyFont="1" applyFill="1" applyBorder="1" applyAlignment="1">
      <alignment horizontal="left" vertical="center" wrapText="1"/>
    </xf>
    <xf numFmtId="0" fontId="6" fillId="0" borderId="102" xfId="8" applyFont="1" applyFill="1" applyBorder="1" applyAlignment="1">
      <alignment horizontal="left" vertical="center" wrapText="1"/>
    </xf>
    <xf numFmtId="0" fontId="6" fillId="0" borderId="40" xfId="8" applyFont="1" applyFill="1" applyBorder="1" applyAlignment="1">
      <alignment horizontal="left" vertical="center" wrapText="1"/>
    </xf>
    <xf numFmtId="0" fontId="6" fillId="0" borderId="4" xfId="8" applyFont="1" applyFill="1" applyBorder="1" applyAlignment="1">
      <alignment horizontal="left" vertical="center" wrapText="1"/>
    </xf>
    <xf numFmtId="0" fontId="6" fillId="15" borderId="103" xfId="8" applyFont="1" applyFill="1" applyBorder="1" applyAlignment="1">
      <alignment horizontal="center" vertical="center" wrapText="1"/>
    </xf>
    <xf numFmtId="0" fontId="6" fillId="15" borderId="37" xfId="8" applyFont="1" applyFill="1" applyBorder="1" applyAlignment="1">
      <alignment horizontal="center" vertical="center" wrapText="1"/>
    </xf>
    <xf numFmtId="0" fontId="6" fillId="15" borderId="104" xfId="8" applyFont="1" applyFill="1" applyBorder="1" applyAlignment="1">
      <alignment horizontal="center" vertical="center" wrapText="1"/>
    </xf>
    <xf numFmtId="0" fontId="6" fillId="15" borderId="105" xfId="8" applyFont="1" applyFill="1" applyBorder="1" applyAlignment="1">
      <alignment horizontal="left" vertical="center" wrapText="1"/>
    </xf>
    <xf numFmtId="0" fontId="6" fillId="15" borderId="21" xfId="8" applyFont="1" applyFill="1" applyBorder="1" applyAlignment="1">
      <alignment horizontal="left" vertical="center" wrapText="1"/>
    </xf>
    <xf numFmtId="0" fontId="6" fillId="15" borderId="106" xfId="8" applyFont="1" applyFill="1" applyBorder="1" applyAlignment="1">
      <alignment horizontal="left" vertical="center" wrapText="1"/>
    </xf>
    <xf numFmtId="0" fontId="6" fillId="0" borderId="22" xfId="8" applyFont="1" applyFill="1" applyBorder="1" applyAlignment="1">
      <alignment horizontal="center" vertical="center" wrapText="1"/>
    </xf>
    <xf numFmtId="0" fontId="6" fillId="0" borderId="60" xfId="8" applyFont="1" applyFill="1" applyBorder="1" applyAlignment="1">
      <alignment horizontal="center" vertical="center" wrapText="1"/>
    </xf>
    <xf numFmtId="0" fontId="6" fillId="0" borderId="39" xfId="8" applyFont="1" applyFill="1" applyBorder="1" applyAlignment="1">
      <alignment horizontal="center" vertical="center" wrapText="1"/>
    </xf>
    <xf numFmtId="0" fontId="6" fillId="0" borderId="88" xfId="8" applyFont="1" applyFill="1" applyBorder="1" applyAlignment="1">
      <alignment horizontal="center" vertical="center" wrapText="1"/>
    </xf>
    <xf numFmtId="0" fontId="6" fillId="0" borderId="107" xfId="8" applyFont="1" applyFill="1" applyBorder="1" applyAlignment="1">
      <alignment horizontal="center" vertical="center" wrapText="1"/>
    </xf>
    <xf numFmtId="0" fontId="12" fillId="0" borderId="4" xfId="8" applyFont="1" applyBorder="1" applyAlignment="1">
      <alignment horizontal="center"/>
    </xf>
    <xf numFmtId="0" fontId="11" fillId="0" borderId="67" xfId="8" applyFont="1" applyFill="1" applyBorder="1" applyAlignment="1">
      <alignment horizontal="center" vertical="center" wrapText="1"/>
    </xf>
    <xf numFmtId="0" fontId="11" fillId="0" borderId="94" xfId="8" applyFont="1" applyFill="1" applyBorder="1" applyAlignment="1">
      <alignment horizontal="center" vertical="center" wrapText="1"/>
    </xf>
    <xf numFmtId="0" fontId="11" fillId="0" borderId="68" xfId="8" applyFont="1" applyFill="1" applyBorder="1" applyAlignment="1">
      <alignment horizontal="center" vertical="center" wrapText="1"/>
    </xf>
    <xf numFmtId="0" fontId="12" fillId="0" borderId="67" xfId="8" applyFont="1" applyBorder="1" applyAlignment="1">
      <alignment horizontal="center"/>
    </xf>
    <xf numFmtId="0" fontId="12" fillId="0" borderId="94" xfId="8" applyFont="1" applyBorder="1" applyAlignment="1">
      <alignment horizontal="center"/>
    </xf>
    <xf numFmtId="0" fontId="12" fillId="0" borderId="68" xfId="8" applyFont="1" applyBorder="1" applyAlignment="1">
      <alignment horizontal="center"/>
    </xf>
    <xf numFmtId="0" fontId="48" fillId="0" borderId="67" xfId="8" applyFont="1" applyBorder="1" applyAlignment="1">
      <alignment horizontal="center"/>
    </xf>
    <xf numFmtId="0" fontId="48" fillId="0" borderId="94" xfId="8" applyFont="1" applyBorder="1" applyAlignment="1">
      <alignment horizontal="center"/>
    </xf>
    <xf numFmtId="0" fontId="48" fillId="0" borderId="68" xfId="8" applyFont="1" applyBorder="1" applyAlignment="1">
      <alignment horizontal="center"/>
    </xf>
    <xf numFmtId="14" fontId="6" fillId="15" borderId="22" xfId="8" applyNumberFormat="1" applyFont="1" applyFill="1" applyBorder="1" applyAlignment="1">
      <alignment horizontal="center" vertical="center" wrapText="1"/>
    </xf>
    <xf numFmtId="14" fontId="6" fillId="15" borderId="60" xfId="8" applyNumberFormat="1" applyFont="1" applyFill="1" applyBorder="1" applyAlignment="1">
      <alignment horizontal="center" vertical="center" wrapText="1"/>
    </xf>
    <xf numFmtId="0" fontId="6" fillId="0" borderId="52" xfId="8" applyFont="1" applyFill="1" applyBorder="1" applyAlignment="1">
      <alignment horizontal="left" vertical="center" wrapText="1"/>
    </xf>
    <xf numFmtId="0" fontId="6" fillId="0" borderId="53" xfId="8" applyFont="1" applyFill="1" applyBorder="1" applyAlignment="1">
      <alignment horizontal="left" vertical="center" wrapText="1"/>
    </xf>
    <xf numFmtId="0" fontId="6" fillId="0" borderId="54" xfId="8" applyFont="1" applyFill="1" applyBorder="1" applyAlignment="1">
      <alignment horizontal="left" vertical="center" wrapText="1"/>
    </xf>
    <xf numFmtId="0" fontId="11" fillId="0" borderId="91" xfId="8" applyFont="1" applyFill="1" applyBorder="1" applyAlignment="1">
      <alignment horizontal="center" vertical="center" wrapText="1"/>
    </xf>
    <xf numFmtId="0" fontId="11" fillId="0" borderId="92" xfId="8" applyFont="1" applyFill="1" applyBorder="1" applyAlignment="1">
      <alignment horizontal="center" vertical="center" wrapText="1"/>
    </xf>
    <xf numFmtId="0" fontId="11" fillId="0" borderId="12" xfId="8" applyFont="1" applyFill="1" applyBorder="1" applyAlignment="1">
      <alignment horizontal="center" vertical="center" wrapText="1"/>
    </xf>
    <xf numFmtId="0" fontId="9" fillId="0" borderId="31" xfId="8" applyFont="1" applyFill="1" applyBorder="1" applyAlignment="1">
      <alignment horizontal="justify" vertical="center" wrapText="1"/>
    </xf>
    <xf numFmtId="0" fontId="6" fillId="10" borderId="13" xfId="8" applyFont="1" applyFill="1" applyBorder="1" applyAlignment="1">
      <alignment horizontal="center" vertical="center" wrapText="1"/>
    </xf>
    <xf numFmtId="0" fontId="8" fillId="10" borderId="8" xfId="8" applyFont="1" applyFill="1" applyBorder="1" applyAlignment="1">
      <alignment horizontal="justify" vertical="center" wrapText="1"/>
    </xf>
    <xf numFmtId="0" fontId="9" fillId="0" borderId="18" xfId="8" applyFont="1" applyBorder="1" applyAlignment="1">
      <alignment horizontal="justify" vertical="center" wrapText="1"/>
    </xf>
    <xf numFmtId="0" fontId="9" fillId="0" borderId="50" xfId="8" applyFont="1" applyBorder="1" applyAlignment="1">
      <alignment horizontal="justify" vertical="center" wrapText="1"/>
    </xf>
    <xf numFmtId="0" fontId="23" fillId="15" borderId="0" xfId="8" applyFont="1" applyFill="1" applyBorder="1" applyAlignment="1">
      <alignment horizontal="center" vertical="center" wrapText="1"/>
    </xf>
    <xf numFmtId="0" fontId="8" fillId="10" borderId="67" xfId="8" applyFont="1" applyFill="1" applyBorder="1" applyAlignment="1">
      <alignment horizontal="right" vertical="center" wrapText="1"/>
    </xf>
    <xf numFmtId="0" fontId="8" fillId="10" borderId="94" xfId="8" applyFont="1" applyFill="1" applyBorder="1" applyAlignment="1">
      <alignment horizontal="right" vertical="center" wrapText="1"/>
    </xf>
    <xf numFmtId="0" fontId="8" fillId="10" borderId="95" xfId="8" applyFont="1" applyFill="1" applyBorder="1" applyAlignment="1">
      <alignment horizontal="right" vertical="center" wrapText="1"/>
    </xf>
    <xf numFmtId="176" fontId="9" fillId="15" borderId="0" xfId="8" applyNumberFormat="1" applyFont="1" applyFill="1" applyBorder="1" applyAlignment="1">
      <alignment horizontal="center" vertical="center" wrapText="1"/>
    </xf>
    <xf numFmtId="0" fontId="9" fillId="15" borderId="0" xfId="8" applyFont="1" applyFill="1" applyBorder="1" applyAlignment="1">
      <alignment horizontal="center" vertical="center" wrapText="1"/>
    </xf>
    <xf numFmtId="0" fontId="5" fillId="15" borderId="0" xfId="8" applyFont="1" applyFill="1" applyBorder="1" applyAlignment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9" fillId="0" borderId="6" xfId="8" applyFont="1" applyFill="1" applyBorder="1" applyAlignment="1">
      <alignment horizontal="justify" vertical="center" wrapText="1"/>
    </xf>
    <xf numFmtId="0" fontId="9" fillId="0" borderId="64" xfId="8" applyFont="1" applyFill="1" applyBorder="1" applyAlignment="1">
      <alignment horizontal="left" vertical="center" wrapText="1"/>
    </xf>
    <xf numFmtId="0" fontId="19" fillId="17" borderId="30" xfId="8" applyFont="1" applyFill="1" applyBorder="1" applyAlignment="1">
      <alignment horizontal="left" vertical="center" wrapText="1"/>
    </xf>
    <xf numFmtId="0" fontId="19" fillId="17" borderId="93" xfId="8" applyFont="1" applyFill="1" applyBorder="1" applyAlignment="1">
      <alignment horizontal="left" vertical="center" wrapText="1"/>
    </xf>
    <xf numFmtId="0" fontId="9" fillId="0" borderId="62" xfId="0" applyFont="1" applyFill="1" applyBorder="1" applyAlignment="1" applyProtection="1">
      <alignment horizontal="center" vertical="center" wrapText="1"/>
      <protection locked="0"/>
    </xf>
    <xf numFmtId="0" fontId="8" fillId="17" borderId="31" xfId="0" applyFont="1" applyFill="1" applyBorder="1" applyAlignment="1" applyProtection="1">
      <alignment horizontal="center" vertical="center" wrapText="1"/>
      <protection locked="0"/>
    </xf>
    <xf numFmtId="0" fontId="9" fillId="0" borderId="63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89" xfId="0" applyFont="1" applyFill="1" applyBorder="1" applyAlignment="1" applyProtection="1">
      <alignment horizontal="center" vertical="center" wrapText="1"/>
      <protection locked="0"/>
    </xf>
    <xf numFmtId="0" fontId="9" fillId="0" borderId="90" xfId="0" applyFont="1" applyFill="1" applyBorder="1" applyAlignment="1" applyProtection="1">
      <alignment horizontal="center" vertical="center" wrapText="1"/>
      <protection locked="0"/>
    </xf>
    <xf numFmtId="4" fontId="8" fillId="16" borderId="67" xfId="25" applyNumberFormat="1" applyFont="1" applyFill="1" applyBorder="1" applyAlignment="1">
      <alignment horizontal="center" vertical="center" wrapText="1"/>
    </xf>
    <xf numFmtId="4" fontId="8" fillId="16" borderId="94" xfId="25" applyNumberFormat="1" applyFont="1" applyFill="1" applyBorder="1" applyAlignment="1">
      <alignment horizontal="center" vertical="center" wrapText="1"/>
    </xf>
    <xf numFmtId="4" fontId="8" fillId="16" borderId="68" xfId="25" applyNumberFormat="1" applyFont="1" applyFill="1" applyBorder="1" applyAlignment="1">
      <alignment horizontal="center" vertical="center" wrapText="1"/>
    </xf>
    <xf numFmtId="4" fontId="8" fillId="16" borderId="67" xfId="25" applyNumberFormat="1" applyFont="1" applyFill="1" applyBorder="1" applyAlignment="1">
      <alignment horizontal="left" vertical="center" wrapText="1"/>
    </xf>
    <xf numFmtId="4" fontId="8" fillId="16" borderId="94" xfId="25" applyNumberFormat="1" applyFont="1" applyFill="1" applyBorder="1" applyAlignment="1">
      <alignment horizontal="left" vertical="center" wrapText="1"/>
    </xf>
    <xf numFmtId="4" fontId="8" fillId="16" borderId="68" xfId="25" applyNumberFormat="1" applyFont="1" applyFill="1" applyBorder="1" applyAlignment="1">
      <alignment horizontal="left" vertical="center" wrapText="1"/>
    </xf>
    <xf numFmtId="170" fontId="8" fillId="0" borderId="9" xfId="25" applyNumberFormat="1" applyFont="1" applyBorder="1" applyAlignment="1">
      <alignment horizontal="center" vertical="center" wrapText="1"/>
    </xf>
    <xf numFmtId="0" fontId="9" fillId="0" borderId="22" xfId="25" applyFont="1" applyBorder="1" applyAlignment="1">
      <alignment horizontal="center" vertical="center" wrapText="1"/>
    </xf>
    <xf numFmtId="0" fontId="9" fillId="0" borderId="60" xfId="25" applyFont="1" applyBorder="1" applyAlignment="1">
      <alignment horizontal="center" vertical="center" wrapText="1"/>
    </xf>
    <xf numFmtId="170" fontId="9" fillId="0" borderId="27" xfId="25" applyNumberFormat="1" applyFont="1" applyBorder="1" applyAlignment="1">
      <alignment horizontal="center" vertical="center" wrapText="1"/>
    </xf>
    <xf numFmtId="170" fontId="9" fillId="0" borderId="108" xfId="25" applyNumberFormat="1" applyFont="1" applyBorder="1" applyAlignment="1">
      <alignment horizontal="center" vertical="center" wrapText="1"/>
    </xf>
    <xf numFmtId="4" fontId="6" fillId="0" borderId="40" xfId="25" applyNumberFormat="1" applyFont="1" applyFill="1" applyBorder="1" applyAlignment="1">
      <alignment horizontal="center" vertical="center" wrapText="1"/>
    </xf>
    <xf numFmtId="4" fontId="6" fillId="0" borderId="41" xfId="25" applyNumberFormat="1" applyFont="1" applyFill="1" applyBorder="1" applyAlignment="1">
      <alignment horizontal="center" vertical="center" wrapText="1"/>
    </xf>
    <xf numFmtId="0" fontId="69" fillId="0" borderId="20" xfId="25" applyFont="1" applyBorder="1" applyAlignment="1">
      <alignment horizontal="center"/>
    </xf>
    <xf numFmtId="0" fontId="65" fillId="0" borderId="20" xfId="25" applyFont="1" applyBorder="1" applyAlignment="1">
      <alignment horizontal="center" vertical="center"/>
    </xf>
    <xf numFmtId="0" fontId="49" fillId="0" borderId="0" xfId="25" applyFont="1" applyBorder="1" applyAlignment="1">
      <alignment horizontal="center" vertical="center"/>
    </xf>
    <xf numFmtId="0" fontId="50" fillId="0" borderId="103" xfId="27" applyFont="1" applyBorder="1" applyAlignment="1">
      <alignment horizontal="center" vertical="center"/>
    </xf>
    <xf numFmtId="0" fontId="50" fillId="0" borderId="88" xfId="27" applyFont="1" applyBorder="1" applyAlignment="1">
      <alignment horizontal="center" vertical="center"/>
    </xf>
    <xf numFmtId="0" fontId="50" fillId="0" borderId="105" xfId="27" applyFont="1" applyBorder="1" applyAlignment="1">
      <alignment horizontal="center" vertical="center"/>
    </xf>
    <xf numFmtId="0" fontId="50" fillId="0" borderId="37" xfId="27" applyFont="1" applyBorder="1" applyAlignment="1">
      <alignment horizontal="center" vertical="center"/>
    </xf>
    <xf numFmtId="0" fontId="50" fillId="0" borderId="0" xfId="27" applyFont="1" applyBorder="1" applyAlignment="1">
      <alignment horizontal="center" vertical="center"/>
    </xf>
    <xf numFmtId="0" fontId="50" fillId="0" borderId="21" xfId="27" applyFont="1" applyBorder="1" applyAlignment="1">
      <alignment horizontal="center" vertical="center"/>
    </xf>
    <xf numFmtId="0" fontId="7" fillId="14" borderId="44" xfId="27" applyFont="1" applyFill="1" applyBorder="1" applyAlignment="1">
      <alignment horizontal="center"/>
    </xf>
    <xf numFmtId="0" fontId="7" fillId="14" borderId="45" xfId="27" applyFont="1" applyFill="1" applyBorder="1" applyAlignment="1">
      <alignment horizontal="center"/>
    </xf>
    <xf numFmtId="0" fontId="7" fillId="14" borderId="46" xfId="27" applyFont="1" applyFill="1" applyBorder="1" applyAlignment="1">
      <alignment horizontal="center"/>
    </xf>
    <xf numFmtId="0" fontId="7" fillId="14" borderId="110" xfId="27" applyFont="1" applyFill="1" applyBorder="1" applyAlignment="1">
      <alignment horizontal="center" vertical="center"/>
    </xf>
    <xf numFmtId="0" fontId="7" fillId="14" borderId="108" xfId="27" applyFont="1" applyFill="1" applyBorder="1" applyAlignment="1">
      <alignment horizontal="center" vertical="center"/>
    </xf>
    <xf numFmtId="0" fontId="7" fillId="14" borderId="57" xfId="27" applyFont="1" applyFill="1" applyBorder="1" applyAlignment="1">
      <alignment horizontal="center" vertical="center"/>
    </xf>
    <xf numFmtId="0" fontId="50" fillId="14" borderId="52" xfId="27" applyFont="1" applyFill="1" applyBorder="1" applyAlignment="1">
      <alignment horizontal="left" vertical="top" wrapText="1"/>
    </xf>
    <xf numFmtId="0" fontId="50" fillId="14" borderId="53" xfId="27" applyFont="1" applyFill="1" applyBorder="1" applyAlignment="1">
      <alignment horizontal="left" vertical="top" wrapText="1"/>
    </xf>
    <xf numFmtId="0" fontId="50" fillId="14" borderId="54" xfId="27" applyFont="1" applyFill="1" applyBorder="1" applyAlignment="1">
      <alignment horizontal="left" vertical="top" wrapText="1"/>
    </xf>
    <xf numFmtId="0" fontId="50" fillId="14" borderId="25" xfId="27" applyFont="1" applyFill="1" applyBorder="1" applyAlignment="1">
      <alignment horizontal="left" vertical="top" wrapText="1"/>
    </xf>
    <xf numFmtId="0" fontId="50" fillId="14" borderId="0" xfId="27" applyFont="1" applyFill="1" applyBorder="1" applyAlignment="1">
      <alignment horizontal="left" vertical="top" wrapText="1"/>
    </xf>
    <xf numFmtId="0" fontId="50" fillId="14" borderId="26" xfId="27" applyFont="1" applyFill="1" applyBorder="1" applyAlignment="1">
      <alignment horizontal="left" vertical="top" wrapText="1"/>
    </xf>
    <xf numFmtId="0" fontId="50" fillId="14" borderId="40" xfId="27" applyFont="1" applyFill="1" applyBorder="1" applyAlignment="1">
      <alignment horizontal="left" vertical="top" wrapText="1"/>
    </xf>
    <xf numFmtId="0" fontId="50" fillId="14" borderId="4" xfId="27" applyFont="1" applyFill="1" applyBorder="1" applyAlignment="1">
      <alignment horizontal="left" vertical="top" wrapText="1"/>
    </xf>
    <xf numFmtId="0" fontId="50" fillId="14" borderId="41" xfId="27" applyFont="1" applyFill="1" applyBorder="1" applyAlignment="1">
      <alignment horizontal="left" vertical="top" wrapText="1"/>
    </xf>
    <xf numFmtId="0" fontId="50" fillId="0" borderId="6" xfId="27" applyFont="1" applyBorder="1" applyAlignment="1">
      <alignment horizontal="center"/>
    </xf>
    <xf numFmtId="0" fontId="7" fillId="0" borderId="22" xfId="27" applyFont="1" applyFill="1" applyBorder="1" applyAlignment="1">
      <alignment horizontal="left" vertical="center" wrapText="1"/>
    </xf>
    <xf numFmtId="0" fontId="7" fillId="0" borderId="60" xfId="27" applyFont="1" applyFill="1" applyBorder="1" applyAlignment="1">
      <alignment horizontal="left" vertical="center" wrapText="1"/>
    </xf>
    <xf numFmtId="0" fontId="7" fillId="0" borderId="23" xfId="27" applyFont="1" applyFill="1" applyBorder="1" applyAlignment="1">
      <alignment horizontal="left" vertical="center" wrapText="1"/>
    </xf>
    <xf numFmtId="0" fontId="7" fillId="0" borderId="27" xfId="27" applyFont="1" applyFill="1" applyBorder="1" applyAlignment="1">
      <alignment horizontal="center"/>
    </xf>
    <xf numFmtId="0" fontId="7" fillId="0" borderId="108" xfId="27" applyFont="1" applyFill="1" applyBorder="1" applyAlignment="1">
      <alignment horizontal="center"/>
    </xf>
    <xf numFmtId="0" fontId="7" fillId="0" borderId="109" xfId="27" applyFont="1" applyFill="1" applyBorder="1" applyAlignment="1">
      <alignment horizontal="center"/>
    </xf>
    <xf numFmtId="0" fontId="50" fillId="0" borderId="9" xfId="27" applyFont="1" applyBorder="1" applyAlignment="1">
      <alignment horizontal="center"/>
    </xf>
    <xf numFmtId="0" fontId="28" fillId="0" borderId="6" xfId="27" applyFont="1" applyFill="1" applyBorder="1" applyAlignment="1">
      <alignment horizontal="left" vertical="center" wrapText="1"/>
    </xf>
    <xf numFmtId="0" fontId="28" fillId="0" borderId="6" xfId="27" applyFont="1" applyFill="1" applyBorder="1" applyAlignment="1">
      <alignment horizontal="left" vertical="center"/>
    </xf>
    <xf numFmtId="0" fontId="7" fillId="0" borderId="6" xfId="27" applyFont="1" applyFill="1" applyBorder="1" applyAlignment="1">
      <alignment horizontal="justify" vertical="center" wrapText="1"/>
    </xf>
    <xf numFmtId="0" fontId="7" fillId="0" borderId="6" xfId="27" applyFont="1" applyFill="1" applyBorder="1" applyAlignment="1">
      <alignment horizontal="left" vertical="center" wrapText="1"/>
    </xf>
    <xf numFmtId="0" fontId="7" fillId="0" borderId="6" xfId="27" applyFont="1" applyFill="1" applyBorder="1" applyAlignment="1">
      <alignment horizontal="left" vertical="center"/>
    </xf>
    <xf numFmtId="0" fontId="7" fillId="0" borderId="50" xfId="27" applyFont="1" applyBorder="1" applyAlignment="1">
      <alignment horizontal="left" vertical="center" wrapText="1"/>
    </xf>
    <xf numFmtId="0" fontId="7" fillId="0" borderId="0" xfId="27" applyFont="1" applyBorder="1" applyAlignment="1">
      <alignment horizontal="left" vertical="center" wrapText="1"/>
    </xf>
    <xf numFmtId="176" fontId="9" fillId="15" borderId="0" xfId="8" applyNumberFormat="1" applyFont="1" applyFill="1" applyBorder="1" applyAlignment="1">
      <alignment horizontal="center" vertical="center"/>
    </xf>
    <xf numFmtId="0" fontId="7" fillId="14" borderId="6" xfId="27" applyFont="1" applyFill="1" applyBorder="1" applyAlignment="1">
      <alignment horizontal="center"/>
    </xf>
    <xf numFmtId="0" fontId="7" fillId="0" borderId="50" xfId="27" applyFont="1" applyFill="1" applyBorder="1" applyAlignment="1">
      <alignment horizontal="center"/>
    </xf>
    <xf numFmtId="0" fontId="6" fillId="0" borderId="117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left" vertical="center" wrapText="1"/>
    </xf>
    <xf numFmtId="0" fontId="6" fillId="12" borderId="27" xfId="0" applyFont="1" applyFill="1" applyBorder="1" applyAlignment="1">
      <alignment horizontal="left" vertical="center"/>
    </xf>
    <xf numFmtId="0" fontId="6" fillId="12" borderId="108" xfId="0" applyFont="1" applyFill="1" applyBorder="1" applyAlignment="1">
      <alignment horizontal="left" vertical="center"/>
    </xf>
    <xf numFmtId="0" fontId="6" fillId="0" borderId="112" xfId="0" applyFont="1" applyBorder="1" applyAlignment="1">
      <alignment horizontal="center" vertical="center" wrapText="1"/>
    </xf>
    <xf numFmtId="0" fontId="6" fillId="12" borderId="38" xfId="0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6" fillId="16" borderId="52" xfId="0" applyFont="1" applyFill="1" applyBorder="1" applyAlignment="1">
      <alignment horizontal="center" vertical="center" wrapText="1"/>
    </xf>
    <xf numFmtId="0" fontId="6" fillId="16" borderId="54" xfId="0" applyFont="1" applyFill="1" applyBorder="1" applyAlignment="1">
      <alignment horizontal="center" vertical="center" wrapText="1"/>
    </xf>
    <xf numFmtId="0" fontId="6" fillId="16" borderId="40" xfId="0" applyFont="1" applyFill="1" applyBorder="1" applyAlignment="1">
      <alignment horizontal="center" vertical="center" wrapText="1"/>
    </xf>
    <xf numFmtId="0" fontId="6" fillId="16" borderId="41" xfId="0" applyFont="1" applyFill="1" applyBorder="1" applyAlignment="1">
      <alignment horizontal="center" vertical="center" wrapText="1"/>
    </xf>
    <xf numFmtId="176" fontId="8" fillId="0" borderId="0" xfId="8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wrapText="1"/>
    </xf>
    <xf numFmtId="0" fontId="6" fillId="0" borderId="113" xfId="0" applyFont="1" applyBorder="1" applyAlignment="1">
      <alignment horizontal="left" vertical="center" wrapText="1"/>
    </xf>
    <xf numFmtId="0" fontId="6" fillId="0" borderId="114" xfId="0" applyFont="1" applyBorder="1" applyAlignment="1">
      <alignment horizontal="left" vertical="center" wrapText="1"/>
    </xf>
    <xf numFmtId="0" fontId="6" fillId="0" borderId="115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1" fillId="0" borderId="2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6" fillId="12" borderId="111" xfId="0" applyFont="1" applyFill="1" applyBorder="1" applyAlignment="1">
      <alignment horizontal="left" vertical="center"/>
    </xf>
    <xf numFmtId="0" fontId="6" fillId="12" borderId="24" xfId="0" applyFont="1" applyFill="1" applyBorder="1" applyAlignment="1">
      <alignment horizontal="left" vertical="center"/>
    </xf>
    <xf numFmtId="0" fontId="6" fillId="12" borderId="38" xfId="0" applyFont="1" applyFill="1" applyBorder="1" applyAlignment="1">
      <alignment horizontal="left" vertical="center"/>
    </xf>
    <xf numFmtId="0" fontId="6" fillId="12" borderId="20" xfId="0" applyFont="1" applyFill="1" applyBorder="1" applyAlignment="1">
      <alignment horizontal="left" vertical="center"/>
    </xf>
    <xf numFmtId="175" fontId="6" fillId="12" borderId="20" xfId="0" applyNumberFormat="1" applyFont="1" applyFill="1" applyBorder="1" applyAlignment="1">
      <alignment horizontal="left" vertical="center"/>
    </xf>
    <xf numFmtId="0" fontId="6" fillId="12" borderId="110" xfId="0" applyFont="1" applyFill="1" applyBorder="1" applyAlignment="1">
      <alignment horizontal="left" vertical="center" wrapText="1"/>
    </xf>
    <xf numFmtId="0" fontId="6" fillId="12" borderId="109" xfId="0" applyFont="1" applyFill="1" applyBorder="1" applyAlignment="1">
      <alignment horizontal="left" vertical="center" wrapText="1"/>
    </xf>
    <xf numFmtId="0" fontId="6" fillId="12" borderId="27" xfId="0" applyFont="1" applyFill="1" applyBorder="1" applyAlignment="1">
      <alignment horizontal="center" vertical="center"/>
    </xf>
    <xf numFmtId="0" fontId="6" fillId="12" borderId="108" xfId="0" applyFont="1" applyFill="1" applyBorder="1" applyAlignment="1">
      <alignment horizontal="center" vertical="center"/>
    </xf>
    <xf numFmtId="0" fontId="6" fillId="12" borderId="57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94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49" fillId="0" borderId="67" xfId="0" applyFont="1" applyFill="1" applyBorder="1" applyAlignment="1">
      <alignment horizontal="center"/>
    </xf>
    <xf numFmtId="0" fontId="49" fillId="0" borderId="94" xfId="0" applyFont="1" applyFill="1" applyBorder="1" applyAlignment="1">
      <alignment horizontal="center"/>
    </xf>
    <xf numFmtId="0" fontId="49" fillId="0" borderId="68" xfId="0" applyFont="1" applyFill="1" applyBorder="1" applyAlignment="1">
      <alignment horizontal="center"/>
    </xf>
    <xf numFmtId="174" fontId="9" fillId="0" borderId="18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50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31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64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6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63" xfId="6" applyNumberFormat="1" applyFont="1" applyFill="1" applyBorder="1" applyAlignment="1" applyProtection="1">
      <alignment horizontal="center" vertical="center" wrapText="1"/>
      <protection locked="0"/>
    </xf>
    <xf numFmtId="14" fontId="6" fillId="15" borderId="60" xfId="8" applyNumberFormat="1" applyFont="1" applyFill="1" applyBorder="1" applyAlignment="1" applyProtection="1">
      <alignment horizontal="center" vertical="center" wrapText="1"/>
      <protection locked="0"/>
    </xf>
    <xf numFmtId="0" fontId="6" fillId="15" borderId="39" xfId="8" applyFont="1" applyFill="1" applyBorder="1" applyAlignment="1" applyProtection="1">
      <alignment horizontal="center" vertical="center" wrapText="1"/>
      <protection locked="0"/>
    </xf>
    <xf numFmtId="10" fontId="6" fillId="15" borderId="39" xfId="34" applyNumberFormat="1" applyFont="1" applyFill="1" applyBorder="1" applyAlignment="1" applyProtection="1">
      <alignment horizontal="center" vertical="center" wrapText="1"/>
      <protection locked="0"/>
    </xf>
    <xf numFmtId="0" fontId="6" fillId="0" borderId="99" xfId="8" applyFont="1" applyFill="1" applyBorder="1" applyAlignment="1" applyProtection="1">
      <alignment horizontal="left" vertical="center" wrapText="1"/>
      <protection locked="0"/>
    </xf>
    <xf numFmtId="0" fontId="6" fillId="0" borderId="100" xfId="8" applyFont="1" applyFill="1" applyBorder="1" applyAlignment="1" applyProtection="1">
      <alignment horizontal="left" vertical="center" wrapText="1"/>
      <protection locked="0"/>
    </xf>
  </cellXfs>
  <cellStyles count="63">
    <cellStyle name="60% - Accent1" xfId="1"/>
    <cellStyle name="Accent1" xfId="2"/>
    <cellStyle name="Check Cell" xfId="3"/>
    <cellStyle name="Data" xfId="4"/>
    <cellStyle name="Euro" xfId="5"/>
    <cellStyle name="Excel Built-in Comma" xfId="6"/>
    <cellStyle name="Excel Built-in Currency" xfId="7"/>
    <cellStyle name="Excel Built-in Normal" xfId="8"/>
    <cellStyle name="Excel Built-in Normal 1" xfId="9"/>
    <cellStyle name="Excel Built-in Percent" xfId="10"/>
    <cellStyle name="Fixo" xfId="11"/>
    <cellStyle name="Good" xfId="12"/>
    <cellStyle name="HEADER" xfId="13"/>
    <cellStyle name="Input" xfId="14"/>
    <cellStyle name="Linked Cell" xfId="15"/>
    <cellStyle name="Milliers [0]_after_discount" xfId="16"/>
    <cellStyle name="Milliers_after_discount" xfId="17"/>
    <cellStyle name="Model" xfId="18"/>
    <cellStyle name="Moeda" xfId="19" builtinId="4"/>
    <cellStyle name="Moeda 2" xfId="20"/>
    <cellStyle name="Moeda 3" xfId="21"/>
    <cellStyle name="Monétaire [0]_after_discount" xfId="22"/>
    <cellStyle name="Monétaire_after_discount" xfId="23"/>
    <cellStyle name="Neutral" xfId="24"/>
    <cellStyle name="Normal" xfId="0" builtinId="0"/>
    <cellStyle name="Normal 2" xfId="25"/>
    <cellStyle name="Normal 2 2" xfId="26"/>
    <cellStyle name="Normal 3" xfId="27"/>
    <cellStyle name="Normal 4" xfId="28"/>
    <cellStyle name="Note" xfId="29"/>
    <cellStyle name="Œ…‹æØ‚è [0.00]_COST_SUM" xfId="30"/>
    <cellStyle name="Œ…‹æØ‚è_COST_SUM" xfId="31"/>
    <cellStyle name="Percentual" xfId="32"/>
    <cellStyle name="Ponto" xfId="33"/>
    <cellStyle name="Porcentagem" xfId="34" builtinId="5"/>
    <cellStyle name="Porcentagem 2" xfId="35"/>
    <cellStyle name="Porcentagem 2 2" xfId="36"/>
    <cellStyle name="Porcentagem 3" xfId="37"/>
    <cellStyle name="Porcentagem 3 2" xfId="38"/>
    <cellStyle name="Porcentagem 4" xfId="39"/>
    <cellStyle name="Porcentagem 5" xfId="40"/>
    <cellStyle name="Porcentagem 5 2" xfId="41"/>
    <cellStyle name="Separador de m" xfId="42"/>
    <cellStyle name="Separador de milhares 2" xfId="43"/>
    <cellStyle name="Separador de milhares 2 2" xfId="44"/>
    <cellStyle name="Separador de milhares 3" xfId="45"/>
    <cellStyle name="Separador de milhares 3 2" xfId="46"/>
    <cellStyle name="Separador de milhares 4" xfId="47"/>
    <cellStyle name="Separador de milhares 5" xfId="48"/>
    <cellStyle name="Separador de milhares 6" xfId="49"/>
    <cellStyle name="Separador de milhares 6 2" xfId="50"/>
    <cellStyle name="subhead" xfId="51"/>
    <cellStyle name="SUBTIT" xfId="52"/>
    <cellStyle name="SUBTIT 2" xfId="53"/>
    <cellStyle name="Título 1 1" xfId="54"/>
    <cellStyle name="Titulo1" xfId="55"/>
    <cellStyle name="Titulo2" xfId="56"/>
    <cellStyle name="Vírgula" xfId="57" builtinId="3"/>
    <cellStyle name="Vírgula 2" xfId="58"/>
    <cellStyle name="Vírgula 2 2" xfId="59"/>
    <cellStyle name="Vírgula 3" xfId="60"/>
    <cellStyle name="Vírgula 4" xfId="61"/>
    <cellStyle name="Warning Text" xfId="6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76200</xdr:rowOff>
    </xdr:from>
    <xdr:to>
      <xdr:col>5</xdr:col>
      <xdr:colOff>121920</xdr:colOff>
      <xdr:row>0</xdr:row>
      <xdr:rowOff>504825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94397C3C-646D-8E16-1092-AF1F69A15B26}"/>
            </a:ext>
          </a:extLst>
        </xdr:cNvPr>
        <xdr:cNvSpPr txBox="1">
          <a:spLocks noChangeArrowheads="1"/>
        </xdr:cNvSpPr>
      </xdr:nvSpPr>
      <xdr:spPr bwMode="auto">
        <a:xfrm>
          <a:off x="1344930" y="76200"/>
          <a:ext cx="381381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entury Gothic" pitchFamily="34" charset="0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Century Gothic" pitchFamily="34" charset="0"/>
              <a:cs typeface="Arial"/>
            </a:rPr>
            <a:t>Secretaria de Estado de Agricultura, Pecuária e Abastecimento</a:t>
          </a:r>
        </a:p>
      </xdr:txBody>
    </xdr:sp>
    <xdr:clientData/>
  </xdr:twoCellAnchor>
  <xdr:twoCellAnchor>
    <xdr:from>
      <xdr:col>0</xdr:col>
      <xdr:colOff>104775</xdr:colOff>
      <xdr:row>56</xdr:row>
      <xdr:rowOff>114300</xdr:rowOff>
    </xdr:from>
    <xdr:to>
      <xdr:col>8</xdr:col>
      <xdr:colOff>716251</xdr:colOff>
      <xdr:row>58</xdr:row>
      <xdr:rowOff>163896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73C37383-13AA-AD64-D23E-385D4571C611}"/>
            </a:ext>
          </a:extLst>
        </xdr:cNvPr>
        <xdr:cNvSpPr txBox="1">
          <a:spLocks noChangeArrowheads="1"/>
        </xdr:cNvSpPr>
      </xdr:nvSpPr>
      <xdr:spPr bwMode="auto">
        <a:xfrm>
          <a:off x="104775" y="18630900"/>
          <a:ext cx="7429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strike="noStrike">
              <a:solidFill>
                <a:sysClr val="windowText" lastClr="000000"/>
              </a:solidFill>
              <a:latin typeface="Century Gothic" pitchFamily="34" charset="0"/>
              <a:cs typeface="Arial"/>
            </a:rPr>
            <a:t>Secretaria de Estado de Agricultura</a:t>
          </a:r>
          <a:r>
            <a:rPr lang="pt-BR" sz="800" b="0" i="0" strike="noStrike" baseline="0">
              <a:solidFill>
                <a:sysClr val="windowText" lastClr="000000"/>
              </a:solidFill>
              <a:latin typeface="Century Gothic" pitchFamily="34" charset="0"/>
              <a:cs typeface="Arial"/>
            </a:rPr>
            <a:t> Pecuária e Abastecimento</a:t>
          </a:r>
          <a:r>
            <a:rPr lang="pt-BR" sz="800" b="0" i="0" strike="noStrike">
              <a:solidFill>
                <a:sysClr val="windowText" lastClr="000000"/>
              </a:solidFill>
              <a:latin typeface="Century Gothic" pitchFamily="34" charset="0"/>
              <a:cs typeface="Arial"/>
            </a:rPr>
            <a:t> - SEAPA - MG</a:t>
          </a:r>
        </a:p>
        <a:p>
          <a:pPr algn="ctr" rtl="0">
            <a:defRPr sz="1000"/>
          </a:pPr>
          <a:r>
            <a:rPr lang="pt-BR" sz="800" b="0" i="0" strike="noStrike">
              <a:solidFill>
                <a:sysClr val="windowText" lastClr="000000"/>
              </a:solidFill>
              <a:latin typeface="Century Gothic" pitchFamily="34" charset="0"/>
              <a:cs typeface="Arial"/>
            </a:rPr>
            <a:t>Internet: www.seapa.mg.gov.br / E-mail: seapa@governo.mg.gov.br</a:t>
          </a:r>
          <a:r>
            <a:rPr lang="pt-BR" sz="800" b="0" i="0" strike="noStrike" baseline="0">
              <a:solidFill>
                <a:sysClr val="windowText" lastClr="000000"/>
              </a:solidFill>
              <a:latin typeface="Century Gothic" pitchFamily="34" charset="0"/>
              <a:cs typeface="Arial"/>
            </a:rPr>
            <a:t> / </a:t>
          </a:r>
          <a:r>
            <a:rPr lang="pt-BR" sz="800" b="0" i="0" strike="noStrike">
              <a:solidFill>
                <a:sysClr val="windowText" lastClr="000000"/>
              </a:solidFill>
              <a:latin typeface="Century Gothic" pitchFamily="34" charset="0"/>
              <a:cs typeface="Arial"/>
            </a:rPr>
            <a:t>Fone Geral: (31) 3915-9103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800" b="0" i="0" strike="noStrike">
              <a:solidFill>
                <a:sysClr val="windowText" lastClr="000000"/>
              </a:solidFill>
              <a:latin typeface="Century Gothic" pitchFamily="34" charset="0"/>
              <a:cs typeface="Arial"/>
            </a:rPr>
            <a:t>Sede: Edifício Gerais - Rodovia Papa João Paulo II, nº 4001 - Bairro Serra Verde- CEP 31630-900 - Belo Horizonte - MG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68580</xdr:rowOff>
        </xdr:from>
        <xdr:to>
          <xdr:col>1</xdr:col>
          <xdr:colOff>883920</xdr:colOff>
          <xdr:row>0</xdr:row>
          <xdr:rowOff>594360</xdr:rowOff>
        </xdr:to>
        <xdr:sp macro="" textlink="">
          <xdr:nvSpPr>
            <xdr:cNvPr id="2329" name="Object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999D80D0-A318-C9D5-D723-745C872382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1165860</xdr:colOff>
      <xdr:row>0</xdr:row>
      <xdr:rowOff>171450</xdr:rowOff>
    </xdr:from>
    <xdr:to>
      <xdr:col>4</xdr:col>
      <xdr:colOff>716280</xdr:colOff>
      <xdr:row>0</xdr:row>
      <xdr:rowOff>600075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E458959B-8365-9914-AD4D-71F71744A843}"/>
            </a:ext>
          </a:extLst>
        </xdr:cNvPr>
        <xdr:cNvSpPr txBox="1">
          <a:spLocks noChangeArrowheads="1"/>
        </xdr:cNvSpPr>
      </xdr:nvSpPr>
      <xdr:spPr bwMode="auto">
        <a:xfrm>
          <a:off x="1645920" y="171450"/>
          <a:ext cx="389382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entury Gothic" pitchFamily="34" charset="0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Century Gothic" pitchFamily="34" charset="0"/>
              <a:cs typeface="Arial"/>
            </a:rPr>
            <a:t>Secretaria de Estado de Agricultura, Pecuária e Abastecimento</a:t>
          </a:r>
        </a:p>
      </xdr:txBody>
    </xdr:sp>
    <xdr:clientData/>
  </xdr:twoCellAnchor>
  <xdr:twoCellAnchor>
    <xdr:from>
      <xdr:col>1</xdr:col>
      <xdr:colOff>424815</xdr:colOff>
      <xdr:row>26</xdr:row>
      <xdr:rowOff>47625</xdr:rowOff>
    </xdr:from>
    <xdr:to>
      <xdr:col>7</xdr:col>
      <xdr:colOff>902974</xdr:colOff>
      <xdr:row>27</xdr:row>
      <xdr:rowOff>409575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A779D2FF-E593-AA77-607D-5790E4A2295F}"/>
            </a:ext>
          </a:extLst>
        </xdr:cNvPr>
        <xdr:cNvSpPr txBox="1">
          <a:spLocks noChangeArrowheads="1"/>
        </xdr:cNvSpPr>
      </xdr:nvSpPr>
      <xdr:spPr bwMode="auto">
        <a:xfrm>
          <a:off x="885825" y="5267325"/>
          <a:ext cx="7429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strike="noStrike">
              <a:solidFill>
                <a:sysClr val="windowText" lastClr="000000"/>
              </a:solidFill>
              <a:latin typeface="Century Gothic" pitchFamily="34" charset="0"/>
              <a:cs typeface="Arial"/>
            </a:rPr>
            <a:t>Secretaria de Estado de Agricultura Pecuária e Abastecimento - SEAPA - MG</a:t>
          </a:r>
        </a:p>
        <a:p>
          <a:pPr algn="ctr" rtl="0">
            <a:defRPr sz="1000"/>
          </a:pPr>
          <a:r>
            <a:rPr lang="pt-BR" sz="800" b="0" i="0" strike="noStrike">
              <a:solidFill>
                <a:sysClr val="windowText" lastClr="000000"/>
              </a:solidFill>
              <a:latin typeface="Century Gothic" pitchFamily="34" charset="0"/>
              <a:cs typeface="Arial"/>
            </a:rPr>
            <a:t>Internet: www.seapa.mg.gov.br / E-mail: seapa@governo.mg.gov.br / Fone Geral: (31) 3915-9103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800" b="0" i="0" strike="noStrike">
              <a:solidFill>
                <a:sysClr val="windowText" lastClr="000000"/>
              </a:solidFill>
              <a:latin typeface="Century Gothic" pitchFamily="34" charset="0"/>
              <a:cs typeface="Arial"/>
            </a:rPr>
            <a:t>Sede: Edifício Gerais - Rodovia Papa João Paulo II, nº 4001 - Bairro Serra Verde- CEP 31630-900 - Belo Horizonte - MG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0</xdr:row>
          <xdr:rowOff>121920</xdr:rowOff>
        </xdr:from>
        <xdr:to>
          <xdr:col>1</xdr:col>
          <xdr:colOff>1074420</xdr:colOff>
          <xdr:row>0</xdr:row>
          <xdr:rowOff>647700</xdr:rowOff>
        </xdr:to>
        <xdr:sp macro="" textlink="">
          <xdr:nvSpPr>
            <xdr:cNvPr id="1304" name="Object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1E942077-0FF5-53D9-EEE7-9A5FED8CB2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PI%202013/MUNICIPIOS/TOCANTINS/Documents%20and%20Settings/xxx/Desktop/1%20planilha%20ruas%20grupo%206%20com%20calca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Meus%20documentos\Planilhas\OR&#199;AMENTO%202.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xx/Desktop/1%20planilha%20ruas%20grupo%206%20com%20calca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&#225;rio/Desktop/VOLPI%20-%20arquivos/TRABALHO%20THIAGO%20-%202013-08/REVIS&#195;O%20-%20PAC%202%20-%20Cal&#231;amento%20Poli&#233;drico%20-%20Ub&#225;%20-%20AGO-13/PAC%202%20-%20QCI%20GLOBAL_REVIS&#195;O%20AGO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MEMORIA"/>
      <sheetName val="CRON."/>
      <sheetName val="QC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COMPOS."/>
      <sheetName val="ORÇAMENTO"/>
      <sheetName val="CONCRETO FUNDAÇÃO"/>
      <sheetName val="CONCRETO ESTRUTURA"/>
      <sheetName val="PARETO  |  ABC"/>
      <sheetName val="GRÁFICO"/>
    </sheetNames>
    <sheetDataSet>
      <sheetData sheetId="0">
        <row r="8">
          <cell r="G8">
            <v>2.89</v>
          </cell>
        </row>
        <row r="11">
          <cell r="B11" t="str">
            <v xml:space="preserve">  Pedreiro de acabamento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MEMORIA"/>
      <sheetName val="CRON."/>
      <sheetName val="QC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falto"/>
      <sheetName val="Calçamento alguns bairros"/>
      <sheetName val="MEMORIA POLIÉDRICO"/>
      <sheetName val="QCI GERA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5"/>
  <sheetViews>
    <sheetView view="pageBreakPreview" zoomScale="115" zoomScaleNormal="100" zoomScaleSheetLayoutView="115" workbookViewId="0">
      <selection activeCell="I3" sqref="I3"/>
    </sheetView>
  </sheetViews>
  <sheetFormatPr defaultColWidth="12" defaultRowHeight="15" customHeight="1"/>
  <cols>
    <col min="1" max="1" width="10.109375" style="37" customWidth="1"/>
    <col min="2" max="2" width="16.44140625" style="37" customWidth="1"/>
    <col min="3" max="3" width="14.88671875" style="37" customWidth="1"/>
    <col min="4" max="5" width="14.5546875" style="37" customWidth="1"/>
    <col min="6" max="6" width="14.44140625" style="37" customWidth="1"/>
    <col min="7" max="7" width="14" style="37" customWidth="1"/>
    <col min="8" max="8" width="12.33203125" style="37" customWidth="1"/>
    <col min="9" max="9" width="13.109375" style="37" customWidth="1"/>
    <col min="10" max="16384" width="12" style="5"/>
  </cols>
  <sheetData>
    <row r="1" spans="1:11" ht="17.25" customHeight="1">
      <c r="A1" s="507" t="s">
        <v>20</v>
      </c>
      <c r="B1" s="508"/>
      <c r="C1" s="508"/>
      <c r="D1" s="508"/>
      <c r="E1" s="508"/>
      <c r="F1" s="508"/>
      <c r="G1" s="508"/>
      <c r="H1" s="508"/>
      <c r="I1" s="509"/>
    </row>
    <row r="2" spans="1:11" ht="25.2" customHeight="1">
      <c r="A2" s="152" t="s">
        <v>21</v>
      </c>
      <c r="B2" s="516" t="s">
        <v>214</v>
      </c>
      <c r="C2" s="516"/>
      <c r="D2" s="32" t="s">
        <v>22</v>
      </c>
      <c r="E2" s="519" t="s">
        <v>23</v>
      </c>
      <c r="F2" s="519"/>
      <c r="G2" s="31"/>
      <c r="H2" s="512" t="str">
        <f>Planilha!F7</f>
        <v>DATA DA PLANILHA:</v>
      </c>
      <c r="I2" s="513"/>
    </row>
    <row r="3" spans="1:11" ht="15.75" customHeight="1">
      <c r="A3" s="517" t="str">
        <f>Planilha!A7</f>
        <v>OBRA: Calçamento de trechos de Estradas Vicinais</v>
      </c>
      <c r="B3" s="518"/>
      <c r="C3" s="518"/>
      <c r="D3" s="518"/>
      <c r="E3" s="518"/>
      <c r="F3" s="518"/>
      <c r="G3" s="31"/>
      <c r="H3" s="33"/>
      <c r="I3" s="153">
        <f>Planilha!H7</f>
        <v>0</v>
      </c>
    </row>
    <row r="4" spans="1:11" ht="12.75" customHeight="1">
      <c r="A4" s="517" t="s">
        <v>18</v>
      </c>
      <c r="B4" s="518"/>
      <c r="C4" s="516">
        <f>Planilha!C54</f>
        <v>0</v>
      </c>
      <c r="D4" s="516"/>
      <c r="E4" s="516"/>
      <c r="F4" s="516"/>
      <c r="G4" s="516"/>
      <c r="H4" s="8"/>
      <c r="I4" s="154"/>
    </row>
    <row r="5" spans="1:11" ht="16.5" customHeight="1">
      <c r="A5" s="522" t="str">
        <f>Planilha!A8</f>
        <v>LOCAL: Zona Rural. Paraisópolis - MG</v>
      </c>
      <c r="B5" s="523"/>
      <c r="C5" s="523"/>
      <c r="D5" s="523"/>
      <c r="E5" s="523"/>
      <c r="F5" s="523"/>
      <c r="G5" s="523"/>
      <c r="H5" s="6"/>
      <c r="I5" s="155"/>
    </row>
    <row r="6" spans="1:11" s="37" customFormat="1" ht="15" customHeight="1">
      <c r="A6" s="156" t="s">
        <v>24</v>
      </c>
      <c r="B6" s="514" t="s">
        <v>31</v>
      </c>
      <c r="C6" s="514"/>
      <c r="D6" s="514"/>
      <c r="E6" s="514"/>
      <c r="F6" s="514"/>
      <c r="G6" s="514"/>
      <c r="H6" s="514"/>
      <c r="I6" s="515"/>
    </row>
    <row r="7" spans="1:11" s="37" customFormat="1" ht="6" customHeight="1">
      <c r="A7" s="149"/>
      <c r="B7" s="6"/>
      <c r="C7" s="8"/>
      <c r="D7" s="8"/>
      <c r="E7" s="6"/>
      <c r="F7" s="6"/>
      <c r="G7" s="6"/>
      <c r="H7" s="6"/>
      <c r="I7" s="155"/>
    </row>
    <row r="8" spans="1:11" s="365" customFormat="1" ht="28.8" customHeight="1">
      <c r="A8" s="157" t="str">
        <f>Planilha!A14</f>
        <v>1.1</v>
      </c>
      <c r="B8" s="503" t="str">
        <f>Planilha!C14</f>
        <v>FORNECIMENTO E COLOCAÇÃO DE PLACA DE OBRA EM CHAPA GALVANIZADA #26, ESP. 0,45MM, DIMENSÃO (3X1,5)M, PLOTADA COM ADESIVO VINÍLICO, AFIXADA COM REBITES 4,8X40MM, EM ESTRUTURA METÁLICA DE METALON 20X20MM, ESP. 1,25MM, INCLUSIVE SUPORTE EM EUCALIPTOAUTOCLAVADO PINTADO COM TINTA PVA DUAS (2) DEMÃOS</v>
      </c>
      <c r="C8" s="503"/>
      <c r="D8" s="503"/>
      <c r="E8" s="503"/>
      <c r="F8" s="503"/>
      <c r="G8" s="503"/>
      <c r="H8" s="503"/>
      <c r="I8" s="504"/>
    </row>
    <row r="9" spans="1:11" s="365" customFormat="1" ht="8.25" customHeight="1" thickBot="1">
      <c r="A9" s="158"/>
      <c r="B9" s="34"/>
      <c r="C9" s="34"/>
      <c r="D9" s="34"/>
      <c r="E9" s="34"/>
      <c r="F9" s="34"/>
      <c r="G9" s="34"/>
      <c r="H9" s="34"/>
      <c r="I9" s="159"/>
    </row>
    <row r="10" spans="1:11" s="37" customFormat="1" ht="12" customHeight="1" thickBot="1">
      <c r="A10" s="160" t="s">
        <v>25</v>
      </c>
      <c r="B10" s="10">
        <v>3</v>
      </c>
      <c r="C10" s="11" t="s">
        <v>26</v>
      </c>
      <c r="D10" s="28" t="s">
        <v>27</v>
      </c>
      <c r="E10" s="10">
        <v>1.5</v>
      </c>
      <c r="F10" s="12" t="s">
        <v>14</v>
      </c>
      <c r="G10" s="13" t="s">
        <v>28</v>
      </c>
      <c r="H10" s="363">
        <f>B10*E10</f>
        <v>4.5</v>
      </c>
      <c r="I10" s="161" t="s">
        <v>29</v>
      </c>
      <c r="K10" s="366"/>
    </row>
    <row r="11" spans="1:11" s="37" customFormat="1" ht="13.5" customHeight="1">
      <c r="A11" s="527" t="s">
        <v>30</v>
      </c>
      <c r="B11" s="528"/>
      <c r="C11" s="18">
        <v>1</v>
      </c>
      <c r="D11" s="19" t="s">
        <v>11</v>
      </c>
      <c r="E11" s="16"/>
      <c r="F11" s="17"/>
      <c r="G11" s="17"/>
      <c r="H11" s="14"/>
      <c r="I11" s="162"/>
      <c r="J11" s="367"/>
      <c r="K11" s="366"/>
    </row>
    <row r="12" spans="1:11" s="365" customFormat="1" ht="22.2" customHeight="1">
      <c r="A12" s="163"/>
      <c r="B12" s="9"/>
      <c r="C12" s="26"/>
      <c r="D12" s="27"/>
      <c r="E12" s="16"/>
      <c r="F12" s="17"/>
      <c r="G12" s="17"/>
      <c r="H12" s="14"/>
      <c r="I12" s="162"/>
      <c r="J12" s="368"/>
      <c r="K12" s="369"/>
    </row>
    <row r="13" spans="1:11" s="371" customFormat="1" ht="14.25" hidden="1" customHeight="1">
      <c r="A13" s="164" t="e">
        <f>Planilha!#REF!</f>
        <v>#REF!</v>
      </c>
      <c r="B13" s="510" t="e">
        <f>Planilha!#REF!</f>
        <v>#REF!</v>
      </c>
      <c r="C13" s="510"/>
      <c r="D13" s="510"/>
      <c r="E13" s="510"/>
      <c r="F13" s="510"/>
      <c r="G13" s="510"/>
      <c r="H13" s="510"/>
      <c r="I13" s="511"/>
      <c r="J13" s="368"/>
      <c r="K13" s="370"/>
    </row>
    <row r="14" spans="1:11" s="371" customFormat="1" ht="16.5" hidden="1" customHeight="1">
      <c r="A14" s="529" t="s">
        <v>42</v>
      </c>
      <c r="B14" s="526"/>
      <c r="C14" s="526"/>
      <c r="D14" s="526"/>
      <c r="E14" s="526"/>
      <c r="F14" s="526"/>
      <c r="G14" s="526"/>
      <c r="H14" s="45"/>
      <c r="I14" s="166"/>
      <c r="J14" s="368"/>
      <c r="K14" s="370"/>
    </row>
    <row r="15" spans="1:11" s="371" customFormat="1" ht="13.2" hidden="1">
      <c r="A15" s="520" t="s">
        <v>67</v>
      </c>
      <c r="B15" s="521"/>
      <c r="C15" s="535" t="s">
        <v>66</v>
      </c>
      <c r="D15" s="535"/>
      <c r="E15" s="11" t="s">
        <v>28</v>
      </c>
      <c r="F15" s="91">
        <f>ROUND(((27.88+32.65)*((78.62+81.32)/2))/2,2)</f>
        <v>2420.29</v>
      </c>
      <c r="G15" s="92" t="s">
        <v>16</v>
      </c>
      <c r="H15" s="45"/>
      <c r="I15" s="166"/>
      <c r="J15" s="368"/>
      <c r="K15" s="370"/>
    </row>
    <row r="16" spans="1:11" s="371" customFormat="1" ht="13.2" hidden="1">
      <c r="A16" s="167"/>
      <c r="B16" s="87"/>
      <c r="C16" s="534">
        <v>2</v>
      </c>
      <c r="D16" s="534"/>
      <c r="E16" s="87"/>
      <c r="F16" s="87"/>
      <c r="G16" s="87"/>
      <c r="H16" s="45"/>
      <c r="I16" s="166"/>
      <c r="J16" s="368"/>
      <c r="K16" s="370"/>
    </row>
    <row r="17" spans="1:11" s="371" customFormat="1" ht="13.5" hidden="1" customHeight="1">
      <c r="A17" s="520" t="s">
        <v>68</v>
      </c>
      <c r="B17" s="521"/>
      <c r="C17" s="526" t="s">
        <v>69</v>
      </c>
      <c r="D17" s="526"/>
      <c r="E17" s="526"/>
      <c r="F17" s="526"/>
      <c r="G17" s="91">
        <f>ROUND(((3.16+2.58)/2) + ((4.92+1.07)/2) + ((2.16+2.18)/2) + ((2.97+2.27)/2),2)</f>
        <v>10.66</v>
      </c>
      <c r="H17" s="92" t="s">
        <v>16</v>
      </c>
      <c r="I17" s="166"/>
      <c r="J17" s="368"/>
      <c r="K17" s="370"/>
    </row>
    <row r="18" spans="1:11" s="371" customFormat="1" ht="13.2" hidden="1">
      <c r="A18" s="520"/>
      <c r="B18" s="521"/>
      <c r="C18" s="82"/>
      <c r="D18" s="82"/>
      <c r="E18" s="82"/>
      <c r="F18" s="82"/>
      <c r="G18" s="82"/>
      <c r="H18" s="45"/>
      <c r="I18" s="166"/>
      <c r="J18" s="368"/>
      <c r="K18" s="370"/>
    </row>
    <row r="19" spans="1:11" s="371" customFormat="1" ht="13.2" hidden="1">
      <c r="A19" s="165"/>
      <c r="B19" s="82"/>
      <c r="C19" s="82"/>
      <c r="D19" s="82"/>
      <c r="E19" s="82"/>
      <c r="F19" s="82"/>
      <c r="G19" s="82"/>
      <c r="H19" s="45"/>
      <c r="I19" s="166"/>
      <c r="J19" s="368"/>
      <c r="K19" s="370"/>
    </row>
    <row r="20" spans="1:11" s="371" customFormat="1" ht="12.75" hidden="1" customHeight="1">
      <c r="A20" s="524" t="s">
        <v>70</v>
      </c>
      <c r="B20" s="525"/>
      <c r="C20" s="526" t="s">
        <v>71</v>
      </c>
      <c r="D20" s="526"/>
      <c r="E20" s="526"/>
      <c r="F20" s="86">
        <f>ROUND(((3.86+(1.76+8.63-2.79))* (4.66+4.09-2.09))/2,2)</f>
        <v>38.159999999999997</v>
      </c>
      <c r="G20" s="93" t="s">
        <v>16</v>
      </c>
      <c r="H20" s="505" t="s">
        <v>74</v>
      </c>
      <c r="I20" s="506"/>
      <c r="J20" s="368"/>
      <c r="K20" s="370"/>
    </row>
    <row r="21" spans="1:11" s="371" customFormat="1" ht="12.75" hidden="1" customHeight="1">
      <c r="A21" s="524"/>
      <c r="B21" s="525"/>
      <c r="C21" s="525">
        <v>2</v>
      </c>
      <c r="D21" s="525"/>
      <c r="E21" s="82"/>
      <c r="F21" s="82"/>
      <c r="G21" s="89"/>
      <c r="H21" s="45"/>
      <c r="I21" s="166"/>
      <c r="J21" s="368"/>
      <c r="K21" s="370"/>
    </row>
    <row r="22" spans="1:11" s="371" customFormat="1" ht="12.75" hidden="1" customHeight="1">
      <c r="A22" s="524"/>
      <c r="B22" s="525"/>
      <c r="C22" s="526" t="s">
        <v>72</v>
      </c>
      <c r="D22" s="526"/>
      <c r="E22" s="526"/>
      <c r="F22" s="86">
        <f>ROUND((((1.76+8.63-2.79)+(8.63-2.79))*2.09)/2,2)</f>
        <v>14.04</v>
      </c>
      <c r="G22" s="93" t="s">
        <v>16</v>
      </c>
      <c r="H22" s="91">
        <f>F20+F22+F24</f>
        <v>70.11</v>
      </c>
      <c r="I22" s="169" t="s">
        <v>16</v>
      </c>
      <c r="J22" s="368"/>
      <c r="K22" s="370"/>
    </row>
    <row r="23" spans="1:11" s="371" customFormat="1" ht="12.75" hidden="1" customHeight="1">
      <c r="A23" s="524"/>
      <c r="B23" s="525"/>
      <c r="C23" s="525">
        <v>2</v>
      </c>
      <c r="D23" s="525"/>
      <c r="E23" s="82"/>
      <c r="F23" s="82"/>
      <c r="G23" s="89"/>
      <c r="H23" s="45"/>
      <c r="I23" s="166"/>
      <c r="J23" s="368"/>
      <c r="K23" s="370"/>
    </row>
    <row r="24" spans="1:11" s="371" customFormat="1" ht="12.75" hidden="1" customHeight="1">
      <c r="A24" s="524"/>
      <c r="B24" s="525"/>
      <c r="C24" s="526" t="s">
        <v>73</v>
      </c>
      <c r="D24" s="526"/>
      <c r="E24" s="526"/>
      <c r="F24" s="86">
        <f>ROUND(((4.09+(4.66+4.09))*2.79)/2,2)</f>
        <v>17.91</v>
      </c>
      <c r="G24" s="93" t="s">
        <v>16</v>
      </c>
      <c r="H24" s="45"/>
      <c r="I24" s="166"/>
      <c r="J24" s="368"/>
      <c r="K24" s="370"/>
    </row>
    <row r="25" spans="1:11" s="371" customFormat="1" ht="12.75" hidden="1" customHeight="1">
      <c r="A25" s="524"/>
      <c r="B25" s="525"/>
      <c r="C25" s="525">
        <v>2</v>
      </c>
      <c r="D25" s="525"/>
      <c r="E25" s="88"/>
      <c r="F25" s="17"/>
      <c r="G25" s="90"/>
      <c r="H25" s="14"/>
      <c r="I25" s="162"/>
      <c r="J25" s="368"/>
      <c r="K25" s="370"/>
    </row>
    <row r="26" spans="1:11" s="371" customFormat="1" ht="12.75" hidden="1" customHeight="1">
      <c r="A26" s="168"/>
      <c r="B26" s="83"/>
      <c r="C26" s="83"/>
      <c r="D26" s="83"/>
      <c r="E26" s="88"/>
      <c r="F26" s="17"/>
      <c r="G26" s="17"/>
      <c r="H26" s="14"/>
      <c r="I26" s="162"/>
      <c r="J26" s="368"/>
      <c r="K26" s="370"/>
    </row>
    <row r="27" spans="1:11" s="371" customFormat="1" ht="12.75" hidden="1" customHeight="1">
      <c r="A27" s="545" t="s">
        <v>75</v>
      </c>
      <c r="B27" s="546"/>
      <c r="C27" s="547" t="s">
        <v>76</v>
      </c>
      <c r="D27" s="547"/>
      <c r="E27" s="547"/>
      <c r="F27" s="95">
        <f>F15</f>
        <v>2420.29</v>
      </c>
      <c r="G27" s="94" t="s">
        <v>64</v>
      </c>
      <c r="H27" s="95">
        <f>G17</f>
        <v>10.66</v>
      </c>
      <c r="I27" s="170" t="s">
        <v>64</v>
      </c>
      <c r="J27" s="368"/>
      <c r="K27" s="370"/>
    </row>
    <row r="28" spans="1:11" s="371" customFormat="1" ht="12.75" hidden="1" customHeight="1">
      <c r="A28" s="171">
        <f>H22</f>
        <v>70.11</v>
      </c>
      <c r="B28" s="95" t="s">
        <v>64</v>
      </c>
      <c r="C28" s="95">
        <v>161.83000000000001</v>
      </c>
      <c r="D28" s="95" t="s">
        <v>64</v>
      </c>
      <c r="E28" s="95">
        <v>6.12</v>
      </c>
      <c r="F28" s="95" t="s">
        <v>64</v>
      </c>
      <c r="G28" s="95">
        <v>3.85</v>
      </c>
      <c r="H28" s="95" t="s">
        <v>64</v>
      </c>
      <c r="I28" s="172">
        <v>78.150000000000006</v>
      </c>
      <c r="J28" s="368"/>
      <c r="K28" s="370"/>
    </row>
    <row r="29" spans="1:11" s="371" customFormat="1" ht="12.75" hidden="1" customHeight="1">
      <c r="A29" s="171" t="s">
        <v>64</v>
      </c>
      <c r="B29" s="95">
        <v>3.97</v>
      </c>
      <c r="C29" s="95" t="s">
        <v>64</v>
      </c>
      <c r="D29" s="95">
        <v>4.09</v>
      </c>
      <c r="E29" s="95" t="s">
        <v>64</v>
      </c>
      <c r="F29" s="95">
        <v>159.16999999999999</v>
      </c>
      <c r="G29" s="95" t="s">
        <v>64</v>
      </c>
      <c r="H29" s="95">
        <v>232.7</v>
      </c>
      <c r="I29" s="172" t="s">
        <v>64</v>
      </c>
      <c r="J29" s="368"/>
      <c r="K29" s="370"/>
    </row>
    <row r="30" spans="1:11" s="371" customFormat="1" ht="12.75" hidden="1" customHeight="1">
      <c r="A30" s="171">
        <v>117.06</v>
      </c>
      <c r="B30" s="95" t="s">
        <v>64</v>
      </c>
      <c r="C30" s="95">
        <v>102.94</v>
      </c>
      <c r="D30" s="95" t="s">
        <v>64</v>
      </c>
      <c r="E30" s="95">
        <v>116.83</v>
      </c>
      <c r="F30" s="95" t="s">
        <v>64</v>
      </c>
      <c r="G30" s="95">
        <v>68.33</v>
      </c>
      <c r="H30" s="95" t="s">
        <v>64</v>
      </c>
      <c r="I30" s="172">
        <v>122.7</v>
      </c>
      <c r="J30" s="368"/>
      <c r="K30" s="370"/>
    </row>
    <row r="31" spans="1:11" s="371" customFormat="1" ht="12.75" hidden="1" customHeight="1">
      <c r="A31" s="168"/>
      <c r="B31" s="83"/>
      <c r="C31" s="83"/>
      <c r="D31" s="83"/>
      <c r="E31" s="88"/>
      <c r="F31" s="17"/>
      <c r="G31" s="17"/>
      <c r="H31" s="14"/>
      <c r="I31" s="162"/>
      <c r="J31" s="368"/>
      <c r="K31" s="370"/>
    </row>
    <row r="32" spans="1:11" s="371" customFormat="1" ht="12.75" hidden="1" customHeight="1">
      <c r="A32" s="173"/>
      <c r="B32" s="85"/>
      <c r="C32" s="16"/>
      <c r="D32" s="15"/>
      <c r="E32" s="16"/>
      <c r="F32" s="17"/>
      <c r="G32" s="17"/>
      <c r="H32" s="14"/>
      <c r="I32" s="162"/>
      <c r="J32" s="368"/>
      <c r="K32" s="370"/>
    </row>
    <row r="33" spans="1:11" s="374" customFormat="1" ht="13.2" hidden="1">
      <c r="A33" s="174"/>
      <c r="B33" s="9" t="s">
        <v>34</v>
      </c>
      <c r="C33" s="18">
        <f>F27-H27-A28-C28-E28-G28-I28-B29-D29-F29-H29-A30-C30-E30-G30-I30</f>
        <v>1161.7800000000002</v>
      </c>
      <c r="D33" s="19" t="s">
        <v>16</v>
      </c>
      <c r="E33" s="84"/>
      <c r="F33" s="58"/>
      <c r="G33" s="58"/>
      <c r="H33" s="59"/>
      <c r="I33" s="175"/>
      <c r="J33" s="372"/>
      <c r="K33" s="373"/>
    </row>
    <row r="34" spans="1:11" s="374" customFormat="1" ht="8.25" hidden="1" customHeight="1">
      <c r="A34" s="176"/>
      <c r="B34" s="60"/>
      <c r="C34" s="61"/>
      <c r="D34" s="62"/>
      <c r="E34" s="84"/>
      <c r="F34" s="58"/>
      <c r="G34" s="58"/>
      <c r="H34" s="59"/>
      <c r="I34" s="175"/>
      <c r="J34" s="372"/>
      <c r="K34" s="373"/>
    </row>
    <row r="35" spans="1:11" s="371" customFormat="1" ht="16.5" hidden="1" customHeight="1">
      <c r="A35" s="164" t="str">
        <f>Planilha!A17</f>
        <v>2.0</v>
      </c>
      <c r="B35" s="510" t="str">
        <f>Planilha!C17</f>
        <v>SERVIÇOS DE DRENAGEM PROFUNDA</v>
      </c>
      <c r="C35" s="510"/>
      <c r="D35" s="510"/>
      <c r="E35" s="510"/>
      <c r="F35" s="510"/>
      <c r="G35" s="510"/>
      <c r="H35" s="510"/>
      <c r="I35" s="511"/>
      <c r="J35" s="368"/>
      <c r="K35" s="370"/>
    </row>
    <row r="36" spans="1:11" s="371" customFormat="1" ht="7.5" hidden="1" customHeight="1">
      <c r="A36" s="177"/>
      <c r="B36" s="45"/>
      <c r="C36" s="45"/>
      <c r="D36" s="45"/>
      <c r="E36" s="45"/>
      <c r="F36" s="45"/>
      <c r="G36" s="45"/>
      <c r="H36" s="45"/>
      <c r="I36" s="166"/>
      <c r="J36" s="368"/>
      <c r="K36" s="370"/>
    </row>
    <row r="37" spans="1:11" s="371" customFormat="1" ht="19.95" hidden="1" customHeight="1">
      <c r="A37" s="164" t="str">
        <f>Planilha!A18</f>
        <v>2.1</v>
      </c>
      <c r="B37" s="510" t="str">
        <f>Planilha!C18</f>
        <v>READEQUAÇÃO DE CAIXA PARA BOCA DE LOBO COMBINADA COM TAMPA DE CONCRETO, EM ALVENARIA COM BLOCOS DE CONCRETO DIMENSÕES INTERNAS 1,3X1X1,2 M AF_12/2020</v>
      </c>
      <c r="C37" s="510"/>
      <c r="D37" s="510"/>
      <c r="E37" s="510"/>
      <c r="F37" s="510"/>
      <c r="G37" s="510"/>
      <c r="H37" s="510"/>
      <c r="I37" s="511"/>
      <c r="J37" s="368"/>
      <c r="K37" s="370"/>
    </row>
    <row r="38" spans="1:11" s="371" customFormat="1" ht="7.5" hidden="1" customHeight="1">
      <c r="A38" s="177"/>
      <c r="B38" s="45"/>
      <c r="C38" s="45"/>
      <c r="D38" s="45"/>
      <c r="E38" s="45"/>
      <c r="F38" s="45"/>
      <c r="G38" s="45"/>
      <c r="H38" s="45"/>
      <c r="I38" s="166"/>
      <c r="J38" s="368"/>
      <c r="K38" s="370"/>
    </row>
    <row r="39" spans="1:11" s="371" customFormat="1" ht="13.5" hidden="1" customHeight="1">
      <c r="A39" s="548" t="s">
        <v>189</v>
      </c>
      <c r="B39" s="549"/>
      <c r="C39" s="549"/>
      <c r="D39" s="45"/>
      <c r="E39" s="45"/>
      <c r="F39" s="45"/>
      <c r="G39" s="45"/>
      <c r="H39" s="45"/>
      <c r="I39" s="166"/>
      <c r="J39" s="368"/>
      <c r="K39" s="370"/>
    </row>
    <row r="40" spans="1:11" s="371" customFormat="1" ht="13.5" hidden="1" customHeight="1">
      <c r="A40" s="306"/>
      <c r="B40" s="452" t="s">
        <v>190</v>
      </c>
      <c r="C40" s="452" t="s">
        <v>191</v>
      </c>
      <c r="D40" s="453" t="s">
        <v>192</v>
      </c>
      <c r="E40" s="453" t="s">
        <v>193</v>
      </c>
      <c r="F40" s="453" t="s">
        <v>194</v>
      </c>
      <c r="G40" s="454"/>
      <c r="H40" s="45"/>
      <c r="I40" s="166"/>
      <c r="J40" s="368"/>
      <c r="K40" s="370"/>
    </row>
    <row r="41" spans="1:11" s="371" customFormat="1" ht="13.5" hidden="1" customHeight="1">
      <c r="A41" s="306"/>
      <c r="B41" s="450" t="s">
        <v>195</v>
      </c>
      <c r="C41" s="451">
        <v>1</v>
      </c>
      <c r="D41" s="449"/>
      <c r="E41" s="449"/>
      <c r="F41" s="449"/>
      <c r="G41" s="449"/>
      <c r="H41" s="45"/>
      <c r="I41" s="166"/>
      <c r="J41" s="368"/>
      <c r="K41" s="370"/>
    </row>
    <row r="42" spans="1:11" s="371" customFormat="1" ht="13.5" hidden="1" customHeight="1">
      <c r="A42" s="306"/>
      <c r="B42" s="496" t="s">
        <v>196</v>
      </c>
      <c r="C42" s="497">
        <v>6</v>
      </c>
      <c r="D42" s="498"/>
      <c r="E42" s="498"/>
      <c r="F42" s="498"/>
      <c r="G42" s="498"/>
      <c r="H42" s="45"/>
      <c r="I42" s="166"/>
      <c r="J42" s="368"/>
      <c r="K42" s="370"/>
    </row>
    <row r="43" spans="1:11" s="371" customFormat="1" ht="12" customHeight="1">
      <c r="A43" s="157" t="str">
        <f>Planilha!$A$15</f>
        <v>1.2</v>
      </c>
      <c r="B43" s="503" t="str">
        <f>Planilha!$C$15</f>
        <v>BARRACÃO DE OBRA, EM CHAPA DE COMPENSADO RESINADO, INCLUSIVE  INSTALAÇÕES SANITÁRIAS E MOBILIÁRIO - PADRÃO DER-MG</v>
      </c>
      <c r="C43" s="503"/>
      <c r="D43" s="503"/>
      <c r="E43" s="503"/>
      <c r="F43" s="503"/>
      <c r="G43" s="503"/>
      <c r="H43" s="503"/>
      <c r="I43" s="504"/>
      <c r="J43" s="368"/>
      <c r="K43" s="370"/>
    </row>
    <row r="44" spans="1:11" s="371" customFormat="1" ht="10.8" customHeight="1">
      <c r="A44" s="306"/>
      <c r="B44" s="398"/>
      <c r="C44" s="499"/>
      <c r="D44" s="448"/>
      <c r="E44" s="448"/>
      <c r="F44" s="448"/>
      <c r="G44" s="448"/>
      <c r="H44" s="45"/>
      <c r="I44" s="166"/>
      <c r="J44" s="368"/>
      <c r="K44" s="370"/>
    </row>
    <row r="45" spans="1:11" s="371" customFormat="1" ht="16.2" customHeight="1">
      <c r="A45" s="501" t="s">
        <v>25</v>
      </c>
      <c r="B45" s="499">
        <v>3</v>
      </c>
      <c r="C45" s="398" t="s">
        <v>26</v>
      </c>
      <c r="D45" s="484" t="s">
        <v>27</v>
      </c>
      <c r="E45" s="500">
        <v>4</v>
      </c>
      <c r="F45" s="448" t="s">
        <v>14</v>
      </c>
      <c r="G45" s="448" t="s">
        <v>28</v>
      </c>
      <c r="H45" s="502">
        <f>B45*E45</f>
        <v>12</v>
      </c>
      <c r="I45" s="161" t="s">
        <v>29</v>
      </c>
      <c r="J45" s="368"/>
      <c r="K45" s="370"/>
    </row>
    <row r="46" spans="1:11" s="371" customFormat="1" ht="9.6" customHeight="1">
      <c r="A46" s="306"/>
      <c r="B46" s="307"/>
      <c r="C46" s="307"/>
      <c r="D46" s="45"/>
      <c r="E46" s="45"/>
      <c r="F46" s="45"/>
      <c r="G46" s="45"/>
      <c r="H46" s="45"/>
      <c r="I46" s="166"/>
      <c r="J46" s="368"/>
      <c r="K46" s="370"/>
    </row>
    <row r="47" spans="1:11" s="371" customFormat="1" ht="12.6" customHeight="1">
      <c r="A47" s="177"/>
      <c r="B47" s="45"/>
      <c r="C47" s="45"/>
      <c r="D47" s="45"/>
      <c r="E47" s="45"/>
      <c r="F47" s="45"/>
      <c r="G47" s="45"/>
      <c r="H47" s="45"/>
      <c r="I47" s="166"/>
      <c r="J47" s="368"/>
      <c r="K47" s="370"/>
    </row>
    <row r="48" spans="1:11" s="375" customFormat="1" ht="14.25" customHeight="1">
      <c r="A48" s="164" t="str">
        <f>Planilha!A20</f>
        <v>2.0</v>
      </c>
      <c r="B48" s="510" t="str">
        <f>Planilha!C20</f>
        <v>SERVIÇOS DE DRENAGEM SUPERFICIAL</v>
      </c>
      <c r="C48" s="510"/>
      <c r="D48" s="510"/>
      <c r="E48" s="510"/>
      <c r="F48" s="510"/>
      <c r="G48" s="510"/>
      <c r="H48" s="510"/>
      <c r="I48" s="511"/>
    </row>
    <row r="49" spans="1:11" s="375" customFormat="1" ht="8.25" customHeight="1">
      <c r="A49" s="178"/>
      <c r="B49" s="35"/>
      <c r="C49" s="35"/>
      <c r="D49" s="35"/>
      <c r="E49" s="35"/>
      <c r="F49" s="35"/>
      <c r="G49" s="35"/>
      <c r="H49" s="35"/>
      <c r="I49" s="179"/>
      <c r="K49" s="376"/>
    </row>
    <row r="50" spans="1:11" s="375" customFormat="1" ht="8.25" customHeight="1">
      <c r="A50" s="455" t="str">
        <f>Planilha!A21</f>
        <v>2.1</v>
      </c>
      <c r="B50" s="532" t="str">
        <f>Planilha!C21</f>
        <v>EXECUÇÃO DE SARJETA DE CONCRETO USINADO, MOLDADA IN LOCO EM TRECHO RETO, 45 CM BASE X 10 CM ALTURA. AF_06/2016</v>
      </c>
      <c r="C50" s="532"/>
      <c r="D50" s="532"/>
      <c r="E50" s="532"/>
      <c r="F50" s="532"/>
      <c r="G50" s="532"/>
      <c r="H50" s="532"/>
      <c r="I50" s="533"/>
      <c r="K50" s="376"/>
    </row>
    <row r="51" spans="1:11" s="375" customFormat="1" ht="8.25" customHeight="1">
      <c r="A51" s="178"/>
      <c r="B51" s="35"/>
      <c r="C51" s="35"/>
      <c r="D51" s="35"/>
      <c r="E51" s="35"/>
      <c r="F51" s="35"/>
      <c r="G51" s="35"/>
      <c r="H51" s="35"/>
      <c r="I51" s="179"/>
      <c r="K51" s="376"/>
    </row>
    <row r="52" spans="1:11" s="375" customFormat="1" ht="13.2">
      <c r="A52" s="178"/>
      <c r="B52" s="452" t="s">
        <v>190</v>
      </c>
      <c r="C52" s="452" t="s">
        <v>191</v>
      </c>
      <c r="D52" s="453" t="s">
        <v>192</v>
      </c>
      <c r="E52" s="453" t="s">
        <v>193</v>
      </c>
      <c r="F52" s="453" t="s">
        <v>194</v>
      </c>
      <c r="G52" s="454"/>
      <c r="H52" s="35"/>
      <c r="I52" s="179"/>
      <c r="K52" s="376"/>
    </row>
    <row r="53" spans="1:11" s="375" customFormat="1" ht="13.2">
      <c r="A53" s="178"/>
      <c r="B53" s="450" t="s">
        <v>195</v>
      </c>
      <c r="C53" s="451">
        <v>0</v>
      </c>
      <c r="D53" s="449">
        <v>232.35</v>
      </c>
      <c r="E53" s="449"/>
      <c r="F53" s="449"/>
      <c r="G53" s="449"/>
      <c r="H53" s="35"/>
      <c r="I53" s="179"/>
      <c r="K53" s="376"/>
    </row>
    <row r="54" spans="1:11" s="375" customFormat="1" ht="13.2" hidden="1">
      <c r="A54" s="178"/>
      <c r="B54" s="450" t="s">
        <v>196</v>
      </c>
      <c r="C54" s="451">
        <v>0</v>
      </c>
      <c r="D54" s="449">
        <v>0</v>
      </c>
      <c r="E54" s="449"/>
      <c r="F54" s="449"/>
      <c r="G54" s="449"/>
      <c r="H54" s="35"/>
      <c r="I54" s="179"/>
      <c r="K54" s="376"/>
    </row>
    <row r="55" spans="1:11" s="375" customFormat="1" ht="13.2">
      <c r="A55" s="178"/>
      <c r="B55" s="450" t="s">
        <v>197</v>
      </c>
      <c r="C55" s="451">
        <v>0</v>
      </c>
      <c r="D55" s="449">
        <v>355.61</v>
      </c>
      <c r="E55" s="449"/>
      <c r="F55" s="449"/>
      <c r="G55" s="449"/>
      <c r="H55" s="35"/>
      <c r="I55" s="179"/>
      <c r="K55" s="376"/>
    </row>
    <row r="56" spans="1:11" s="375" customFormat="1" ht="13.2">
      <c r="A56" s="178"/>
      <c r="B56" s="450" t="s">
        <v>198</v>
      </c>
      <c r="C56" s="451">
        <v>0</v>
      </c>
      <c r="D56" s="449">
        <v>199.77</v>
      </c>
      <c r="E56" s="449"/>
      <c r="F56" s="449"/>
      <c r="G56" s="449"/>
      <c r="H56" s="35"/>
      <c r="I56" s="179"/>
      <c r="K56" s="376"/>
    </row>
    <row r="57" spans="1:11" s="375" customFormat="1" ht="13.2">
      <c r="A57" s="178"/>
      <c r="B57" s="450" t="s">
        <v>209</v>
      </c>
      <c r="C57" s="451">
        <v>0</v>
      </c>
      <c r="D57" s="449">
        <v>657.36</v>
      </c>
      <c r="E57" s="449"/>
      <c r="F57" s="449"/>
      <c r="G57" s="449"/>
      <c r="H57" s="35"/>
      <c r="I57" s="179"/>
      <c r="K57" s="376"/>
    </row>
    <row r="58" spans="1:11" s="375" customFormat="1" ht="13.2">
      <c r="A58" s="178"/>
      <c r="B58" s="450" t="s">
        <v>210</v>
      </c>
      <c r="C58" s="451">
        <v>0</v>
      </c>
      <c r="D58" s="449">
        <v>99.22</v>
      </c>
      <c r="E58" s="449"/>
      <c r="F58" s="449"/>
      <c r="G58" s="449"/>
      <c r="H58" s="35"/>
      <c r="I58" s="179"/>
      <c r="K58" s="376"/>
    </row>
    <row r="59" spans="1:11" s="375" customFormat="1" ht="13.2">
      <c r="A59" s="178"/>
      <c r="B59" s="450" t="s">
        <v>212</v>
      </c>
      <c r="C59" s="451">
        <v>0</v>
      </c>
      <c r="D59" s="449">
        <v>166.96</v>
      </c>
      <c r="E59" s="449"/>
      <c r="F59" s="449"/>
      <c r="G59" s="449"/>
      <c r="H59" s="35"/>
      <c r="I59" s="179"/>
      <c r="K59" s="376"/>
    </row>
    <row r="60" spans="1:11" s="375" customFormat="1" ht="18" customHeight="1" thickBot="1">
      <c r="A60" s="178"/>
      <c r="B60" s="398"/>
      <c r="C60" s="398"/>
      <c r="D60" s="448"/>
      <c r="E60" s="448"/>
      <c r="F60" s="448"/>
      <c r="G60" s="448"/>
      <c r="H60" s="35"/>
      <c r="I60" s="179"/>
      <c r="K60" s="376"/>
    </row>
    <row r="61" spans="1:11" s="380" customFormat="1" ht="13.8" thickBot="1">
      <c r="A61" s="180" t="s">
        <v>199</v>
      </c>
      <c r="B61" s="98"/>
      <c r="C61" s="377"/>
      <c r="D61" s="96"/>
      <c r="E61" s="390">
        <f>SUM(D53:D59)</f>
        <v>1711.2700000000002</v>
      </c>
      <c r="F61" s="456" t="s">
        <v>14</v>
      </c>
      <c r="G61" s="96"/>
      <c r="H61" s="35"/>
      <c r="I61" s="179"/>
      <c r="J61" s="378" t="s">
        <v>151</v>
      </c>
      <c r="K61" s="379">
        <f>6.74+6.92+7.22+2.62+6.15+7.62+3.04+6.78+4.75+2.7+7.53+3.07+4.88+6.77+6.06+3.87+10.25+4.05+3.09+10.58+2+5.36+7.4+2.11+5.21+11.61+14.45+2.84+4.29+8.03+2.15+8.77+5.41+1.62+7.3+6.53+6.53</f>
        <v>216.3</v>
      </c>
    </row>
    <row r="62" spans="1:11" s="371" customFormat="1" ht="12" customHeight="1">
      <c r="A62" s="181"/>
      <c r="B62" s="97"/>
      <c r="C62" s="16"/>
      <c r="D62" s="15"/>
      <c r="E62" s="68"/>
      <c r="F62" s="68"/>
      <c r="G62" s="68"/>
      <c r="H62" s="40"/>
      <c r="I62" s="154"/>
      <c r="J62" s="378" t="s">
        <v>152</v>
      </c>
      <c r="K62" s="379">
        <f>6.18+6.18+6.6+2.41+5.35+5.31+1.96+9.87+9.18+11.75+4.07+4.07+5.48+13.2+5.61+2.65+9.86+7.54+10.41+3.02+2.33+4.42+8.3+4.86+5.44+4.93+2.78+5.96+3.76+7.07+5.46</f>
        <v>186.01000000000002</v>
      </c>
    </row>
    <row r="63" spans="1:11" s="371" customFormat="1" ht="13.2">
      <c r="A63" s="364" t="str">
        <f>Planilha!A23</f>
        <v>3.0</v>
      </c>
      <c r="B63" s="530" t="str">
        <f>Planilha!C23</f>
        <v>SERVIÇOS DE CALÇAMENTO EM PISO INTERTRAVADO</v>
      </c>
      <c r="C63" s="530"/>
      <c r="D63" s="530"/>
      <c r="E63" s="530"/>
      <c r="F63" s="530"/>
      <c r="G63" s="530"/>
      <c r="H63" s="530"/>
      <c r="I63" s="531"/>
    </row>
    <row r="64" spans="1:11" s="393" customFormat="1" ht="11.25" customHeight="1">
      <c r="A64" s="309"/>
      <c r="B64" s="308"/>
      <c r="C64" s="308"/>
      <c r="D64" s="308"/>
      <c r="E64" s="308"/>
      <c r="F64" s="308"/>
      <c r="G64" s="308"/>
      <c r="H64" s="308"/>
      <c r="I64" s="418"/>
    </row>
    <row r="65" spans="1:11" s="371" customFormat="1" ht="22.2" customHeight="1">
      <c r="A65" s="164" t="str">
        <f>Planilha!A24</f>
        <v>3.1</v>
      </c>
      <c r="B65" s="510" t="str">
        <f>Planilha!C24</f>
        <v>REGULARIZAÇÃO E COMPACTAÇÃO MECÂNICA DE TERRENO COM ROLO VIBRATÓRIO, EXCLUSIVE DESMATAMENTO, DESTOCAMENTO, LIMPEZA/ROÇADA DO TERRENO</v>
      </c>
      <c r="C65" s="510"/>
      <c r="D65" s="510"/>
      <c r="E65" s="510"/>
      <c r="F65" s="510"/>
      <c r="G65" s="510"/>
      <c r="H65" s="510"/>
      <c r="I65" s="511"/>
      <c r="K65" s="381"/>
    </row>
    <row r="66" spans="1:11" s="371" customFormat="1" ht="13.2">
      <c r="A66" s="419"/>
      <c r="B66" s="96"/>
      <c r="C66" s="304"/>
      <c r="D66" s="70"/>
      <c r="E66" s="338"/>
      <c r="F66" s="382"/>
      <c r="G66" s="382"/>
      <c r="H66" s="382"/>
      <c r="I66" s="385"/>
    </row>
    <row r="67" spans="1:11" s="374" customFormat="1" ht="13.2">
      <c r="A67" s="420"/>
      <c r="B67" s="452" t="s">
        <v>190</v>
      </c>
      <c r="C67" s="452" t="s">
        <v>191</v>
      </c>
      <c r="D67" s="453" t="s">
        <v>192</v>
      </c>
      <c r="E67" s="453" t="s">
        <v>193</v>
      </c>
      <c r="F67" s="453" t="s">
        <v>194</v>
      </c>
      <c r="G67" s="454"/>
      <c r="H67" s="383"/>
      <c r="I67" s="384"/>
    </row>
    <row r="68" spans="1:11" s="374" customFormat="1" ht="13.2">
      <c r="A68" s="420"/>
      <c r="B68" s="450" t="s">
        <v>195</v>
      </c>
      <c r="C68" s="451">
        <v>0</v>
      </c>
      <c r="D68" s="449"/>
      <c r="E68" s="449"/>
      <c r="F68" s="449">
        <v>645.87</v>
      </c>
      <c r="G68" s="449"/>
      <c r="H68" s="383"/>
      <c r="I68" s="384"/>
    </row>
    <row r="69" spans="1:11" s="374" customFormat="1" ht="13.2" hidden="1">
      <c r="A69" s="420"/>
      <c r="B69" s="450" t="s">
        <v>196</v>
      </c>
      <c r="C69" s="451">
        <v>0</v>
      </c>
      <c r="D69" s="449"/>
      <c r="E69" s="449"/>
      <c r="F69" s="449">
        <v>0</v>
      </c>
      <c r="G69" s="449"/>
      <c r="H69" s="383"/>
      <c r="I69" s="384"/>
    </row>
    <row r="70" spans="1:11" s="371" customFormat="1" ht="13.2">
      <c r="A70" s="419"/>
      <c r="B70" s="450" t="s">
        <v>197</v>
      </c>
      <c r="C70" s="451">
        <v>0</v>
      </c>
      <c r="D70" s="449"/>
      <c r="E70" s="449"/>
      <c r="F70" s="449">
        <v>989.43</v>
      </c>
      <c r="G70" s="449"/>
      <c r="H70" s="382"/>
      <c r="I70" s="385"/>
    </row>
    <row r="71" spans="1:11" s="371" customFormat="1" ht="13.2">
      <c r="A71" s="419"/>
      <c r="B71" s="450" t="s">
        <v>198</v>
      </c>
      <c r="C71" s="451">
        <v>0</v>
      </c>
      <c r="D71" s="449"/>
      <c r="E71" s="449"/>
      <c r="F71" s="449">
        <v>637.9</v>
      </c>
      <c r="G71" s="449"/>
      <c r="H71" s="382"/>
      <c r="I71" s="385"/>
    </row>
    <row r="72" spans="1:11" s="371" customFormat="1" ht="13.2">
      <c r="A72" s="419"/>
      <c r="B72" s="450" t="s">
        <v>209</v>
      </c>
      <c r="C72" s="451">
        <v>0</v>
      </c>
      <c r="D72" s="449"/>
      <c r="E72" s="449"/>
      <c r="F72" s="449">
        <v>1723.55</v>
      </c>
      <c r="G72" s="449"/>
      <c r="H72" s="382"/>
      <c r="I72" s="385"/>
    </row>
    <row r="73" spans="1:11" s="371" customFormat="1" ht="12.75" customHeight="1">
      <c r="A73" s="181"/>
      <c r="B73" s="450" t="s">
        <v>210</v>
      </c>
      <c r="C73" s="451">
        <v>0</v>
      </c>
      <c r="D73" s="449"/>
      <c r="E73" s="449"/>
      <c r="F73" s="449">
        <v>235.82</v>
      </c>
      <c r="G73" s="449"/>
      <c r="H73" s="96"/>
      <c r="I73" s="184"/>
    </row>
    <row r="74" spans="1:11" s="371" customFormat="1" ht="12.75" customHeight="1">
      <c r="A74" s="181"/>
      <c r="B74" s="450" t="s">
        <v>212</v>
      </c>
      <c r="C74" s="451">
        <v>0</v>
      </c>
      <c r="D74" s="449"/>
      <c r="E74" s="449"/>
      <c r="F74" s="449">
        <v>611.02</v>
      </c>
      <c r="G74" s="449"/>
      <c r="H74" s="96"/>
      <c r="I74" s="184"/>
    </row>
    <row r="75" spans="1:11" s="371" customFormat="1" ht="12.75" customHeight="1" thickBot="1">
      <c r="A75" s="181"/>
      <c r="B75" s="96"/>
      <c r="C75" s="96"/>
      <c r="D75" s="96"/>
      <c r="E75" s="96"/>
      <c r="F75" s="96"/>
      <c r="G75" s="96"/>
      <c r="H75" s="96"/>
      <c r="I75" s="184"/>
    </row>
    <row r="76" spans="1:11" s="371" customFormat="1" ht="14.25" customHeight="1" thickBot="1">
      <c r="A76" s="337" t="s">
        <v>149</v>
      </c>
      <c r="B76" s="389">
        <f>F70+F71+F69+F68+F72+F73+F74</f>
        <v>4843.59</v>
      </c>
      <c r="C76" s="460" t="s">
        <v>16</v>
      </c>
      <c r="D76" s="382"/>
      <c r="E76" s="382"/>
      <c r="F76" s="74"/>
      <c r="G76" s="40"/>
      <c r="H76" s="40"/>
      <c r="I76" s="184"/>
    </row>
    <row r="77" spans="1:11" s="371" customFormat="1" ht="13.2">
      <c r="A77" s="185"/>
      <c r="B77" s="99"/>
      <c r="C77" s="72"/>
      <c r="D77" s="382"/>
      <c r="E77" s="382"/>
      <c r="F77" s="74"/>
      <c r="G77" s="40"/>
      <c r="H77" s="40"/>
      <c r="I77" s="184"/>
    </row>
    <row r="78" spans="1:11" s="374" customFormat="1" ht="7.5" customHeight="1">
      <c r="A78" s="183"/>
      <c r="B78" s="99"/>
      <c r="C78" s="72"/>
      <c r="D78" s="72"/>
      <c r="E78" s="72"/>
      <c r="F78" s="70"/>
      <c r="G78" s="40"/>
      <c r="H78" s="40"/>
      <c r="I78" s="184"/>
    </row>
    <row r="79" spans="1:11" s="374" customFormat="1" ht="19.95" customHeight="1">
      <c r="A79" s="156" t="str">
        <f>Planilha!A25</f>
        <v>3.2</v>
      </c>
      <c r="B79" s="514" t="str">
        <f>Planilha!C25</f>
        <v>EXECUÇÃO DE PAVIMENTO INTERTRAVADO EM BLOCO
SEXTAVADO, ESPESSURA 8CM, FCK 35MPA, INCLUINDO
FORNECIMENTO E TRANSPORTE DE TODOS OS MATERIAIS E
COLCHÃO DE ASSENTAMENTO COM ESPESSURA 6CM</v>
      </c>
      <c r="C79" s="514"/>
      <c r="D79" s="514"/>
      <c r="E79" s="514"/>
      <c r="F79" s="514"/>
      <c r="G79" s="514"/>
      <c r="H79" s="514"/>
      <c r="I79" s="515"/>
    </row>
    <row r="80" spans="1:11" s="374" customFormat="1" ht="12" customHeight="1">
      <c r="A80" s="419"/>
      <c r="B80" s="304"/>
      <c r="C80" s="304"/>
      <c r="D80" s="304"/>
      <c r="E80" s="304"/>
      <c r="F80" s="70"/>
      <c r="G80" s="438"/>
      <c r="H80" s="457"/>
      <c r="I80" s="458"/>
    </row>
    <row r="81" spans="1:9" s="374" customFormat="1" ht="12" customHeight="1">
      <c r="A81" s="420"/>
      <c r="B81" s="452" t="s">
        <v>190</v>
      </c>
      <c r="C81" s="452" t="s">
        <v>191</v>
      </c>
      <c r="D81" s="453" t="s">
        <v>192</v>
      </c>
      <c r="E81" s="453" t="s">
        <v>193</v>
      </c>
      <c r="F81" s="453" t="s">
        <v>194</v>
      </c>
      <c r="G81" s="454"/>
      <c r="H81" s="457"/>
      <c r="I81" s="421"/>
    </row>
    <row r="82" spans="1:9" s="374" customFormat="1" ht="12" customHeight="1">
      <c r="A82" s="419"/>
      <c r="B82" s="450" t="s">
        <v>195</v>
      </c>
      <c r="C82" s="451">
        <v>0</v>
      </c>
      <c r="D82" s="449"/>
      <c r="E82" s="449"/>
      <c r="F82" s="449">
        <v>541.30999999999995</v>
      </c>
      <c r="G82" s="449"/>
      <c r="H82" s="459"/>
      <c r="I82" s="422"/>
    </row>
    <row r="83" spans="1:9" s="374" customFormat="1" ht="12" hidden="1" customHeight="1">
      <c r="A83" s="419"/>
      <c r="B83" s="450" t="s">
        <v>196</v>
      </c>
      <c r="C83" s="451">
        <v>0</v>
      </c>
      <c r="D83" s="449"/>
      <c r="E83" s="449"/>
      <c r="F83" s="449">
        <v>0</v>
      </c>
      <c r="G83" s="449"/>
      <c r="H83" s="459"/>
      <c r="I83" s="422"/>
    </row>
    <row r="84" spans="1:9" s="374" customFormat="1" ht="12" customHeight="1">
      <c r="A84" s="419"/>
      <c r="B84" s="450" t="s">
        <v>197</v>
      </c>
      <c r="C84" s="451">
        <v>0</v>
      </c>
      <c r="D84" s="449"/>
      <c r="E84" s="449"/>
      <c r="F84" s="449">
        <v>829.41</v>
      </c>
      <c r="G84" s="449"/>
      <c r="H84" s="394"/>
      <c r="I84" s="422"/>
    </row>
    <row r="85" spans="1:9" s="374" customFormat="1" ht="12" customHeight="1">
      <c r="A85" s="419"/>
      <c r="B85" s="450" t="s">
        <v>198</v>
      </c>
      <c r="C85" s="451">
        <v>0</v>
      </c>
      <c r="D85" s="449"/>
      <c r="E85" s="449"/>
      <c r="F85" s="449">
        <v>548</v>
      </c>
      <c r="G85" s="449"/>
      <c r="H85" s="394"/>
      <c r="I85" s="422"/>
    </row>
    <row r="86" spans="1:9" s="374" customFormat="1" ht="12" customHeight="1">
      <c r="A86" s="419"/>
      <c r="B86" s="450" t="s">
        <v>209</v>
      </c>
      <c r="C86" s="451">
        <v>0</v>
      </c>
      <c r="D86" s="449"/>
      <c r="E86" s="449"/>
      <c r="F86" s="449">
        <v>1427.74</v>
      </c>
      <c r="G86" s="449"/>
      <c r="H86" s="459"/>
      <c r="I86" s="422"/>
    </row>
    <row r="87" spans="1:9" s="374" customFormat="1" ht="12" customHeight="1">
      <c r="A87" s="419"/>
      <c r="B87" s="450" t="s">
        <v>210</v>
      </c>
      <c r="C87" s="451">
        <v>0</v>
      </c>
      <c r="D87" s="449"/>
      <c r="E87" s="449"/>
      <c r="F87" s="449">
        <v>191.17</v>
      </c>
      <c r="G87" s="449"/>
      <c r="H87" s="459"/>
      <c r="I87" s="422"/>
    </row>
    <row r="88" spans="1:9" s="374" customFormat="1" ht="12" customHeight="1">
      <c r="A88" s="419"/>
      <c r="B88" s="450" t="s">
        <v>212</v>
      </c>
      <c r="C88" s="451">
        <v>0</v>
      </c>
      <c r="D88" s="449"/>
      <c r="E88" s="449"/>
      <c r="F88" s="449">
        <v>535.89</v>
      </c>
      <c r="G88" s="449"/>
      <c r="H88" s="459"/>
      <c r="I88" s="422"/>
    </row>
    <row r="89" spans="1:9" s="374" customFormat="1" ht="12" customHeight="1" thickBot="1">
      <c r="A89" s="419"/>
      <c r="B89" s="304"/>
      <c r="C89" s="304"/>
      <c r="D89" s="304"/>
      <c r="E89" s="304"/>
      <c r="F89" s="304"/>
      <c r="G89" s="304"/>
      <c r="H89" s="304"/>
      <c r="I89" s="423"/>
    </row>
    <row r="90" spans="1:9" s="374" customFormat="1" ht="12" customHeight="1" thickBot="1">
      <c r="A90" s="337" t="s">
        <v>149</v>
      </c>
      <c r="B90" s="389">
        <f>F84+F85+F83+F82+F86+F87+F88</f>
        <v>4073.52</v>
      </c>
      <c r="C90" s="460" t="s">
        <v>16</v>
      </c>
      <c r="D90" s="382"/>
      <c r="E90" s="382"/>
      <c r="F90" s="74"/>
      <c r="G90" s="40"/>
      <c r="H90" s="40"/>
      <c r="I90" s="184"/>
    </row>
    <row r="91" spans="1:9" s="374" customFormat="1" ht="12" customHeight="1">
      <c r="A91" s="185"/>
      <c r="B91" s="99"/>
      <c r="C91" s="72"/>
      <c r="D91" s="382"/>
      <c r="E91" s="382"/>
      <c r="F91" s="74"/>
      <c r="G91" s="40"/>
      <c r="H91" s="40"/>
      <c r="I91" s="184"/>
    </row>
    <row r="92" spans="1:9" s="371" customFormat="1" ht="12.6" customHeight="1">
      <c r="A92" s="156" t="str">
        <f>Planilha!A27</f>
        <v>4.0</v>
      </c>
      <c r="B92" s="537" t="str">
        <f>Planilha!C27</f>
        <v>MEIO FIO</v>
      </c>
      <c r="C92" s="537"/>
      <c r="D92" s="537"/>
      <c r="E92" s="537"/>
      <c r="F92" s="537"/>
      <c r="G92" s="537"/>
      <c r="H92" s="537"/>
      <c r="I92" s="538"/>
    </row>
    <row r="93" spans="1:9" s="374" customFormat="1" ht="13.2">
      <c r="A93" s="101"/>
      <c r="B93" s="100"/>
      <c r="C93" s="100"/>
      <c r="D93" s="100"/>
      <c r="E93" s="100"/>
      <c r="F93" s="100"/>
      <c r="G93" s="100"/>
      <c r="H93" s="100"/>
      <c r="I93" s="102"/>
    </row>
    <row r="94" spans="1:9" s="371" customFormat="1" ht="21.6" customHeight="1">
      <c r="A94" s="156" t="str">
        <f>Planilha!A28</f>
        <v>4.1</v>
      </c>
      <c r="B94" s="537" t="str">
        <f>Planilha!C28</f>
        <v>GUIA DE MEIO-FIO, EM CONCRETO COM FCK 20MPA, PRÉ-
MOLDADA, MFC-03 PADRÃO DER-MG, DIMENSÕES (12X18X45)CM,EXCLUSIVE SARJETA, INCLUSIVE ESCAVAÇÃO, APILOAMENTO E TRANSPORTE COM RETIRADA DO MATERIAL ESCAVADO (EM CAÇAMBA)</v>
      </c>
      <c r="C94" s="537"/>
      <c r="D94" s="537"/>
      <c r="E94" s="537"/>
      <c r="F94" s="537"/>
      <c r="G94" s="537"/>
      <c r="H94" s="537"/>
      <c r="I94" s="538"/>
    </row>
    <row r="95" spans="1:9" s="371" customFormat="1" ht="15.75" customHeight="1">
      <c r="A95" s="177"/>
      <c r="B95" s="45"/>
      <c r="C95" s="45"/>
      <c r="D95" s="45"/>
      <c r="E95" s="45"/>
      <c r="F95" s="45"/>
      <c r="G95" s="45"/>
      <c r="H95" s="45"/>
      <c r="I95" s="166"/>
    </row>
    <row r="96" spans="1:9" s="371" customFormat="1" ht="13.2">
      <c r="A96" s="177"/>
      <c r="B96" s="452" t="s">
        <v>190</v>
      </c>
      <c r="C96" s="452" t="s">
        <v>191</v>
      </c>
      <c r="D96" s="453" t="s">
        <v>192</v>
      </c>
      <c r="E96" s="453" t="s">
        <v>193</v>
      </c>
      <c r="F96" s="453" t="s">
        <v>194</v>
      </c>
      <c r="G96" s="454"/>
      <c r="H96" s="45"/>
      <c r="I96" s="166"/>
    </row>
    <row r="97" spans="1:9" s="371" customFormat="1" ht="13.2">
      <c r="A97" s="177"/>
      <c r="B97" s="450" t="s">
        <v>195</v>
      </c>
      <c r="C97" s="451">
        <v>0</v>
      </c>
      <c r="D97" s="449">
        <v>15.57</v>
      </c>
      <c r="E97" s="449"/>
      <c r="F97" s="449"/>
      <c r="G97" s="449"/>
      <c r="H97" s="45"/>
      <c r="I97" s="166"/>
    </row>
    <row r="98" spans="1:9" s="371" customFormat="1" ht="13.2" hidden="1">
      <c r="A98" s="177"/>
      <c r="B98" s="450" t="s">
        <v>196</v>
      </c>
      <c r="C98" s="451">
        <v>0</v>
      </c>
      <c r="D98" s="449">
        <v>0</v>
      </c>
      <c r="E98" s="449"/>
      <c r="F98" s="449"/>
      <c r="G98" s="449"/>
      <c r="H98" s="45"/>
      <c r="I98" s="166"/>
    </row>
    <row r="99" spans="1:9" s="371" customFormat="1" ht="13.2">
      <c r="A99" s="177"/>
      <c r="B99" s="450" t="s">
        <v>197</v>
      </c>
      <c r="C99" s="451">
        <v>0</v>
      </c>
      <c r="D99" s="449">
        <v>18.579999999999998</v>
      </c>
      <c r="E99" s="449"/>
      <c r="F99" s="449"/>
      <c r="G99" s="449"/>
      <c r="H99" s="45"/>
      <c r="I99" s="166"/>
    </row>
    <row r="100" spans="1:9" s="371" customFormat="1" ht="13.2">
      <c r="A100" s="177"/>
      <c r="B100" s="450" t="s">
        <v>198</v>
      </c>
      <c r="C100" s="451">
        <v>0</v>
      </c>
      <c r="D100" s="449">
        <v>18.71</v>
      </c>
      <c r="E100" s="449"/>
      <c r="F100" s="449"/>
      <c r="G100" s="449"/>
      <c r="H100" s="45"/>
      <c r="I100" s="166"/>
    </row>
    <row r="101" spans="1:9" s="371" customFormat="1" ht="13.2">
      <c r="A101" s="177"/>
      <c r="B101" s="450" t="s">
        <v>209</v>
      </c>
      <c r="C101" s="451">
        <v>0</v>
      </c>
      <c r="D101" s="449">
        <v>35.24</v>
      </c>
      <c r="E101" s="449"/>
      <c r="F101" s="449"/>
      <c r="G101" s="449"/>
      <c r="H101" s="45"/>
      <c r="I101" s="166"/>
    </row>
    <row r="102" spans="1:9" s="371" customFormat="1" ht="13.2">
      <c r="A102" s="177"/>
      <c r="B102" s="450" t="s">
        <v>210</v>
      </c>
      <c r="C102" s="451">
        <v>0</v>
      </c>
      <c r="D102" s="449">
        <v>9.48</v>
      </c>
      <c r="E102" s="449"/>
      <c r="F102" s="449"/>
      <c r="G102" s="449"/>
      <c r="H102" s="45"/>
      <c r="I102" s="166"/>
    </row>
    <row r="103" spans="1:9" s="371" customFormat="1" ht="13.2">
      <c r="A103" s="177"/>
      <c r="B103" s="450" t="s">
        <v>212</v>
      </c>
      <c r="C103" s="451">
        <v>0</v>
      </c>
      <c r="D103" s="449">
        <v>31.28</v>
      </c>
      <c r="E103" s="449"/>
      <c r="F103" s="449"/>
      <c r="G103" s="449"/>
      <c r="H103" s="45"/>
      <c r="I103" s="166"/>
    </row>
    <row r="104" spans="1:9" s="371" customFormat="1" ht="15.75" customHeight="1" thickBot="1">
      <c r="A104" s="177"/>
      <c r="B104" s="45"/>
      <c r="C104" s="45"/>
      <c r="D104" s="45"/>
      <c r="E104" s="45"/>
      <c r="F104" s="45"/>
      <c r="G104" s="45"/>
      <c r="H104" s="45"/>
      <c r="I104" s="166"/>
    </row>
    <row r="105" spans="1:9" s="371" customFormat="1" ht="13.8" thickBot="1">
      <c r="A105" s="539" t="s">
        <v>200</v>
      </c>
      <c r="B105" s="540"/>
      <c r="C105" s="391">
        <f>D100+D99+D98+D97+D101+D102+D103</f>
        <v>128.86000000000001</v>
      </c>
      <c r="D105" s="461" t="s">
        <v>14</v>
      </c>
      <c r="E105" s="305"/>
      <c r="F105" s="45"/>
      <c r="G105" s="45"/>
      <c r="H105" s="45"/>
      <c r="I105" s="166"/>
    </row>
    <row r="106" spans="1:9" s="374" customFormat="1" ht="10.5" customHeight="1">
      <c r="A106" s="186"/>
      <c r="B106" s="73"/>
      <c r="C106" s="80"/>
      <c r="D106" s="30"/>
      <c r="E106" s="30"/>
      <c r="F106" s="30"/>
      <c r="G106" s="30"/>
      <c r="H106" s="30"/>
      <c r="I106" s="182"/>
    </row>
    <row r="107" spans="1:9" s="371" customFormat="1" ht="13.2">
      <c r="A107" s="156" t="str">
        <f>Planilha!A31</f>
        <v>5.1</v>
      </c>
      <c r="B107" s="537" t="str">
        <f>Planilha!C31</f>
        <v>LIMPEZA FINAL DA OBRA</v>
      </c>
      <c r="C107" s="537"/>
      <c r="D107" s="537"/>
      <c r="E107" s="537"/>
      <c r="F107" s="537"/>
      <c r="G107" s="537"/>
      <c r="H107" s="537"/>
      <c r="I107" s="538"/>
    </row>
    <row r="108" spans="1:9" s="371" customFormat="1" ht="7.5" customHeight="1">
      <c r="A108" s="186"/>
      <c r="B108" s="73"/>
      <c r="C108" s="80"/>
      <c r="D108" s="30"/>
      <c r="E108" s="30"/>
      <c r="F108" s="30"/>
      <c r="G108" s="30"/>
      <c r="H108" s="30"/>
      <c r="I108" s="182"/>
    </row>
    <row r="109" spans="1:9" s="371" customFormat="1" ht="13.2">
      <c r="A109" s="186"/>
      <c r="B109" s="452" t="s">
        <v>190</v>
      </c>
      <c r="C109" s="452" t="s">
        <v>191</v>
      </c>
      <c r="D109" s="453" t="s">
        <v>192</v>
      </c>
      <c r="E109" s="453" t="s">
        <v>193</v>
      </c>
      <c r="F109" s="453" t="s">
        <v>194</v>
      </c>
      <c r="G109" s="454"/>
      <c r="H109" s="30"/>
      <c r="I109" s="182"/>
    </row>
    <row r="110" spans="1:9" s="371" customFormat="1" ht="13.2">
      <c r="A110" s="186"/>
      <c r="B110" s="450" t="s">
        <v>195</v>
      </c>
      <c r="C110" s="451">
        <v>0</v>
      </c>
      <c r="D110" s="449"/>
      <c r="E110" s="449"/>
      <c r="F110" s="449">
        <v>645.87</v>
      </c>
      <c r="G110" s="449"/>
      <c r="H110" s="30"/>
      <c r="I110" s="182"/>
    </row>
    <row r="111" spans="1:9" s="371" customFormat="1" ht="13.2" hidden="1">
      <c r="A111" s="186"/>
      <c r="B111" s="450" t="s">
        <v>196</v>
      </c>
      <c r="C111" s="451">
        <v>0</v>
      </c>
      <c r="D111" s="449"/>
      <c r="E111" s="449"/>
      <c r="F111" s="449">
        <v>0</v>
      </c>
      <c r="G111" s="449"/>
      <c r="H111" s="30"/>
      <c r="I111" s="182"/>
    </row>
    <row r="112" spans="1:9" s="371" customFormat="1" ht="13.2">
      <c r="A112" s="186"/>
      <c r="B112" s="450" t="s">
        <v>197</v>
      </c>
      <c r="C112" s="451">
        <v>0</v>
      </c>
      <c r="D112" s="449"/>
      <c r="E112" s="449"/>
      <c r="F112" s="449">
        <v>989.43</v>
      </c>
      <c r="G112" s="449"/>
      <c r="H112" s="30"/>
      <c r="I112" s="182"/>
    </row>
    <row r="113" spans="1:9" s="371" customFormat="1" ht="13.2">
      <c r="A113" s="186"/>
      <c r="B113" s="450" t="s">
        <v>198</v>
      </c>
      <c r="C113" s="451">
        <v>0</v>
      </c>
      <c r="D113" s="449"/>
      <c r="E113" s="449"/>
      <c r="F113" s="449">
        <v>637.9</v>
      </c>
      <c r="G113" s="449"/>
      <c r="H113" s="30"/>
      <c r="I113" s="182"/>
    </row>
    <row r="114" spans="1:9" s="371" customFormat="1" ht="13.2">
      <c r="A114" s="186"/>
      <c r="B114" s="450" t="s">
        <v>209</v>
      </c>
      <c r="C114" s="450"/>
      <c r="D114" s="449"/>
      <c r="E114" s="449"/>
      <c r="F114" s="449">
        <v>1723.55</v>
      </c>
      <c r="G114" s="449"/>
      <c r="H114" s="30"/>
      <c r="I114" s="182"/>
    </row>
    <row r="115" spans="1:9" s="371" customFormat="1" ht="13.2">
      <c r="A115" s="186"/>
      <c r="B115" s="450" t="s">
        <v>210</v>
      </c>
      <c r="C115" s="450"/>
      <c r="D115" s="449"/>
      <c r="E115" s="449"/>
      <c r="F115" s="449">
        <v>235.82</v>
      </c>
      <c r="G115" s="449"/>
      <c r="H115" s="30"/>
      <c r="I115" s="182"/>
    </row>
    <row r="116" spans="1:9" s="371" customFormat="1" ht="13.2">
      <c r="A116" s="186"/>
      <c r="B116" s="450" t="s">
        <v>212</v>
      </c>
      <c r="C116" s="450"/>
      <c r="D116" s="449"/>
      <c r="E116" s="449"/>
      <c r="F116" s="449">
        <v>611.02</v>
      </c>
      <c r="G116" s="449"/>
      <c r="H116" s="30"/>
      <c r="I116" s="182"/>
    </row>
    <row r="117" spans="1:9" s="371" customFormat="1" ht="11.4" customHeight="1" thickBot="1">
      <c r="A117" s="186"/>
      <c r="B117" s="73"/>
      <c r="C117" s="80"/>
      <c r="D117" s="30"/>
      <c r="E117" s="30"/>
      <c r="F117" s="30"/>
      <c r="G117" s="30"/>
      <c r="H117" s="30"/>
      <c r="I117" s="182"/>
    </row>
    <row r="118" spans="1:9" s="386" customFormat="1" ht="13.5" customHeight="1" thickBot="1">
      <c r="A118" s="539" t="s">
        <v>200</v>
      </c>
      <c r="B118" s="540"/>
      <c r="C118" s="391">
        <f>F113+F112+F111+F110+F114+F115+F116</f>
        <v>4843.59</v>
      </c>
      <c r="D118" s="392" t="s">
        <v>16</v>
      </c>
      <c r="E118" s="30"/>
      <c r="F118" s="71"/>
      <c r="G118" s="30"/>
      <c r="H118" s="30"/>
      <c r="I118" s="182"/>
    </row>
    <row r="119" spans="1:9" s="387" customFormat="1" ht="6.75" customHeight="1">
      <c r="A119" s="186"/>
      <c r="B119" s="30"/>
      <c r="C119" s="81"/>
      <c r="D119" s="30"/>
      <c r="E119" s="30"/>
      <c r="F119" s="71"/>
      <c r="G119" s="30"/>
      <c r="H119" s="30"/>
      <c r="I119" s="182"/>
    </row>
    <row r="120" spans="1:9" s="388" customFormat="1" ht="15" customHeight="1">
      <c r="A120" s="395"/>
      <c r="B120" s="398"/>
      <c r="C120" s="26"/>
      <c r="D120" s="399"/>
      <c r="E120" s="96"/>
      <c r="F120" s="96"/>
      <c r="G120" s="96"/>
      <c r="H120" s="69"/>
      <c r="I120" s="187"/>
    </row>
    <row r="121" spans="1:9" s="388" customFormat="1" ht="15" customHeight="1">
      <c r="A121" s="543" t="s">
        <v>18</v>
      </c>
      <c r="B121" s="544"/>
      <c r="C121" s="536" t="s">
        <v>36</v>
      </c>
      <c r="D121" s="536"/>
      <c r="E121" s="41"/>
      <c r="F121" s="536" t="s">
        <v>35</v>
      </c>
      <c r="G121" s="536"/>
      <c r="H121" s="536"/>
      <c r="I121" s="189"/>
    </row>
    <row r="122" spans="1:9" s="388" customFormat="1" ht="15" customHeight="1">
      <c r="A122" s="190"/>
      <c r="B122" s="43"/>
      <c r="C122" s="541" t="s">
        <v>170</v>
      </c>
      <c r="D122" s="541"/>
      <c r="E122" s="44"/>
      <c r="F122" s="542" t="s">
        <v>19</v>
      </c>
      <c r="G122" s="542"/>
      <c r="H122" s="542"/>
      <c r="I122" s="189"/>
    </row>
    <row r="123" spans="1:9" s="388" customFormat="1" ht="15" customHeight="1">
      <c r="A123" s="188"/>
      <c r="B123" s="36"/>
      <c r="C123" s="69" t="s">
        <v>171</v>
      </c>
      <c r="D123" s="69"/>
      <c r="E123" s="36"/>
      <c r="F123" s="36"/>
      <c r="G123" s="36"/>
      <c r="H123" s="36"/>
      <c r="I123" s="189"/>
    </row>
    <row r="124" spans="1:9" s="388" customFormat="1" ht="15" customHeight="1" thickBot="1">
      <c r="A124" s="191"/>
      <c r="B124" s="192"/>
      <c r="C124" s="192"/>
      <c r="D124" s="192"/>
      <c r="E124" s="192"/>
      <c r="F124" s="192"/>
      <c r="G124" s="192"/>
      <c r="H124" s="192"/>
      <c r="I124" s="193"/>
    </row>
    <row r="125" spans="1:9" s="388" customFormat="1" ht="15" customHeight="1">
      <c r="A125" s="36"/>
      <c r="B125" s="36"/>
      <c r="C125" s="36"/>
      <c r="D125" s="36"/>
      <c r="E125" s="36"/>
      <c r="F125" s="36"/>
      <c r="G125" s="36"/>
      <c r="H125" s="36"/>
      <c r="I125" s="36"/>
    </row>
    <row r="126" spans="1:9" s="388" customFormat="1" ht="15" customHeight="1">
      <c r="A126" s="36"/>
      <c r="B126" s="36"/>
      <c r="C126" s="36"/>
      <c r="D126" s="36"/>
      <c r="E126" s="36"/>
      <c r="F126" s="36"/>
      <c r="G126" s="36"/>
      <c r="H126" s="36"/>
      <c r="I126" s="36"/>
    </row>
    <row r="127" spans="1:9" s="388" customFormat="1" ht="15" customHeight="1">
      <c r="A127" s="36"/>
      <c r="B127" s="36"/>
      <c r="C127" s="36"/>
      <c r="D127" s="36"/>
      <c r="E127" s="36"/>
      <c r="F127" s="36"/>
      <c r="G127" s="36"/>
      <c r="H127" s="36"/>
      <c r="I127" s="36"/>
    </row>
    <row r="128" spans="1:9" s="388" customFormat="1" ht="15" customHeight="1">
      <c r="A128" s="36"/>
      <c r="B128" s="36"/>
      <c r="C128" s="36"/>
      <c r="D128" s="36"/>
      <c r="E128" s="36"/>
      <c r="F128" s="36"/>
      <c r="G128" s="36"/>
      <c r="H128" s="36"/>
      <c r="I128" s="36"/>
    </row>
    <row r="129" spans="1:9" ht="15" customHeight="1">
      <c r="A129" s="34"/>
      <c r="B129" s="34"/>
      <c r="C129" s="34"/>
      <c r="D129" s="34"/>
      <c r="E129" s="34"/>
      <c r="F129" s="34"/>
      <c r="G129" s="34"/>
      <c r="H129" s="34"/>
      <c r="I129" s="34"/>
    </row>
    <row r="130" spans="1:9" ht="15" customHeight="1">
      <c r="A130" s="34"/>
      <c r="B130" s="34"/>
      <c r="C130" s="34"/>
      <c r="D130" s="34"/>
      <c r="E130" s="34"/>
      <c r="F130" s="34"/>
      <c r="G130" s="34"/>
      <c r="H130" s="34"/>
      <c r="I130" s="34"/>
    </row>
    <row r="131" spans="1:9" ht="15" customHeight="1">
      <c r="A131" s="34"/>
      <c r="B131" s="34"/>
      <c r="C131" s="34"/>
      <c r="D131" s="34"/>
      <c r="E131" s="34"/>
      <c r="F131" s="34"/>
      <c r="G131" s="34"/>
      <c r="H131" s="34"/>
      <c r="I131" s="34"/>
    </row>
    <row r="132" spans="1:9" ht="15" customHeight="1">
      <c r="A132" s="34"/>
      <c r="B132" s="34"/>
      <c r="C132" s="34"/>
      <c r="D132" s="34"/>
      <c r="E132" s="34"/>
      <c r="F132" s="34"/>
      <c r="G132" s="34"/>
      <c r="H132" s="34"/>
      <c r="I132" s="34"/>
    </row>
    <row r="133" spans="1:9" ht="15" customHeight="1">
      <c r="A133" s="34"/>
      <c r="B133" s="34"/>
      <c r="C133" s="34"/>
      <c r="D133" s="34"/>
      <c r="E133" s="34"/>
      <c r="F133" s="34"/>
      <c r="G133" s="34"/>
      <c r="H133" s="34"/>
      <c r="I133" s="34"/>
    </row>
    <row r="134" spans="1:9" ht="15" customHeight="1">
      <c r="A134" s="34"/>
      <c r="B134" s="34"/>
      <c r="C134" s="34"/>
      <c r="D134" s="34"/>
      <c r="E134" s="34"/>
      <c r="F134" s="34"/>
      <c r="G134" s="34"/>
      <c r="H134" s="34"/>
      <c r="I134" s="34"/>
    </row>
    <row r="135" spans="1:9" ht="15" customHeight="1">
      <c r="A135" s="34"/>
      <c r="B135" s="34"/>
      <c r="C135" s="34"/>
      <c r="D135" s="34"/>
      <c r="E135" s="34"/>
      <c r="F135" s="34"/>
      <c r="G135" s="34"/>
      <c r="H135" s="34"/>
      <c r="I135" s="34"/>
    </row>
    <row r="136" spans="1:9" ht="15" customHeight="1">
      <c r="A136" s="34"/>
      <c r="B136" s="34"/>
      <c r="C136" s="34"/>
      <c r="D136" s="34"/>
      <c r="E136" s="34"/>
      <c r="F136" s="34"/>
      <c r="G136" s="34"/>
      <c r="H136" s="34"/>
      <c r="I136" s="34"/>
    </row>
    <row r="137" spans="1:9" ht="15" customHeight="1">
      <c r="A137" s="34"/>
      <c r="B137" s="34"/>
      <c r="C137" s="34"/>
      <c r="D137" s="34"/>
      <c r="E137" s="34"/>
      <c r="F137" s="34"/>
      <c r="G137" s="34"/>
      <c r="H137" s="34"/>
      <c r="I137" s="34"/>
    </row>
    <row r="138" spans="1:9" ht="15" customHeight="1">
      <c r="A138" s="34"/>
      <c r="B138" s="34"/>
      <c r="C138" s="34"/>
      <c r="D138" s="34"/>
      <c r="E138" s="34"/>
      <c r="F138" s="34"/>
      <c r="G138" s="34"/>
      <c r="H138" s="34"/>
      <c r="I138" s="34"/>
    </row>
    <row r="139" spans="1:9" ht="15" customHeight="1">
      <c r="A139" s="34"/>
      <c r="B139" s="34"/>
      <c r="C139" s="34"/>
      <c r="D139" s="34"/>
      <c r="E139" s="34"/>
      <c r="F139" s="34"/>
      <c r="G139" s="34"/>
      <c r="H139" s="34"/>
      <c r="I139" s="34"/>
    </row>
    <row r="140" spans="1:9" ht="15" customHeight="1">
      <c r="A140" s="34"/>
      <c r="B140" s="34"/>
      <c r="C140" s="34"/>
      <c r="D140" s="34"/>
      <c r="E140" s="34"/>
      <c r="F140" s="34"/>
      <c r="G140" s="34"/>
      <c r="H140" s="34"/>
      <c r="I140" s="34"/>
    </row>
    <row r="141" spans="1:9" ht="15" customHeight="1">
      <c r="A141" s="34"/>
      <c r="B141" s="34"/>
      <c r="C141" s="34"/>
      <c r="D141" s="34"/>
      <c r="E141" s="34"/>
      <c r="F141" s="34"/>
      <c r="G141" s="34"/>
      <c r="H141" s="34"/>
      <c r="I141" s="34"/>
    </row>
    <row r="142" spans="1:9" ht="15" customHeight="1">
      <c r="A142" s="34"/>
      <c r="B142" s="34"/>
      <c r="C142" s="34"/>
      <c r="D142" s="34"/>
      <c r="E142" s="34"/>
      <c r="F142" s="34"/>
      <c r="G142" s="34"/>
      <c r="H142" s="34"/>
      <c r="I142" s="34"/>
    </row>
    <row r="143" spans="1:9" ht="15" customHeight="1">
      <c r="A143" s="34"/>
      <c r="B143" s="34"/>
      <c r="C143" s="34"/>
      <c r="D143" s="34"/>
      <c r="E143" s="34"/>
      <c r="F143" s="34"/>
      <c r="G143" s="34"/>
      <c r="H143" s="34"/>
      <c r="I143" s="34"/>
    </row>
    <row r="144" spans="1:9" ht="15" customHeight="1">
      <c r="A144" s="34"/>
      <c r="B144" s="34"/>
      <c r="C144" s="34"/>
      <c r="D144" s="34"/>
      <c r="E144" s="34"/>
      <c r="F144" s="34"/>
      <c r="G144" s="34"/>
      <c r="H144" s="34"/>
      <c r="I144" s="34"/>
    </row>
    <row r="145" spans="1:9" ht="15" customHeight="1">
      <c r="A145" s="34"/>
      <c r="B145" s="34"/>
      <c r="C145" s="34"/>
      <c r="D145" s="34"/>
      <c r="E145" s="34"/>
      <c r="F145" s="34"/>
      <c r="G145" s="34"/>
      <c r="H145" s="34"/>
      <c r="I145" s="34"/>
    </row>
    <row r="146" spans="1:9" ht="15" customHeight="1">
      <c r="A146" s="34"/>
      <c r="B146" s="34"/>
      <c r="C146" s="34"/>
      <c r="D146" s="34"/>
      <c r="E146" s="34"/>
      <c r="F146" s="34"/>
      <c r="G146" s="34"/>
      <c r="H146" s="34"/>
      <c r="I146" s="34"/>
    </row>
    <row r="147" spans="1:9" ht="15" customHeight="1">
      <c r="A147" s="34"/>
      <c r="B147" s="34"/>
      <c r="C147" s="34"/>
      <c r="D147" s="34"/>
      <c r="E147" s="34"/>
      <c r="F147" s="34"/>
      <c r="G147" s="34"/>
      <c r="H147" s="34"/>
      <c r="I147" s="34"/>
    </row>
    <row r="148" spans="1:9" ht="15" customHeight="1">
      <c r="A148" s="34"/>
      <c r="B148" s="34"/>
      <c r="C148" s="34"/>
      <c r="D148" s="34"/>
      <c r="E148" s="34"/>
      <c r="F148" s="34"/>
      <c r="G148" s="34"/>
      <c r="H148" s="34"/>
      <c r="I148" s="34"/>
    </row>
    <row r="149" spans="1:9" ht="15" customHeight="1">
      <c r="A149" s="34"/>
      <c r="B149" s="34"/>
      <c r="C149" s="34"/>
      <c r="D149" s="34"/>
      <c r="E149" s="34"/>
      <c r="F149" s="34"/>
      <c r="G149" s="34"/>
      <c r="H149" s="34"/>
      <c r="I149" s="34"/>
    </row>
    <row r="150" spans="1:9" ht="15" customHeight="1">
      <c r="A150" s="34"/>
      <c r="B150" s="34"/>
      <c r="C150" s="34"/>
      <c r="D150" s="34"/>
      <c r="E150" s="34"/>
      <c r="F150" s="34"/>
      <c r="G150" s="34"/>
      <c r="H150" s="34"/>
      <c r="I150" s="34"/>
    </row>
    <row r="151" spans="1:9" ht="15" customHeight="1">
      <c r="A151" s="34"/>
      <c r="B151" s="34"/>
      <c r="C151" s="34"/>
      <c r="D151" s="34"/>
      <c r="E151" s="34"/>
      <c r="F151" s="34"/>
      <c r="G151" s="34"/>
      <c r="H151" s="34"/>
      <c r="I151" s="34"/>
    </row>
    <row r="152" spans="1:9" ht="15" customHeight="1">
      <c r="A152" s="34"/>
      <c r="B152" s="34"/>
      <c r="C152" s="34"/>
      <c r="D152" s="34"/>
      <c r="E152" s="34"/>
      <c r="F152" s="34"/>
      <c r="G152" s="34"/>
      <c r="H152" s="34"/>
      <c r="I152" s="34"/>
    </row>
    <row r="153" spans="1:9" ht="15" customHeight="1">
      <c r="A153" s="34"/>
      <c r="B153" s="34"/>
      <c r="C153" s="34"/>
      <c r="D153" s="34"/>
      <c r="E153" s="34"/>
      <c r="F153" s="34"/>
      <c r="G153" s="34"/>
      <c r="H153" s="34"/>
      <c r="I153" s="34"/>
    </row>
    <row r="154" spans="1:9" ht="15" customHeight="1">
      <c r="A154" s="34"/>
      <c r="B154" s="34"/>
      <c r="C154" s="34"/>
      <c r="D154" s="34"/>
      <c r="E154" s="34"/>
      <c r="F154" s="34"/>
      <c r="G154" s="34"/>
      <c r="H154" s="34"/>
      <c r="I154" s="34"/>
    </row>
    <row r="155" spans="1:9" ht="15" customHeight="1">
      <c r="A155" s="34"/>
      <c r="B155" s="34"/>
      <c r="C155" s="34"/>
      <c r="D155" s="34"/>
      <c r="E155" s="34"/>
      <c r="F155" s="34"/>
      <c r="G155" s="34"/>
      <c r="H155" s="34"/>
      <c r="I155" s="34"/>
    </row>
    <row r="156" spans="1:9" ht="15" customHeight="1">
      <c r="A156" s="34"/>
      <c r="B156" s="34"/>
      <c r="C156" s="34"/>
      <c r="D156" s="34"/>
      <c r="E156" s="34"/>
      <c r="F156" s="34"/>
      <c r="G156" s="34"/>
      <c r="H156" s="34"/>
      <c r="I156" s="34"/>
    </row>
    <row r="157" spans="1:9" ht="15" customHeight="1">
      <c r="A157" s="34"/>
      <c r="B157" s="34"/>
      <c r="C157" s="34"/>
      <c r="D157" s="34"/>
      <c r="E157" s="34"/>
      <c r="F157" s="34"/>
      <c r="G157" s="34"/>
      <c r="H157" s="34"/>
      <c r="I157" s="34"/>
    </row>
    <row r="158" spans="1:9" ht="15" customHeight="1">
      <c r="A158" s="34"/>
      <c r="B158" s="34"/>
      <c r="C158" s="34"/>
      <c r="D158" s="34"/>
      <c r="E158" s="34"/>
      <c r="F158" s="34"/>
      <c r="G158" s="34"/>
      <c r="H158" s="34"/>
      <c r="I158" s="34"/>
    </row>
    <row r="159" spans="1:9" ht="15" customHeight="1">
      <c r="A159" s="34"/>
      <c r="B159" s="34"/>
      <c r="C159" s="34"/>
      <c r="D159" s="34"/>
      <c r="E159" s="34"/>
      <c r="F159" s="34"/>
      <c r="G159" s="34"/>
      <c r="H159" s="34"/>
      <c r="I159" s="34"/>
    </row>
    <row r="160" spans="1:9" ht="15" customHeight="1">
      <c r="A160" s="34"/>
      <c r="B160" s="34"/>
      <c r="C160" s="34"/>
      <c r="D160" s="34"/>
      <c r="E160" s="34"/>
      <c r="F160" s="34"/>
      <c r="G160" s="34"/>
      <c r="H160" s="34"/>
      <c r="I160" s="34"/>
    </row>
    <row r="161" spans="1:9" ht="15" customHeight="1">
      <c r="A161" s="34"/>
      <c r="B161" s="34"/>
      <c r="C161" s="34"/>
      <c r="D161" s="34"/>
      <c r="E161" s="34"/>
      <c r="F161" s="34"/>
      <c r="G161" s="34"/>
      <c r="H161" s="34"/>
      <c r="I161" s="34"/>
    </row>
    <row r="162" spans="1:9" ht="15" customHeight="1">
      <c r="A162" s="34"/>
      <c r="B162" s="34"/>
      <c r="C162" s="34"/>
      <c r="D162" s="34"/>
      <c r="E162" s="34"/>
      <c r="F162" s="34"/>
      <c r="G162" s="34"/>
      <c r="H162" s="34"/>
      <c r="I162" s="34"/>
    </row>
    <row r="163" spans="1:9" ht="15" customHeight="1">
      <c r="A163" s="34"/>
      <c r="B163" s="34"/>
      <c r="C163" s="34"/>
      <c r="D163" s="34"/>
      <c r="E163" s="34"/>
      <c r="F163" s="34"/>
      <c r="G163" s="34"/>
      <c r="H163" s="34"/>
      <c r="I163" s="34"/>
    </row>
    <row r="164" spans="1:9" ht="15" customHeight="1">
      <c r="A164" s="34"/>
      <c r="B164" s="34"/>
      <c r="C164" s="34"/>
      <c r="D164" s="34"/>
      <c r="E164" s="34"/>
      <c r="F164" s="34"/>
      <c r="G164" s="34"/>
      <c r="H164" s="34"/>
      <c r="I164" s="34"/>
    </row>
    <row r="165" spans="1:9" ht="15" customHeight="1">
      <c r="A165" s="34"/>
      <c r="B165" s="34"/>
      <c r="C165" s="34"/>
      <c r="D165" s="34"/>
      <c r="E165" s="34"/>
      <c r="F165" s="34"/>
      <c r="G165" s="34"/>
      <c r="H165" s="34"/>
      <c r="I165" s="34"/>
    </row>
    <row r="166" spans="1:9" ht="15" customHeight="1">
      <c r="A166" s="34"/>
      <c r="B166" s="34"/>
      <c r="C166" s="34"/>
      <c r="D166" s="34"/>
      <c r="E166" s="34"/>
      <c r="F166" s="34"/>
      <c r="G166" s="34"/>
      <c r="H166" s="34"/>
      <c r="I166" s="34"/>
    </row>
    <row r="167" spans="1:9" ht="15" customHeight="1">
      <c r="A167" s="34"/>
      <c r="B167" s="34"/>
      <c r="C167" s="34"/>
      <c r="D167" s="34"/>
      <c r="E167" s="34"/>
      <c r="F167" s="34"/>
      <c r="G167" s="34"/>
      <c r="H167" s="34"/>
      <c r="I167" s="34"/>
    </row>
    <row r="168" spans="1:9" ht="15" customHeight="1">
      <c r="A168" s="34"/>
      <c r="B168" s="34"/>
      <c r="C168" s="34"/>
      <c r="D168" s="34"/>
      <c r="E168" s="34"/>
      <c r="F168" s="34"/>
      <c r="G168" s="34"/>
      <c r="H168" s="34"/>
      <c r="I168" s="34"/>
    </row>
    <row r="169" spans="1:9" ht="15" customHeight="1">
      <c r="A169" s="34"/>
      <c r="B169" s="34"/>
      <c r="C169" s="34"/>
      <c r="D169" s="34"/>
      <c r="E169" s="34"/>
      <c r="F169" s="34"/>
      <c r="G169" s="34"/>
      <c r="H169" s="34"/>
      <c r="I169" s="34"/>
    </row>
    <row r="170" spans="1:9" ht="15" customHeight="1">
      <c r="A170" s="34"/>
      <c r="B170" s="34"/>
      <c r="C170" s="34"/>
      <c r="D170" s="34"/>
      <c r="E170" s="34"/>
      <c r="F170" s="34"/>
      <c r="G170" s="34"/>
      <c r="H170" s="34"/>
      <c r="I170" s="34"/>
    </row>
    <row r="171" spans="1:9" ht="15" customHeight="1">
      <c r="A171" s="34"/>
      <c r="B171" s="34"/>
      <c r="C171" s="34"/>
      <c r="D171" s="34"/>
      <c r="E171" s="34"/>
      <c r="F171" s="34"/>
      <c r="G171" s="34"/>
      <c r="H171" s="34"/>
      <c r="I171" s="34"/>
    </row>
    <row r="172" spans="1:9" ht="15" customHeight="1">
      <c r="A172" s="34"/>
      <c r="B172" s="34"/>
      <c r="C172" s="34"/>
      <c r="D172" s="34"/>
      <c r="E172" s="34"/>
      <c r="F172" s="34"/>
      <c r="G172" s="34"/>
      <c r="H172" s="34"/>
      <c r="I172" s="34"/>
    </row>
    <row r="173" spans="1:9" ht="15" customHeight="1">
      <c r="A173" s="34"/>
      <c r="B173" s="34"/>
      <c r="C173" s="34"/>
      <c r="D173" s="34"/>
      <c r="E173" s="34"/>
      <c r="F173" s="34"/>
      <c r="G173" s="34"/>
      <c r="H173" s="34"/>
      <c r="I173" s="34"/>
    </row>
    <row r="174" spans="1:9" ht="15" customHeight="1">
      <c r="A174" s="34"/>
      <c r="B174" s="34"/>
      <c r="C174" s="34"/>
      <c r="D174" s="34"/>
      <c r="E174" s="34"/>
      <c r="F174" s="34"/>
      <c r="G174" s="34"/>
      <c r="H174" s="34"/>
      <c r="I174" s="34"/>
    </row>
    <row r="175" spans="1:9" ht="15" customHeight="1">
      <c r="A175" s="34"/>
      <c r="B175" s="34"/>
      <c r="C175" s="34"/>
      <c r="D175" s="34"/>
      <c r="E175" s="34"/>
      <c r="F175" s="34"/>
      <c r="G175" s="34"/>
      <c r="H175" s="34"/>
      <c r="I175" s="34"/>
    </row>
    <row r="176" spans="1:9" ht="15" customHeight="1">
      <c r="A176" s="34"/>
      <c r="B176" s="34"/>
      <c r="C176" s="34"/>
      <c r="D176" s="34"/>
      <c r="E176" s="34"/>
      <c r="F176" s="34"/>
      <c r="G176" s="34"/>
      <c r="H176" s="34"/>
      <c r="I176" s="34"/>
    </row>
    <row r="177" spans="1:9" ht="15" customHeight="1">
      <c r="A177" s="34"/>
      <c r="B177" s="34"/>
      <c r="C177" s="34"/>
      <c r="D177" s="34"/>
      <c r="E177" s="34"/>
      <c r="F177" s="34"/>
      <c r="G177" s="34"/>
      <c r="H177" s="34"/>
      <c r="I177" s="34"/>
    </row>
    <row r="178" spans="1:9" ht="15" customHeight="1">
      <c r="A178" s="34"/>
      <c r="B178" s="34"/>
      <c r="C178" s="34"/>
      <c r="D178" s="34"/>
      <c r="E178" s="34"/>
      <c r="F178" s="34"/>
      <c r="G178" s="34"/>
      <c r="H178" s="34"/>
      <c r="I178" s="34"/>
    </row>
    <row r="179" spans="1:9" ht="15" customHeight="1">
      <c r="A179" s="34"/>
      <c r="B179" s="34"/>
      <c r="C179" s="34"/>
      <c r="D179" s="34"/>
      <c r="E179" s="34"/>
      <c r="F179" s="34"/>
      <c r="G179" s="34"/>
      <c r="H179" s="34"/>
      <c r="I179" s="34"/>
    </row>
    <row r="180" spans="1:9" ht="15" customHeight="1">
      <c r="A180" s="34"/>
      <c r="B180" s="34"/>
      <c r="C180" s="34"/>
      <c r="D180" s="34"/>
      <c r="E180" s="34"/>
      <c r="F180" s="34"/>
      <c r="G180" s="34"/>
      <c r="H180" s="34"/>
      <c r="I180" s="34"/>
    </row>
    <row r="181" spans="1:9" ht="15" customHeight="1">
      <c r="A181" s="34"/>
      <c r="B181" s="34"/>
      <c r="C181" s="34"/>
      <c r="D181" s="34"/>
      <c r="E181" s="34"/>
      <c r="F181" s="34"/>
      <c r="G181" s="34"/>
      <c r="H181" s="34"/>
      <c r="I181" s="34"/>
    </row>
    <row r="182" spans="1:9" ht="15" customHeight="1">
      <c r="A182" s="34"/>
      <c r="B182" s="34"/>
      <c r="C182" s="34"/>
      <c r="D182" s="34"/>
      <c r="E182" s="34"/>
      <c r="F182" s="34"/>
      <c r="G182" s="34"/>
      <c r="H182" s="34"/>
      <c r="I182" s="34"/>
    </row>
    <row r="183" spans="1:9" ht="15" customHeight="1">
      <c r="A183" s="34"/>
      <c r="B183" s="34"/>
      <c r="C183" s="34"/>
      <c r="D183" s="34"/>
      <c r="E183" s="34"/>
      <c r="F183" s="34"/>
      <c r="G183" s="34"/>
      <c r="H183" s="34"/>
      <c r="I183" s="34"/>
    </row>
    <row r="184" spans="1:9" ht="15" customHeight="1">
      <c r="A184" s="34"/>
      <c r="B184" s="34"/>
      <c r="C184" s="34"/>
      <c r="D184" s="34"/>
      <c r="E184" s="34"/>
      <c r="F184" s="34"/>
      <c r="G184" s="34"/>
      <c r="H184" s="34"/>
      <c r="I184" s="34"/>
    </row>
    <row r="185" spans="1:9" ht="15" customHeight="1">
      <c r="A185" s="34"/>
      <c r="B185" s="34"/>
      <c r="C185" s="34"/>
      <c r="D185" s="34"/>
      <c r="E185" s="34"/>
      <c r="F185" s="34"/>
      <c r="G185" s="34"/>
      <c r="H185" s="34"/>
      <c r="I185" s="34"/>
    </row>
    <row r="186" spans="1:9" ht="15" customHeight="1">
      <c r="A186" s="34"/>
      <c r="B186" s="34"/>
      <c r="C186" s="34"/>
      <c r="D186" s="34"/>
      <c r="E186" s="34"/>
      <c r="F186" s="34"/>
      <c r="G186" s="34"/>
      <c r="H186" s="34"/>
      <c r="I186" s="34"/>
    </row>
    <row r="187" spans="1:9" ht="15" customHeight="1">
      <c r="A187" s="34"/>
      <c r="B187" s="34"/>
      <c r="C187" s="34"/>
      <c r="D187" s="34"/>
      <c r="E187" s="34"/>
      <c r="F187" s="34"/>
      <c r="G187" s="34"/>
      <c r="H187" s="34"/>
      <c r="I187" s="34"/>
    </row>
    <row r="188" spans="1:9" ht="15" customHeight="1">
      <c r="A188" s="34"/>
      <c r="B188" s="34"/>
      <c r="C188" s="34"/>
      <c r="D188" s="34"/>
      <c r="E188" s="34"/>
      <c r="F188" s="34"/>
      <c r="G188" s="34"/>
      <c r="H188" s="34"/>
      <c r="I188" s="34"/>
    </row>
    <row r="189" spans="1:9" ht="15.75" customHeight="1">
      <c r="A189" s="34"/>
      <c r="B189" s="34"/>
      <c r="C189" s="34"/>
      <c r="D189" s="34"/>
      <c r="E189" s="34"/>
      <c r="F189" s="34"/>
      <c r="G189" s="34"/>
      <c r="H189" s="34"/>
      <c r="I189" s="34"/>
    </row>
    <row r="190" spans="1:9" ht="15" customHeight="1">
      <c r="A190" s="34"/>
      <c r="B190" s="34"/>
      <c r="C190" s="34"/>
      <c r="D190" s="34"/>
      <c r="E190" s="34"/>
      <c r="F190" s="34"/>
      <c r="G190" s="34"/>
      <c r="H190" s="34"/>
      <c r="I190" s="34"/>
    </row>
    <row r="191" spans="1:9" ht="15" customHeight="1">
      <c r="A191" s="34"/>
      <c r="B191" s="34"/>
      <c r="C191" s="34"/>
      <c r="D191" s="34"/>
      <c r="E191" s="34"/>
      <c r="F191" s="34"/>
      <c r="G191" s="34"/>
      <c r="H191" s="34"/>
      <c r="I191" s="34"/>
    </row>
    <row r="192" spans="1:9" ht="15" customHeight="1">
      <c r="A192" s="34"/>
      <c r="B192" s="34"/>
      <c r="C192" s="34"/>
      <c r="D192" s="34"/>
      <c r="E192" s="34"/>
      <c r="F192" s="34"/>
      <c r="G192" s="34"/>
      <c r="H192" s="34"/>
      <c r="I192" s="34"/>
    </row>
    <row r="193" spans="1:9" ht="15" customHeight="1">
      <c r="A193" s="34"/>
      <c r="B193" s="34"/>
      <c r="C193" s="34"/>
      <c r="D193" s="34"/>
      <c r="E193" s="34"/>
      <c r="F193" s="34"/>
      <c r="G193" s="34"/>
      <c r="H193" s="34"/>
      <c r="I193" s="34"/>
    </row>
    <row r="194" spans="1:9" ht="15" customHeight="1">
      <c r="A194" s="34"/>
      <c r="B194" s="34"/>
      <c r="C194" s="34"/>
      <c r="D194" s="34"/>
      <c r="E194" s="34"/>
      <c r="F194" s="34"/>
      <c r="G194" s="34"/>
      <c r="H194" s="34"/>
      <c r="I194" s="34"/>
    </row>
    <row r="195" spans="1:9" ht="15" customHeight="1">
      <c r="A195" s="34"/>
      <c r="B195" s="34"/>
      <c r="C195" s="34"/>
      <c r="D195" s="34"/>
      <c r="E195" s="34"/>
      <c r="F195" s="34"/>
      <c r="G195" s="34"/>
      <c r="H195" s="34"/>
      <c r="I195" s="34"/>
    </row>
  </sheetData>
  <mergeCells count="47">
    <mergeCell ref="C122:D122"/>
    <mergeCell ref="F122:H122"/>
    <mergeCell ref="A121:B121"/>
    <mergeCell ref="C121:D121"/>
    <mergeCell ref="B65:I65"/>
    <mergeCell ref="A27:B27"/>
    <mergeCell ref="C27:E27"/>
    <mergeCell ref="A118:B118"/>
    <mergeCell ref="B37:I37"/>
    <mergeCell ref="A39:C39"/>
    <mergeCell ref="C22:E22"/>
    <mergeCell ref="F121:H121"/>
    <mergeCell ref="B92:I92"/>
    <mergeCell ref="B94:I94"/>
    <mergeCell ref="B107:I107"/>
    <mergeCell ref="B79:I79"/>
    <mergeCell ref="A105:B105"/>
    <mergeCell ref="C23:D23"/>
    <mergeCell ref="B48:I48"/>
    <mergeCell ref="B35:I35"/>
    <mergeCell ref="A14:G14"/>
    <mergeCell ref="B63:I63"/>
    <mergeCell ref="B50:I50"/>
    <mergeCell ref="C16:D16"/>
    <mergeCell ref="A17:B18"/>
    <mergeCell ref="C17:F17"/>
    <mergeCell ref="C15:D15"/>
    <mergeCell ref="A15:B15"/>
    <mergeCell ref="A4:B4"/>
    <mergeCell ref="A5:G5"/>
    <mergeCell ref="C4:G4"/>
    <mergeCell ref="A20:B25"/>
    <mergeCell ref="C20:E20"/>
    <mergeCell ref="C21:D21"/>
    <mergeCell ref="A11:B11"/>
    <mergeCell ref="C24:E24"/>
    <mergeCell ref="C25:D25"/>
    <mergeCell ref="B43:I43"/>
    <mergeCell ref="H20:I20"/>
    <mergeCell ref="A1:I1"/>
    <mergeCell ref="B13:I13"/>
    <mergeCell ref="H2:I2"/>
    <mergeCell ref="B6:I6"/>
    <mergeCell ref="B8:I8"/>
    <mergeCell ref="B2:C2"/>
    <mergeCell ref="A3:F3"/>
    <mergeCell ref="E2:F2"/>
  </mergeCells>
  <phoneticPr fontId="7" type="noConversion"/>
  <printOptions horizontalCentered="1"/>
  <pageMargins left="0.39370078740157483" right="0.39370078740157483" top="0.19685039370078741" bottom="0.19685039370078741" header="0" footer="0"/>
  <pageSetup paperSize="9" scale="70" firstPageNumber="0" fitToHeight="0" orientation="portrait" horizontalDpi="300" verticalDpi="300" r:id="rId1"/>
  <headerFooter alignWithMargins="0">
    <oddFooter>&amp;C&amp;8Página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view="pageBreakPreview" zoomScaleNormal="100" zoomScaleSheetLayoutView="100" workbookViewId="0">
      <selection activeCell="G24" sqref="G24"/>
    </sheetView>
  </sheetViews>
  <sheetFormatPr defaultColWidth="12" defaultRowHeight="15" customHeight="1"/>
  <cols>
    <col min="1" max="1" width="6" style="5" customWidth="1"/>
    <col min="2" max="2" width="13.33203125" style="5" customWidth="1"/>
    <col min="3" max="3" width="22.6640625" style="5" customWidth="1"/>
    <col min="4" max="4" width="25.44140625" style="5" customWidth="1"/>
    <col min="5" max="5" width="6" style="5" customWidth="1"/>
    <col min="6" max="6" width="8.88671875" style="5" customWidth="1"/>
    <col min="7" max="9" width="12.6640625" style="5" customWidth="1"/>
    <col min="10" max="11" width="12" style="1"/>
    <col min="12" max="12" width="14.33203125" style="1" bestFit="1" customWidth="1"/>
    <col min="13" max="16384" width="12" style="1"/>
  </cols>
  <sheetData>
    <row r="1" spans="1:11" ht="50.25" customHeight="1" thickBot="1">
      <c r="A1" s="581"/>
      <c r="B1" s="581"/>
      <c r="C1" s="581"/>
      <c r="D1" s="581"/>
      <c r="E1" s="581"/>
      <c r="F1" s="581"/>
      <c r="G1" s="581"/>
      <c r="H1" s="581"/>
      <c r="I1" s="581"/>
    </row>
    <row r="2" spans="1:11" ht="15" customHeight="1" thickBot="1">
      <c r="A2" s="588" t="s">
        <v>77</v>
      </c>
      <c r="B2" s="589"/>
      <c r="C2" s="589"/>
      <c r="D2" s="589"/>
      <c r="E2" s="589"/>
      <c r="F2" s="589"/>
      <c r="G2" s="589"/>
      <c r="H2" s="589"/>
      <c r="I2" s="590"/>
    </row>
    <row r="3" spans="1:11" ht="3.75" customHeight="1" thickBot="1">
      <c r="A3" s="585"/>
      <c r="B3" s="586"/>
      <c r="C3" s="586"/>
      <c r="D3" s="586"/>
      <c r="E3" s="586"/>
      <c r="F3" s="586"/>
      <c r="G3" s="586"/>
      <c r="H3" s="586"/>
      <c r="I3" s="587"/>
    </row>
    <row r="4" spans="1:11" s="2" customFormat="1" ht="15" customHeight="1" thickBot="1">
      <c r="A4" s="596" t="s">
        <v>0</v>
      </c>
      <c r="B4" s="597"/>
      <c r="C4" s="597"/>
      <c r="D4" s="597"/>
      <c r="E4" s="597"/>
      <c r="F4" s="597"/>
      <c r="G4" s="597"/>
      <c r="H4" s="597"/>
      <c r="I4" s="598"/>
    </row>
    <row r="5" spans="1:11" s="2" customFormat="1" ht="3.75" customHeight="1" thickBot="1">
      <c r="A5" s="582"/>
      <c r="B5" s="583"/>
      <c r="C5" s="583"/>
      <c r="D5" s="583"/>
      <c r="E5" s="583"/>
      <c r="F5" s="583"/>
      <c r="G5" s="583"/>
      <c r="H5" s="583"/>
      <c r="I5" s="584"/>
    </row>
    <row r="6" spans="1:11" s="29" customFormat="1" ht="19.5" customHeight="1">
      <c r="A6" s="593" t="s">
        <v>136</v>
      </c>
      <c r="B6" s="594"/>
      <c r="C6" s="594"/>
      <c r="D6" s="594"/>
      <c r="E6" s="594"/>
      <c r="F6" s="594"/>
      <c r="G6" s="594"/>
      <c r="H6" s="594"/>
      <c r="I6" s="595"/>
    </row>
    <row r="7" spans="1:11" s="29" customFormat="1" ht="19.5" customHeight="1">
      <c r="A7" s="564" t="s">
        <v>174</v>
      </c>
      <c r="B7" s="565"/>
      <c r="C7" s="565"/>
      <c r="D7" s="565"/>
      <c r="E7" s="565"/>
      <c r="F7" s="591" t="s">
        <v>78</v>
      </c>
      <c r="G7" s="592"/>
      <c r="H7" s="722"/>
      <c r="I7" s="723"/>
    </row>
    <row r="8" spans="1:11" s="29" customFormat="1" ht="20.25" customHeight="1">
      <c r="A8" s="564" t="s">
        <v>175</v>
      </c>
      <c r="B8" s="565"/>
      <c r="C8" s="565"/>
      <c r="D8" s="565"/>
      <c r="E8" s="565"/>
      <c r="F8" s="576" t="s">
        <v>1</v>
      </c>
      <c r="G8" s="577"/>
      <c r="H8" s="577"/>
      <c r="I8" s="578"/>
    </row>
    <row r="9" spans="1:11" s="29" customFormat="1" ht="30" customHeight="1">
      <c r="A9" s="725" t="s">
        <v>218</v>
      </c>
      <c r="B9" s="726"/>
      <c r="C9" s="726"/>
      <c r="D9" s="726"/>
      <c r="E9" s="726"/>
      <c r="F9" s="570" t="s">
        <v>39</v>
      </c>
      <c r="G9" s="573" t="s">
        <v>33</v>
      </c>
      <c r="H9" s="579" t="s">
        <v>40</v>
      </c>
      <c r="I9" s="580"/>
    </row>
    <row r="10" spans="1:11" s="29" customFormat="1" ht="15" customHeight="1">
      <c r="A10" s="566" t="s">
        <v>186</v>
      </c>
      <c r="B10" s="567"/>
      <c r="C10" s="567"/>
      <c r="D10" s="567"/>
      <c r="E10" s="567"/>
      <c r="F10" s="571"/>
      <c r="G10" s="574"/>
      <c r="H10" s="104" t="s">
        <v>41</v>
      </c>
      <c r="I10" s="724"/>
    </row>
    <row r="11" spans="1:11" s="29" customFormat="1" ht="15" customHeight="1" thickBot="1">
      <c r="A11" s="568"/>
      <c r="B11" s="569"/>
      <c r="C11" s="569"/>
      <c r="D11" s="569"/>
      <c r="E11" s="569"/>
      <c r="F11" s="572"/>
      <c r="G11" s="575"/>
      <c r="H11" s="105" t="s">
        <v>43</v>
      </c>
      <c r="I11" s="400">
        <v>0.03</v>
      </c>
    </row>
    <row r="12" spans="1:11" s="22" customFormat="1" ht="33" customHeight="1" thickBot="1">
      <c r="A12" s="50" t="s">
        <v>2</v>
      </c>
      <c r="B12" s="48" t="s">
        <v>3</v>
      </c>
      <c r="C12" s="600" t="s">
        <v>4</v>
      </c>
      <c r="D12" s="600"/>
      <c r="E12" s="48" t="s">
        <v>5</v>
      </c>
      <c r="F12" s="48" t="s">
        <v>6</v>
      </c>
      <c r="G12" s="48" t="s">
        <v>38</v>
      </c>
      <c r="H12" s="48" t="s">
        <v>7</v>
      </c>
      <c r="I12" s="49" t="s">
        <v>37</v>
      </c>
    </row>
    <row r="13" spans="1:11" s="29" customFormat="1" ht="11.4" thickBot="1">
      <c r="A13" s="23" t="s">
        <v>8</v>
      </c>
      <c r="B13" s="4"/>
      <c r="C13" s="601" t="s">
        <v>9</v>
      </c>
      <c r="D13" s="601"/>
      <c r="E13" s="3"/>
      <c r="F13" s="3"/>
      <c r="G13" s="3"/>
      <c r="H13" s="3"/>
      <c r="I13" s="24"/>
      <c r="K13" s="65">
        <v>1.2490000000000001</v>
      </c>
    </row>
    <row r="14" spans="1:11" s="29" customFormat="1" ht="69" customHeight="1">
      <c r="A14" s="486" t="s">
        <v>10</v>
      </c>
      <c r="B14" s="488" t="s">
        <v>201</v>
      </c>
      <c r="C14" s="602" t="s">
        <v>213</v>
      </c>
      <c r="D14" s="602"/>
      <c r="E14" s="489" t="s">
        <v>11</v>
      </c>
      <c r="F14" s="492">
        <f>Memoria!C11</f>
        <v>1</v>
      </c>
      <c r="G14" s="716">
        <v>0</v>
      </c>
      <c r="H14" s="7">
        <f>ROUND(G14*(1+$I$10),2)</f>
        <v>0</v>
      </c>
      <c r="I14" s="495">
        <f>ROUND(F14*H14,2)</f>
        <v>0</v>
      </c>
    </row>
    <row r="15" spans="1:11" s="29" customFormat="1" ht="42" customHeight="1" thickBot="1">
      <c r="A15" s="485" t="s">
        <v>215</v>
      </c>
      <c r="B15" s="487" t="s">
        <v>216</v>
      </c>
      <c r="C15" s="603" t="s">
        <v>217</v>
      </c>
      <c r="D15" s="603"/>
      <c r="E15" s="490" t="s">
        <v>16</v>
      </c>
      <c r="F15" s="491">
        <v>12</v>
      </c>
      <c r="G15" s="717">
        <v>0</v>
      </c>
      <c r="H15" s="493">
        <f>ROUND(G15*(1+$I$10),2)</f>
        <v>0</v>
      </c>
      <c r="I15" s="494">
        <f>ROUND(F15*H15,2)</f>
        <v>0</v>
      </c>
    </row>
    <row r="16" spans="1:11" s="29" customFormat="1" ht="10.8" thickBot="1">
      <c r="A16" s="551" t="s">
        <v>12</v>
      </c>
      <c r="B16" s="552"/>
      <c r="C16" s="552"/>
      <c r="D16" s="552"/>
      <c r="E16" s="552"/>
      <c r="F16" s="552"/>
      <c r="G16" s="552"/>
      <c r="H16" s="553"/>
      <c r="I16" s="64">
        <f>SUM(I14:I15)</f>
        <v>0</v>
      </c>
    </row>
    <row r="17" spans="1:9" s="29" customFormat="1" ht="13.8" hidden="1" thickBot="1">
      <c r="A17" s="443" t="s">
        <v>13</v>
      </c>
      <c r="B17" s="444"/>
      <c r="C17" s="550" t="s">
        <v>176</v>
      </c>
      <c r="D17" s="550"/>
      <c r="E17" s="444"/>
      <c r="F17" s="445"/>
      <c r="G17" s="445"/>
      <c r="H17" s="445"/>
      <c r="I17" s="446"/>
    </row>
    <row r="18" spans="1:9" s="47" customFormat="1" ht="52.2" hidden="1" customHeight="1" thickBot="1">
      <c r="A18" s="447" t="s">
        <v>63</v>
      </c>
      <c r="B18" s="332" t="s">
        <v>177</v>
      </c>
      <c r="C18" s="599" t="s">
        <v>178</v>
      </c>
      <c r="D18" s="599"/>
      <c r="E18" s="333" t="s">
        <v>11</v>
      </c>
      <c r="F18" s="334" t="e">
        <f>Memoria!#REF!</f>
        <v>#REF!</v>
      </c>
      <c r="G18" s="335">
        <v>1431</v>
      </c>
      <c r="H18" s="335">
        <f>ROUND(G18*(1+$I$10),2)</f>
        <v>1431</v>
      </c>
      <c r="I18" s="336" t="e">
        <f>ROUND(F18*H18,2)</f>
        <v>#REF!</v>
      </c>
    </row>
    <row r="19" spans="1:9" s="47" customFormat="1" ht="11.4" hidden="1" customHeight="1" thickBot="1">
      <c r="A19" s="551" t="s">
        <v>12</v>
      </c>
      <c r="B19" s="552"/>
      <c r="C19" s="552"/>
      <c r="D19" s="552"/>
      <c r="E19" s="552"/>
      <c r="F19" s="552"/>
      <c r="G19" s="552"/>
      <c r="H19" s="553"/>
      <c r="I19" s="64" t="e">
        <f>SUM(I18:I18)</f>
        <v>#REF!</v>
      </c>
    </row>
    <row r="20" spans="1:9" s="47" customFormat="1" ht="17.399999999999999" customHeight="1" thickBot="1">
      <c r="A20" s="443" t="s">
        <v>13</v>
      </c>
      <c r="B20" s="444"/>
      <c r="C20" s="550" t="s">
        <v>179</v>
      </c>
      <c r="D20" s="550"/>
      <c r="E20" s="444"/>
      <c r="F20" s="445"/>
      <c r="G20" s="445"/>
      <c r="H20" s="445"/>
      <c r="I20" s="446"/>
    </row>
    <row r="21" spans="1:9" s="47" customFormat="1" ht="42.75" customHeight="1" thickBot="1">
      <c r="A21" s="447" t="s">
        <v>63</v>
      </c>
      <c r="B21" s="332">
        <v>94289</v>
      </c>
      <c r="C21" s="599" t="s">
        <v>202</v>
      </c>
      <c r="D21" s="599"/>
      <c r="E21" s="333" t="s">
        <v>14</v>
      </c>
      <c r="F21" s="334">
        <f>Memoria!E61</f>
        <v>1711.2700000000002</v>
      </c>
      <c r="G21" s="718">
        <v>0</v>
      </c>
      <c r="H21" s="335">
        <f>ROUND(G21*(1+$I$10),2)</f>
        <v>0</v>
      </c>
      <c r="I21" s="336">
        <f>ROUND(F21*H21,2)</f>
        <v>0</v>
      </c>
    </row>
    <row r="22" spans="1:9" s="47" customFormat="1" ht="10.95" customHeight="1" thickBot="1">
      <c r="A22" s="551" t="s">
        <v>12</v>
      </c>
      <c r="B22" s="552"/>
      <c r="C22" s="552"/>
      <c r="D22" s="552"/>
      <c r="E22" s="552"/>
      <c r="F22" s="552"/>
      <c r="G22" s="552"/>
      <c r="H22" s="553"/>
      <c r="I22" s="64">
        <f>SUM(I21:I21)</f>
        <v>0</v>
      </c>
    </row>
    <row r="23" spans="1:9" s="47" customFormat="1" ht="15" customHeight="1" thickBot="1">
      <c r="A23" s="443" t="s">
        <v>137</v>
      </c>
      <c r="B23" s="444"/>
      <c r="C23" s="550" t="s">
        <v>181</v>
      </c>
      <c r="D23" s="550"/>
      <c r="E23" s="444"/>
      <c r="F23" s="445"/>
      <c r="G23" s="445"/>
      <c r="H23" s="445"/>
      <c r="I23" s="446"/>
    </row>
    <row r="24" spans="1:9" s="47" customFormat="1" ht="48.75" customHeight="1">
      <c r="A24" s="472" t="s">
        <v>150</v>
      </c>
      <c r="B24" s="328" t="s">
        <v>203</v>
      </c>
      <c r="C24" s="613" t="s">
        <v>207</v>
      </c>
      <c r="D24" s="613"/>
      <c r="E24" s="329" t="s">
        <v>16</v>
      </c>
      <c r="F24" s="330">
        <f>Memoria!B76</f>
        <v>4843.59</v>
      </c>
      <c r="G24" s="719">
        <v>0</v>
      </c>
      <c r="H24" s="320">
        <f>ROUND(G24*(1+$I$10),2)</f>
        <v>0</v>
      </c>
      <c r="I24" s="401">
        <f>ROUND(F24*H24,2)</f>
        <v>0</v>
      </c>
    </row>
    <row r="25" spans="1:9" s="47" customFormat="1" ht="55.5" customHeight="1" thickBot="1">
      <c r="A25" s="473" t="s">
        <v>211</v>
      </c>
      <c r="B25" s="321" t="s">
        <v>205</v>
      </c>
      <c r="C25" s="612" t="s">
        <v>206</v>
      </c>
      <c r="D25" s="612"/>
      <c r="E25" s="322" t="s">
        <v>16</v>
      </c>
      <c r="F25" s="323">
        <f>Memoria!B90</f>
        <v>4073.52</v>
      </c>
      <c r="G25" s="720">
        <v>0</v>
      </c>
      <c r="H25" s="324">
        <f>ROUND(G25*(1+$I$10),2)</f>
        <v>0</v>
      </c>
      <c r="I25" s="474">
        <f>ROUND(F25*H25,2)</f>
        <v>0</v>
      </c>
    </row>
    <row r="26" spans="1:9" s="47" customFormat="1" ht="12.6" customHeight="1" thickBot="1">
      <c r="A26" s="558" t="s">
        <v>15</v>
      </c>
      <c r="B26" s="559"/>
      <c r="C26" s="559"/>
      <c r="D26" s="559"/>
      <c r="E26" s="559"/>
      <c r="F26" s="559"/>
      <c r="G26" s="559"/>
      <c r="H26" s="560"/>
      <c r="I26" s="79">
        <f>SUM(I24:I25)</f>
        <v>0</v>
      </c>
    </row>
    <row r="27" spans="1:9" s="47" customFormat="1" ht="16.95" customHeight="1" thickBot="1">
      <c r="A27" s="352" t="s">
        <v>180</v>
      </c>
      <c r="B27" s="353"/>
      <c r="C27" s="614" t="s">
        <v>182</v>
      </c>
      <c r="D27" s="615"/>
      <c r="E27" s="354"/>
      <c r="F27" s="355"/>
      <c r="G27" s="356"/>
      <c r="H27" s="356"/>
      <c r="I27" s="357"/>
    </row>
    <row r="28" spans="1:9" s="47" customFormat="1" ht="66.75" customHeight="1" thickBot="1">
      <c r="A28" s="475" t="s">
        <v>187</v>
      </c>
      <c r="B28" s="350" t="s">
        <v>204</v>
      </c>
      <c r="C28" s="618" t="s">
        <v>208</v>
      </c>
      <c r="D28" s="618"/>
      <c r="E28" s="318" t="s">
        <v>14</v>
      </c>
      <c r="F28" s="319">
        <f>Memoria!C105</f>
        <v>128.86000000000001</v>
      </c>
      <c r="G28" s="721">
        <v>0</v>
      </c>
      <c r="H28" s="7">
        <f>ROUND(G28*(1+$I$10),2)</f>
        <v>0</v>
      </c>
      <c r="I28" s="78">
        <f>ROUND(F28*H28,2)</f>
        <v>0</v>
      </c>
    </row>
    <row r="29" spans="1:9" s="47" customFormat="1" ht="11.4" customHeight="1" thickBot="1">
      <c r="A29" s="558" t="s">
        <v>15</v>
      </c>
      <c r="B29" s="559"/>
      <c r="C29" s="559"/>
      <c r="D29" s="559"/>
      <c r="E29" s="559"/>
      <c r="F29" s="559"/>
      <c r="G29" s="559"/>
      <c r="H29" s="560"/>
      <c r="I29" s="79">
        <f>SUM(I28)</f>
        <v>0</v>
      </c>
    </row>
    <row r="30" spans="1:9" s="47" customFormat="1" ht="11.4" customHeight="1" thickBot="1">
      <c r="A30" s="439" t="s">
        <v>183</v>
      </c>
      <c r="B30" s="440"/>
      <c r="C30" s="617" t="s">
        <v>184</v>
      </c>
      <c r="D30" s="617"/>
      <c r="E30" s="354"/>
      <c r="F30" s="355"/>
      <c r="G30" s="356"/>
      <c r="H30" s="441"/>
      <c r="I30" s="442"/>
    </row>
    <row r="31" spans="1:9" s="47" customFormat="1" ht="15" customHeight="1" thickBot="1">
      <c r="A31" s="475" t="s">
        <v>188</v>
      </c>
      <c r="B31" s="350" t="s">
        <v>177</v>
      </c>
      <c r="C31" s="561" t="s">
        <v>185</v>
      </c>
      <c r="D31" s="561"/>
      <c r="E31" s="318" t="s">
        <v>16</v>
      </c>
      <c r="F31" s="319">
        <f>Memoria!C118</f>
        <v>4843.59</v>
      </c>
      <c r="G31" s="721">
        <v>0</v>
      </c>
      <c r="H31" s="7">
        <f>ROUND(G31*(1+$I$10),2)</f>
        <v>0</v>
      </c>
      <c r="I31" s="78">
        <f>ROUND(F31*H31,2)</f>
        <v>0</v>
      </c>
    </row>
    <row r="32" spans="1:9" s="47" customFormat="1" ht="14.25" customHeight="1" thickBot="1">
      <c r="A32" s="558" t="s">
        <v>15</v>
      </c>
      <c r="B32" s="559"/>
      <c r="C32" s="559"/>
      <c r="D32" s="559"/>
      <c r="E32" s="559"/>
      <c r="F32" s="559"/>
      <c r="G32" s="559"/>
      <c r="H32" s="560"/>
      <c r="I32" s="79">
        <f>SUM(I31)</f>
        <v>0</v>
      </c>
    </row>
    <row r="33" spans="1:11" s="47" customFormat="1" ht="30" hidden="1" customHeight="1" thickBot="1">
      <c r="A33" s="340"/>
      <c r="B33" s="358"/>
      <c r="C33" s="611"/>
      <c r="D33" s="611"/>
      <c r="E33" s="333"/>
      <c r="F33" s="334"/>
      <c r="G33" s="335"/>
      <c r="H33" s="335"/>
      <c r="I33" s="336"/>
      <c r="J33" s="397"/>
    </row>
    <row r="34" spans="1:11" s="47" customFormat="1" ht="30" hidden="1" customHeight="1">
      <c r="A34" s="339"/>
      <c r="B34" s="344"/>
      <c r="C34" s="563"/>
      <c r="D34" s="563"/>
      <c r="E34" s="344"/>
      <c r="F34" s="330"/>
      <c r="G34" s="331"/>
      <c r="H34" s="331"/>
      <c r="I34" s="476"/>
      <c r="J34" s="397"/>
    </row>
    <row r="35" spans="1:11" s="343" customFormat="1" ht="19.5" hidden="1" customHeight="1" thickBot="1">
      <c r="A35" s="477"/>
      <c r="B35" s="341"/>
      <c r="C35" s="616"/>
      <c r="D35" s="616"/>
      <c r="E35" s="341"/>
      <c r="F35" s="326"/>
      <c r="G35" s="327"/>
      <c r="H35" s="331"/>
      <c r="I35" s="401"/>
    </row>
    <row r="36" spans="1:11" s="47" customFormat="1" ht="22.2" hidden="1" customHeight="1" thickBot="1">
      <c r="A36" s="340"/>
      <c r="B36" s="359"/>
      <c r="C36" s="611"/>
      <c r="D36" s="611"/>
      <c r="E36" s="359"/>
      <c r="F36" s="334"/>
      <c r="G36" s="335"/>
      <c r="H36" s="7"/>
      <c r="I36" s="78"/>
    </row>
    <row r="37" spans="1:11" s="47" customFormat="1" ht="30" hidden="1" customHeight="1" thickBot="1">
      <c r="A37" s="339"/>
      <c r="B37" s="351"/>
      <c r="C37" s="563"/>
      <c r="D37" s="563"/>
      <c r="E37" s="344"/>
      <c r="F37" s="330"/>
      <c r="G37" s="331"/>
      <c r="H37" s="7"/>
      <c r="I37" s="78"/>
    </row>
    <row r="38" spans="1:11" s="47" customFormat="1" ht="33.75" hidden="1" customHeight="1" thickBot="1">
      <c r="A38" s="475"/>
      <c r="B38" s="351"/>
      <c r="C38" s="562"/>
      <c r="D38" s="562"/>
      <c r="E38" s="349"/>
      <c r="F38" s="319"/>
      <c r="G38" s="320"/>
      <c r="H38" s="7"/>
      <c r="I38" s="78"/>
    </row>
    <row r="39" spans="1:11" s="47" customFormat="1" ht="33.75" hidden="1" customHeight="1" thickBot="1">
      <c r="A39" s="340"/>
      <c r="B39" s="358"/>
      <c r="C39" s="611"/>
      <c r="D39" s="611"/>
      <c r="E39" s="358"/>
      <c r="F39" s="360"/>
      <c r="G39" s="361"/>
      <c r="H39" s="7"/>
      <c r="I39" s="78"/>
    </row>
    <row r="40" spans="1:11" s="47" customFormat="1" ht="19.5" hidden="1" customHeight="1" thickBot="1">
      <c r="A40" s="339"/>
      <c r="B40" s="396"/>
      <c r="C40" s="620"/>
      <c r="D40" s="621"/>
      <c r="E40" s="344"/>
      <c r="F40" s="330"/>
      <c r="G40" s="331"/>
      <c r="H40" s="7"/>
      <c r="I40" s="78"/>
    </row>
    <row r="41" spans="1:11" s="47" customFormat="1" ht="30.75" hidden="1" customHeight="1" thickBot="1">
      <c r="A41" s="340"/>
      <c r="B41" s="362"/>
      <c r="C41" s="611"/>
      <c r="D41" s="611"/>
      <c r="E41" s="333"/>
      <c r="F41" s="334"/>
      <c r="G41" s="335"/>
      <c r="H41" s="7"/>
      <c r="I41" s="78"/>
    </row>
    <row r="42" spans="1:11" s="47" customFormat="1" ht="30.75" hidden="1" customHeight="1" thickBot="1">
      <c r="A42" s="339"/>
      <c r="B42" s="345"/>
      <c r="C42" s="563"/>
      <c r="D42" s="563"/>
      <c r="E42" s="329"/>
      <c r="F42" s="330"/>
      <c r="G42" s="331"/>
      <c r="H42" s="7"/>
      <c r="I42" s="78"/>
    </row>
    <row r="43" spans="1:11" s="47" customFormat="1" ht="30.75" hidden="1" customHeight="1" thickBot="1">
      <c r="A43" s="477"/>
      <c r="B43" s="342"/>
      <c r="C43" s="616"/>
      <c r="D43" s="616"/>
      <c r="E43" s="325"/>
      <c r="F43" s="326"/>
      <c r="G43" s="327"/>
      <c r="H43" s="7"/>
      <c r="I43" s="78"/>
    </row>
    <row r="44" spans="1:11" s="47" customFormat="1" ht="30.75" hidden="1" customHeight="1" thickBot="1">
      <c r="A44" s="340"/>
      <c r="B44" s="346"/>
      <c r="C44" s="611"/>
      <c r="D44" s="611"/>
      <c r="E44" s="333"/>
      <c r="F44" s="334"/>
      <c r="G44" s="335"/>
      <c r="H44" s="7"/>
      <c r="I44" s="78"/>
    </row>
    <row r="45" spans="1:11" s="63" customFormat="1" ht="13.2" hidden="1">
      <c r="A45" s="339"/>
      <c r="B45" s="347"/>
      <c r="C45" s="562"/>
      <c r="D45" s="562"/>
      <c r="E45" s="329"/>
      <c r="F45" s="330"/>
      <c r="G45" s="331"/>
      <c r="H45" s="77"/>
      <c r="I45" s="78"/>
    </row>
    <row r="46" spans="1:11" s="38" customFormat="1" ht="15.75" hidden="1" customHeight="1">
      <c r="A46" s="339"/>
      <c r="B46" s="348"/>
      <c r="C46" s="619"/>
      <c r="D46" s="619"/>
      <c r="E46" s="329"/>
      <c r="F46" s="330"/>
      <c r="G46" s="331"/>
      <c r="H46" s="324"/>
      <c r="I46" s="474"/>
    </row>
    <row r="47" spans="1:11" s="76" customFormat="1" ht="15" hidden="1" customHeight="1">
      <c r="A47" s="339"/>
      <c r="B47" s="348"/>
      <c r="C47" s="619"/>
      <c r="D47" s="619"/>
      <c r="E47" s="329"/>
      <c r="F47" s="330"/>
      <c r="G47" s="331"/>
      <c r="H47" s="324"/>
      <c r="I47" s="474"/>
      <c r="J47" s="75"/>
      <c r="K47" s="75"/>
    </row>
    <row r="48" spans="1:11" s="38" customFormat="1" ht="15" hidden="1" customHeight="1" thickBot="1">
      <c r="A48" s="339"/>
      <c r="B48" s="348"/>
      <c r="C48" s="619"/>
      <c r="D48" s="619"/>
      <c r="E48" s="329"/>
      <c r="F48" s="330"/>
      <c r="G48" s="331"/>
      <c r="H48" s="331"/>
      <c r="I48" s="401"/>
      <c r="J48" s="39"/>
      <c r="K48" s="39"/>
    </row>
    <row r="49" spans="1:12" s="21" customFormat="1" ht="15" hidden="1" customHeight="1" thickBot="1">
      <c r="A49" s="555"/>
      <c r="B49" s="556"/>
      <c r="C49" s="556"/>
      <c r="D49" s="556"/>
      <c r="E49" s="556"/>
      <c r="F49" s="556"/>
      <c r="G49" s="556"/>
      <c r="H49" s="557"/>
      <c r="I49" s="79"/>
      <c r="J49" s="42"/>
      <c r="K49" s="42"/>
    </row>
    <row r="50" spans="1:12" s="21" customFormat="1" ht="12.75" customHeight="1" thickBot="1">
      <c r="A50" s="605" t="s">
        <v>17</v>
      </c>
      <c r="B50" s="606"/>
      <c r="C50" s="606"/>
      <c r="D50" s="606"/>
      <c r="E50" s="606"/>
      <c r="F50" s="606"/>
      <c r="G50" s="606"/>
      <c r="H50" s="607"/>
      <c r="I50" s="46">
        <f>I16+I26+I22+I29+I32</f>
        <v>0</v>
      </c>
      <c r="J50" s="42"/>
      <c r="K50" s="42"/>
    </row>
    <row r="51" spans="1:12" s="38" customFormat="1" ht="12.75" customHeight="1">
      <c r="A51" s="106"/>
      <c r="B51" s="107"/>
      <c r="C51" s="107"/>
      <c r="D51" s="107"/>
      <c r="E51" s="107"/>
      <c r="F51" s="107"/>
      <c r="G51" s="107"/>
      <c r="H51" s="107"/>
      <c r="I51" s="107"/>
      <c r="J51" s="39"/>
      <c r="K51" s="39"/>
    </row>
    <row r="52" spans="1:12" ht="1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25"/>
      <c r="K52" s="25"/>
    </row>
    <row r="53" spans="1:12" ht="15" customHeight="1">
      <c r="A53" s="554" t="s">
        <v>18</v>
      </c>
      <c r="B53" s="554"/>
      <c r="C53" s="610" t="s">
        <v>36</v>
      </c>
      <c r="D53" s="610"/>
      <c r="E53" s="109"/>
      <c r="F53" s="610" t="s">
        <v>35</v>
      </c>
      <c r="G53" s="610"/>
      <c r="H53" s="610"/>
      <c r="I53" s="109"/>
      <c r="J53" s="25"/>
      <c r="K53" s="25"/>
    </row>
    <row r="54" spans="1:12" ht="15" customHeight="1">
      <c r="A54" s="110"/>
      <c r="B54" s="110"/>
      <c r="C54" s="608"/>
      <c r="D54" s="608"/>
      <c r="E54" s="111"/>
      <c r="F54" s="609"/>
      <c r="G54" s="609"/>
      <c r="H54" s="609"/>
      <c r="I54" s="112"/>
      <c r="J54" s="25"/>
      <c r="K54" s="25" t="s">
        <v>61</v>
      </c>
      <c r="L54" s="66">
        <v>500000</v>
      </c>
    </row>
    <row r="55" spans="1:12" ht="15" customHeight="1">
      <c r="A55" s="113"/>
      <c r="B55" s="113"/>
      <c r="C55" s="604"/>
      <c r="D55" s="604"/>
      <c r="E55" s="113"/>
      <c r="F55" s="114"/>
      <c r="G55" s="114"/>
      <c r="H55" s="114"/>
      <c r="I55" s="115"/>
      <c r="J55" s="25"/>
      <c r="K55" s="25" t="s">
        <v>62</v>
      </c>
      <c r="L55" s="66">
        <f>L56-L54</f>
        <v>-500000</v>
      </c>
    </row>
    <row r="56" spans="1:12" ht="15" customHeight="1">
      <c r="A56" s="116"/>
      <c r="B56" s="116"/>
      <c r="C56" s="116"/>
      <c r="D56" s="116"/>
      <c r="E56" s="116"/>
      <c r="F56" s="116"/>
      <c r="G56" s="116"/>
      <c r="H56" s="116"/>
      <c r="I56" s="116"/>
      <c r="J56" s="25"/>
      <c r="K56" s="25" t="s">
        <v>34</v>
      </c>
      <c r="L56" s="67">
        <f>I50</f>
        <v>0</v>
      </c>
    </row>
    <row r="57" spans="1:12" ht="15" customHeight="1">
      <c r="A57" s="116"/>
      <c r="B57" s="116"/>
      <c r="C57" s="116"/>
      <c r="D57" s="116"/>
      <c r="E57" s="116"/>
      <c r="F57" s="116"/>
      <c r="G57" s="116"/>
      <c r="H57" s="116"/>
      <c r="I57" s="116"/>
      <c r="J57" s="25"/>
      <c r="K57" s="25"/>
    </row>
    <row r="58" spans="1:12" ht="15" customHeight="1">
      <c r="A58" s="116"/>
      <c r="B58" s="116"/>
      <c r="C58" s="116"/>
      <c r="D58" s="116"/>
      <c r="E58" s="116"/>
      <c r="F58" s="116"/>
      <c r="G58" s="116"/>
      <c r="H58" s="116"/>
      <c r="I58" s="116"/>
      <c r="J58" s="25"/>
      <c r="K58" s="25"/>
    </row>
    <row r="59" spans="1:12" ht="15" customHeight="1">
      <c r="A59" s="116"/>
      <c r="B59" s="116"/>
      <c r="C59" s="116"/>
      <c r="D59" s="116"/>
      <c r="E59" s="116"/>
      <c r="F59" s="116"/>
      <c r="G59" s="116"/>
      <c r="H59" s="116"/>
      <c r="I59" s="116"/>
      <c r="L59" s="117" t="e">
        <f>L55/L56</f>
        <v>#DIV/0!</v>
      </c>
    </row>
    <row r="60" spans="1:12" ht="15" customHeight="1">
      <c r="A60" s="20"/>
      <c r="B60" s="20"/>
      <c r="C60" s="20"/>
      <c r="D60" s="20"/>
      <c r="E60" s="20"/>
      <c r="F60" s="20"/>
      <c r="G60" s="20"/>
      <c r="H60" s="20"/>
      <c r="I60" s="20"/>
    </row>
    <row r="61" spans="1:12" ht="15" customHeight="1">
      <c r="A61" s="20"/>
      <c r="B61" s="20"/>
      <c r="C61" s="20"/>
      <c r="D61" s="20"/>
      <c r="E61" s="20"/>
      <c r="F61" s="20"/>
      <c r="G61" s="20"/>
      <c r="H61" s="20"/>
      <c r="I61" s="20"/>
    </row>
    <row r="62" spans="1:12" ht="15" customHeight="1">
      <c r="A62" s="20"/>
      <c r="B62" s="20"/>
      <c r="C62" s="20"/>
      <c r="D62" s="20"/>
      <c r="E62" s="20"/>
      <c r="F62" s="20"/>
      <c r="G62" s="20"/>
      <c r="H62" s="20"/>
      <c r="I62" s="20"/>
    </row>
  </sheetData>
  <sheetProtection algorithmName="SHA-512" hashValue="guhmeO7JbP1TwM/GtbVEx9TTxrgr1Qab/rMwsiY1inRfF9Zmw1tEv4UzkWDvGdSjD08NaMoFBA42XP1Ly1Pbkw==" saltValue="ffoTfZaQy6NHvEA4KZhXwA==" spinCount="100000" sheet="1" selectLockedCells="1"/>
  <mergeCells count="61">
    <mergeCell ref="C48:D48"/>
    <mergeCell ref="C47:D47"/>
    <mergeCell ref="C46:D46"/>
    <mergeCell ref="C45:D45"/>
    <mergeCell ref="C44:D44"/>
    <mergeCell ref="C40:D40"/>
    <mergeCell ref="C39:D39"/>
    <mergeCell ref="C43:D43"/>
    <mergeCell ref="C42:D42"/>
    <mergeCell ref="C41:D41"/>
    <mergeCell ref="A26:H26"/>
    <mergeCell ref="C30:D30"/>
    <mergeCell ref="C28:D28"/>
    <mergeCell ref="C35:D35"/>
    <mergeCell ref="C34:D34"/>
    <mergeCell ref="C33:D33"/>
    <mergeCell ref="C36:D36"/>
    <mergeCell ref="C21:D21"/>
    <mergeCell ref="C25:D25"/>
    <mergeCell ref="C24:D24"/>
    <mergeCell ref="C23:D23"/>
    <mergeCell ref="C27:D27"/>
    <mergeCell ref="C55:D55"/>
    <mergeCell ref="A50:H50"/>
    <mergeCell ref="C54:D54"/>
    <mergeCell ref="F54:H54"/>
    <mergeCell ref="C53:D53"/>
    <mergeCell ref="F53:H53"/>
    <mergeCell ref="C18:D18"/>
    <mergeCell ref="C12:D12"/>
    <mergeCell ref="C13:D13"/>
    <mergeCell ref="C17:D17"/>
    <mergeCell ref="A16:H16"/>
    <mergeCell ref="C14:D14"/>
    <mergeCell ref="C15:D15"/>
    <mergeCell ref="A1:I1"/>
    <mergeCell ref="A5:I5"/>
    <mergeCell ref="A3:I3"/>
    <mergeCell ref="A2:I2"/>
    <mergeCell ref="A7:E7"/>
    <mergeCell ref="F7:G7"/>
    <mergeCell ref="A6:I6"/>
    <mergeCell ref="H7:I7"/>
    <mergeCell ref="A4:I4"/>
    <mergeCell ref="A8:E8"/>
    <mergeCell ref="A9:E9"/>
    <mergeCell ref="A10:E11"/>
    <mergeCell ref="F9:F11"/>
    <mergeCell ref="G9:G11"/>
    <mergeCell ref="F8:I8"/>
    <mergeCell ref="H9:I9"/>
    <mergeCell ref="C20:D20"/>
    <mergeCell ref="A19:H19"/>
    <mergeCell ref="A22:H22"/>
    <mergeCell ref="A53:B53"/>
    <mergeCell ref="A49:H49"/>
    <mergeCell ref="A29:H29"/>
    <mergeCell ref="A32:H32"/>
    <mergeCell ref="C31:D31"/>
    <mergeCell ref="C38:D38"/>
    <mergeCell ref="C37:D37"/>
  </mergeCells>
  <phoneticPr fontId="7" type="noConversion"/>
  <pageMargins left="0.78740157480314965" right="0.39370078740157483" top="0.51181102362204722" bottom="0.39370078740157483" header="0.31496062992125984" footer="0.11811023622047245"/>
  <pageSetup paperSize="9" scale="76" firstPageNumber="0" fitToHeight="0" orientation="portrait" horizontalDpi="300" verticalDpi="300" r:id="rId1"/>
  <headerFooter alignWithMargins="0"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2329" r:id="rId4">
          <objectPr defaultSize="0" autoPict="0" r:id="rId5">
            <anchor moveWithCells="1">
              <from>
                <xdr:col>1</xdr:col>
                <xdr:colOff>144780</xdr:colOff>
                <xdr:row>0</xdr:row>
                <xdr:rowOff>68580</xdr:rowOff>
              </from>
              <to>
                <xdr:col>1</xdr:col>
                <xdr:colOff>883920</xdr:colOff>
                <xdr:row>0</xdr:row>
                <xdr:rowOff>594360</xdr:rowOff>
              </to>
            </anchor>
          </objectPr>
        </oleObject>
      </mc:Choice>
      <mc:Fallback>
        <oleObject progId="Word.Picture.8" shapeId="232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D7" sqref="D7"/>
    </sheetView>
  </sheetViews>
  <sheetFormatPr defaultRowHeight="13.2"/>
  <cols>
    <col min="1" max="2" width="17.33203125" customWidth="1"/>
    <col min="3" max="3" width="17.33203125" style="312" customWidth="1"/>
    <col min="4" max="8" width="17.33203125" customWidth="1"/>
  </cols>
  <sheetData>
    <row r="1" spans="1:8" ht="13.8" thickBot="1">
      <c r="A1" s="622" t="s">
        <v>138</v>
      </c>
      <c r="B1" s="623"/>
      <c r="C1" s="623"/>
      <c r="D1" s="623"/>
      <c r="E1" s="623"/>
      <c r="F1" s="623"/>
      <c r="G1" s="623"/>
      <c r="H1" s="624"/>
    </row>
    <row r="2" spans="1:8" ht="32.25" customHeight="1" thickBot="1">
      <c r="A2" s="625" t="s">
        <v>148</v>
      </c>
      <c r="B2" s="626"/>
      <c r="C2" s="626"/>
      <c r="D2" s="626"/>
      <c r="E2" s="626"/>
      <c r="F2" s="626"/>
      <c r="G2" s="626"/>
      <c r="H2" s="627"/>
    </row>
    <row r="3" spans="1:8" ht="32.25" customHeight="1">
      <c r="A3" s="402" t="s">
        <v>139</v>
      </c>
      <c r="B3" s="402" t="s">
        <v>3</v>
      </c>
      <c r="C3" s="403" t="s">
        <v>140</v>
      </c>
      <c r="D3" s="404" t="s">
        <v>141</v>
      </c>
      <c r="E3" s="403" t="s">
        <v>142</v>
      </c>
      <c r="F3" s="628" t="s">
        <v>143</v>
      </c>
      <c r="G3" s="628"/>
      <c r="H3" s="405" t="s">
        <v>144</v>
      </c>
    </row>
    <row r="4" spans="1:8" ht="32.25" customHeight="1">
      <c r="A4" s="313" t="s">
        <v>157</v>
      </c>
      <c r="B4" s="313" t="s">
        <v>163</v>
      </c>
      <c r="C4" s="314" t="s">
        <v>153</v>
      </c>
      <c r="D4" s="315">
        <v>1479.26</v>
      </c>
      <c r="E4" s="316" t="s">
        <v>154</v>
      </c>
      <c r="F4" s="629" t="s">
        <v>155</v>
      </c>
      <c r="G4" s="630"/>
      <c r="H4" s="317" t="s">
        <v>156</v>
      </c>
    </row>
    <row r="5" spans="1:8" ht="32.25" customHeight="1">
      <c r="A5" s="313" t="s">
        <v>158</v>
      </c>
      <c r="B5" s="313" t="s">
        <v>163</v>
      </c>
      <c r="C5" s="314" t="s">
        <v>159</v>
      </c>
      <c r="D5" s="406">
        <v>1685</v>
      </c>
      <c r="E5" s="316" t="s">
        <v>161</v>
      </c>
      <c r="F5" s="629" t="s">
        <v>160</v>
      </c>
      <c r="G5" s="630"/>
      <c r="H5" s="317" t="s">
        <v>162</v>
      </c>
    </row>
    <row r="6" spans="1:8" ht="32.25" customHeight="1" thickBot="1">
      <c r="A6" s="313" t="s">
        <v>165</v>
      </c>
      <c r="B6" s="313" t="s">
        <v>163</v>
      </c>
      <c r="C6" s="407" t="s">
        <v>166</v>
      </c>
      <c r="D6" s="408">
        <v>1598.6</v>
      </c>
      <c r="E6" s="409" t="s">
        <v>167</v>
      </c>
      <c r="F6" s="631"/>
      <c r="G6" s="632"/>
      <c r="H6" s="410" t="s">
        <v>168</v>
      </c>
    </row>
    <row r="7" spans="1:8" ht="32.25" customHeight="1" thickBot="1">
      <c r="A7" s="411"/>
      <c r="B7" s="633" t="s">
        <v>145</v>
      </c>
      <c r="C7" s="634"/>
      <c r="D7" s="412">
        <f>MEDIAN(D4,D5,D6)</f>
        <v>1598.6</v>
      </c>
      <c r="E7" s="413"/>
      <c r="F7" s="414"/>
      <c r="G7" s="411"/>
      <c r="H7" s="411"/>
    </row>
    <row r="8" spans="1:8">
      <c r="A8" s="415"/>
      <c r="B8" s="415"/>
      <c r="C8" s="416"/>
      <c r="D8" s="415"/>
      <c r="E8" s="415"/>
      <c r="F8" s="415"/>
      <c r="G8" s="415"/>
      <c r="H8" s="415"/>
    </row>
    <row r="9" spans="1:8" ht="13.8" thickBot="1">
      <c r="A9" s="415"/>
      <c r="B9" s="415"/>
      <c r="C9" s="416"/>
      <c r="D9" s="415"/>
      <c r="E9" s="415"/>
      <c r="F9" s="415"/>
      <c r="G9" s="415"/>
      <c r="H9" s="415"/>
    </row>
    <row r="10" spans="1:8" ht="13.8" thickBot="1">
      <c r="A10" s="622" t="s">
        <v>169</v>
      </c>
      <c r="B10" s="623"/>
      <c r="C10" s="623"/>
      <c r="D10" s="623"/>
      <c r="E10" s="623"/>
      <c r="F10" s="623"/>
      <c r="G10" s="623"/>
      <c r="H10" s="624"/>
    </row>
    <row r="11" spans="1:8" ht="13.8" thickBot="1">
      <c r="A11" s="625" t="s">
        <v>147</v>
      </c>
      <c r="B11" s="626"/>
      <c r="C11" s="626"/>
      <c r="D11" s="626"/>
      <c r="E11" s="626"/>
      <c r="F11" s="626"/>
      <c r="G11" s="626"/>
      <c r="H11" s="627"/>
    </row>
    <row r="12" spans="1:8" ht="31.5" customHeight="1">
      <c r="A12" s="402" t="s">
        <v>139</v>
      </c>
      <c r="B12" s="402" t="s">
        <v>3</v>
      </c>
      <c r="C12" s="403" t="s">
        <v>140</v>
      </c>
      <c r="D12" s="404" t="s">
        <v>141</v>
      </c>
      <c r="E12" s="403" t="s">
        <v>142</v>
      </c>
      <c r="F12" s="628" t="s">
        <v>143</v>
      </c>
      <c r="G12" s="628"/>
      <c r="H12" s="405" t="s">
        <v>144</v>
      </c>
    </row>
    <row r="13" spans="1:8" ht="31.5" customHeight="1">
      <c r="A13" s="313" t="s">
        <v>157</v>
      </c>
      <c r="B13" s="313" t="s">
        <v>164</v>
      </c>
      <c r="C13" s="314" t="s">
        <v>153</v>
      </c>
      <c r="D13" s="315">
        <v>974.78</v>
      </c>
      <c r="E13" s="316" t="s">
        <v>154</v>
      </c>
      <c r="F13" s="629" t="s">
        <v>155</v>
      </c>
      <c r="G13" s="630"/>
      <c r="H13" s="317" t="s">
        <v>156</v>
      </c>
    </row>
    <row r="14" spans="1:8" ht="31.5" customHeight="1">
      <c r="A14" s="313" t="s">
        <v>158</v>
      </c>
      <c r="B14" s="313" t="s">
        <v>164</v>
      </c>
      <c r="C14" s="314" t="s">
        <v>159</v>
      </c>
      <c r="D14" s="406">
        <v>1095</v>
      </c>
      <c r="E14" s="316" t="s">
        <v>161</v>
      </c>
      <c r="F14" s="629" t="s">
        <v>160</v>
      </c>
      <c r="G14" s="630"/>
      <c r="H14" s="317" t="s">
        <v>162</v>
      </c>
    </row>
    <row r="15" spans="1:8" ht="31.5" customHeight="1" thickBot="1">
      <c r="A15" s="313" t="s">
        <v>165</v>
      </c>
      <c r="B15" s="313" t="s">
        <v>164</v>
      </c>
      <c r="C15" s="407" t="s">
        <v>166</v>
      </c>
      <c r="D15" s="408">
        <v>1106.7</v>
      </c>
      <c r="E15" s="409" t="s">
        <v>167</v>
      </c>
      <c r="F15" s="631"/>
      <c r="G15" s="632"/>
      <c r="H15" s="410" t="s">
        <v>168</v>
      </c>
    </row>
    <row r="16" spans="1:8" ht="31.5" customHeight="1" thickBot="1">
      <c r="A16" s="411"/>
      <c r="B16" s="633" t="s">
        <v>145</v>
      </c>
      <c r="C16" s="634"/>
      <c r="D16" s="412">
        <f>MEDIAN(D13,D14,D15)</f>
        <v>1095</v>
      </c>
      <c r="E16" s="413"/>
      <c r="F16" s="414"/>
      <c r="G16" s="411"/>
      <c r="H16" s="411"/>
    </row>
    <row r="17" spans="1:8" ht="31.5" customHeight="1">
      <c r="A17" s="411"/>
      <c r="B17" s="413"/>
      <c r="C17" s="417"/>
      <c r="D17" s="413"/>
      <c r="E17" s="413"/>
      <c r="F17" s="414"/>
      <c r="G17" s="411"/>
      <c r="H17" s="411"/>
    </row>
    <row r="19" spans="1:8">
      <c r="A19" s="635"/>
      <c r="B19" s="635"/>
      <c r="C19" s="635"/>
      <c r="D19" s="310"/>
      <c r="E19" s="636"/>
      <c r="F19" s="636"/>
      <c r="G19" s="636"/>
      <c r="H19" s="194"/>
    </row>
    <row r="20" spans="1:8">
      <c r="A20" s="637" t="s">
        <v>172</v>
      </c>
      <c r="B20" s="637"/>
      <c r="C20" s="637"/>
      <c r="D20" s="311"/>
      <c r="E20" s="637" t="s">
        <v>146</v>
      </c>
      <c r="F20" s="637"/>
      <c r="G20" s="637"/>
      <c r="H20" s="194"/>
    </row>
  </sheetData>
  <mergeCells count="18">
    <mergeCell ref="F15:G15"/>
    <mergeCell ref="B16:C16"/>
    <mergeCell ref="A19:C19"/>
    <mergeCell ref="E19:G19"/>
    <mergeCell ref="A20:C20"/>
    <mergeCell ref="E20:G20"/>
    <mergeCell ref="B7:C7"/>
    <mergeCell ref="A10:H10"/>
    <mergeCell ref="A11:H11"/>
    <mergeCell ref="F12:G12"/>
    <mergeCell ref="F13:G13"/>
    <mergeCell ref="F14:G14"/>
    <mergeCell ref="A1:H1"/>
    <mergeCell ref="A2:H2"/>
    <mergeCell ref="F3:G3"/>
    <mergeCell ref="F4:G4"/>
    <mergeCell ref="F5:G5"/>
    <mergeCell ref="F6:G6"/>
  </mergeCells>
  <pageMargins left="0.51181102362204722" right="0.51181102362204722" top="0.78740157480314965" bottom="0.78740157480314965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zoomScaleNormal="100" zoomScaleSheetLayoutView="100" workbookViewId="0">
      <selection activeCell="N55" sqref="N55"/>
    </sheetView>
  </sheetViews>
  <sheetFormatPr defaultColWidth="9.109375" defaultRowHeight="13.2"/>
  <cols>
    <col min="1" max="1" width="9.5546875" style="194" customWidth="1"/>
    <col min="2" max="2" width="14.109375" style="194" customWidth="1"/>
    <col min="3" max="4" width="9.109375" style="194"/>
    <col min="5" max="5" width="12.33203125" style="194" customWidth="1"/>
    <col min="6" max="6" width="8.44140625" style="194" customWidth="1"/>
    <col min="7" max="8" width="9.109375" style="194"/>
    <col min="9" max="9" width="12.5546875" style="194" customWidth="1"/>
    <col min="10" max="16384" width="9.109375" style="194"/>
  </cols>
  <sheetData>
    <row r="1" spans="1:9">
      <c r="A1" s="638" t="s">
        <v>83</v>
      </c>
      <c r="B1" s="639"/>
      <c r="C1" s="639"/>
      <c r="D1" s="639"/>
      <c r="E1" s="639"/>
      <c r="F1" s="639"/>
      <c r="G1" s="639"/>
      <c r="H1" s="639"/>
      <c r="I1" s="640"/>
    </row>
    <row r="2" spans="1:9" ht="13.8" thickBot="1">
      <c r="A2" s="641"/>
      <c r="B2" s="642"/>
      <c r="C2" s="642"/>
      <c r="D2" s="642"/>
      <c r="E2" s="642"/>
      <c r="F2" s="642"/>
      <c r="G2" s="642"/>
      <c r="H2" s="642"/>
      <c r="I2" s="643"/>
    </row>
    <row r="3" spans="1:9" ht="13.8" thickBot="1">
      <c r="A3" s="197"/>
      <c r="B3" s="198"/>
      <c r="C3" s="198"/>
      <c r="D3" s="198"/>
      <c r="E3" s="195"/>
      <c r="F3" s="195"/>
      <c r="G3" s="195"/>
      <c r="H3" s="199" t="s">
        <v>84</v>
      </c>
      <c r="I3" s="196"/>
    </row>
    <row r="4" spans="1:9" ht="13.8" thickBot="1">
      <c r="A4" s="200" t="s">
        <v>85</v>
      </c>
      <c r="B4" s="644" t="s">
        <v>86</v>
      </c>
      <c r="C4" s="645"/>
      <c r="D4" s="645"/>
      <c r="E4" s="645"/>
      <c r="F4" s="646"/>
      <c r="G4" s="201"/>
      <c r="H4" s="202">
        <v>42948</v>
      </c>
      <c r="I4" s="203"/>
    </row>
    <row r="5" spans="1:9" hidden="1">
      <c r="A5" s="197"/>
      <c r="B5" s="204"/>
      <c r="C5" s="205"/>
      <c r="D5" s="205"/>
      <c r="E5" s="205"/>
      <c r="F5" s="206"/>
      <c r="G5" s="207"/>
      <c r="H5" s="201"/>
      <c r="I5" s="203"/>
    </row>
    <row r="6" spans="1:9" ht="13.8" thickBot="1">
      <c r="A6" s="208" t="s">
        <v>87</v>
      </c>
      <c r="B6" s="647" t="s">
        <v>88</v>
      </c>
      <c r="C6" s="648"/>
      <c r="D6" s="648"/>
      <c r="E6" s="648"/>
      <c r="F6" s="649"/>
      <c r="G6" s="209"/>
      <c r="H6" s="210"/>
      <c r="I6" s="211"/>
    </row>
    <row r="7" spans="1:9" ht="13.8" thickBot="1">
      <c r="A7" s="197"/>
      <c r="B7" s="198"/>
      <c r="C7" s="198"/>
      <c r="D7" s="198"/>
      <c r="E7" s="198"/>
      <c r="F7" s="198"/>
      <c r="G7" s="198"/>
      <c r="H7" s="198"/>
      <c r="I7" s="212"/>
    </row>
    <row r="8" spans="1:9" ht="12.75" customHeight="1" thickBot="1">
      <c r="A8" s="213" t="s">
        <v>89</v>
      </c>
      <c r="B8" s="650" t="s">
        <v>81</v>
      </c>
      <c r="C8" s="651"/>
      <c r="D8" s="651"/>
      <c r="E8" s="652"/>
      <c r="F8" s="214" t="s">
        <v>90</v>
      </c>
      <c r="G8" s="215" t="s">
        <v>32</v>
      </c>
      <c r="H8" s="214" t="s">
        <v>91</v>
      </c>
      <c r="I8" s="216" t="s">
        <v>80</v>
      </c>
    </row>
    <row r="9" spans="1:9">
      <c r="A9" s="197"/>
      <c r="B9" s="653"/>
      <c r="C9" s="654"/>
      <c r="D9" s="654"/>
      <c r="E9" s="655"/>
      <c r="F9" s="198"/>
      <c r="G9" s="198"/>
      <c r="H9" s="198"/>
      <c r="I9" s="212"/>
    </row>
    <row r="10" spans="1:9" ht="13.8" thickBot="1">
      <c r="A10" s="197"/>
      <c r="B10" s="656"/>
      <c r="C10" s="657"/>
      <c r="D10" s="657"/>
      <c r="E10" s="658"/>
      <c r="F10" s="198"/>
      <c r="G10" s="198"/>
      <c r="H10" s="198"/>
      <c r="I10" s="212"/>
    </row>
    <row r="11" spans="1:9">
      <c r="A11" s="217" t="s">
        <v>92</v>
      </c>
      <c r="B11" s="218"/>
      <c r="C11" s="219"/>
      <c r="D11" s="219"/>
      <c r="E11" s="219"/>
      <c r="F11" s="220"/>
      <c r="G11" s="220"/>
      <c r="H11" s="220"/>
      <c r="I11" s="221"/>
    </row>
    <row r="12" spans="1:9">
      <c r="A12" s="222" t="s">
        <v>93</v>
      </c>
      <c r="B12" s="223" t="s">
        <v>94</v>
      </c>
      <c r="C12" s="659" t="s">
        <v>95</v>
      </c>
      <c r="D12" s="659"/>
      <c r="E12" s="659"/>
      <c r="F12" s="223" t="s">
        <v>96</v>
      </c>
      <c r="G12" s="223" t="s">
        <v>97</v>
      </c>
      <c r="H12" s="223" t="s">
        <v>98</v>
      </c>
      <c r="I12" s="224" t="s">
        <v>99</v>
      </c>
    </row>
    <row r="13" spans="1:9" ht="28.5" customHeight="1">
      <c r="A13" s="225">
        <v>88262</v>
      </c>
      <c r="B13" s="226" t="s">
        <v>100</v>
      </c>
      <c r="C13" s="660" t="s">
        <v>101</v>
      </c>
      <c r="D13" s="661"/>
      <c r="E13" s="662"/>
      <c r="F13" s="227" t="s">
        <v>102</v>
      </c>
      <c r="G13" s="228">
        <v>0.48</v>
      </c>
      <c r="H13" s="229">
        <v>16.7</v>
      </c>
      <c r="I13" s="230">
        <f>ROUND(G13*H13,2)</f>
        <v>8.02</v>
      </c>
    </row>
    <row r="14" spans="1:9" ht="30" customHeight="1">
      <c r="A14" s="225">
        <v>88316</v>
      </c>
      <c r="B14" s="226" t="s">
        <v>100</v>
      </c>
      <c r="C14" s="660" t="s">
        <v>103</v>
      </c>
      <c r="D14" s="661"/>
      <c r="E14" s="662"/>
      <c r="F14" s="227" t="s">
        <v>102</v>
      </c>
      <c r="G14" s="228">
        <v>0.95</v>
      </c>
      <c r="H14" s="229">
        <v>12.01</v>
      </c>
      <c r="I14" s="230">
        <f>ROUND(G14*H14,2)</f>
        <v>11.41</v>
      </c>
    </row>
    <row r="15" spans="1:9" ht="13.8" thickBot="1">
      <c r="A15" s="231"/>
      <c r="B15" s="232"/>
      <c r="C15" s="663"/>
      <c r="D15" s="664"/>
      <c r="E15" s="665"/>
      <c r="F15" s="232"/>
      <c r="G15" s="233"/>
      <c r="H15" s="234"/>
      <c r="I15" s="235">
        <f>G15*H15</f>
        <v>0</v>
      </c>
    </row>
    <row r="16" spans="1:9" ht="13.8" hidden="1" thickBot="1">
      <c r="A16" s="197"/>
      <c r="B16" s="198"/>
      <c r="C16" s="198"/>
      <c r="D16" s="198"/>
      <c r="E16" s="198"/>
      <c r="F16" s="236"/>
      <c r="G16" s="236"/>
      <c r="H16" s="237"/>
      <c r="I16" s="238"/>
    </row>
    <row r="17" spans="1:15" ht="13.8" thickBot="1">
      <c r="A17" s="239" t="s">
        <v>104</v>
      </c>
      <c r="B17" s="240">
        <v>0</v>
      </c>
      <c r="C17" s="241"/>
      <c r="D17" s="198"/>
      <c r="E17" s="198"/>
      <c r="F17" s="236"/>
      <c r="G17" s="236"/>
      <c r="H17" s="237"/>
      <c r="I17" s="229">
        <f>I13+I14+I15</f>
        <v>19.43</v>
      </c>
      <c r="K17" s="242"/>
    </row>
    <row r="18" spans="1:15" ht="13.8" hidden="1" thickBot="1">
      <c r="A18" s="197"/>
      <c r="B18" s="198"/>
      <c r="C18" s="198"/>
      <c r="D18" s="198"/>
      <c r="E18" s="198"/>
      <c r="F18" s="198"/>
      <c r="G18" s="198"/>
      <c r="H18" s="243"/>
      <c r="I18" s="238"/>
    </row>
    <row r="19" spans="1:15" ht="13.8" thickBot="1">
      <c r="A19" s="197"/>
      <c r="B19" s="198"/>
      <c r="C19" s="198"/>
      <c r="D19" s="244"/>
      <c r="E19" s="198"/>
      <c r="F19" s="198"/>
      <c r="G19" s="198"/>
      <c r="H19" s="245" t="s">
        <v>105</v>
      </c>
      <c r="I19" s="246">
        <f>(I17*B17)+I17</f>
        <v>19.43</v>
      </c>
    </row>
    <row r="20" spans="1:15" ht="13.8" thickBot="1">
      <c r="A20" s="247" t="s">
        <v>106</v>
      </c>
      <c r="B20" s="198"/>
      <c r="C20" s="198"/>
      <c r="D20" s="198"/>
      <c r="E20" s="198"/>
      <c r="F20" s="198"/>
      <c r="G20" s="198"/>
      <c r="H20" s="243"/>
      <c r="I20" s="237"/>
    </row>
    <row r="21" spans="1:15" ht="13.8" thickBot="1">
      <c r="A21" s="248" t="s">
        <v>107</v>
      </c>
      <c r="B21" s="249"/>
      <c r="C21" s="250"/>
      <c r="D21" s="250"/>
      <c r="E21" s="250"/>
      <c r="F21" s="250"/>
      <c r="G21" s="250"/>
      <c r="H21" s="250"/>
      <c r="I21" s="251"/>
    </row>
    <row r="22" spans="1:15">
      <c r="A22" s="252" t="s">
        <v>93</v>
      </c>
      <c r="B22" s="253" t="s">
        <v>94</v>
      </c>
      <c r="C22" s="666" t="s">
        <v>95</v>
      </c>
      <c r="D22" s="666"/>
      <c r="E22" s="666"/>
      <c r="F22" s="253" t="s">
        <v>96</v>
      </c>
      <c r="G22" s="253" t="s">
        <v>97</v>
      </c>
      <c r="H22" s="253" t="s">
        <v>98</v>
      </c>
      <c r="I22" s="254" t="s">
        <v>99</v>
      </c>
    </row>
    <row r="23" spans="1:15" ht="38.25" customHeight="1">
      <c r="A23" s="255">
        <v>3993</v>
      </c>
      <c r="B23" s="256" t="s">
        <v>108</v>
      </c>
      <c r="C23" s="667" t="s">
        <v>109</v>
      </c>
      <c r="D23" s="668"/>
      <c r="E23" s="668"/>
      <c r="F23" s="257" t="s">
        <v>110</v>
      </c>
      <c r="G23" s="258">
        <v>0.46800000000000003</v>
      </c>
      <c r="H23" s="259">
        <v>54.91</v>
      </c>
      <c r="I23" s="260">
        <f>ROUND(G23*H23,2)</f>
        <v>25.7</v>
      </c>
    </row>
    <row r="24" spans="1:15" ht="25.5" customHeight="1">
      <c r="A24" s="261">
        <v>40905</v>
      </c>
      <c r="B24" s="256" t="s">
        <v>100</v>
      </c>
      <c r="C24" s="667" t="s">
        <v>111</v>
      </c>
      <c r="D24" s="667"/>
      <c r="E24" s="667"/>
      <c r="F24" s="257" t="s">
        <v>110</v>
      </c>
      <c r="G24" s="258">
        <f>0.468*2</f>
        <v>0.93600000000000005</v>
      </c>
      <c r="H24" s="259">
        <v>16.920000000000002</v>
      </c>
      <c r="I24" s="260">
        <f>ROUND(G24*H24,2)</f>
        <v>15.84</v>
      </c>
    </row>
    <row r="25" spans="1:15" ht="22.5" customHeight="1">
      <c r="A25" s="261" t="s">
        <v>112</v>
      </c>
      <c r="B25" s="256" t="s">
        <v>100</v>
      </c>
      <c r="C25" s="667" t="s">
        <v>113</v>
      </c>
      <c r="D25" s="667"/>
      <c r="E25" s="667"/>
      <c r="F25" s="257" t="s">
        <v>110</v>
      </c>
      <c r="G25" s="258">
        <f>0.468*2</f>
        <v>0.93600000000000005</v>
      </c>
      <c r="H25" s="259">
        <v>13.45</v>
      </c>
      <c r="I25" s="260">
        <f>ROUND(G25*H25,2)</f>
        <v>12.59</v>
      </c>
      <c r="M25" s="194">
        <f>2*M26*M28*1.35</f>
        <v>0.42411500823462212</v>
      </c>
      <c r="O25" s="194">
        <f>M25*2</f>
        <v>0.84823001646924423</v>
      </c>
    </row>
    <row r="26" spans="1:15" ht="48" customHeight="1">
      <c r="A26" s="261">
        <v>21016</v>
      </c>
      <c r="B26" s="256" t="s">
        <v>108</v>
      </c>
      <c r="C26" s="667" t="s">
        <v>114</v>
      </c>
      <c r="D26" s="667"/>
      <c r="E26" s="667"/>
      <c r="F26" s="257" t="s">
        <v>32</v>
      </c>
      <c r="G26" s="258">
        <v>0.8</v>
      </c>
      <c r="H26" s="259">
        <v>83.97</v>
      </c>
      <c r="I26" s="260">
        <f>ROUND(G26*H26,2)</f>
        <v>67.180000000000007</v>
      </c>
      <c r="M26" s="194">
        <f>PI()</f>
        <v>3.1415926535897931</v>
      </c>
      <c r="O26" s="194">
        <f>O25/3</f>
        <v>0.28274333882308139</v>
      </c>
    </row>
    <row r="27" spans="1:15" ht="24" customHeight="1">
      <c r="A27" s="261">
        <v>549</v>
      </c>
      <c r="B27" s="256" t="s">
        <v>108</v>
      </c>
      <c r="C27" s="667" t="s">
        <v>115</v>
      </c>
      <c r="D27" s="667"/>
      <c r="E27" s="667"/>
      <c r="F27" s="257" t="s">
        <v>32</v>
      </c>
      <c r="G27" s="258">
        <v>0.93</v>
      </c>
      <c r="H27" s="259">
        <v>18.21</v>
      </c>
      <c r="I27" s="260">
        <f>ROUND(G27*H27,2)</f>
        <v>16.940000000000001</v>
      </c>
    </row>
    <row r="28" spans="1:15" ht="60.75" customHeight="1">
      <c r="A28" s="262" t="s">
        <v>116</v>
      </c>
      <c r="B28" s="256" t="s">
        <v>100</v>
      </c>
      <c r="C28" s="670" t="s">
        <v>117</v>
      </c>
      <c r="D28" s="671"/>
      <c r="E28" s="671"/>
      <c r="F28" s="263" t="s">
        <v>118</v>
      </c>
      <c r="G28" s="258">
        <v>0.37574000000000002</v>
      </c>
      <c r="H28" s="259">
        <v>14.93</v>
      </c>
      <c r="I28" s="260">
        <f>G28*H28</f>
        <v>5.6097982000000002</v>
      </c>
      <c r="K28" s="194">
        <f>G27*0.05*2</f>
        <v>9.3000000000000013E-2</v>
      </c>
      <c r="M28" s="194">
        <v>0.05</v>
      </c>
    </row>
    <row r="29" spans="1:15" hidden="1">
      <c r="A29" s="262" t="s">
        <v>119</v>
      </c>
      <c r="B29" s="256" t="s">
        <v>100</v>
      </c>
      <c r="C29" s="670" t="s">
        <v>117</v>
      </c>
      <c r="D29" s="671"/>
      <c r="E29" s="671"/>
      <c r="F29" s="263" t="s">
        <v>120</v>
      </c>
      <c r="G29" s="258">
        <v>0.37574000000000002</v>
      </c>
      <c r="H29" s="259">
        <v>13.92</v>
      </c>
      <c r="I29" s="260">
        <f>G29*H29</f>
        <v>5.2303008000000002</v>
      </c>
    </row>
    <row r="30" spans="1:15" ht="37.5" customHeight="1" thickBot="1">
      <c r="A30" s="264">
        <v>11059</v>
      </c>
      <c r="B30" s="265" t="s">
        <v>108</v>
      </c>
      <c r="C30" s="672" t="s">
        <v>121</v>
      </c>
      <c r="D30" s="672"/>
      <c r="E30" s="672"/>
      <c r="F30" s="266" t="s">
        <v>96</v>
      </c>
      <c r="G30" s="267">
        <v>8</v>
      </c>
      <c r="H30" s="268">
        <v>0.18</v>
      </c>
      <c r="I30" s="269">
        <f>G30*H30</f>
        <v>1.44</v>
      </c>
    </row>
    <row r="31" spans="1:15" ht="13.8" thickBot="1">
      <c r="A31" s="270"/>
      <c r="B31" s="207"/>
      <c r="C31" s="673"/>
      <c r="D31" s="673"/>
      <c r="E31" s="673"/>
      <c r="F31" s="207"/>
      <c r="G31" s="207"/>
      <c r="H31" s="271" t="s">
        <v>122</v>
      </c>
      <c r="I31" s="272">
        <f>SUM(I23:I30)</f>
        <v>150.53009900000001</v>
      </c>
      <c r="K31" s="194">
        <f>O26+K28</f>
        <v>0.37574333882308142</v>
      </c>
    </row>
    <row r="32" spans="1:15" ht="6" customHeight="1" thickBot="1">
      <c r="A32" s="197"/>
      <c r="B32" s="198"/>
      <c r="C32" s="198"/>
      <c r="D32" s="198"/>
      <c r="E32" s="198"/>
      <c r="F32" s="198"/>
      <c r="G32" s="198"/>
      <c r="H32" s="273"/>
      <c r="I32" s="274"/>
    </row>
    <row r="33" spans="1:9">
      <c r="A33" s="217" t="s">
        <v>123</v>
      </c>
      <c r="B33" s="218"/>
      <c r="C33" s="219"/>
      <c r="D33" s="219"/>
      <c r="E33" s="219"/>
      <c r="F33" s="219"/>
      <c r="G33" s="219"/>
      <c r="H33" s="219"/>
      <c r="I33" s="275"/>
    </row>
    <row r="34" spans="1:9">
      <c r="A34" s="222" t="s">
        <v>93</v>
      </c>
      <c r="B34" s="223" t="s">
        <v>94</v>
      </c>
      <c r="C34" s="659" t="s">
        <v>95</v>
      </c>
      <c r="D34" s="659"/>
      <c r="E34" s="659"/>
      <c r="F34" s="223" t="s">
        <v>96</v>
      </c>
      <c r="G34" s="223" t="s">
        <v>97</v>
      </c>
      <c r="H34" s="223" t="s">
        <v>98</v>
      </c>
      <c r="I34" s="224" t="s">
        <v>99</v>
      </c>
    </row>
    <row r="35" spans="1:9">
      <c r="A35" s="276"/>
      <c r="B35" s="227"/>
      <c r="C35" s="669"/>
      <c r="D35" s="669"/>
      <c r="E35" s="669"/>
      <c r="F35" s="227"/>
      <c r="G35" s="228"/>
      <c r="H35" s="277"/>
      <c r="I35" s="278">
        <f>G35*H35</f>
        <v>0</v>
      </c>
    </row>
    <row r="36" spans="1:9" ht="13.8" thickBot="1">
      <c r="A36" s="279"/>
      <c r="B36" s="280"/>
      <c r="C36" s="676"/>
      <c r="D36" s="676"/>
      <c r="E36" s="676"/>
      <c r="F36" s="232"/>
      <c r="G36" s="281"/>
      <c r="H36" s="234"/>
      <c r="I36" s="235">
        <f>G36*H36</f>
        <v>0</v>
      </c>
    </row>
    <row r="37" spans="1:9" ht="13.8" hidden="1" thickBot="1">
      <c r="A37" s="197"/>
      <c r="B37" s="198"/>
      <c r="C37" s="198"/>
      <c r="D37" s="198"/>
      <c r="E37" s="198"/>
      <c r="F37" s="236"/>
      <c r="G37" s="282"/>
      <c r="H37" s="237"/>
      <c r="I37" s="238"/>
    </row>
    <row r="38" spans="1:9" ht="13.8" thickBot="1">
      <c r="A38" s="197"/>
      <c r="B38" s="198"/>
      <c r="C38" s="198"/>
      <c r="D38" s="198"/>
      <c r="E38" s="198"/>
      <c r="F38" s="198"/>
      <c r="G38" s="198"/>
      <c r="H38" s="283" t="s">
        <v>124</v>
      </c>
      <c r="I38" s="246">
        <f>I35+I36</f>
        <v>0</v>
      </c>
    </row>
    <row r="39" spans="1:9" ht="7.5" customHeight="1" thickBot="1">
      <c r="A39" s="197"/>
      <c r="B39" s="198"/>
      <c r="C39" s="198"/>
      <c r="D39" s="198"/>
      <c r="E39" s="198"/>
      <c r="F39" s="198"/>
      <c r="G39" s="198"/>
      <c r="H39" s="284"/>
      <c r="I39" s="274"/>
    </row>
    <row r="40" spans="1:9">
      <c r="A40" s="217" t="s">
        <v>125</v>
      </c>
      <c r="B40" s="218"/>
      <c r="C40" s="219"/>
      <c r="D40" s="219"/>
      <c r="E40" s="219"/>
      <c r="F40" s="219"/>
      <c r="G40" s="219"/>
      <c r="H40" s="219"/>
      <c r="I40" s="275"/>
    </row>
    <row r="41" spans="1:9">
      <c r="A41" s="222" t="s">
        <v>93</v>
      </c>
      <c r="B41" s="223" t="s">
        <v>94</v>
      </c>
      <c r="C41" s="659" t="s">
        <v>95</v>
      </c>
      <c r="D41" s="659"/>
      <c r="E41" s="659"/>
      <c r="F41" s="223" t="s">
        <v>96</v>
      </c>
      <c r="G41" s="223" t="s">
        <v>97</v>
      </c>
      <c r="H41" s="223" t="s">
        <v>98</v>
      </c>
      <c r="I41" s="224" t="s">
        <v>99</v>
      </c>
    </row>
    <row r="42" spans="1:9">
      <c r="A42" s="285"/>
      <c r="B42" s="286"/>
      <c r="C42" s="669"/>
      <c r="D42" s="669"/>
      <c r="E42" s="669"/>
      <c r="F42" s="287"/>
      <c r="G42" s="288"/>
      <c r="H42" s="289"/>
      <c r="I42" s="278">
        <f>G42*H42</f>
        <v>0</v>
      </c>
    </row>
    <row r="43" spans="1:9" ht="13.8" thickBot="1">
      <c r="A43" s="290"/>
      <c r="B43" s="291"/>
      <c r="C43" s="669"/>
      <c r="D43" s="669"/>
      <c r="E43" s="669"/>
      <c r="F43" s="227"/>
      <c r="G43" s="292"/>
      <c r="H43" s="277"/>
      <c r="I43" s="235">
        <f>G43*H43</f>
        <v>0</v>
      </c>
    </row>
    <row r="44" spans="1:9" ht="13.8" hidden="1" thickBot="1">
      <c r="A44" s="197"/>
      <c r="B44" s="198"/>
      <c r="C44" s="198"/>
      <c r="D44" s="198"/>
      <c r="E44" s="198"/>
      <c r="F44" s="236"/>
      <c r="G44" s="282"/>
      <c r="H44" s="237"/>
      <c r="I44" s="238"/>
    </row>
    <row r="45" spans="1:9" ht="13.8" thickBot="1">
      <c r="A45" s="197"/>
      <c r="B45" s="198"/>
      <c r="C45" s="198"/>
      <c r="D45" s="198"/>
      <c r="E45" s="198"/>
      <c r="F45" s="198"/>
      <c r="G45" s="198"/>
      <c r="H45" s="283" t="s">
        <v>126</v>
      </c>
      <c r="I45" s="246">
        <f>SUM(I42:I43)</f>
        <v>0</v>
      </c>
    </row>
    <row r="46" spans="1:9" ht="6" customHeight="1">
      <c r="A46" s="197"/>
      <c r="B46" s="198"/>
      <c r="C46" s="198"/>
      <c r="D46" s="198"/>
      <c r="E46" s="198"/>
      <c r="F46" s="198"/>
      <c r="G46" s="198"/>
      <c r="H46" s="293"/>
      <c r="I46" s="237"/>
    </row>
    <row r="47" spans="1:9">
      <c r="A47" s="294" t="s">
        <v>127</v>
      </c>
      <c r="B47" s="295"/>
      <c r="C47" s="295"/>
      <c r="D47" s="295"/>
      <c r="E47" s="295"/>
      <c r="F47" s="295"/>
      <c r="G47" s="295"/>
      <c r="H47" s="295"/>
      <c r="I47" s="296"/>
    </row>
    <row r="48" spans="1:9" ht="7.5" customHeight="1" thickBot="1">
      <c r="A48" s="197"/>
      <c r="B48" s="198"/>
      <c r="C48" s="198"/>
      <c r="D48" s="198"/>
      <c r="E48" s="198"/>
      <c r="F48" s="198"/>
      <c r="G48" s="198"/>
      <c r="H48" s="198"/>
      <c r="I48" s="212"/>
    </row>
    <row r="49" spans="1:9" ht="13.8" thickBot="1">
      <c r="A49" s="197"/>
      <c r="B49" s="198"/>
      <c r="C49" s="198"/>
      <c r="D49" s="198"/>
      <c r="E49" s="243" t="s">
        <v>128</v>
      </c>
      <c r="F49" s="207" t="s">
        <v>129</v>
      </c>
      <c r="G49" s="207"/>
      <c r="H49" s="207"/>
      <c r="I49" s="297">
        <f>I19+I31+I38+I45</f>
        <v>169.96009900000001</v>
      </c>
    </row>
    <row r="50" spans="1:9" ht="13.8" thickBot="1">
      <c r="A50" s="197"/>
      <c r="B50" s="198"/>
      <c r="C50" s="198"/>
      <c r="D50" s="198"/>
      <c r="E50" s="243" t="s">
        <v>130</v>
      </c>
      <c r="F50" s="198" t="s">
        <v>131</v>
      </c>
      <c r="G50" s="198"/>
      <c r="H50" s="298">
        <v>0</v>
      </c>
      <c r="I50" s="299">
        <f>I49*H50</f>
        <v>0</v>
      </c>
    </row>
    <row r="51" spans="1:9" ht="13.8" thickBot="1">
      <c r="A51" s="197"/>
      <c r="B51" s="198"/>
      <c r="C51" s="198"/>
      <c r="D51" s="198"/>
      <c r="E51" s="273" t="s">
        <v>132</v>
      </c>
      <c r="F51" s="300" t="s">
        <v>133</v>
      </c>
      <c r="G51" s="198"/>
      <c r="H51" s="198"/>
      <c r="I51" s="301">
        <f>I49+I50</f>
        <v>169.96009900000001</v>
      </c>
    </row>
    <row r="52" spans="1:9" ht="6.75" customHeight="1">
      <c r="A52" s="197"/>
      <c r="B52" s="198"/>
      <c r="C52" s="198"/>
      <c r="D52" s="198"/>
      <c r="E52" s="198"/>
      <c r="F52" s="198"/>
      <c r="G52" s="198"/>
      <c r="H52" s="198"/>
      <c r="I52" s="212"/>
    </row>
    <row r="53" spans="1:9">
      <c r="A53" s="294" t="s">
        <v>56</v>
      </c>
      <c r="B53" s="295"/>
      <c r="C53" s="302"/>
      <c r="D53" s="302"/>
      <c r="E53" s="302"/>
      <c r="F53" s="302"/>
      <c r="G53" s="302"/>
      <c r="H53" s="302"/>
      <c r="I53" s="303"/>
    </row>
    <row r="54" spans="1:9">
      <c r="A54" s="675"/>
      <c r="B54" s="675"/>
      <c r="C54" s="675"/>
      <c r="D54" s="675"/>
      <c r="E54" s="675"/>
      <c r="F54" s="675"/>
      <c r="G54" s="675"/>
      <c r="H54" s="675"/>
      <c r="I54" s="675"/>
    </row>
    <row r="55" spans="1:9" ht="51.75" customHeight="1"/>
    <row r="56" spans="1:9" ht="14.25" customHeight="1">
      <c r="A56" s="150" t="s">
        <v>134</v>
      </c>
      <c r="B56" s="610" t="s">
        <v>36</v>
      </c>
      <c r="C56" s="610"/>
      <c r="D56" s="610"/>
      <c r="E56" s="109"/>
      <c r="F56" s="610" t="s">
        <v>135</v>
      </c>
      <c r="G56" s="610"/>
      <c r="H56" s="610"/>
    </row>
    <row r="57" spans="1:9" ht="13.8">
      <c r="A57" s="110"/>
      <c r="B57" s="674" t="s">
        <v>65</v>
      </c>
      <c r="C57" s="674"/>
      <c r="D57" s="674"/>
      <c r="E57" s="111"/>
      <c r="F57" s="609" t="s">
        <v>19</v>
      </c>
      <c r="G57" s="609"/>
      <c r="H57" s="609"/>
    </row>
  </sheetData>
  <mergeCells count="29">
    <mergeCell ref="F56:H56"/>
    <mergeCell ref="F57:H57"/>
    <mergeCell ref="B56:D56"/>
    <mergeCell ref="B57:D57"/>
    <mergeCell ref="A54:I54"/>
    <mergeCell ref="C34:E34"/>
    <mergeCell ref="C35:E35"/>
    <mergeCell ref="C36:E36"/>
    <mergeCell ref="C41:E41"/>
    <mergeCell ref="C42:E42"/>
    <mergeCell ref="C43:E43"/>
    <mergeCell ref="C26:E26"/>
    <mergeCell ref="C27:E27"/>
    <mergeCell ref="C28:E28"/>
    <mergeCell ref="C29:E29"/>
    <mergeCell ref="C30:E30"/>
    <mergeCell ref="C31:E31"/>
    <mergeCell ref="C14:E14"/>
    <mergeCell ref="C15:E15"/>
    <mergeCell ref="C22:E22"/>
    <mergeCell ref="C23:E23"/>
    <mergeCell ref="C24:E24"/>
    <mergeCell ref="C25:E25"/>
    <mergeCell ref="A1:I2"/>
    <mergeCell ref="B4:F4"/>
    <mergeCell ref="B6:F6"/>
    <mergeCell ref="B8:E10"/>
    <mergeCell ref="C12:E12"/>
    <mergeCell ref="C13:E13"/>
  </mergeCells>
  <printOptions horizontalCentered="1"/>
  <pageMargins left="0.78740157480314965" right="0.39370078740157483" top="0.39370078740157483" bottom="0.39370078740157483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view="pageBreakPreview" zoomScaleNormal="100" zoomScaleSheetLayoutView="100" workbookViewId="0">
      <selection activeCell="H32" sqref="H32"/>
    </sheetView>
  </sheetViews>
  <sheetFormatPr defaultRowHeight="13.2"/>
  <cols>
    <col min="1" max="1" width="7" customWidth="1"/>
    <col min="2" max="2" width="37.109375" customWidth="1"/>
    <col min="3" max="4" width="13.109375" customWidth="1"/>
    <col min="5" max="5" width="13.88671875" customWidth="1"/>
    <col min="6" max="6" width="13.6640625" customWidth="1"/>
    <col min="7" max="8" width="13.5546875" customWidth="1"/>
    <col min="9" max="9" width="13.6640625" customWidth="1"/>
    <col min="10" max="10" width="20.33203125" customWidth="1"/>
  </cols>
  <sheetData>
    <row r="1" spans="1:10" ht="64.5" customHeight="1" thickBot="1">
      <c r="A1" s="696"/>
      <c r="B1" s="696"/>
      <c r="C1" s="696"/>
      <c r="D1" s="696"/>
      <c r="E1" s="696"/>
      <c r="F1" s="696"/>
      <c r="G1" s="696"/>
      <c r="H1" s="696"/>
      <c r="I1" s="696"/>
    </row>
    <row r="2" spans="1:10" ht="15" customHeight="1" thickBot="1">
      <c r="A2" s="588" t="s">
        <v>79</v>
      </c>
      <c r="B2" s="589"/>
      <c r="C2" s="589"/>
      <c r="D2" s="589"/>
      <c r="E2" s="589"/>
      <c r="F2" s="589"/>
      <c r="G2" s="589"/>
      <c r="H2" s="589"/>
      <c r="I2" s="590"/>
    </row>
    <row r="3" spans="1:10" ht="3.75" customHeight="1" thickBot="1">
      <c r="A3" s="713"/>
      <c r="B3" s="714"/>
      <c r="C3" s="714"/>
      <c r="D3" s="714"/>
      <c r="E3" s="714"/>
      <c r="F3" s="714"/>
      <c r="G3" s="714"/>
      <c r="H3" s="714"/>
      <c r="I3" s="715"/>
    </row>
    <row r="4" spans="1:10" ht="15" customHeight="1" thickBot="1">
      <c r="A4" s="697" t="s">
        <v>44</v>
      </c>
      <c r="B4" s="698"/>
      <c r="C4" s="698"/>
      <c r="D4" s="698"/>
      <c r="E4" s="698"/>
      <c r="F4" s="698"/>
      <c r="G4" s="698"/>
      <c r="H4" s="698"/>
      <c r="I4" s="699"/>
    </row>
    <row r="5" spans="1:10" ht="3.75" customHeight="1" thickBot="1">
      <c r="A5" s="710"/>
      <c r="B5" s="711"/>
      <c r="C5" s="711"/>
      <c r="D5" s="711"/>
      <c r="E5" s="711"/>
      <c r="F5" s="711"/>
      <c r="G5" s="711"/>
      <c r="H5" s="711"/>
      <c r="I5" s="712"/>
    </row>
    <row r="6" spans="1:10" s="57" customFormat="1" ht="18.75" customHeight="1">
      <c r="A6" s="700" t="str">
        <f>Planilha!A6</f>
        <v>PREFEITURA: Paraisópolis / MG</v>
      </c>
      <c r="B6" s="701"/>
      <c r="C6" s="702" t="s">
        <v>57</v>
      </c>
      <c r="D6" s="703"/>
      <c r="E6" s="704">
        <f>Planilha!I50</f>
        <v>0</v>
      </c>
      <c r="F6" s="704"/>
      <c r="G6" s="682" t="str">
        <f>Planilha!F7</f>
        <v>DATA DA PLANILHA:</v>
      </c>
      <c r="H6" s="683"/>
      <c r="I6" s="119">
        <f>Planilha!H7</f>
        <v>0</v>
      </c>
    </row>
    <row r="7" spans="1:10" s="57" customFormat="1" ht="30" customHeight="1" thickBot="1">
      <c r="A7" s="705" t="str">
        <f>Planilha!A7</f>
        <v>OBRA: Calçamento de trechos de Estradas Vicinais</v>
      </c>
      <c r="B7" s="706"/>
      <c r="C7" s="679" t="str">
        <f>Planilha!A8</f>
        <v>LOCAL: Zona Rural. Paraisópolis - MG</v>
      </c>
      <c r="D7" s="680"/>
      <c r="E7" s="680"/>
      <c r="F7" s="680"/>
      <c r="G7" s="707" t="str">
        <f>Planilha!A10</f>
        <v>PRAZO DE EXECUÇÃO:  4 meses</v>
      </c>
      <c r="H7" s="708"/>
      <c r="I7" s="709"/>
    </row>
    <row r="8" spans="1:10" s="57" customFormat="1" ht="32.25" customHeight="1" thickBot="1">
      <c r="A8" s="120" t="s">
        <v>2</v>
      </c>
      <c r="B8" s="121" t="s">
        <v>45</v>
      </c>
      <c r="C8" s="122" t="s">
        <v>46</v>
      </c>
      <c r="D8" s="122" t="s">
        <v>47</v>
      </c>
      <c r="E8" s="123" t="s">
        <v>48</v>
      </c>
      <c r="F8" s="123" t="s">
        <v>49</v>
      </c>
      <c r="G8" s="123" t="s">
        <v>50</v>
      </c>
      <c r="H8" s="123" t="s">
        <v>51</v>
      </c>
      <c r="I8" s="124" t="s">
        <v>52</v>
      </c>
    </row>
    <row r="9" spans="1:10" s="57" customFormat="1">
      <c r="A9" s="693">
        <v>1</v>
      </c>
      <c r="B9" s="677" t="str">
        <f>Planilha!C13</f>
        <v xml:space="preserve">SERVIÇOS PRELIMINARES </v>
      </c>
      <c r="C9" s="436" t="s">
        <v>53</v>
      </c>
      <c r="D9" s="434" t="e">
        <f>D10/$D$22</f>
        <v>#DIV/0!</v>
      </c>
      <c r="E9" s="424">
        <v>1</v>
      </c>
      <c r="F9" s="126"/>
      <c r="G9" s="433"/>
      <c r="H9" s="483"/>
      <c r="I9" s="478"/>
      <c r="J9" s="470">
        <f t="shared" ref="J9:J14" si="0">SUM(E9:I9)</f>
        <v>1</v>
      </c>
    </row>
    <row r="10" spans="1:10" s="57" customFormat="1">
      <c r="A10" s="681"/>
      <c r="B10" s="678"/>
      <c r="C10" s="437" t="s">
        <v>54</v>
      </c>
      <c r="D10" s="435">
        <f>Planilha!I16</f>
        <v>0</v>
      </c>
      <c r="E10" s="425">
        <f>ROUND(E9*$D$10,2)</f>
        <v>0</v>
      </c>
      <c r="F10" s="429"/>
      <c r="G10" s="429"/>
      <c r="H10" s="429"/>
      <c r="I10" s="479"/>
      <c r="J10" s="471">
        <f t="shared" si="0"/>
        <v>0</v>
      </c>
    </row>
    <row r="11" spans="1:10" s="57" customFormat="1" hidden="1">
      <c r="A11" s="681">
        <v>2</v>
      </c>
      <c r="B11" s="678" t="str">
        <f>Planilha!C17</f>
        <v>SERVIÇOS DE DRENAGEM PROFUNDA</v>
      </c>
      <c r="C11" s="437" t="s">
        <v>53</v>
      </c>
      <c r="D11" s="430" t="e">
        <f>D12/$D$22</f>
        <v>#REF!</v>
      </c>
      <c r="E11" s="426">
        <v>0.25</v>
      </c>
      <c r="F11" s="430">
        <v>0.25</v>
      </c>
      <c r="G11" s="430">
        <v>0.25</v>
      </c>
      <c r="H11" s="430">
        <v>0.25</v>
      </c>
      <c r="I11" s="480"/>
      <c r="J11" s="470">
        <f t="shared" si="0"/>
        <v>1</v>
      </c>
    </row>
    <row r="12" spans="1:10" s="57" customFormat="1" hidden="1">
      <c r="A12" s="681"/>
      <c r="B12" s="678"/>
      <c r="C12" s="437" t="s">
        <v>54</v>
      </c>
      <c r="D12" s="435" t="e">
        <f>Planilha!I19</f>
        <v>#REF!</v>
      </c>
      <c r="E12" s="425" t="e">
        <f>ROUND(E11*D12,2)</f>
        <v>#REF!</v>
      </c>
      <c r="F12" s="431" t="e">
        <f>ROUND(F11*D12,2)</f>
        <v>#REF!</v>
      </c>
      <c r="G12" s="431" t="e">
        <f>ROUND(G11*D12,2)</f>
        <v>#REF!</v>
      </c>
      <c r="H12" s="431" t="e">
        <f>ROUND(H11*D12,2)</f>
        <v>#REF!</v>
      </c>
      <c r="I12" s="479"/>
      <c r="J12" s="471" t="e">
        <f t="shared" si="0"/>
        <v>#REF!</v>
      </c>
    </row>
    <row r="13" spans="1:10" s="57" customFormat="1">
      <c r="A13" s="681">
        <v>2</v>
      </c>
      <c r="B13" s="678" t="str">
        <f>Planilha!C20</f>
        <v>SERVIÇOS DE DRENAGEM SUPERFICIAL</v>
      </c>
      <c r="C13" s="437" t="s">
        <v>53</v>
      </c>
      <c r="D13" s="430" t="e">
        <f>D14/$D$22</f>
        <v>#DIV/0!</v>
      </c>
      <c r="E13" s="427">
        <v>0.25</v>
      </c>
      <c r="F13" s="430">
        <v>0.25</v>
      </c>
      <c r="G13" s="430">
        <v>0.25</v>
      </c>
      <c r="H13" s="430">
        <v>0.25</v>
      </c>
      <c r="I13" s="481"/>
      <c r="J13" s="470">
        <f t="shared" si="0"/>
        <v>1</v>
      </c>
    </row>
    <row r="14" spans="1:10" s="57" customFormat="1">
      <c r="A14" s="681"/>
      <c r="B14" s="678"/>
      <c r="C14" s="465" t="s">
        <v>54</v>
      </c>
      <c r="D14" s="464">
        <f>Planilha!I22</f>
        <v>0</v>
      </c>
      <c r="E14" s="428">
        <f>ROUND(E13*D14,2)</f>
        <v>0</v>
      </c>
      <c r="F14" s="462">
        <f>ROUND(F13*D14,2)</f>
        <v>0</v>
      </c>
      <c r="G14" s="431">
        <f>ROUND(G13*D14,2)</f>
        <v>0</v>
      </c>
      <c r="H14" s="431">
        <f>ROUND(H13*D14,2)</f>
        <v>0</v>
      </c>
      <c r="I14" s="479"/>
      <c r="J14" s="118">
        <f t="shared" si="0"/>
        <v>0</v>
      </c>
    </row>
    <row r="15" spans="1:10" s="57" customFormat="1">
      <c r="A15" s="681">
        <v>3</v>
      </c>
      <c r="B15" s="678" t="str">
        <f>Planilha!C23</f>
        <v>SERVIÇOS DE CALÇAMENTO EM PISO INTERTRAVADO</v>
      </c>
      <c r="C15" s="437" t="s">
        <v>53</v>
      </c>
      <c r="D15" s="466" t="e">
        <f>D16/$D$22</f>
        <v>#DIV/0!</v>
      </c>
      <c r="E15" s="427">
        <v>0.25</v>
      </c>
      <c r="F15" s="463">
        <v>0.25</v>
      </c>
      <c r="G15" s="430">
        <v>0.25</v>
      </c>
      <c r="H15" s="430">
        <v>0.25</v>
      </c>
      <c r="I15" s="479"/>
      <c r="J15" s="470">
        <f t="shared" ref="J15:J21" si="1">SUM(E15:I15)</f>
        <v>1</v>
      </c>
    </row>
    <row r="16" spans="1:10" s="57" customFormat="1">
      <c r="A16" s="681"/>
      <c r="B16" s="678"/>
      <c r="C16" s="437" t="s">
        <v>54</v>
      </c>
      <c r="D16" s="435">
        <f>Planilha!I26</f>
        <v>0</v>
      </c>
      <c r="E16" s="428">
        <f>ROUND(E15*D16,2)</f>
        <v>0</v>
      </c>
      <c r="F16" s="431">
        <f>ROUND(F15*D16,2)</f>
        <v>0</v>
      </c>
      <c r="G16" s="462">
        <f>ROUND(G15*D16,2)</f>
        <v>0</v>
      </c>
      <c r="H16" s="431">
        <f>ROUND(H15*D16,2)</f>
        <v>0</v>
      </c>
      <c r="I16" s="479"/>
      <c r="J16" s="471">
        <f t="shared" si="1"/>
        <v>0</v>
      </c>
    </row>
    <row r="17" spans="1:11" s="57" customFormat="1">
      <c r="A17" s="681">
        <v>4</v>
      </c>
      <c r="B17" s="694" t="str">
        <f>Planilha!C27</f>
        <v>MEIO FIO</v>
      </c>
      <c r="C17" s="437" t="s">
        <v>53</v>
      </c>
      <c r="D17" s="463" t="e">
        <f>D18/$D$22</f>
        <v>#DIV/0!</v>
      </c>
      <c r="E17" s="427">
        <v>0.25</v>
      </c>
      <c r="F17" s="430">
        <v>0.25</v>
      </c>
      <c r="G17" s="463">
        <v>0.25</v>
      </c>
      <c r="H17" s="430">
        <v>0.25</v>
      </c>
      <c r="I17" s="479"/>
      <c r="J17" s="470">
        <f t="shared" si="1"/>
        <v>1</v>
      </c>
    </row>
    <row r="18" spans="1:11" s="57" customFormat="1">
      <c r="A18" s="681"/>
      <c r="B18" s="695"/>
      <c r="C18" s="437" t="s">
        <v>54</v>
      </c>
      <c r="D18" s="435">
        <f>Planilha!I29</f>
        <v>0</v>
      </c>
      <c r="E18" s="428">
        <f>ROUND(E17*D18,2)</f>
        <v>0</v>
      </c>
      <c r="F18" s="462">
        <f>ROUND(F17*D18,2)</f>
        <v>0</v>
      </c>
      <c r="G18" s="431">
        <f>ROUND(G17*D18,2)</f>
        <v>0</v>
      </c>
      <c r="H18" s="431">
        <f>ROUND(H17*D18,2)</f>
        <v>0</v>
      </c>
      <c r="I18" s="479"/>
      <c r="J18" s="471">
        <f t="shared" si="1"/>
        <v>0</v>
      </c>
    </row>
    <row r="19" spans="1:11" s="57" customFormat="1">
      <c r="A19" s="681">
        <v>5</v>
      </c>
      <c r="B19" s="691" t="str">
        <f>Planilha!C30</f>
        <v>SERVIÇOS FINAIS E COMPLEMENTARES</v>
      </c>
      <c r="C19" s="468" t="s">
        <v>53</v>
      </c>
      <c r="D19" s="463" t="e">
        <f>D20/$D$22</f>
        <v>#DIV/0!</v>
      </c>
      <c r="E19" s="427">
        <v>0.25</v>
      </c>
      <c r="F19" s="463">
        <v>0.25</v>
      </c>
      <c r="G19" s="430">
        <v>0.25</v>
      </c>
      <c r="H19" s="430">
        <v>0.25</v>
      </c>
      <c r="I19" s="479"/>
      <c r="J19" s="470">
        <f t="shared" si="1"/>
        <v>1</v>
      </c>
    </row>
    <row r="20" spans="1:11" s="57" customFormat="1" ht="13.8" thickBot="1">
      <c r="A20" s="681"/>
      <c r="B20" s="692"/>
      <c r="C20" s="469" t="s">
        <v>54</v>
      </c>
      <c r="D20" s="467">
        <f>Planilha!I32</f>
        <v>0</v>
      </c>
      <c r="E20" s="428">
        <f>ROUND(E19*D20,2)</f>
        <v>0</v>
      </c>
      <c r="F20" s="432">
        <f>ROUND(F19*D20,2)</f>
        <v>0</v>
      </c>
      <c r="G20" s="432">
        <f>ROUND(G19*D20,2)</f>
        <v>0</v>
      </c>
      <c r="H20" s="432">
        <f>ROUND(H19*D20,2)</f>
        <v>0</v>
      </c>
      <c r="I20" s="482"/>
      <c r="J20" s="118">
        <f t="shared" si="1"/>
        <v>0</v>
      </c>
    </row>
    <row r="21" spans="1:11" s="57" customFormat="1" ht="11.4">
      <c r="A21" s="684" t="s">
        <v>55</v>
      </c>
      <c r="B21" s="685"/>
      <c r="C21" s="125" t="s">
        <v>53</v>
      </c>
      <c r="D21" s="126" t="e">
        <f>D9+D15+D13+D17+D19</f>
        <v>#DIV/0!</v>
      </c>
      <c r="E21" s="126" t="e">
        <f>ROUND(E22/$D$22,4)</f>
        <v>#DIV/0!</v>
      </c>
      <c r="F21" s="126" t="e">
        <f>ROUND(F22/$D$22,4)</f>
        <v>#DIV/0!</v>
      </c>
      <c r="G21" s="126" t="e">
        <f>ROUND(G22/$D$22,4)</f>
        <v>#DIV/0!</v>
      </c>
      <c r="H21" s="126" t="e">
        <f>ROUND(H22/$D$22,4)</f>
        <v>#DIV/0!</v>
      </c>
      <c r="I21" s="127"/>
      <c r="J21" s="470" t="e">
        <f t="shared" si="1"/>
        <v>#DIV/0!</v>
      </c>
    </row>
    <row r="22" spans="1:11" s="57" customFormat="1" ht="12" thickBot="1">
      <c r="A22" s="686"/>
      <c r="B22" s="687"/>
      <c r="C22" s="128" t="s">
        <v>54</v>
      </c>
      <c r="D22" s="129">
        <f>D10+D14+D16+D18+D20</f>
        <v>0</v>
      </c>
      <c r="E22" s="129">
        <f>E10+E14+E16+E18+E20</f>
        <v>0</v>
      </c>
      <c r="F22" s="129">
        <f>F10+F14+F16+F18+F20</f>
        <v>0</v>
      </c>
      <c r="G22" s="129">
        <f>G10+G14+G16+G18+G20</f>
        <v>0</v>
      </c>
      <c r="H22" s="129">
        <f>H10+H14+H16+H18+H20</f>
        <v>0</v>
      </c>
      <c r="I22" s="130"/>
      <c r="J22" s="471">
        <f>SUM(E22:I22)</f>
        <v>0</v>
      </c>
    </row>
    <row r="23" spans="1:11" ht="26.25" customHeight="1">
      <c r="A23" s="131"/>
      <c r="B23" s="132"/>
      <c r="C23" s="132"/>
      <c r="D23" s="132"/>
      <c r="E23" s="132"/>
      <c r="F23" s="133"/>
      <c r="G23" s="134" t="s">
        <v>56</v>
      </c>
      <c r="H23" s="135"/>
      <c r="I23" s="136"/>
      <c r="J23" s="55"/>
      <c r="K23" s="55"/>
    </row>
    <row r="24" spans="1:11" ht="13.8">
      <c r="A24" s="131"/>
      <c r="B24" s="137" t="s">
        <v>59</v>
      </c>
      <c r="C24" s="132"/>
      <c r="D24" s="690" t="s">
        <v>60</v>
      </c>
      <c r="E24" s="690"/>
      <c r="F24" s="138"/>
      <c r="G24" s="139"/>
      <c r="H24" s="135"/>
      <c r="I24" s="136"/>
      <c r="J24" s="55"/>
      <c r="K24" s="55"/>
    </row>
    <row r="25" spans="1:11" ht="30.75" customHeight="1">
      <c r="A25" s="140"/>
      <c r="B25" s="103" t="s">
        <v>173</v>
      </c>
      <c r="C25" s="141"/>
      <c r="D25" s="688" t="s">
        <v>58</v>
      </c>
      <c r="E25" s="688"/>
      <c r="F25" s="142"/>
      <c r="G25" s="143"/>
      <c r="H25" s="135"/>
      <c r="I25" s="136"/>
      <c r="J25" s="55"/>
      <c r="K25" s="55"/>
    </row>
    <row r="26" spans="1:11">
      <c r="A26" s="144"/>
      <c r="B26" s="145"/>
      <c r="C26" s="146"/>
      <c r="D26" s="146"/>
      <c r="E26" s="145"/>
      <c r="F26" s="147"/>
      <c r="G26" s="144"/>
      <c r="H26" s="145"/>
      <c r="I26" s="147"/>
      <c r="J26" s="55"/>
      <c r="K26" s="55"/>
    </row>
    <row r="27" spans="1:11" ht="6" customHeight="1">
      <c r="A27" s="135"/>
      <c r="B27" s="135"/>
      <c r="C27" s="148"/>
      <c r="D27" s="148"/>
      <c r="E27" s="135"/>
      <c r="F27" s="135"/>
      <c r="G27" s="135"/>
      <c r="H27" s="135"/>
      <c r="I27" s="135"/>
      <c r="J27" s="55"/>
      <c r="K27" s="55"/>
    </row>
    <row r="28" spans="1:11" ht="36.75" customHeight="1">
      <c r="A28" s="689"/>
      <c r="B28" s="689"/>
      <c r="C28" s="689"/>
      <c r="D28" s="689"/>
      <c r="E28" s="689"/>
      <c r="F28" s="689"/>
      <c r="G28" s="689"/>
      <c r="H28" s="689"/>
      <c r="I28" s="689"/>
      <c r="J28" s="55"/>
      <c r="K28" s="55"/>
    </row>
    <row r="29" spans="1:11">
      <c r="A29" s="56"/>
      <c r="B29" s="54"/>
      <c r="C29" s="53"/>
      <c r="D29" s="53"/>
      <c r="E29" s="52"/>
      <c r="F29" s="52"/>
      <c r="G29" s="52"/>
      <c r="H29" s="52"/>
      <c r="I29" s="52"/>
      <c r="J29" s="55"/>
      <c r="K29" s="55"/>
    </row>
    <row r="30" spans="1:11">
      <c r="A30" s="52"/>
      <c r="B30" s="52"/>
      <c r="C30" s="51"/>
      <c r="D30" s="51"/>
      <c r="E30" s="52"/>
      <c r="F30" s="52"/>
      <c r="G30" s="52"/>
      <c r="H30" s="52"/>
      <c r="I30" s="151" t="s">
        <v>82</v>
      </c>
      <c r="J30" s="55"/>
      <c r="K30" s="55"/>
    </row>
    <row r="31" spans="1:11">
      <c r="A31" s="52"/>
      <c r="B31" s="52"/>
      <c r="C31" s="51"/>
      <c r="D31" s="51"/>
      <c r="E31" s="52"/>
      <c r="F31" s="52"/>
      <c r="G31" s="52"/>
      <c r="H31" s="52"/>
      <c r="I31" s="52"/>
      <c r="J31" s="55"/>
      <c r="K31" s="55"/>
    </row>
    <row r="32" spans="1:11">
      <c r="A32" s="52"/>
      <c r="B32" s="52"/>
      <c r="C32" s="51"/>
      <c r="D32" s="51"/>
      <c r="E32" s="52"/>
      <c r="F32" s="52"/>
      <c r="G32" s="52"/>
      <c r="H32" s="52"/>
      <c r="I32" s="52"/>
    </row>
    <row r="33" spans="1:9">
      <c r="A33" s="52"/>
      <c r="B33" s="52"/>
      <c r="C33" s="51"/>
      <c r="D33" s="51"/>
      <c r="E33" s="52"/>
      <c r="F33" s="52"/>
      <c r="G33" s="52"/>
      <c r="H33" s="52"/>
      <c r="I33" s="52"/>
    </row>
  </sheetData>
  <mergeCells count="28">
    <mergeCell ref="A1:I1"/>
    <mergeCell ref="A4:I4"/>
    <mergeCell ref="A6:B6"/>
    <mergeCell ref="C6:D6"/>
    <mergeCell ref="E6:F6"/>
    <mergeCell ref="A7:B7"/>
    <mergeCell ref="G7:I7"/>
    <mergeCell ref="A5:I5"/>
    <mergeCell ref="A3:I3"/>
    <mergeCell ref="A2:I2"/>
    <mergeCell ref="D25:E25"/>
    <mergeCell ref="A28:I28"/>
    <mergeCell ref="D24:E24"/>
    <mergeCell ref="A19:A20"/>
    <mergeCell ref="B19:B20"/>
    <mergeCell ref="A9:A10"/>
    <mergeCell ref="A17:A18"/>
    <mergeCell ref="B17:B18"/>
    <mergeCell ref="A11:A12"/>
    <mergeCell ref="B11:B12"/>
    <mergeCell ref="B9:B10"/>
    <mergeCell ref="C7:F7"/>
    <mergeCell ref="A15:A16"/>
    <mergeCell ref="B15:B16"/>
    <mergeCell ref="G6:H6"/>
    <mergeCell ref="A21:B22"/>
    <mergeCell ref="A13:A14"/>
    <mergeCell ref="B13:B14"/>
  </mergeCells>
  <printOptions horizontalCentered="1"/>
  <pageMargins left="0.51181102362204722" right="0.39370078740157483" top="0.31496062992125984" bottom="0.39370078740157483" header="0.11811023622047245" footer="0.11811023622047245"/>
  <pageSetup paperSize="9" scale="9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304" r:id="rId4">
          <objectPr defaultSize="0" autoPict="0" r:id="rId5">
            <anchor moveWithCells="1">
              <from>
                <xdr:col>1</xdr:col>
                <xdr:colOff>342900</xdr:colOff>
                <xdr:row>0</xdr:row>
                <xdr:rowOff>121920</xdr:rowOff>
              </from>
              <to>
                <xdr:col>1</xdr:col>
                <xdr:colOff>1074420</xdr:colOff>
                <xdr:row>0</xdr:row>
                <xdr:rowOff>647700</xdr:rowOff>
              </to>
            </anchor>
          </objectPr>
        </oleObject>
      </mc:Choice>
      <mc:Fallback>
        <oleObject progId="Word.Picture.8" shapeId="130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Memoria</vt:lpstr>
      <vt:lpstr>Planilha</vt:lpstr>
      <vt:lpstr>COTAÇÃO</vt:lpstr>
      <vt:lpstr>CO1</vt:lpstr>
      <vt:lpstr>Cronograma</vt:lpstr>
      <vt:lpstr>'CO1'!Area_de_impressao</vt:lpstr>
      <vt:lpstr>COTAÇÃO!Area_de_impressao</vt:lpstr>
      <vt:lpstr>Cronograma!Area_de_impressao</vt:lpstr>
      <vt:lpstr>Memoria!Area_de_impressao</vt:lpstr>
      <vt:lpstr>Planilha!Area_de_impressao</vt:lpstr>
      <vt:lpstr>Memoria!Titulos_de_impressao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AOC01</dc:creator>
  <cp:lastModifiedBy>User</cp:lastModifiedBy>
  <cp:lastPrinted>2024-06-12T19:37:20Z</cp:lastPrinted>
  <dcterms:created xsi:type="dcterms:W3CDTF">2014-06-01T18:53:15Z</dcterms:created>
  <dcterms:modified xsi:type="dcterms:W3CDTF">2026-02-05T18:05:01Z</dcterms:modified>
</cp:coreProperties>
</file>