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DEMANDAS\PARAISÓPOLIS\RECURSODAVALE-1.700.000\2024\"/>
    </mc:Choice>
  </mc:AlternateContent>
  <xr:revisionPtr revIDLastSave="0" documentId="8_{491476B9-F8BD-4EA1-B64C-0B0A7FC48335}" xr6:coauthVersionLast="47" xr6:coauthVersionMax="47" xr10:uidLastSave="{00000000-0000-0000-0000-000000000000}"/>
  <bookViews>
    <workbookView xWindow="-108" yWindow="-108" windowWidth="23256" windowHeight="12456"/>
  </bookViews>
  <sheets>
    <sheet name="Planilha" sheetId="1" r:id="rId1"/>
    <sheet name="CO1" sheetId="5" state="hidden" r:id="rId2"/>
    <sheet name="Cronograma" sheetId="4" r:id="rId3"/>
  </sheets>
  <externalReferences>
    <externalReference r:id="rId4"/>
    <externalReference r:id="rId5"/>
    <externalReference r:id="rId6"/>
    <externalReference r:id="rId7"/>
  </externalReferences>
  <definedNames>
    <definedName name="a">#REF!</definedName>
    <definedName name="AA" localSheetId="1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REA">#REF!</definedName>
    <definedName name="_xlnm.Print_Area" localSheetId="1">'CO1'!$A$1:$I$57</definedName>
    <definedName name="_xlnm.Print_Area" localSheetId="2">Cronograma!$A$1:$I$28</definedName>
    <definedName name="_xlnm.Print_Area" localSheetId="0">Planilha!$A$1:$I$43</definedName>
    <definedName name="B">#REF!</definedName>
    <definedName name="BDI">#REF!</definedName>
    <definedName name="CalculoFossa20" localSheetId="1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edro1COMPLETO" localSheetId="1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1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1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1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1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1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1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1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1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otação" localSheetId="1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ddd" localSheetId="1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OLAR">[2]INSUMOS!$G$8</definedName>
    <definedName name="ersdcefgbrnghrbgbrgfbgfwbvbfgvwfv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4">#REF!</definedName>
    <definedName name="Fossa20" localSheetId="1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1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leosde">#REF!</definedName>
    <definedName name="mac" localSheetId="1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1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1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noo" localSheetId="1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ra">#REF!</definedName>
    <definedName name="obra1">#REF!</definedName>
    <definedName name="obra2">#REF!</definedName>
    <definedName name="obra3">#REF!</definedName>
    <definedName name="obra4">#REF!</definedName>
    <definedName name="obra5">#REF!</definedName>
    <definedName name="orcamento" localSheetId="1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edreiro_de_acabamento">[2]INSUMOS!$B$11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_sub1">#REF!</definedName>
    <definedName name="_sub2">#REF!</definedName>
    <definedName name="_sub3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_xlnm.Print_Titles" localSheetId="0">Planilha!$1:$12</definedName>
    <definedName name="TOT.P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wrn.mode_lev.xls." localSheetId="1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localSheetId="1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B15" i="4"/>
  <c r="B13" i="4"/>
  <c r="H33" i="1"/>
  <c r="I33" i="1" s="1"/>
  <c r="H38" i="1"/>
  <c r="I38" i="1" s="1"/>
  <c r="H34" i="1"/>
  <c r="I34" i="1"/>
  <c r="H32" i="1"/>
  <c r="I32" i="1"/>
  <c r="H29" i="1"/>
  <c r="I29" i="1"/>
  <c r="I30" i="1"/>
  <c r="E29" i="1"/>
  <c r="C29" i="1"/>
  <c r="A6" i="4"/>
  <c r="G6" i="4"/>
  <c r="I6" i="4"/>
  <c r="A7" i="4"/>
  <c r="C7" i="4"/>
  <c r="G7" i="4"/>
  <c r="B9" i="4"/>
  <c r="J9" i="4"/>
  <c r="B11" i="4"/>
  <c r="J11" i="4"/>
  <c r="J13" i="4"/>
  <c r="J15" i="4"/>
  <c r="B17" i="4"/>
  <c r="J17" i="4"/>
  <c r="B19" i="4"/>
  <c r="J19" i="4"/>
  <c r="I13" i="5"/>
  <c r="I14" i="5"/>
  <c r="I15" i="5"/>
  <c r="I17" i="5"/>
  <c r="I19" i="5" s="1"/>
  <c r="I23" i="5"/>
  <c r="G24" i="5"/>
  <c r="I24" i="5"/>
  <c r="G25" i="5"/>
  <c r="I25" i="5" s="1"/>
  <c r="I26" i="5"/>
  <c r="M26" i="5"/>
  <c r="M25" i="5" s="1"/>
  <c r="O25" i="5" s="1"/>
  <c r="O26" i="5" s="1"/>
  <c r="K31" i="5" s="1"/>
  <c r="I27" i="5"/>
  <c r="I28" i="5"/>
  <c r="K28" i="5"/>
  <c r="I29" i="5"/>
  <c r="I30" i="5"/>
  <c r="I35" i="5"/>
  <c r="I36" i="5"/>
  <c r="I38" i="5" s="1"/>
  <c r="I42" i="5"/>
  <c r="I43" i="5"/>
  <c r="I45" i="5" s="1"/>
  <c r="H15" i="1"/>
  <c r="I15" i="1" s="1"/>
  <c r="I16" i="1" s="1"/>
  <c r="F18" i="1"/>
  <c r="H18" i="1"/>
  <c r="H21" i="1"/>
  <c r="I21" i="1" s="1"/>
  <c r="I23" i="1" s="1"/>
  <c r="D14" i="4" s="1"/>
  <c r="H22" i="1"/>
  <c r="I22" i="1" s="1"/>
  <c r="H25" i="1"/>
  <c r="I25" i="1"/>
  <c r="I26" i="1" s="1"/>
  <c r="D18" i="4" s="1"/>
  <c r="H37" i="1"/>
  <c r="I37" i="1"/>
  <c r="I39" i="1"/>
  <c r="D20" i="4" s="1"/>
  <c r="I18" i="1"/>
  <c r="I19" i="1" s="1"/>
  <c r="D12" i="4" s="1"/>
  <c r="I35" i="1"/>
  <c r="D16" i="4"/>
  <c r="H16" i="4" s="1"/>
  <c r="E16" i="4"/>
  <c r="J16" i="4" s="1"/>
  <c r="G12" i="4" l="1"/>
  <c r="H12" i="4"/>
  <c r="F12" i="4"/>
  <c r="E12" i="4"/>
  <c r="J12" i="4" s="1"/>
  <c r="G20" i="4"/>
  <c r="F20" i="4"/>
  <c r="E20" i="4"/>
  <c r="J20" i="4" s="1"/>
  <c r="H20" i="4"/>
  <c r="H18" i="4"/>
  <c r="E18" i="4"/>
  <c r="J18" i="4" s="1"/>
  <c r="G18" i="4"/>
  <c r="F18" i="4"/>
  <c r="I31" i="5"/>
  <c r="I49" i="5" s="1"/>
  <c r="I40" i="1"/>
  <c r="D10" i="4"/>
  <c r="E14" i="4"/>
  <c r="J14" i="4" s="1"/>
  <c r="H14" i="4"/>
  <c r="F14" i="4"/>
  <c r="G14" i="4"/>
  <c r="F16" i="4"/>
  <c r="G16" i="4"/>
  <c r="I50" i="5" l="1"/>
  <c r="I51" i="5" s="1"/>
  <c r="H22" i="4"/>
  <c r="G22" i="4"/>
  <c r="E10" i="4"/>
  <c r="D22" i="4"/>
  <c r="D9" i="4" s="1"/>
  <c r="F22" i="4"/>
  <c r="F21" i="4" s="1"/>
  <c r="E6" i="4"/>
  <c r="L42" i="1"/>
  <c r="L45" i="1" s="1"/>
  <c r="D15" i="4" l="1"/>
  <c r="D17" i="4"/>
  <c r="D19" i="4"/>
  <c r="D11" i="4"/>
  <c r="D13" i="4"/>
  <c r="D21" i="4" s="1"/>
  <c r="J10" i="4"/>
  <c r="E22" i="4"/>
  <c r="G21" i="4"/>
  <c r="H21" i="4"/>
  <c r="J22" i="4" l="1"/>
  <c r="E21" i="4"/>
  <c r="J21" i="4" s="1"/>
</calcChain>
</file>

<file path=xl/sharedStrings.xml><?xml version="1.0" encoding="utf-8"?>
<sst xmlns="http://schemas.openxmlformats.org/spreadsheetml/2006/main" count="228" uniqueCount="154">
  <si>
    <t>PLANILHA ORÇAMENTÁRIA DE CUSTOS</t>
  </si>
  <si>
    <t xml:space="preserve">FORMA DE EXECUÇÃO: </t>
  </si>
  <si>
    <t>ITEM</t>
  </si>
  <si>
    <t>CÓDIGO</t>
  </si>
  <si>
    <t>DISCRIMINAÇÃO DOS SERVIÇOS</t>
  </si>
  <si>
    <t>UND.</t>
  </si>
  <si>
    <t>QUANTID.</t>
  </si>
  <si>
    <t xml:space="preserve">VALOR UNIT. C/ BDI </t>
  </si>
  <si>
    <t xml:space="preserve">SERVIÇOS PRELIMINARES </t>
  </si>
  <si>
    <t>1.1</t>
  </si>
  <si>
    <t>unid.</t>
  </si>
  <si>
    <t xml:space="preserve">TOTAL DO ITEM 1.0 = </t>
  </si>
  <si>
    <t>2.0</t>
  </si>
  <si>
    <t>m</t>
  </si>
  <si>
    <t xml:space="preserve">TOTAL DO ITEM 2.0 = </t>
  </si>
  <si>
    <t>m2</t>
  </si>
  <si>
    <t xml:space="preserve">TOTAL DA OBRA = </t>
  </si>
  <si>
    <t>Resp. Técnico:</t>
  </si>
  <si>
    <t>Prefeito Municipal:</t>
  </si>
  <si>
    <t>M</t>
  </si>
  <si>
    <t xml:space="preserve">DIRETA  </t>
  </si>
  <si>
    <t xml:space="preserve">Total = </t>
  </si>
  <si>
    <t>___________________</t>
  </si>
  <si>
    <t>_______________________________________</t>
  </si>
  <si>
    <t xml:space="preserve">VALOR TOTAL </t>
  </si>
  <si>
    <t>VALOR UNIT. S/BDI</t>
  </si>
  <si>
    <t>(   )</t>
  </si>
  <si>
    <t>(X)      INDIRETA</t>
  </si>
  <si>
    <t>BDI</t>
  </si>
  <si>
    <t>ISS</t>
  </si>
  <si>
    <t>CRONOGRAMA FÍSICO-FINANCEIRO</t>
  </si>
  <si>
    <t>ETAPAS/DESCRIÇÃO</t>
  </si>
  <si>
    <t>FÍSICO/ FINANCEIRO</t>
  </si>
  <si>
    <t>TOTAL  ETAPAS</t>
  </si>
  <si>
    <t>MÊS 1</t>
  </si>
  <si>
    <t>MÊS 2</t>
  </si>
  <si>
    <t>MÊS 3</t>
  </si>
  <si>
    <t>MÊS 4</t>
  </si>
  <si>
    <t>MÊS 5</t>
  </si>
  <si>
    <t>Físico %</t>
  </si>
  <si>
    <t>Financeiro</t>
  </si>
  <si>
    <t>TOTAL</t>
  </si>
  <si>
    <t>Observações:</t>
  </si>
  <si>
    <t>Prefeito Municipal</t>
  </si>
  <si>
    <t>____________________________________</t>
  </si>
  <si>
    <t>______________________</t>
  </si>
  <si>
    <t>Repasse:</t>
  </si>
  <si>
    <t>2.1</t>
  </si>
  <si>
    <t>Thiago da Silva Andrade - CAU: A92479-2</t>
  </si>
  <si>
    <t>DATA DA PLANILHA:</t>
  </si>
  <si>
    <t>Composição 01</t>
  </si>
  <si>
    <t>CERCAMENTO EM TABUA DE MADEIRA PINO INCLUINDO VERNIZ E PINTURA  COM BARRA DE FERRO RETANGULAR E TUBO DE AÇO, INCLUINDO PINTURA</t>
  </si>
  <si>
    <t>MARRETA%: -0,01%</t>
  </si>
  <si>
    <t>COMPOSIÇÃO DE PREÇO UNITÁRIO</t>
  </si>
  <si>
    <t>Referência</t>
  </si>
  <si>
    <t xml:space="preserve">Obra/Local: </t>
  </si>
  <si>
    <t>Pirauba/MG</t>
  </si>
  <si>
    <t>Projeto:</t>
  </si>
  <si>
    <t>Revitalização da Praça Lucy Gomes Caputo</t>
  </si>
  <si>
    <t>Serviço:</t>
  </si>
  <si>
    <t>Unidade:</t>
  </si>
  <si>
    <t>Código:</t>
  </si>
  <si>
    <t>1) Mão-de-Obra</t>
  </si>
  <si>
    <t>Código</t>
  </si>
  <si>
    <t>Fonte</t>
  </si>
  <si>
    <t>Insumo</t>
  </si>
  <si>
    <t>Und</t>
  </si>
  <si>
    <t>Quant.</t>
  </si>
  <si>
    <t xml:space="preserve">R$ Unit. </t>
  </si>
  <si>
    <t>R$ Total</t>
  </si>
  <si>
    <t>SINAPI/Composições</t>
  </si>
  <si>
    <t>CARPINTEIRO DE FORMAS COM ENCARGOS COMPLEMENTARES</t>
  </si>
  <si>
    <t>H</t>
  </si>
  <si>
    <t>SERVENTE COM ENCARGOS COMPLEMENTARES</t>
  </si>
  <si>
    <t>Leis Sociais:</t>
  </si>
  <si>
    <t>Subtotal 1:</t>
  </si>
  <si>
    <t>Obs.: Sobre os valores unitários devem ser extraídos os encargos de "mão-de-obra horista" e aplicados encargos de "mensalista", para insumos SINAPI.</t>
  </si>
  <si>
    <t>2) Materiais</t>
  </si>
  <si>
    <t>SINAPI/Insumo</t>
  </si>
  <si>
    <t>TABUA DE MADEIRA APARELHADA *2,5 X 15* CM, MACARANDUBA, ANGELIM,OU EQUIVALENTE DA REGIAO(PINUS)</t>
  </si>
  <si>
    <t>M2</t>
  </si>
  <si>
    <t>VERNIZ SINTETICO EM MADEIRA, DUAS DEMAOS</t>
  </si>
  <si>
    <t>73739/001</t>
  </si>
  <si>
    <t>PINTURA ESMALTE ACETINADO EM MADEIRA, DUAS DEMAOS</t>
  </si>
  <si>
    <t>TUBO ACO GALVANIZADO COM COSTURA, CLASSE LEVE, DN 100 MM (4"),  E = 3,75 MM,  *10,55* KG/M (NBR 5580)</t>
  </si>
  <si>
    <t>BARRA DE FERRO RETANGULAR, BARRA CHATA, 2" X 1/2" (L X E)</t>
  </si>
  <si>
    <t>74145/001</t>
  </si>
  <si>
    <t>PINTURA ESMALTE FOSCO, DUAS DEMAOS, SOBRE SUPERFICIE METALICA, INCLUSO UMA DEMAO DE FUNDO ANTICORROSIVO. UTILIZACAO DE REVOLVER ( AR-COMPRIMIDO).</t>
  </si>
  <si>
    <t xml:space="preserve"> M2</t>
  </si>
  <si>
    <t>74145/002</t>
  </si>
  <si>
    <t xml:space="preserve"> M3</t>
  </si>
  <si>
    <t>PARAFUSO ROSCA SOBERBA ZINCADO CABECA CHATA FENDA SIMPLES 5,5 X 50 MM (2 ")</t>
  </si>
  <si>
    <t>Subtotal 2:</t>
  </si>
  <si>
    <t>3) Equipamentos</t>
  </si>
  <si>
    <t>Subtotal 3:</t>
  </si>
  <si>
    <t>4) Composições auxiliares</t>
  </si>
  <si>
    <t>Subtotal 4:</t>
  </si>
  <si>
    <t>Preço de Venda</t>
  </si>
  <si>
    <t>A -</t>
  </si>
  <si>
    <t>Preço de Custo ( 1 + 2 + 3 + 4 ):</t>
  </si>
  <si>
    <t>B -</t>
  </si>
  <si>
    <t>Bonificação (sobre A ):</t>
  </si>
  <si>
    <t>C -</t>
  </si>
  <si>
    <t>Preço Venda ( A + B ):</t>
  </si>
  <si>
    <t>R.T.:</t>
  </si>
  <si>
    <t>_________________________________</t>
  </si>
  <si>
    <r>
      <t xml:space="preserve">PREFEITURA: </t>
    </r>
    <r>
      <rPr>
        <sz val="9"/>
        <rFont val="Century Gothic"/>
        <family val="2"/>
      </rPr>
      <t>Paraisópolis / MG</t>
    </r>
  </si>
  <si>
    <t>3.1</t>
  </si>
  <si>
    <t>Elves Naves de Oliveira - CAU: A36373-1</t>
  </si>
  <si>
    <t>Resp. Técnico: Elves Naves de Oliveira   
 CAU: A36373-1</t>
  </si>
  <si>
    <t>SERVIÇOS DE DRENAGEM PROFUNDA</t>
  </si>
  <si>
    <t>Composição</t>
  </si>
  <si>
    <t>READEQUAÇÃO DE CAIXA PARA BOCA DE LOBO COMBINADA COM TAMPA DE CONCRETO, EM ALVENARIA COM BLOCOS DE CONCRETO DIMENSÕES INTERNAS 1,3X1X1,2 M AF_12/2020</t>
  </si>
  <si>
    <t>SERVIÇOS DE CALÇAMENTO EM PISO INTERTRAVADO</t>
  </si>
  <si>
    <t>MEIO FIO</t>
  </si>
  <si>
    <r>
      <t>PRAZO DE EXECUÇÃO:  4</t>
    </r>
    <r>
      <rPr>
        <sz val="9"/>
        <rFont val="Century Gothic"/>
        <family val="2"/>
      </rPr>
      <t xml:space="preserve"> meses</t>
    </r>
  </si>
  <si>
    <t>ED-28427</t>
  </si>
  <si>
    <t>ED-51124</t>
  </si>
  <si>
    <t>ED-51140</t>
  </si>
  <si>
    <t>ED-50416</t>
  </si>
  <si>
    <t>EXECUÇÃO DE PAVIMENTO INTERTRAVADO EM BLOCO
SEXTAVADO, ESPESSURA 8CM, FCK 35MPA, INCLUINDO
FORNECIMENTO E TRANSPORTE DE TODOS OS MATERIAIS E
COLCHÃO DE ASSENTAMENTO COM ESPESSURA 6CM</t>
  </si>
  <si>
    <t>REGULARIZAÇÃO E COMPACTAÇÃO MECÂNICA DE TERRENO COM ROLO VIBRATÓRIO, EXCLUSIVE DESMATAMENTO, DESTOCAMENTO, LIMPEZA/ROÇADA DO TERRENO</t>
  </si>
  <si>
    <t>GUIA DE MEIO-FIO, EM CONCRETO COM FCK 20MPA, PRÉ-
MOLDADA, MFC-03 PADRÃO DER-MG, DIMENSÕES (12X18X45)CM,EXCLUSIVE SARJETA, INCLUSIVE ESCAVAÇÃO, APILOAMENTO E TRANSPORTE COM RETIRADA DO MATERIAL ESCAVADO (EM CAÇAMBA)</t>
  </si>
  <si>
    <t>3.2</t>
  </si>
  <si>
    <t>FORNECIMENTO E COLOCAÇÃO DE PLACA DE OBRA EM CHAPA GALVANIZADA #26, ESP. 0,45MM, DIMENSÃO (3X1,5)M, PLOTADA COM ADESIVO VINÍLICO, AFIXADA COM REBITES 4,8X40MM, EM ESTRUTURA METÁLICA DE METALON 20X20MM, ESP. 1,25MM, INCLUSIVE SUPORTE EM EUCALIPTOAUTOCLAVADO PINTADO COM TINTA PVA DUAS (2) DEMÃOS</t>
  </si>
  <si>
    <t>PREFEITURA MUNICIPAL DE PARAISÓPOLIS</t>
  </si>
  <si>
    <t>EXECUÇÃO DE PAVIMENTO INTERTRAVADO EM BLOCO
SEXTAVADO, ESPESSURA 8CM, FCK 35MPA</t>
  </si>
  <si>
    <t>1.2</t>
  </si>
  <si>
    <t>1.2.1</t>
  </si>
  <si>
    <t>1.2.2</t>
  </si>
  <si>
    <t>1.3</t>
  </si>
  <si>
    <t>1.3.1</t>
  </si>
  <si>
    <t>1.1.1</t>
  </si>
  <si>
    <t>EXECUÇÃO DE CALÇADA EM CONCRETO SARRAFEADO E=8,00 CM</t>
  </si>
  <si>
    <t>SERVIÇOS COMPLEMENTARES</t>
  </si>
  <si>
    <t>2.2</t>
  </si>
  <si>
    <t xml:space="preserve">EXECUÇÃO DE CALÇADA EM CONCRETO SARRAFEADO </t>
  </si>
  <si>
    <t>2.1.1</t>
  </si>
  <si>
    <t>2.2.1</t>
  </si>
  <si>
    <t>2.2.2</t>
  </si>
  <si>
    <t>OBRA: Calçamento de trechos de Vias Urbanas e Construção de Calçadas em vias urbanas</t>
  </si>
  <si>
    <t>REGULARIZAÇÃO MANUAL E COMPACTAÇÃO MECANIZADA DE TERRENO COM PLACA VIBRATÓRIA, EXCLUSIVE DESMATAMENTO, DESTOCAMENTO, LIMPEZA/ROÇADA DO TERRENO</t>
  </si>
  <si>
    <t>ED-51123</t>
  </si>
  <si>
    <t>96622</t>
  </si>
  <si>
    <t>LASTRO COM MATERIAL GRANULAR, APLICADO EM PISOS OU LAJES SOBRE SOLO, ESPESSURA DE *5 CM*. AF_01/2024</t>
  </si>
  <si>
    <t>m3</t>
  </si>
  <si>
    <t>94991</t>
  </si>
  <si>
    <t>EXECUÇÃO DE PASSEIO (CALÇADA) OU PISO DE CONCRETO COM CONCRETO MOLDADO IN LOCO, USINADO C20, ACABAMENTO CONVENCIONAL, NÃO ARMADO. AF_08/2022</t>
  </si>
  <si>
    <t>92743</t>
  </si>
  <si>
    <t>MURO DE GABIÃO, ENCHIMENTO COM PEDRA DE MÃO TIPO RACHÃO, DE GRAVIDADE, COM GAIOLAS DE COMPRIMENTO IGUAL A 2 M, PARA MUROS COM ALTURA MENOR OU IGUAL A 4 M - FORNECIMENTO E EXECUÇÃO. AF_03/2024</t>
  </si>
  <si>
    <t xml:space="preserve">VALOR DA OBRA: </t>
  </si>
  <si>
    <r>
      <t xml:space="preserve">LOCAL: </t>
    </r>
    <r>
      <rPr>
        <sz val="9"/>
        <rFont val="Century Gothic"/>
        <family val="2"/>
      </rPr>
      <t>Zona Urbana. Paraisópolis - MG</t>
    </r>
  </si>
  <si>
    <r>
      <t xml:space="preserve">REGIÃO/MÊS DE REFERÊNCIA: </t>
    </r>
    <r>
      <rPr>
        <sz val="9"/>
        <rFont val="Century Gothic"/>
        <family val="2"/>
      </rPr>
      <t>SETOP/REGIÃO SUL - JUNHO 2024 (Sem desoneração)</t>
    </r>
  </si>
  <si>
    <t xml:space="preserve">inar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</si>
</sst>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0" formatCode="_(&quot;R$ &quot;* #,##0.00_);_(&quot;R$ &quot;* \(#,##0.00\);_(&quot;R$ &quot;* &quot;-&quot;??_);_(@_)"/>
    <numFmt numFmtId="171" formatCode="_(* #,##0.00_);_(* \(#,##0.00\);_(* &quot;-&quot;??_);_(@_)"/>
    <numFmt numFmtId="172" formatCode="_-* #,##0.00_-;\-* #,##0.00_-;_-* \-??_-;_-@_-"/>
    <numFmt numFmtId="173" formatCode="_-&quot;R$ &quot;* #,##0.00_-;&quot;-R$ &quot;* #,##0.00_-;_-&quot;R$ &quot;* \-??_-;_-@_-"/>
    <numFmt numFmtId="174" formatCode="&quot;R$ &quot;#,##0.00_);&quot;(R$ &quot;#,##0.00\)"/>
    <numFmt numFmtId="175" formatCode="&quot;R$ &quot;#,##0.00"/>
    <numFmt numFmtId="176" formatCode="_(* #,##0.00_);_(* \(#,##0.00\);_(* \-??_);_(@_)"/>
    <numFmt numFmtId="177" formatCode="&quot;R$&quot;\ #,##0.00"/>
    <numFmt numFmtId="187" formatCode="0.00000"/>
    <numFmt numFmtId="189" formatCode="#,##0.00000"/>
    <numFmt numFmtId="190" formatCode="_([$€-2]* #,##0.00_);_([$€-2]* \(#,##0.00\);_([$€-2]* &quot;-&quot;??_)"/>
    <numFmt numFmtId="191" formatCode="#,#00"/>
    <numFmt numFmtId="192" formatCode="&quot;R$&quot;\ #,##0_);[Red]\(&quot;R$&quot;\ #,##0\)"/>
    <numFmt numFmtId="193" formatCode="&quot;R$&quot;\ #,##0.00_);\(&quot;R$&quot;\ #,##0.00\)"/>
    <numFmt numFmtId="194" formatCode="%#,#00"/>
    <numFmt numFmtId="195" formatCode="#.##000"/>
    <numFmt numFmtId="196" formatCode="#,"/>
  </numFmts>
  <fonts count="50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8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sz val="11"/>
      <color indexed="8"/>
      <name val="Century Gothic"/>
      <family val="2"/>
    </font>
    <font>
      <sz val="11"/>
      <color indexed="10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i/>
      <sz val="8"/>
      <name val="Century Gothic"/>
      <family val="2"/>
    </font>
    <font>
      <sz val="8"/>
      <color indexed="10"/>
      <name val="Century Gothic"/>
      <family val="2"/>
    </font>
    <font>
      <sz val="9"/>
      <color indexed="10"/>
      <name val="Century Gothic"/>
      <family val="2"/>
    </font>
    <font>
      <b/>
      <sz val="9"/>
      <color indexed="10"/>
      <name val="Century Gothic"/>
      <family val="2"/>
    </font>
    <font>
      <sz val="11"/>
      <name val="Century Gothic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Century Gothic"/>
      <family val="2"/>
    </font>
    <font>
      <i/>
      <sz val="11"/>
      <name val="Century Gothic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sz val="1"/>
      <color indexed="8"/>
      <name val="Courier"/>
      <family val="3"/>
    </font>
    <font>
      <b/>
      <sz val="12"/>
      <name val="Helv"/>
    </font>
    <font>
      <sz val="11"/>
      <name val="‚l‚r ‚oƒSƒVƒbƒN"/>
      <family val="3"/>
      <charset val="128"/>
    </font>
    <font>
      <b/>
      <sz val="11"/>
      <name val="Helv"/>
    </font>
    <font>
      <sz val="11"/>
      <name val="‚l‚r ‚o–¾’©"/>
      <family val="1"/>
      <charset val="128"/>
    </font>
    <font>
      <sz val="1"/>
      <color indexed="18"/>
      <name val="Courier"/>
      <family val="3"/>
    </font>
    <font>
      <b/>
      <sz val="9"/>
      <name val="Times New Roman"/>
      <family val="1"/>
    </font>
    <font>
      <b/>
      <sz val="1"/>
      <color indexed="8"/>
      <name val="Courier"/>
      <family val="3"/>
    </font>
    <font>
      <b/>
      <sz val="11"/>
      <color indexed="8"/>
      <name val="Century Gothic"/>
      <family val="2"/>
    </font>
    <font>
      <sz val="10"/>
      <name val="Century Gothic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62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6" fillId="4" borderId="2" applyNumberFormat="0" applyAlignment="0" applyProtection="0"/>
    <xf numFmtId="0" fontId="31" fillId="0" borderId="0">
      <protection locked="0"/>
    </xf>
    <xf numFmtId="190" fontId="14" fillId="0" borderId="0" applyFont="0" applyFill="0" applyBorder="0" applyAlignment="0" applyProtection="0"/>
    <xf numFmtId="172" fontId="2" fillId="0" borderId="0"/>
    <xf numFmtId="173" fontId="2" fillId="0" borderId="0"/>
    <xf numFmtId="0" fontId="2" fillId="0" borderId="0"/>
    <xf numFmtId="0" fontId="2" fillId="0" borderId="0"/>
    <xf numFmtId="9" fontId="2" fillId="0" borderId="0"/>
    <xf numFmtId="191" fontId="31" fillId="0" borderId="0">
      <protection locked="0"/>
    </xf>
    <xf numFmtId="0" fontId="25" fillId="5" borderId="0" applyNumberFormat="0" applyBorder="0" applyAlignment="0" applyProtection="0"/>
    <xf numFmtId="0" fontId="32" fillId="0" borderId="0">
      <alignment horizontal="left"/>
    </xf>
    <xf numFmtId="0" fontId="28" fillId="6" borderId="1" applyNumberFormat="0" applyAlignment="0" applyProtection="0"/>
    <xf numFmtId="0" fontId="27" fillId="0" borderId="3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4" fillId="0" borderId="4"/>
    <xf numFmtId="170" fontId="1" fillId="0" borderId="0" applyFill="0" applyBorder="0" applyAlignment="0" applyProtection="0"/>
    <xf numFmtId="170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29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46" fillId="0" borderId="0"/>
    <xf numFmtId="0" fontId="14" fillId="8" borderId="5" applyNumberFormat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94" fontId="31" fillId="0" borderId="0">
      <protection locked="0"/>
    </xf>
    <xf numFmtId="195" fontId="31" fillId="0" borderId="0">
      <protection locked="0"/>
    </xf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96" fontId="36" fillId="0" borderId="0">
      <protection locked="0"/>
    </xf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4" fillId="0" borderId="0"/>
    <xf numFmtId="0" fontId="37" fillId="9" borderId="6">
      <alignment wrapText="1"/>
    </xf>
    <xf numFmtId="0" fontId="37" fillId="9" borderId="6">
      <alignment wrapText="1"/>
    </xf>
    <xf numFmtId="0" fontId="30" fillId="0" borderId="7" applyNumberFormat="0" applyFill="0" applyAlignment="0" applyProtection="0"/>
    <xf numFmtId="196" fontId="38" fillId="0" borderId="0">
      <protection locked="0"/>
    </xf>
    <xf numFmtId="196" fontId="38" fillId="0" borderId="0">
      <protection locked="0"/>
    </xf>
    <xf numFmtId="171" fontId="1" fillId="0" borderId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4">
    <xf numFmtId="0" fontId="0" fillId="0" borderId="0" xfId="0"/>
    <xf numFmtId="0" fontId="2" fillId="0" borderId="0" xfId="8"/>
    <xf numFmtId="0" fontId="3" fillId="0" borderId="0" xfId="8" applyFont="1"/>
    <xf numFmtId="0" fontId="9" fillId="10" borderId="8" xfId="8" applyFont="1" applyFill="1" applyBorder="1" applyAlignment="1">
      <alignment horizontal="justify" vertical="center" wrapText="1"/>
    </xf>
    <xf numFmtId="0" fontId="8" fillId="10" borderId="8" xfId="8" applyFont="1" applyFill="1" applyBorder="1" applyAlignment="1">
      <alignment horizontal="justify" vertical="center" wrapText="1"/>
    </xf>
    <xf numFmtId="0" fontId="11" fillId="0" borderId="0" xfId="8" applyFont="1"/>
    <xf numFmtId="174" fontId="9" fillId="0" borderId="9" xfId="6" applyNumberFormat="1" applyFont="1" applyFill="1" applyBorder="1" applyAlignment="1" applyProtection="1">
      <alignment horizontal="center" vertical="center" wrapText="1"/>
    </xf>
    <xf numFmtId="0" fontId="11" fillId="0" borderId="0" xfId="8" applyFont="1" applyBorder="1"/>
    <xf numFmtId="0" fontId="13" fillId="0" borderId="0" xfId="8" applyFont="1"/>
    <xf numFmtId="0" fontId="8" fillId="10" borderId="10" xfId="8" applyFont="1" applyFill="1" applyBorder="1" applyAlignment="1">
      <alignment horizontal="center" vertical="center" wrapText="1"/>
    </xf>
    <xf numFmtId="0" fontId="9" fillId="10" borderId="11" xfId="8" applyFont="1" applyFill="1" applyBorder="1" applyAlignment="1">
      <alignment horizontal="justify" vertical="center" wrapText="1"/>
    </xf>
    <xf numFmtId="0" fontId="2" fillId="0" borderId="0" xfId="8" applyBorder="1"/>
    <xf numFmtId="0" fontId="4" fillId="0" borderId="0" xfId="8" applyFont="1"/>
    <xf numFmtId="175" fontId="8" fillId="10" borderId="12" xfId="8" applyNumberFormat="1" applyFont="1" applyFill="1" applyBorder="1" applyAlignment="1">
      <alignment horizontal="center" vertical="center" wrapText="1"/>
    </xf>
    <xf numFmtId="0" fontId="4" fillId="0" borderId="0" xfId="8" applyFont="1" applyFill="1"/>
    <xf numFmtId="0" fontId="6" fillId="10" borderId="13" xfId="8" applyFont="1" applyFill="1" applyBorder="1" applyAlignment="1">
      <alignment horizontal="center" vertical="center" wrapText="1"/>
    </xf>
    <xf numFmtId="0" fontId="6" fillId="10" borderId="14" xfId="8" applyFont="1" applyFill="1" applyBorder="1" applyAlignment="1">
      <alignment horizontal="center" vertical="center" wrapText="1"/>
    </xf>
    <xf numFmtId="0" fontId="6" fillId="10" borderId="15" xfId="8" applyFont="1" applyFill="1" applyBorder="1" applyAlignment="1">
      <alignment horizontal="center" vertical="center" wrapText="1"/>
    </xf>
    <xf numFmtId="0" fontId="0" fillId="11" borderId="0" xfId="0" applyFill="1" applyBorder="1" applyAlignment="1">
      <alignment wrapText="1"/>
    </xf>
    <xf numFmtId="0" fontId="0" fillId="11" borderId="0" xfId="0" applyFill="1" applyBorder="1"/>
    <xf numFmtId="0" fontId="20" fillId="11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20" fillId="11" borderId="0" xfId="0" applyFont="1" applyFill="1" applyBorder="1"/>
    <xf numFmtId="0" fontId="20" fillId="0" borderId="0" xfId="0" applyFont="1"/>
    <xf numFmtId="175" fontId="8" fillId="10" borderId="16" xfId="8" applyNumberFormat="1" applyFont="1" applyFill="1" applyBorder="1" applyAlignment="1">
      <alignment horizontal="center" vertical="center" wrapText="1"/>
    </xf>
    <xf numFmtId="0" fontId="47" fillId="0" borderId="17" xfId="8" applyFont="1" applyBorder="1" applyAlignment="1">
      <alignment horizontal="center"/>
    </xf>
    <xf numFmtId="170" fontId="14" fillId="0" borderId="0" xfId="19" applyFont="1"/>
    <xf numFmtId="170" fontId="2" fillId="0" borderId="0" xfId="8" applyNumberFormat="1"/>
    <xf numFmtId="174" fontId="9" fillId="0" borderId="18" xfId="6" applyNumberFormat="1" applyFont="1" applyFill="1" applyBorder="1" applyAlignment="1" applyProtection="1">
      <alignment horizontal="center" vertical="center" wrapText="1"/>
    </xf>
    <xf numFmtId="175" fontId="8" fillId="10" borderId="17" xfId="8" applyNumberFormat="1" applyFont="1" applyFill="1" applyBorder="1" applyAlignment="1">
      <alignment horizontal="center" vertical="center" wrapText="1"/>
    </xf>
    <xf numFmtId="0" fontId="6" fillId="13" borderId="19" xfId="8" applyFont="1" applyFill="1" applyBorder="1" applyAlignment="1">
      <alignment horizontal="center" vertical="center" wrapText="1"/>
    </xf>
    <xf numFmtId="0" fontId="6" fillId="13" borderId="20" xfId="8" applyFont="1" applyFill="1" applyBorder="1" applyAlignment="1">
      <alignment horizontal="center" vertical="center" wrapText="1"/>
    </xf>
    <xf numFmtId="0" fontId="22" fillId="13" borderId="0" xfId="8" applyFont="1" applyFill="1" applyBorder="1"/>
    <xf numFmtId="0" fontId="23" fillId="13" borderId="0" xfId="8" applyFont="1" applyFill="1" applyBorder="1"/>
    <xf numFmtId="0" fontId="5" fillId="13" borderId="0" xfId="8" applyFont="1" applyFill="1" applyBorder="1" applyAlignment="1">
      <alignment horizontal="left" vertical="center" wrapText="1"/>
    </xf>
    <xf numFmtId="0" fontId="5" fillId="13" borderId="0" xfId="8" applyFont="1" applyFill="1" applyBorder="1" applyAlignment="1">
      <alignment vertical="center" wrapText="1"/>
    </xf>
    <xf numFmtId="0" fontId="19" fillId="13" borderId="0" xfId="8" applyFont="1" applyFill="1" applyBorder="1"/>
    <xf numFmtId="175" fontId="6" fillId="13" borderId="0" xfId="8" applyNumberFormat="1" applyFont="1" applyFill="1" applyBorder="1" applyAlignment="1">
      <alignment vertical="center" wrapText="1"/>
    </xf>
    <xf numFmtId="0" fontId="17" fillId="13" borderId="0" xfId="8" applyFont="1" applyFill="1" applyBorder="1" applyAlignment="1">
      <alignment vertical="center" wrapText="1"/>
    </xf>
    <xf numFmtId="0" fontId="17" fillId="13" borderId="0" xfId="8" applyFont="1" applyFill="1" applyBorder="1" applyAlignment="1">
      <alignment horizontal="center" vertical="center" wrapText="1"/>
    </xf>
    <xf numFmtId="175" fontId="18" fillId="13" borderId="0" xfId="8" applyNumberFormat="1" applyFont="1" applyFill="1" applyBorder="1" applyAlignment="1">
      <alignment vertical="center" wrapText="1"/>
    </xf>
    <xf numFmtId="0" fontId="11" fillId="13" borderId="0" xfId="8" applyFont="1" applyFill="1" applyBorder="1"/>
    <xf numFmtId="10" fontId="14" fillId="0" borderId="0" xfId="34" applyNumberFormat="1" applyFont="1"/>
    <xf numFmtId="177" fontId="20" fillId="0" borderId="0" xfId="0" applyNumberFormat="1" applyFont="1"/>
    <xf numFmtId="0" fontId="6" fillId="14" borderId="21" xfId="0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center" vertical="center"/>
    </xf>
    <xf numFmtId="49" fontId="6" fillId="14" borderId="25" xfId="0" applyNumberFormat="1" applyFont="1" applyFill="1" applyBorder="1" applyAlignment="1">
      <alignment horizontal="center" vertical="top" wrapText="1"/>
    </xf>
    <xf numFmtId="10" fontId="6" fillId="14" borderId="25" xfId="0" applyNumberFormat="1" applyFont="1" applyFill="1" applyBorder="1" applyAlignment="1">
      <alignment horizontal="center" vertical="top" wrapText="1"/>
    </xf>
    <xf numFmtId="10" fontId="6" fillId="14" borderId="26" xfId="0" applyNumberFormat="1" applyFont="1" applyFill="1" applyBorder="1" applyAlignment="1">
      <alignment horizontal="center" vertical="top" wrapText="1"/>
    </xf>
    <xf numFmtId="49" fontId="6" fillId="14" borderId="27" xfId="0" applyNumberFormat="1" applyFont="1" applyFill="1" applyBorder="1" applyAlignment="1">
      <alignment horizontal="center" vertical="top" wrapText="1"/>
    </xf>
    <xf numFmtId="175" fontId="6" fillId="14" borderId="27" xfId="0" applyNumberFormat="1" applyFont="1" applyFill="1" applyBorder="1" applyAlignment="1">
      <alignment horizontal="center" vertical="top" wrapText="1"/>
    </xf>
    <xf numFmtId="175" fontId="6" fillId="14" borderId="28" xfId="0" applyNumberFormat="1" applyFont="1" applyFill="1" applyBorder="1" applyAlignment="1">
      <alignment horizontal="center" vertical="top" wrapText="1"/>
    </xf>
    <xf numFmtId="0" fontId="10" fillId="11" borderId="29" xfId="0" applyFont="1" applyFill="1" applyBorder="1" applyAlignment="1">
      <alignment wrapText="1"/>
    </xf>
    <xf numFmtId="0" fontId="10" fillId="11" borderId="0" xfId="0" applyFont="1" applyFill="1" applyBorder="1" applyAlignment="1">
      <alignment wrapText="1"/>
    </xf>
    <xf numFmtId="0" fontId="10" fillId="11" borderId="30" xfId="0" applyFont="1" applyFill="1" applyBorder="1" applyAlignment="1">
      <alignment wrapText="1"/>
    </xf>
    <xf numFmtId="0" fontId="10" fillId="11" borderId="29" xfId="0" applyFont="1" applyFill="1" applyBorder="1" applyAlignment="1">
      <alignment vertical="center"/>
    </xf>
    <xf numFmtId="0" fontId="40" fillId="11" borderId="0" xfId="0" applyFont="1" applyFill="1" applyBorder="1"/>
    <xf numFmtId="0" fontId="40" fillId="11" borderId="30" xfId="0" applyFont="1" applyFill="1" applyBorder="1"/>
    <xf numFmtId="0" fontId="40" fillId="0" borderId="0" xfId="0" applyFont="1" applyBorder="1" applyAlignment="1">
      <alignment horizontal="center" vertical="center"/>
    </xf>
    <xf numFmtId="0" fontId="40" fillId="0" borderId="30" xfId="0" applyFont="1" applyBorder="1" applyAlignment="1">
      <alignment vertical="center"/>
    </xf>
    <xf numFmtId="0" fontId="6" fillId="11" borderId="29" xfId="0" applyFont="1" applyFill="1" applyBorder="1"/>
    <xf numFmtId="0" fontId="10" fillId="11" borderId="29" xfId="0" applyFont="1" applyFill="1" applyBorder="1"/>
    <xf numFmtId="176" fontId="9" fillId="0" borderId="0" xfId="8" applyNumberFormat="1" applyFont="1" applyFill="1" applyBorder="1" applyAlignment="1">
      <alignment vertical="center" wrapText="1"/>
    </xf>
    <xf numFmtId="0" fontId="9" fillId="0" borderId="30" xfId="0" applyFont="1" applyBorder="1" applyAlignment="1">
      <alignment vertical="center"/>
    </xf>
    <xf numFmtId="0" fontId="40" fillId="11" borderId="29" xfId="0" applyFont="1" applyFill="1" applyBorder="1"/>
    <xf numFmtId="0" fontId="40" fillId="11" borderId="31" xfId="0" applyFont="1" applyFill="1" applyBorder="1"/>
    <xf numFmtId="0" fontId="40" fillId="11" borderId="32" xfId="0" applyFont="1" applyFill="1" applyBorder="1"/>
    <xf numFmtId="0" fontId="40" fillId="11" borderId="32" xfId="0" applyFont="1" applyFill="1" applyBorder="1" applyAlignment="1">
      <alignment wrapText="1"/>
    </xf>
    <xf numFmtId="0" fontId="40" fillId="11" borderId="33" xfId="0" applyFont="1" applyFill="1" applyBorder="1"/>
    <xf numFmtId="0" fontId="40" fillId="11" borderId="0" xfId="0" applyFont="1" applyFill="1" applyBorder="1" applyAlignment="1">
      <alignment wrapText="1"/>
    </xf>
    <xf numFmtId="0" fontId="8" fillId="13" borderId="0" xfId="8" applyFont="1" applyFill="1" applyBorder="1" applyAlignment="1">
      <alignment horizontal="right" vertical="center" wrapText="1"/>
    </xf>
    <xf numFmtId="0" fontId="48" fillId="11" borderId="0" xfId="0" applyFont="1" applyFill="1" applyBorder="1"/>
    <xf numFmtId="0" fontId="14" fillId="0" borderId="0" xfId="25"/>
    <xf numFmtId="0" fontId="41" fillId="0" borderId="0" xfId="27" applyFont="1" applyBorder="1" applyAlignment="1">
      <alignment horizontal="center" vertical="center"/>
    </xf>
    <xf numFmtId="0" fontId="41" fillId="0" borderId="30" xfId="27" applyFont="1" applyBorder="1" applyAlignment="1">
      <alignment horizontal="center" vertical="center"/>
    </xf>
    <xf numFmtId="0" fontId="7" fillId="0" borderId="29" xfId="27" applyFont="1" applyBorder="1"/>
    <xf numFmtId="0" fontId="7" fillId="0" borderId="0" xfId="27" applyFont="1" applyBorder="1"/>
    <xf numFmtId="0" fontId="41" fillId="0" borderId="34" xfId="27" applyFont="1" applyBorder="1" applyAlignment="1">
      <alignment horizontal="center" vertical="center"/>
    </xf>
    <xf numFmtId="0" fontId="41" fillId="0" borderId="29" xfId="27" applyFont="1" applyBorder="1"/>
    <xf numFmtId="0" fontId="41" fillId="0" borderId="0" xfId="27" applyFont="1" applyBorder="1" applyAlignment="1">
      <alignment vertical="center"/>
    </xf>
    <xf numFmtId="17" fontId="41" fillId="12" borderId="35" xfId="27" applyNumberFormat="1" applyFont="1" applyFill="1" applyBorder="1" applyAlignment="1">
      <alignment horizontal="center" vertical="center"/>
    </xf>
    <xf numFmtId="0" fontId="41" fillId="0" borderId="30" xfId="27" applyFont="1" applyBorder="1" applyAlignment="1">
      <alignment vertical="center"/>
    </xf>
    <xf numFmtId="0" fontId="7" fillId="12" borderId="36" xfId="27" applyFont="1" applyFill="1" applyBorder="1"/>
    <xf numFmtId="0" fontId="7" fillId="12" borderId="0" xfId="27" applyFont="1" applyFill="1" applyBorder="1" applyAlignment="1"/>
    <xf numFmtId="0" fontId="7" fillId="12" borderId="37" xfId="27" applyFont="1" applyFill="1" applyBorder="1" applyAlignment="1"/>
    <xf numFmtId="0" fontId="7" fillId="0" borderId="0" xfId="27" applyFont="1" applyBorder="1" applyAlignment="1"/>
    <xf numFmtId="0" fontId="41" fillId="0" borderId="31" xfId="27" applyFont="1" applyBorder="1" applyAlignment="1">
      <alignment horizontal="right" vertical="center"/>
    </xf>
    <xf numFmtId="0" fontId="7" fillId="0" borderId="32" xfId="27" applyFont="1" applyBorder="1" applyAlignment="1"/>
    <xf numFmtId="0" fontId="41" fillId="0" borderId="32" xfId="27" applyFont="1" applyBorder="1" applyAlignment="1">
      <alignment vertical="center"/>
    </xf>
    <xf numFmtId="0" fontId="41" fillId="0" borderId="33" xfId="27" applyFont="1" applyBorder="1" applyAlignment="1">
      <alignment vertical="center"/>
    </xf>
    <xf numFmtId="0" fontId="7" fillId="0" borderId="30" xfId="27" applyFont="1" applyBorder="1"/>
    <xf numFmtId="0" fontId="41" fillId="0" borderId="29" xfId="27" applyFont="1" applyBorder="1" applyAlignment="1">
      <alignment horizontal="left"/>
    </xf>
    <xf numFmtId="0" fontId="42" fillId="0" borderId="0" xfId="27" applyFont="1" applyBorder="1" applyAlignment="1">
      <alignment horizontal="right"/>
    </xf>
    <xf numFmtId="0" fontId="41" fillId="12" borderId="17" xfId="27" applyNumberFormat="1" applyFont="1" applyFill="1" applyBorder="1" applyAlignment="1">
      <alignment horizontal="center" vertical="center"/>
    </xf>
    <xf numFmtId="0" fontId="41" fillId="12" borderId="17" xfId="27" applyFont="1" applyFill="1" applyBorder="1" applyAlignment="1">
      <alignment horizontal="left"/>
    </xf>
    <xf numFmtId="0" fontId="41" fillId="9" borderId="38" xfId="27" applyFont="1" applyFill="1" applyBorder="1"/>
    <xf numFmtId="0" fontId="41" fillId="9" borderId="39" xfId="27" applyFont="1" applyFill="1" applyBorder="1"/>
    <xf numFmtId="0" fontId="7" fillId="9" borderId="39" xfId="27" applyFont="1" applyFill="1" applyBorder="1"/>
    <xf numFmtId="0" fontId="7" fillId="9" borderId="39" xfId="27" applyFont="1" applyFill="1" applyBorder="1" applyAlignment="1">
      <alignment horizontal="center"/>
    </xf>
    <xf numFmtId="0" fontId="7" fillId="9" borderId="40" xfId="27" applyFont="1" applyFill="1" applyBorder="1" applyAlignment="1">
      <alignment horizontal="center"/>
    </xf>
    <xf numFmtId="0" fontId="41" fillId="0" borderId="41" xfId="27" applyFont="1" applyBorder="1" applyAlignment="1">
      <alignment horizontal="center"/>
    </xf>
    <xf numFmtId="0" fontId="41" fillId="0" borderId="6" xfId="27" applyFont="1" applyBorder="1" applyAlignment="1">
      <alignment horizontal="center"/>
    </xf>
    <xf numFmtId="0" fontId="41" fillId="0" borderId="42" xfId="27" applyFont="1" applyBorder="1" applyAlignment="1">
      <alignment horizontal="center"/>
    </xf>
    <xf numFmtId="0" fontId="7" fillId="0" borderId="41" xfId="27" applyFont="1" applyFill="1" applyBorder="1" applyAlignment="1">
      <alignment horizontal="center"/>
    </xf>
    <xf numFmtId="0" fontId="43" fillId="0" borderId="6" xfId="27" applyFont="1" applyFill="1" applyBorder="1" applyAlignment="1">
      <alignment horizontal="center"/>
    </xf>
    <xf numFmtId="0" fontId="7" fillId="0" borderId="6" xfId="27" applyFont="1" applyFill="1" applyBorder="1" applyAlignment="1">
      <alignment horizontal="center"/>
    </xf>
    <xf numFmtId="187" fontId="7" fillId="0" borderId="6" xfId="27" applyNumberFormat="1" applyFont="1" applyFill="1" applyBorder="1" applyAlignment="1">
      <alignment horizontal="center"/>
    </xf>
    <xf numFmtId="4" fontId="7" fillId="0" borderId="6" xfId="27" applyNumberFormat="1" applyFont="1" applyBorder="1" applyAlignment="1">
      <alignment horizontal="center"/>
    </xf>
    <xf numFmtId="4" fontId="7" fillId="0" borderId="43" xfId="27" applyNumberFormat="1" applyFont="1" applyBorder="1" applyAlignment="1">
      <alignment horizontal="center"/>
    </xf>
    <xf numFmtId="0" fontId="7" fillId="0" borderId="44" xfId="27" applyFont="1" applyFill="1" applyBorder="1" applyAlignment="1">
      <alignment horizontal="center"/>
    </xf>
    <xf numFmtId="0" fontId="7" fillId="0" borderId="45" xfId="27" applyFont="1" applyFill="1" applyBorder="1" applyAlignment="1">
      <alignment horizontal="center"/>
    </xf>
    <xf numFmtId="187" fontId="7" fillId="0" borderId="45" xfId="27" quotePrefix="1" applyNumberFormat="1" applyFont="1" applyFill="1" applyBorder="1" applyAlignment="1">
      <alignment horizontal="center"/>
    </xf>
    <xf numFmtId="4" fontId="7" fillId="0" borderId="45" xfId="27" applyNumberFormat="1" applyFont="1" applyFill="1" applyBorder="1" applyAlignment="1">
      <alignment horizontal="center"/>
    </xf>
    <xf numFmtId="4" fontId="7" fillId="0" borderId="46" xfId="27" applyNumberFormat="1" applyFont="1" applyBorder="1" applyAlignment="1">
      <alignment horizontal="center"/>
    </xf>
    <xf numFmtId="0" fontId="7" fillId="0" borderId="0" xfId="27" applyFont="1" applyBorder="1" applyAlignment="1">
      <alignment horizontal="center"/>
    </xf>
    <xf numFmtId="4" fontId="7" fillId="0" borderId="0" xfId="27" applyNumberFormat="1" applyFont="1" applyBorder="1" applyAlignment="1">
      <alignment horizontal="center"/>
    </xf>
    <xf numFmtId="4" fontId="7" fillId="0" borderId="30" xfId="27" applyNumberFormat="1" applyFont="1" applyBorder="1" applyAlignment="1">
      <alignment horizontal="center"/>
    </xf>
    <xf numFmtId="0" fontId="42" fillId="0" borderId="29" xfId="27" applyFont="1" applyBorder="1"/>
    <xf numFmtId="10" fontId="41" fillId="0" borderId="17" xfId="41" applyNumberFormat="1" applyFont="1" applyBorder="1"/>
    <xf numFmtId="0" fontId="7" fillId="0" borderId="0" xfId="27" applyFont="1" applyFill="1" applyBorder="1"/>
    <xf numFmtId="9" fontId="0" fillId="0" borderId="0" xfId="41" applyFont="1"/>
    <xf numFmtId="0" fontId="7" fillId="0" borderId="0" xfId="27" applyFont="1" applyBorder="1" applyAlignment="1">
      <alignment horizontal="right"/>
    </xf>
    <xf numFmtId="0" fontId="49" fillId="0" borderId="0" xfId="0" applyFont="1" applyAlignment="1">
      <alignment wrapText="1"/>
    </xf>
    <xf numFmtId="0" fontId="41" fillId="0" borderId="21" xfId="27" applyFont="1" applyBorder="1" applyAlignment="1">
      <alignment horizontal="right"/>
    </xf>
    <xf numFmtId="4" fontId="41" fillId="0" borderId="24" xfId="27" applyNumberFormat="1" applyFont="1" applyBorder="1" applyAlignment="1">
      <alignment horizontal="center"/>
    </xf>
    <xf numFmtId="0" fontId="44" fillId="0" borderId="29" xfId="27" applyFont="1" applyBorder="1"/>
    <xf numFmtId="0" fontId="41" fillId="9" borderId="47" xfId="27" applyFont="1" applyFill="1" applyBorder="1"/>
    <xf numFmtId="0" fontId="41" fillId="9" borderId="48" xfId="27" applyFont="1" applyFill="1" applyBorder="1"/>
    <xf numFmtId="0" fontId="7" fillId="9" borderId="48" xfId="27" applyFont="1" applyFill="1" applyBorder="1"/>
    <xf numFmtId="0" fontId="7" fillId="9" borderId="49" xfId="27" applyFont="1" applyFill="1" applyBorder="1"/>
    <xf numFmtId="0" fontId="41" fillId="0" borderId="50" xfId="27" applyFont="1" applyBorder="1" applyAlignment="1">
      <alignment horizontal="center"/>
    </xf>
    <xf numFmtId="0" fontId="41" fillId="0" borderId="9" xfId="27" applyFont="1" applyBorder="1" applyAlignment="1">
      <alignment horizontal="center"/>
    </xf>
    <xf numFmtId="0" fontId="41" fillId="0" borderId="51" xfId="27" applyFont="1" applyBorder="1" applyAlignment="1">
      <alignment horizontal="center"/>
    </xf>
    <xf numFmtId="0" fontId="21" fillId="0" borderId="41" xfId="27" applyFont="1" applyFill="1" applyBorder="1" applyAlignment="1">
      <alignment horizontal="center" vertical="center"/>
    </xf>
    <xf numFmtId="0" fontId="43" fillId="0" borderId="6" xfId="27" applyFont="1" applyFill="1" applyBorder="1" applyAlignment="1">
      <alignment horizontal="left" vertical="center" wrapText="1"/>
    </xf>
    <xf numFmtId="0" fontId="21" fillId="0" borderId="6" xfId="27" applyFont="1" applyFill="1" applyBorder="1" applyAlignment="1">
      <alignment horizontal="center" vertical="center"/>
    </xf>
    <xf numFmtId="189" fontId="21" fillId="0" borderId="6" xfId="27" applyNumberFormat="1" applyFont="1" applyFill="1" applyBorder="1" applyAlignment="1">
      <alignment horizontal="center" vertical="center"/>
    </xf>
    <xf numFmtId="4" fontId="7" fillId="0" borderId="6" xfId="27" applyNumberFormat="1" applyFont="1" applyBorder="1" applyAlignment="1">
      <alignment horizontal="center" vertical="center"/>
    </xf>
    <xf numFmtId="4" fontId="7" fillId="0" borderId="43" xfId="27" applyNumberFormat="1" applyFont="1" applyBorder="1" applyAlignment="1">
      <alignment horizontal="center" vertical="center"/>
    </xf>
    <xf numFmtId="0" fontId="21" fillId="0" borderId="41" xfId="27" applyFont="1" applyFill="1" applyBorder="1" applyAlignment="1">
      <alignment horizontal="center" vertical="center" wrapText="1"/>
    </xf>
    <xf numFmtId="0" fontId="7" fillId="0" borderId="41" xfId="27" applyFont="1" applyFill="1" applyBorder="1" applyAlignment="1">
      <alignment horizontal="center" vertical="center"/>
    </xf>
    <xf numFmtId="0" fontId="7" fillId="0" borderId="6" xfId="27" applyFont="1" applyFill="1" applyBorder="1" applyAlignment="1">
      <alignment horizontal="center" vertical="center"/>
    </xf>
    <xf numFmtId="0" fontId="7" fillId="0" borderId="44" xfId="27" applyFont="1" applyBorder="1" applyAlignment="1">
      <alignment horizontal="center" vertical="center"/>
    </xf>
    <xf numFmtId="0" fontId="43" fillId="0" borderId="45" xfId="27" applyFont="1" applyFill="1" applyBorder="1" applyAlignment="1">
      <alignment horizontal="left" vertical="center" wrapText="1"/>
    </xf>
    <xf numFmtId="0" fontId="7" fillId="0" borderId="45" xfId="27" applyFont="1" applyFill="1" applyBorder="1" applyAlignment="1">
      <alignment horizontal="center" vertical="center"/>
    </xf>
    <xf numFmtId="189" fontId="21" fillId="0" borderId="45" xfId="27" applyNumberFormat="1" applyFont="1" applyFill="1" applyBorder="1" applyAlignment="1">
      <alignment horizontal="center" vertical="center"/>
    </xf>
    <xf numFmtId="4" fontId="7" fillId="0" borderId="45" xfId="27" applyNumberFormat="1" applyFont="1" applyBorder="1" applyAlignment="1">
      <alignment horizontal="center" vertical="center"/>
    </xf>
    <xf numFmtId="4" fontId="7" fillId="0" borderId="52" xfId="27" applyNumberFormat="1" applyFont="1" applyBorder="1" applyAlignment="1">
      <alignment horizontal="center" vertical="center"/>
    </xf>
    <xf numFmtId="0" fontId="7" fillId="0" borderId="29" xfId="27" applyFont="1" applyBorder="1" applyAlignment="1"/>
    <xf numFmtId="0" fontId="41" fillId="0" borderId="53" xfId="27" applyFont="1" applyBorder="1" applyAlignment="1">
      <alignment horizontal="right"/>
    </xf>
    <xf numFmtId="4" fontId="41" fillId="0" borderId="54" xfId="27" applyNumberFormat="1" applyFont="1" applyBorder="1" applyAlignment="1">
      <alignment horizontal="center"/>
    </xf>
    <xf numFmtId="0" fontId="41" fillId="0" borderId="0" xfId="27" applyFont="1" applyBorder="1" applyAlignment="1">
      <alignment horizontal="right"/>
    </xf>
    <xf numFmtId="4" fontId="41" fillId="0" borderId="0" xfId="27" applyNumberFormat="1" applyFont="1" applyBorder="1" applyAlignment="1">
      <alignment horizontal="center"/>
    </xf>
    <xf numFmtId="0" fontId="7" fillId="9" borderId="40" xfId="27" applyFont="1" applyFill="1" applyBorder="1"/>
    <xf numFmtId="49" fontId="7" fillId="0" borderId="41" xfId="27" applyNumberFormat="1" applyFont="1" applyFill="1" applyBorder="1" applyAlignment="1">
      <alignment vertical="top"/>
    </xf>
    <xf numFmtId="4" fontId="7" fillId="0" borderId="6" xfId="27" applyNumberFormat="1" applyFont="1" applyFill="1" applyBorder="1" applyAlignment="1">
      <alignment horizontal="center"/>
    </xf>
    <xf numFmtId="4" fontId="7" fillId="0" borderId="42" xfId="27" applyNumberFormat="1" applyFont="1" applyBorder="1" applyAlignment="1">
      <alignment horizontal="center"/>
    </xf>
    <xf numFmtId="0" fontId="7" fillId="0" borderId="44" xfId="27" applyFont="1" applyFill="1" applyBorder="1"/>
    <xf numFmtId="0" fontId="7" fillId="0" borderId="45" xfId="27" applyFont="1" applyFill="1" applyBorder="1"/>
    <xf numFmtId="189" fontId="7" fillId="0" borderId="45" xfId="27" applyNumberFormat="1" applyFont="1" applyFill="1" applyBorder="1" applyAlignment="1">
      <alignment horizontal="center"/>
    </xf>
    <xf numFmtId="189" fontId="7" fillId="0" borderId="0" xfId="27" applyNumberFormat="1" applyFont="1" applyBorder="1" applyAlignment="1">
      <alignment horizontal="center"/>
    </xf>
    <xf numFmtId="4" fontId="41" fillId="0" borderId="21" xfId="27" applyNumberFormat="1" applyFont="1" applyBorder="1" applyAlignment="1">
      <alignment horizontal="right"/>
    </xf>
    <xf numFmtId="4" fontId="41" fillId="0" borderId="0" xfId="27" applyNumberFormat="1" applyFont="1" applyBorder="1" applyAlignment="1">
      <alignment horizontal="right"/>
    </xf>
    <xf numFmtId="49" fontId="7" fillId="0" borderId="41" xfId="27" applyNumberFormat="1" applyFont="1" applyFill="1" applyBorder="1" applyAlignment="1">
      <alignment horizontal="center" vertical="center"/>
    </xf>
    <xf numFmtId="49" fontId="7" fillId="0" borderId="6" xfId="27" applyNumberFormat="1" applyFont="1" applyFill="1" applyBorder="1" applyAlignment="1">
      <alignment horizontal="center" vertical="center"/>
    </xf>
    <xf numFmtId="1" fontId="7" fillId="0" borderId="6" xfId="27" applyNumberFormat="1" applyFont="1" applyFill="1" applyBorder="1" applyAlignment="1">
      <alignment horizontal="center" vertical="center"/>
    </xf>
    <xf numFmtId="189" fontId="7" fillId="0" borderId="6" xfId="27" applyNumberFormat="1" applyFont="1" applyFill="1" applyBorder="1" applyAlignment="1">
      <alignment horizontal="center" vertical="center"/>
    </xf>
    <xf numFmtId="4" fontId="7" fillId="0" borderId="6" xfId="27" applyNumberFormat="1" applyFont="1" applyFill="1" applyBorder="1" applyAlignment="1">
      <alignment horizontal="center" vertical="center"/>
    </xf>
    <xf numFmtId="49" fontId="7" fillId="0" borderId="41" xfId="27" applyNumberFormat="1" applyFont="1" applyFill="1" applyBorder="1" applyAlignment="1">
      <alignment horizontal="center" vertical="top"/>
    </xf>
    <xf numFmtId="49" fontId="7" fillId="0" borderId="6" xfId="27" applyNumberFormat="1" applyFont="1" applyFill="1" applyBorder="1" applyAlignment="1">
      <alignment horizontal="center" vertical="top"/>
    </xf>
    <xf numFmtId="189" fontId="7" fillId="0" borderId="6" xfId="27" applyNumberFormat="1" applyFont="1" applyFill="1" applyBorder="1" applyAlignment="1">
      <alignment horizontal="center"/>
    </xf>
    <xf numFmtId="4" fontId="7" fillId="0" borderId="0" xfId="27" applyNumberFormat="1" applyFont="1" applyBorder="1" applyAlignment="1">
      <alignment horizontal="right"/>
    </xf>
    <xf numFmtId="0" fontId="41" fillId="9" borderId="19" xfId="27" applyFont="1" applyFill="1" applyBorder="1"/>
    <xf numFmtId="0" fontId="41" fillId="9" borderId="55" xfId="27" applyFont="1" applyFill="1" applyBorder="1"/>
    <xf numFmtId="0" fontId="41" fillId="9" borderId="56" xfId="27" applyFont="1" applyFill="1" applyBorder="1"/>
    <xf numFmtId="4" fontId="7" fillId="0" borderId="34" xfId="27" applyNumberFormat="1" applyFont="1" applyBorder="1" applyAlignment="1">
      <alignment horizontal="center"/>
    </xf>
    <xf numFmtId="10" fontId="7" fillId="12" borderId="17" xfId="41" applyNumberFormat="1" applyFont="1" applyFill="1" applyBorder="1"/>
    <xf numFmtId="4" fontId="7" fillId="0" borderId="57" xfId="27" applyNumberFormat="1" applyFont="1" applyBorder="1" applyAlignment="1">
      <alignment horizontal="center"/>
    </xf>
    <xf numFmtId="0" fontId="41" fillId="0" borderId="0" xfId="27" applyFont="1" applyBorder="1"/>
    <xf numFmtId="4" fontId="41" fillId="0" borderId="35" xfId="27" applyNumberFormat="1" applyFont="1" applyBorder="1" applyAlignment="1">
      <alignment horizontal="center"/>
    </xf>
    <xf numFmtId="0" fontId="7" fillId="9" borderId="55" xfId="27" applyFont="1" applyFill="1" applyBorder="1"/>
    <xf numFmtId="0" fontId="7" fillId="9" borderId="56" xfId="27" applyFont="1" applyFill="1" applyBorder="1"/>
    <xf numFmtId="0" fontId="5" fillId="0" borderId="58" xfId="8" applyFont="1" applyFill="1" applyBorder="1" applyAlignment="1">
      <alignment horizontal="center" vertical="center" wrapText="1"/>
    </xf>
    <xf numFmtId="4" fontId="9" fillId="0" borderId="58" xfId="6" applyNumberFormat="1" applyFont="1" applyFill="1" applyBorder="1" applyAlignment="1" applyProtection="1">
      <alignment horizontal="center" vertical="center" wrapText="1"/>
    </xf>
    <xf numFmtId="174" fontId="9" fillId="0" borderId="58" xfId="6" applyNumberFormat="1" applyFont="1" applyFill="1" applyBorder="1" applyAlignment="1" applyProtection="1">
      <alignment horizontal="center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4" fontId="9" fillId="0" borderId="6" xfId="6" applyNumberFormat="1" applyFont="1" applyFill="1" applyBorder="1" applyAlignment="1" applyProtection="1">
      <alignment horizontal="center" vertical="center" wrapText="1"/>
    </xf>
    <xf numFmtId="174" fontId="9" fillId="0" borderId="6" xfId="6" applyNumberFormat="1" applyFont="1" applyFill="1" applyBorder="1" applyAlignment="1" applyProtection="1">
      <alignment horizontal="center" vertical="center" wrapText="1"/>
    </xf>
    <xf numFmtId="0" fontId="9" fillId="0" borderId="59" xfId="8" applyFont="1" applyFill="1" applyBorder="1" applyAlignment="1">
      <alignment horizontal="center" vertical="center" wrapText="1"/>
    </xf>
    <xf numFmtId="0" fontId="5" fillId="0" borderId="59" xfId="8" applyFont="1" applyFill="1" applyBorder="1" applyAlignment="1">
      <alignment horizontal="center" vertical="center" wrapText="1"/>
    </xf>
    <xf numFmtId="4" fontId="9" fillId="0" borderId="59" xfId="6" applyNumberFormat="1" applyFont="1" applyFill="1" applyBorder="1" applyAlignment="1" applyProtection="1">
      <alignment horizontal="center" vertical="center" wrapText="1"/>
    </xf>
    <xf numFmtId="174" fontId="9" fillId="0" borderId="59" xfId="6" applyNumberFormat="1" applyFont="1" applyFill="1" applyBorder="1" applyAlignment="1" applyProtection="1">
      <alignment horizontal="center" vertical="center" wrapText="1"/>
    </xf>
    <xf numFmtId="0" fontId="9" fillId="0" borderId="23" xfId="8" applyFont="1" applyFill="1" applyBorder="1" applyAlignment="1">
      <alignment horizontal="center" vertical="center" wrapText="1"/>
    </xf>
    <xf numFmtId="0" fontId="5" fillId="0" borderId="23" xfId="8" applyFont="1" applyFill="1" applyBorder="1" applyAlignment="1">
      <alignment horizontal="center" vertical="center" wrapText="1"/>
    </xf>
    <xf numFmtId="4" fontId="9" fillId="0" borderId="23" xfId="6" applyNumberFormat="1" applyFont="1" applyFill="1" applyBorder="1" applyAlignment="1" applyProtection="1">
      <alignment horizontal="center" vertical="center" wrapText="1"/>
    </xf>
    <xf numFmtId="174" fontId="9" fillId="0" borderId="23" xfId="6" applyNumberFormat="1" applyFont="1" applyFill="1" applyBorder="1" applyAlignment="1" applyProtection="1">
      <alignment horizontal="center" vertical="center" wrapText="1"/>
    </xf>
    <xf numFmtId="174" fontId="9" fillId="0" borderId="24" xfId="6" applyNumberFormat="1" applyFont="1" applyFill="1" applyBorder="1" applyAlignment="1" applyProtection="1">
      <alignment horizontal="center" vertical="center" wrapText="1"/>
    </xf>
    <xf numFmtId="0" fontId="9" fillId="0" borderId="60" xfId="0" applyFont="1" applyFill="1" applyBorder="1" applyAlignment="1" applyProtection="1">
      <alignment horizontal="center" vertical="center" wrapText="1"/>
      <protection locked="0"/>
    </xf>
    <xf numFmtId="0" fontId="45" fillId="0" borderId="0" xfId="8" applyFont="1" applyFill="1"/>
    <xf numFmtId="49" fontId="9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8" fillId="15" borderId="21" xfId="8" applyFont="1" applyFill="1" applyBorder="1" applyAlignment="1">
      <alignment horizontal="center" vertical="center" wrapText="1"/>
    </xf>
    <xf numFmtId="0" fontId="9" fillId="15" borderId="23" xfId="8" applyFont="1" applyFill="1" applyBorder="1" applyAlignment="1">
      <alignment horizontal="center" vertical="center" wrapText="1"/>
    </xf>
    <xf numFmtId="0" fontId="5" fillId="15" borderId="23" xfId="8" applyFont="1" applyFill="1" applyBorder="1" applyAlignment="1">
      <alignment horizontal="center" vertical="center" wrapText="1"/>
    </xf>
    <xf numFmtId="4" fontId="9" fillId="15" borderId="23" xfId="6" applyNumberFormat="1" applyFont="1" applyFill="1" applyBorder="1" applyAlignment="1" applyProtection="1">
      <alignment horizontal="center" vertical="center" wrapText="1"/>
    </xf>
    <xf numFmtId="174" fontId="9" fillId="15" borderId="23" xfId="6" applyNumberFormat="1" applyFont="1" applyFill="1" applyBorder="1" applyAlignment="1" applyProtection="1">
      <alignment horizontal="center" vertical="center" wrapText="1"/>
    </xf>
    <xf numFmtId="174" fontId="9" fillId="15" borderId="24" xfId="6" applyNumberFormat="1" applyFont="1" applyFill="1" applyBorder="1" applyAlignment="1" applyProtection="1">
      <alignment horizontal="center" vertical="center" wrapText="1"/>
    </xf>
    <xf numFmtId="0" fontId="4" fillId="0" borderId="0" xfId="8" applyFont="1" applyFill="1" applyAlignment="1">
      <alignment horizontal="center"/>
    </xf>
    <xf numFmtId="9" fontId="6" fillId="13" borderId="52" xfId="34" applyNumberFormat="1" applyFont="1" applyFill="1" applyBorder="1" applyAlignment="1">
      <alignment horizontal="center" vertical="center" wrapText="1"/>
    </xf>
    <xf numFmtId="174" fontId="9" fillId="0" borderId="61" xfId="6" applyNumberFormat="1" applyFont="1" applyFill="1" applyBorder="1" applyAlignment="1" applyProtection="1">
      <alignment horizontal="center" vertical="center" wrapText="1"/>
    </xf>
    <xf numFmtId="10" fontId="6" fillId="11" borderId="62" xfId="0" applyNumberFormat="1" applyFont="1" applyFill="1" applyBorder="1" applyAlignment="1">
      <alignment horizontal="center" vertical="top" wrapText="1"/>
    </xf>
    <xf numFmtId="175" fontId="5" fillId="11" borderId="63" xfId="0" applyNumberFormat="1" applyFont="1" applyFill="1" applyBorder="1" applyAlignment="1">
      <alignment horizontal="center" vertical="top" wrapText="1"/>
    </xf>
    <xf numFmtId="10" fontId="6" fillId="11" borderId="64" xfId="0" applyNumberFormat="1" applyFont="1" applyFill="1" applyBorder="1" applyAlignment="1">
      <alignment horizontal="center" vertical="top" wrapText="1"/>
    </xf>
    <xf numFmtId="10" fontId="6" fillId="11" borderId="65" xfId="0" applyNumberFormat="1" applyFont="1" applyFill="1" applyBorder="1" applyAlignment="1">
      <alignment horizontal="center" vertical="top" wrapText="1"/>
    </xf>
    <xf numFmtId="175" fontId="5" fillId="11" borderId="66" xfId="0" applyNumberFormat="1" applyFont="1" applyFill="1" applyBorder="1" applyAlignment="1">
      <alignment horizontal="center" vertical="top" wrapText="1"/>
    </xf>
    <xf numFmtId="175" fontId="5" fillId="14" borderId="67" xfId="0" applyNumberFormat="1" applyFont="1" applyFill="1" applyBorder="1" applyAlignment="1">
      <alignment horizontal="center" vertical="top" wrapText="1"/>
    </xf>
    <xf numFmtId="10" fontId="6" fillId="11" borderId="68" xfId="0" applyNumberFormat="1" applyFont="1" applyFill="1" applyBorder="1" applyAlignment="1">
      <alignment horizontal="center" vertical="top" wrapText="1"/>
    </xf>
    <xf numFmtId="175" fontId="5" fillId="11" borderId="67" xfId="0" applyNumberFormat="1" applyFont="1" applyFill="1" applyBorder="1" applyAlignment="1">
      <alignment horizontal="center" vertical="top" wrapText="1"/>
    </xf>
    <xf numFmtId="175" fontId="5" fillId="11" borderId="27" xfId="0" applyNumberFormat="1" applyFont="1" applyFill="1" applyBorder="1" applyAlignment="1">
      <alignment horizontal="center" vertical="top" wrapText="1"/>
    </xf>
    <xf numFmtId="10" fontId="5" fillId="14" borderId="25" xfId="0" applyNumberFormat="1" applyFont="1" applyFill="1" applyBorder="1" applyAlignment="1">
      <alignment horizontal="center" vertical="top" wrapText="1"/>
    </xf>
    <xf numFmtId="10" fontId="6" fillId="11" borderId="25" xfId="0" applyNumberFormat="1" applyFont="1" applyFill="1" applyBorder="1" applyAlignment="1">
      <alignment horizontal="center" vertical="top" wrapText="1"/>
    </xf>
    <xf numFmtId="175" fontId="6" fillId="11" borderId="67" xfId="0" applyNumberFormat="1" applyFont="1" applyFill="1" applyBorder="1" applyAlignment="1">
      <alignment horizontal="center" vertical="top" wrapText="1"/>
    </xf>
    <xf numFmtId="49" fontId="5" fillId="11" borderId="25" xfId="0" applyNumberFormat="1" applyFont="1" applyFill="1" applyBorder="1" applyAlignment="1">
      <alignment horizontal="center" vertical="top" wrapText="1"/>
    </xf>
    <xf numFmtId="49" fontId="5" fillId="11" borderId="67" xfId="0" applyNumberFormat="1" applyFont="1" applyFill="1" applyBorder="1" applyAlignment="1">
      <alignment horizontal="center" vertical="top" wrapText="1"/>
    </xf>
    <xf numFmtId="0" fontId="8" fillId="15" borderId="21" xfId="0" applyFont="1" applyFill="1" applyBorder="1" applyAlignment="1" applyProtection="1">
      <alignment horizontal="center" vertical="center" wrapText="1"/>
      <protection locked="0"/>
    </xf>
    <xf numFmtId="0" fontId="8" fillId="15" borderId="23" xfId="0" applyFont="1" applyFill="1" applyBorder="1" applyAlignment="1" applyProtection="1">
      <alignment horizontal="center" vertical="center" wrapText="1"/>
      <protection locked="0"/>
    </xf>
    <xf numFmtId="174" fontId="9" fillId="15" borderId="9" xfId="6" applyNumberFormat="1" applyFont="1" applyFill="1" applyBorder="1" applyAlignment="1" applyProtection="1">
      <alignment horizontal="center" vertical="center" wrapText="1"/>
    </xf>
    <xf numFmtId="174" fontId="9" fillId="15" borderId="18" xfId="6" applyNumberFormat="1" applyFont="1" applyFill="1" applyBorder="1" applyAlignment="1" applyProtection="1">
      <alignment horizontal="center" vertical="center" wrapText="1"/>
    </xf>
    <xf numFmtId="0" fontId="8" fillId="10" borderId="69" xfId="8" applyFont="1" applyFill="1" applyBorder="1" applyAlignment="1">
      <alignment horizontal="center" vertical="center" wrapText="1"/>
    </xf>
    <xf numFmtId="0" fontId="5" fillId="10" borderId="70" xfId="8" applyFont="1" applyFill="1" applyBorder="1" applyAlignment="1">
      <alignment horizontal="justify" vertical="center" wrapText="1"/>
    </xf>
    <xf numFmtId="172" fontId="5" fillId="10" borderId="70" xfId="6" applyFont="1" applyFill="1" applyBorder="1" applyAlignment="1" applyProtection="1">
      <alignment horizontal="justify" vertical="center" wrapText="1"/>
    </xf>
    <xf numFmtId="172" fontId="5" fillId="10" borderId="71" xfId="6" applyFont="1" applyFill="1" applyBorder="1" applyAlignment="1" applyProtection="1">
      <alignment horizontal="justify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0" borderId="23" xfId="8" applyFont="1" applyBorder="1" applyAlignment="1">
      <alignment horizontal="center" vertical="center" wrapText="1"/>
    </xf>
    <xf numFmtId="0" fontId="9" fillId="0" borderId="21" xfId="8" applyFont="1" applyFill="1" applyBorder="1" applyAlignment="1">
      <alignment horizontal="center" vertical="center" wrapText="1"/>
    </xf>
    <xf numFmtId="175" fontId="5" fillId="11" borderId="72" xfId="0" applyNumberFormat="1" applyFont="1" applyFill="1" applyBorder="1" applyAlignment="1">
      <alignment horizontal="center" vertical="top" wrapText="1"/>
    </xf>
    <xf numFmtId="10" fontId="6" fillId="11" borderId="67" xfId="0" applyNumberFormat="1" applyFont="1" applyFill="1" applyBorder="1" applyAlignment="1">
      <alignment horizontal="center" vertical="top" wrapText="1"/>
    </xf>
    <xf numFmtId="175" fontId="6" fillId="11" borderId="72" xfId="0" applyNumberFormat="1" applyFont="1" applyFill="1" applyBorder="1" applyAlignment="1">
      <alignment horizontal="center" vertical="top" wrapText="1"/>
    </xf>
    <xf numFmtId="49" fontId="5" fillId="11" borderId="72" xfId="0" applyNumberFormat="1" applyFont="1" applyFill="1" applyBorder="1" applyAlignment="1">
      <alignment horizontal="center" vertical="top" wrapText="1"/>
    </xf>
    <xf numFmtId="10" fontId="6" fillId="11" borderId="72" xfId="0" applyNumberFormat="1" applyFont="1" applyFill="1" applyBorder="1" applyAlignment="1">
      <alignment horizontal="center" vertical="top" wrapText="1"/>
    </xf>
    <xf numFmtId="175" fontId="6" fillId="11" borderId="73" xfId="0" applyNumberFormat="1" applyFont="1" applyFill="1" applyBorder="1" applyAlignment="1">
      <alignment horizontal="center" vertical="top" wrapText="1"/>
    </xf>
    <xf numFmtId="49" fontId="5" fillId="11" borderId="74" xfId="0" applyNumberFormat="1" applyFont="1" applyFill="1" applyBorder="1" applyAlignment="1">
      <alignment horizontal="center" vertical="top" wrapText="1"/>
    </xf>
    <xf numFmtId="49" fontId="5" fillId="11" borderId="28" xfId="0" applyNumberFormat="1" applyFont="1" applyFill="1" applyBorder="1" applyAlignment="1">
      <alignment horizontal="center" vertical="top" wrapText="1"/>
    </xf>
    <xf numFmtId="10" fontId="20" fillId="0" borderId="36" xfId="0" applyNumberFormat="1" applyFont="1" applyBorder="1"/>
    <xf numFmtId="177" fontId="20" fillId="0" borderId="36" xfId="0" applyNumberFormat="1" applyFont="1" applyBorder="1"/>
    <xf numFmtId="0" fontId="9" fillId="0" borderId="60" xfId="8" applyFont="1" applyFill="1" applyBorder="1" applyAlignment="1">
      <alignment horizontal="center" vertical="center" wrapText="1"/>
    </xf>
    <xf numFmtId="0" fontId="9" fillId="0" borderId="41" xfId="8" applyFont="1" applyFill="1" applyBorder="1" applyAlignment="1">
      <alignment horizontal="center" vertical="center" wrapText="1"/>
    </xf>
    <xf numFmtId="174" fontId="9" fillId="0" borderId="42" xfId="6" applyNumberFormat="1" applyFont="1" applyFill="1" applyBorder="1" applyAlignment="1" applyProtection="1">
      <alignment horizontal="center" vertical="center" wrapText="1"/>
    </xf>
    <xf numFmtId="0" fontId="9" fillId="0" borderId="75" xfId="0" applyFont="1" applyFill="1" applyBorder="1" applyAlignment="1" applyProtection="1">
      <alignment horizontal="center" vertical="center" wrapText="1"/>
      <protection locked="0"/>
    </xf>
    <xf numFmtId="10" fontId="5" fillId="14" borderId="26" xfId="0" applyNumberFormat="1" applyFont="1" applyFill="1" applyBorder="1" applyAlignment="1">
      <alignment horizontal="center" vertical="top" wrapText="1"/>
    </xf>
    <xf numFmtId="175" fontId="5" fillId="14" borderId="73" xfId="0" applyNumberFormat="1" applyFont="1" applyFill="1" applyBorder="1" applyAlignment="1">
      <alignment horizontal="center" vertical="top" wrapText="1"/>
    </xf>
    <xf numFmtId="10" fontId="6" fillId="14" borderId="76" xfId="0" applyNumberFormat="1" applyFont="1" applyFill="1" applyBorder="1" applyAlignment="1">
      <alignment horizontal="center" vertical="top" wrapText="1"/>
    </xf>
    <xf numFmtId="10" fontId="6" fillId="14" borderId="76" xfId="57" applyNumberFormat="1" applyFont="1" applyFill="1" applyBorder="1" applyAlignment="1">
      <alignment horizontal="center" vertical="top" wrapText="1"/>
    </xf>
    <xf numFmtId="175" fontId="5" fillId="14" borderId="28" xfId="0" applyNumberFormat="1" applyFont="1" applyFill="1" applyBorder="1" applyAlignment="1">
      <alignment horizontal="center" vertical="top" wrapText="1"/>
    </xf>
    <xf numFmtId="10" fontId="5" fillId="14" borderId="25" xfId="57" applyNumberFormat="1" applyFont="1" applyFill="1" applyBorder="1" applyAlignment="1">
      <alignment horizontal="center" vertical="top" wrapText="1"/>
    </xf>
    <xf numFmtId="0" fontId="6" fillId="10" borderId="36" xfId="8" applyFont="1" applyFill="1" applyBorder="1" applyAlignment="1">
      <alignment horizontal="center" vertical="center" wrapText="1"/>
    </xf>
    <xf numFmtId="0" fontId="6" fillId="10" borderId="37" xfId="8" applyFont="1" applyFill="1" applyBorder="1" applyAlignment="1">
      <alignment horizontal="center" vertical="center" wrapText="1"/>
    </xf>
    <xf numFmtId="174" fontId="9" fillId="0" borderId="51" xfId="6" applyNumberFormat="1" applyFont="1" applyFill="1" applyBorder="1" applyAlignment="1" applyProtection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8" applyFont="1" applyFill="1" applyBorder="1" applyAlignment="1">
      <alignment horizontal="center" vertical="center" wrapText="1"/>
    </xf>
    <xf numFmtId="4" fontId="9" fillId="0" borderId="9" xfId="6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74" fontId="9" fillId="0" borderId="46" xfId="6" applyNumberFormat="1" applyFont="1" applyFill="1" applyBorder="1" applyAlignment="1" applyProtection="1">
      <alignment horizontal="center" vertical="center" wrapText="1"/>
    </xf>
    <xf numFmtId="10" fontId="6" fillId="13" borderId="43" xfId="34" applyNumberFormat="1" applyFont="1" applyFill="1" applyBorder="1" applyAlignment="1" applyProtection="1">
      <alignment horizontal="center" vertical="center" wrapText="1"/>
      <protection locked="0"/>
    </xf>
    <xf numFmtId="174" fontId="9" fillId="0" borderId="23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59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6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58" xfId="6" applyNumberFormat="1" applyFont="1" applyFill="1" applyBorder="1" applyAlignment="1" applyProtection="1">
      <alignment horizontal="center" vertical="center" wrapText="1"/>
      <protection locked="0"/>
    </xf>
    <xf numFmtId="174" fontId="9" fillId="0" borderId="9" xfId="6" applyNumberFormat="1" applyFont="1" applyFill="1" applyBorder="1" applyAlignment="1" applyProtection="1">
      <alignment horizontal="center" vertical="center" wrapText="1"/>
      <protection locked="0"/>
    </xf>
    <xf numFmtId="14" fontId="6" fillId="11" borderId="110" xfId="0" applyNumberFormat="1" applyFont="1" applyFill="1" applyBorder="1" applyAlignment="1" applyProtection="1">
      <alignment horizontal="left" vertical="center"/>
      <protection locked="0"/>
    </xf>
    <xf numFmtId="176" fontId="9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83" xfId="8" applyFont="1" applyFill="1" applyBorder="1" applyAlignment="1">
      <alignment horizontal="right" vertical="center" wrapText="1"/>
    </xf>
    <xf numFmtId="0" fontId="8" fillId="0" borderId="84" xfId="8" applyFont="1" applyFill="1" applyBorder="1" applyAlignment="1">
      <alignment horizontal="right" vertical="center" wrapText="1"/>
    </xf>
    <xf numFmtId="0" fontId="8" fillId="0" borderId="12" xfId="8" applyFont="1" applyFill="1" applyBorder="1" applyAlignment="1">
      <alignment horizontal="right" vertical="center" wrapText="1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8" fillId="15" borderId="23" xfId="0" applyFont="1" applyFill="1" applyBorder="1" applyAlignment="1" applyProtection="1">
      <alignment horizontal="center" vertical="center" wrapText="1"/>
      <protection locked="0"/>
    </xf>
    <xf numFmtId="0" fontId="9" fillId="0" borderId="6" xfId="8" applyFont="1" applyFill="1" applyBorder="1" applyAlignment="1">
      <alignment horizontal="justify" vertical="center" wrapText="1"/>
    </xf>
    <xf numFmtId="0" fontId="9" fillId="0" borderId="59" xfId="8" applyFont="1" applyFill="1" applyBorder="1" applyAlignment="1">
      <alignment horizontal="left" vertical="center" wrapText="1"/>
    </xf>
    <xf numFmtId="0" fontId="8" fillId="10" borderId="70" xfId="8" applyFont="1" applyFill="1" applyBorder="1" applyAlignment="1">
      <alignment horizontal="justify" vertical="center" wrapText="1"/>
    </xf>
    <xf numFmtId="0" fontId="15" fillId="15" borderId="22" xfId="8" applyFont="1" applyFill="1" applyBorder="1" applyAlignment="1">
      <alignment horizontal="left" vertical="center" wrapText="1"/>
    </xf>
    <xf numFmtId="0" fontId="15" fillId="15" borderId="85" xfId="8" applyFont="1" applyFill="1" applyBorder="1" applyAlignment="1">
      <alignment horizontal="left" vertical="center" wrapText="1"/>
    </xf>
    <xf numFmtId="0" fontId="16" fillId="13" borderId="0" xfId="8" applyFont="1" applyFill="1" applyBorder="1" applyAlignment="1">
      <alignment horizontal="center" vertical="center" wrapText="1"/>
    </xf>
    <xf numFmtId="0" fontId="8" fillId="10" borderId="77" xfId="8" applyFont="1" applyFill="1" applyBorder="1" applyAlignment="1">
      <alignment horizontal="right" vertical="center" wrapText="1"/>
    </xf>
    <xf numFmtId="0" fontId="8" fillId="10" borderId="78" xfId="8" applyFont="1" applyFill="1" applyBorder="1" applyAlignment="1">
      <alignment horizontal="right" vertical="center" wrapText="1"/>
    </xf>
    <xf numFmtId="0" fontId="8" fillId="10" borderId="98" xfId="8" applyFont="1" applyFill="1" applyBorder="1" applyAlignment="1">
      <alignment horizontal="right" vertical="center" wrapText="1"/>
    </xf>
    <xf numFmtId="176" fontId="9" fillId="13" borderId="0" xfId="8" applyNumberFormat="1" applyFont="1" applyFill="1" applyBorder="1" applyAlignment="1" applyProtection="1">
      <alignment horizontal="center" vertical="center" wrapText="1"/>
      <protection locked="0"/>
    </xf>
    <xf numFmtId="0" fontId="9" fillId="13" borderId="0" xfId="8" applyFont="1" applyFill="1" applyBorder="1" applyAlignment="1" applyProtection="1">
      <alignment horizontal="center" vertical="center" wrapText="1"/>
      <protection locked="0"/>
    </xf>
    <xf numFmtId="0" fontId="5" fillId="13" borderId="0" xfId="8" applyFont="1" applyFill="1" applyBorder="1" applyAlignment="1">
      <alignment horizontal="center" vertical="center" wrapText="1"/>
    </xf>
    <xf numFmtId="0" fontId="9" fillId="0" borderId="23" xfId="8" applyFont="1" applyFill="1" applyBorder="1" applyAlignment="1">
      <alignment horizontal="justify" vertical="center" wrapText="1"/>
    </xf>
    <xf numFmtId="0" fontId="6" fillId="10" borderId="13" xfId="8" applyFont="1" applyFill="1" applyBorder="1" applyAlignment="1">
      <alignment horizontal="center" vertical="center" wrapText="1"/>
    </xf>
    <xf numFmtId="0" fontId="8" fillId="10" borderId="8" xfId="8" applyFont="1" applyFill="1" applyBorder="1" applyAlignment="1">
      <alignment horizontal="justify" vertical="center" wrapText="1"/>
    </xf>
    <xf numFmtId="0" fontId="8" fillId="0" borderId="80" xfId="8" applyFont="1" applyFill="1" applyBorder="1" applyAlignment="1">
      <alignment horizontal="right" vertical="center" wrapText="1"/>
    </xf>
    <xf numFmtId="0" fontId="8" fillId="0" borderId="81" xfId="8" applyFont="1" applyFill="1" applyBorder="1" applyAlignment="1">
      <alignment horizontal="right" vertical="center" wrapText="1"/>
    </xf>
    <xf numFmtId="0" fontId="8" fillId="0" borderId="82" xfId="8" applyFont="1" applyFill="1" applyBorder="1" applyAlignment="1">
      <alignment horizontal="right" vertical="center" wrapText="1"/>
    </xf>
    <xf numFmtId="0" fontId="9" fillId="0" borderId="23" xfId="8" applyFont="1" applyBorder="1" applyAlignment="1">
      <alignment horizontal="justify" vertical="center" wrapText="1"/>
    </xf>
    <xf numFmtId="0" fontId="6" fillId="10" borderId="97" xfId="8" applyFont="1" applyFill="1" applyBorder="1" applyAlignment="1">
      <alignment horizontal="center" vertical="center" wrapText="1"/>
    </xf>
    <xf numFmtId="0" fontId="11" fillId="0" borderId="4" xfId="8" applyFont="1" applyBorder="1" applyAlignment="1">
      <alignment horizontal="center"/>
    </xf>
    <xf numFmtId="0" fontId="10" fillId="0" borderId="77" xfId="8" applyFont="1" applyFill="1" applyBorder="1" applyAlignment="1">
      <alignment horizontal="center" vertical="center" wrapText="1"/>
    </xf>
    <xf numFmtId="0" fontId="10" fillId="0" borderId="78" xfId="8" applyFont="1" applyFill="1" applyBorder="1" applyAlignment="1">
      <alignment horizontal="center" vertical="center" wrapText="1"/>
    </xf>
    <xf numFmtId="0" fontId="10" fillId="0" borderId="79" xfId="8" applyFont="1" applyFill="1" applyBorder="1" applyAlignment="1">
      <alignment horizontal="center" vertical="center" wrapText="1"/>
    </xf>
    <xf numFmtId="0" fontId="11" fillId="0" borderId="77" xfId="8" applyFont="1" applyBorder="1" applyAlignment="1">
      <alignment horizontal="center"/>
    </xf>
    <xf numFmtId="0" fontId="11" fillId="0" borderId="78" xfId="8" applyFont="1" applyBorder="1" applyAlignment="1">
      <alignment horizontal="center"/>
    </xf>
    <xf numFmtId="0" fontId="11" fillId="0" borderId="79" xfId="8" applyFont="1" applyBorder="1" applyAlignment="1">
      <alignment horizontal="center"/>
    </xf>
    <xf numFmtId="0" fontId="39" fillId="0" borderId="77" xfId="8" applyFont="1" applyBorder="1" applyAlignment="1">
      <alignment horizontal="center"/>
    </xf>
    <xf numFmtId="0" fontId="39" fillId="0" borderId="78" xfId="8" applyFont="1" applyBorder="1" applyAlignment="1">
      <alignment horizontal="center"/>
    </xf>
    <xf numFmtId="0" fontId="39" fillId="0" borderId="79" xfId="8" applyFont="1" applyBorder="1" applyAlignment="1">
      <alignment horizontal="center"/>
    </xf>
    <xf numFmtId="0" fontId="6" fillId="0" borderId="86" xfId="8" applyFont="1" applyFill="1" applyBorder="1" applyAlignment="1">
      <alignment horizontal="left" vertical="center" wrapText="1"/>
    </xf>
    <xf numFmtId="0" fontId="6" fillId="0" borderId="87" xfId="8" applyFont="1" applyFill="1" applyBorder="1" applyAlignment="1">
      <alignment horizontal="left" vertical="center" wrapText="1"/>
    </xf>
    <xf numFmtId="14" fontId="6" fillId="13" borderId="19" xfId="8" applyNumberFormat="1" applyFont="1" applyFill="1" applyBorder="1" applyAlignment="1">
      <alignment horizontal="center" vertical="center" wrapText="1"/>
    </xf>
    <xf numFmtId="14" fontId="6" fillId="13" borderId="55" xfId="8" applyNumberFormat="1" applyFont="1" applyFill="1" applyBorder="1" applyAlignment="1">
      <alignment horizontal="center" vertical="center" wrapText="1"/>
    </xf>
    <xf numFmtId="0" fontId="6" fillId="0" borderId="47" xfId="8" applyFont="1" applyFill="1" applyBorder="1" applyAlignment="1">
      <alignment horizontal="left" vertical="center" wrapText="1"/>
    </xf>
    <xf numFmtId="0" fontId="6" fillId="0" borderId="48" xfId="8" applyFont="1" applyFill="1" applyBorder="1" applyAlignment="1">
      <alignment horizontal="left" vertical="center" wrapText="1"/>
    </xf>
    <xf numFmtId="0" fontId="6" fillId="0" borderId="49" xfId="8" applyFont="1" applyFill="1" applyBorder="1" applyAlignment="1">
      <alignment horizontal="left" vertical="center" wrapText="1"/>
    </xf>
    <xf numFmtId="14" fontId="6" fillId="13" borderId="55" xfId="8" applyNumberFormat="1" applyFont="1" applyFill="1" applyBorder="1" applyAlignment="1" applyProtection="1">
      <alignment horizontal="center" vertical="center" wrapText="1"/>
      <protection locked="0"/>
    </xf>
    <xf numFmtId="0" fontId="6" fillId="13" borderId="43" xfId="8" applyFont="1" applyFill="1" applyBorder="1" applyAlignment="1" applyProtection="1">
      <alignment horizontal="center" vertical="center" wrapText="1"/>
      <protection locked="0"/>
    </xf>
    <xf numFmtId="0" fontId="10" fillId="0" borderId="83" xfId="8" applyFont="1" applyFill="1" applyBorder="1" applyAlignment="1">
      <alignment horizontal="center" vertical="center" wrapText="1"/>
    </xf>
    <xf numFmtId="0" fontId="10" fillId="0" borderId="84" xfId="8" applyFont="1" applyFill="1" applyBorder="1" applyAlignment="1">
      <alignment horizontal="center" vertical="center" wrapText="1"/>
    </xf>
    <xf numFmtId="0" fontId="10" fillId="0" borderId="12" xfId="8" applyFont="1" applyFill="1" applyBorder="1" applyAlignment="1">
      <alignment horizontal="center" vertical="center" wrapText="1"/>
    </xf>
    <xf numFmtId="0" fontId="6" fillId="0" borderId="88" xfId="8" applyFont="1" applyFill="1" applyBorder="1" applyAlignment="1">
      <alignment horizontal="left" vertical="center" wrapText="1"/>
    </xf>
    <xf numFmtId="0" fontId="6" fillId="0" borderId="89" xfId="8" applyFont="1" applyFill="1" applyBorder="1" applyAlignment="1">
      <alignment horizontal="left" vertical="center" wrapText="1"/>
    </xf>
    <xf numFmtId="0" fontId="6" fillId="0" borderId="90" xfId="8" applyFont="1" applyFill="1" applyBorder="1" applyAlignment="1">
      <alignment horizontal="left" vertical="center" wrapText="1"/>
    </xf>
    <xf numFmtId="0" fontId="6" fillId="0" borderId="4" xfId="8" applyFont="1" applyFill="1" applyBorder="1" applyAlignment="1">
      <alignment horizontal="left" vertical="center" wrapText="1"/>
    </xf>
    <xf numFmtId="0" fontId="6" fillId="13" borderId="91" xfId="8" applyFont="1" applyFill="1" applyBorder="1" applyAlignment="1">
      <alignment horizontal="center" vertical="center" wrapText="1"/>
    </xf>
    <xf numFmtId="0" fontId="6" fillId="13" borderId="29" xfId="8" applyFont="1" applyFill="1" applyBorder="1" applyAlignment="1">
      <alignment horizontal="center" vertical="center" wrapText="1"/>
    </xf>
    <xf numFmtId="0" fontId="6" fillId="13" borderId="92" xfId="8" applyFont="1" applyFill="1" applyBorder="1" applyAlignment="1">
      <alignment horizontal="center" vertical="center" wrapText="1"/>
    </xf>
    <xf numFmtId="0" fontId="6" fillId="13" borderId="93" xfId="8" applyFont="1" applyFill="1" applyBorder="1" applyAlignment="1">
      <alignment horizontal="left" vertical="center" wrapText="1"/>
    </xf>
    <xf numFmtId="0" fontId="6" fillId="13" borderId="30" xfId="8" applyFont="1" applyFill="1" applyBorder="1" applyAlignment="1">
      <alignment horizontal="left" vertical="center" wrapText="1"/>
    </xf>
    <xf numFmtId="0" fontId="6" fillId="13" borderId="94" xfId="8" applyFont="1" applyFill="1" applyBorder="1" applyAlignment="1">
      <alignment horizontal="left" vertical="center" wrapText="1"/>
    </xf>
    <xf numFmtId="0" fontId="6" fillId="0" borderId="19" xfId="8" applyFont="1" applyFill="1" applyBorder="1" applyAlignment="1">
      <alignment horizontal="center" vertical="center" wrapText="1"/>
    </xf>
    <xf numFmtId="0" fontId="6" fillId="0" borderId="55" xfId="8" applyFont="1" applyFill="1" applyBorder="1" applyAlignment="1">
      <alignment horizontal="center" vertical="center" wrapText="1"/>
    </xf>
    <xf numFmtId="0" fontId="6" fillId="0" borderId="43" xfId="8" applyFont="1" applyFill="1" applyBorder="1" applyAlignment="1">
      <alignment horizontal="center" vertical="center" wrapText="1"/>
    </xf>
    <xf numFmtId="0" fontId="6" fillId="0" borderId="95" xfId="8" applyFont="1" applyFill="1" applyBorder="1" applyAlignment="1">
      <alignment horizontal="center" vertical="center" wrapText="1"/>
    </xf>
    <xf numFmtId="0" fontId="6" fillId="0" borderId="96" xfId="8" applyFont="1" applyFill="1" applyBorder="1" applyAlignment="1">
      <alignment horizontal="center" vertical="center" wrapText="1"/>
    </xf>
    <xf numFmtId="0" fontId="9" fillId="0" borderId="19" xfId="0" applyFont="1" applyFill="1" applyBorder="1" applyAlignment="1" applyProtection="1">
      <alignment horizontal="left" vertical="center" wrapText="1"/>
      <protection locked="0"/>
    </xf>
    <xf numFmtId="0" fontId="9" fillId="0" borderId="56" xfId="0" applyFont="1" applyFill="1" applyBorder="1" applyAlignment="1" applyProtection="1">
      <alignment horizontal="left" vertical="center" wrapText="1"/>
      <protection locked="0"/>
    </xf>
    <xf numFmtId="0" fontId="8" fillId="15" borderId="77" xfId="8" applyFont="1" applyFill="1" applyBorder="1" applyAlignment="1">
      <alignment horizontal="center" vertical="center" wrapText="1"/>
    </xf>
    <xf numFmtId="0" fontId="8" fillId="15" borderId="78" xfId="8" applyFont="1" applyFill="1" applyBorder="1" applyAlignment="1">
      <alignment horizontal="center" vertical="center" wrapText="1"/>
    </xf>
    <xf numFmtId="0" fontId="8" fillId="15" borderId="79" xfId="8" applyFont="1" applyFill="1" applyBorder="1" applyAlignment="1">
      <alignment horizontal="center" vertical="center" wrapText="1"/>
    </xf>
    <xf numFmtId="0" fontId="8" fillId="13" borderId="0" xfId="8" applyFont="1" applyFill="1" applyBorder="1" applyAlignment="1">
      <alignment horizontal="right" vertical="center" wrapText="1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13" borderId="0" xfId="8" applyFont="1" applyFill="1" applyBorder="1" applyAlignment="1">
      <alignment horizontal="center" vertical="center" wrapText="1"/>
    </xf>
    <xf numFmtId="176" fontId="9" fillId="13" borderId="0" xfId="8" applyNumberFormat="1" applyFont="1" applyFill="1" applyBorder="1" applyAlignment="1">
      <alignment horizontal="center" vertical="center"/>
    </xf>
    <xf numFmtId="0" fontId="7" fillId="12" borderId="6" xfId="27" applyFont="1" applyFill="1" applyBorder="1" applyAlignment="1">
      <alignment horizontal="center"/>
    </xf>
    <xf numFmtId="0" fontId="41" fillId="0" borderId="6" xfId="27" applyFont="1" applyBorder="1" applyAlignment="1">
      <alignment horizontal="center"/>
    </xf>
    <xf numFmtId="0" fontId="7" fillId="0" borderId="6" xfId="27" applyFont="1" applyFill="1" applyBorder="1" applyAlignment="1">
      <alignment horizontal="justify" vertical="center" wrapText="1"/>
    </xf>
    <xf numFmtId="0" fontId="7" fillId="0" borderId="45" xfId="27" applyFont="1" applyFill="1" applyBorder="1" applyAlignment="1">
      <alignment horizontal="center"/>
    </xf>
    <xf numFmtId="0" fontId="21" fillId="0" borderId="6" xfId="27" applyFont="1" applyFill="1" applyBorder="1" applyAlignment="1">
      <alignment horizontal="left" vertical="center" wrapText="1"/>
    </xf>
    <xf numFmtId="0" fontId="7" fillId="0" borderId="6" xfId="27" applyFont="1" applyFill="1" applyBorder="1" applyAlignment="1">
      <alignment horizontal="left" vertical="center" wrapText="1"/>
    </xf>
    <xf numFmtId="0" fontId="7" fillId="0" borderId="6" xfId="27" applyFont="1" applyFill="1" applyBorder="1" applyAlignment="1">
      <alignment horizontal="left" vertical="center"/>
    </xf>
    <xf numFmtId="0" fontId="7" fillId="0" borderId="45" xfId="27" applyFont="1" applyBorder="1" applyAlignment="1">
      <alignment horizontal="left" vertical="center" wrapText="1"/>
    </xf>
    <xf numFmtId="0" fontId="7" fillId="0" borderId="0" xfId="27" applyFont="1" applyBorder="1" applyAlignment="1">
      <alignment horizontal="left" vertical="center" wrapText="1"/>
    </xf>
    <xf numFmtId="0" fontId="7" fillId="0" borderId="19" xfId="27" applyFont="1" applyFill="1" applyBorder="1" applyAlignment="1">
      <alignment horizontal="left" vertical="center" wrapText="1"/>
    </xf>
    <xf numFmtId="0" fontId="7" fillId="0" borderId="55" xfId="27" applyFont="1" applyFill="1" applyBorder="1" applyAlignment="1">
      <alignment horizontal="left" vertical="center" wrapText="1"/>
    </xf>
    <xf numFmtId="0" fontId="7" fillId="0" borderId="56" xfId="27" applyFont="1" applyFill="1" applyBorder="1" applyAlignment="1">
      <alignment horizontal="left" vertical="center" wrapText="1"/>
    </xf>
    <xf numFmtId="0" fontId="7" fillId="0" borderId="20" xfId="27" applyFont="1" applyFill="1" applyBorder="1" applyAlignment="1">
      <alignment horizontal="center"/>
    </xf>
    <xf numFmtId="0" fontId="7" fillId="0" borderId="100" xfId="27" applyFont="1" applyFill="1" applyBorder="1" applyAlignment="1">
      <alignment horizontal="center"/>
    </xf>
    <xf numFmtId="0" fontId="7" fillId="0" borderId="102" xfId="27" applyFont="1" applyFill="1" applyBorder="1" applyAlignment="1">
      <alignment horizontal="center"/>
    </xf>
    <xf numFmtId="0" fontId="41" fillId="0" borderId="9" xfId="27" applyFont="1" applyBorder="1" applyAlignment="1">
      <alignment horizontal="center"/>
    </xf>
    <xf numFmtId="0" fontId="21" fillId="0" borderId="6" xfId="27" applyFont="1" applyFill="1" applyBorder="1" applyAlignment="1">
      <alignment horizontal="left" vertical="center"/>
    </xf>
    <xf numFmtId="0" fontId="41" fillId="0" borderId="91" xfId="27" applyFont="1" applyBorder="1" applyAlignment="1">
      <alignment horizontal="center" vertical="center"/>
    </xf>
    <xf numFmtId="0" fontId="41" fillId="0" borderId="95" xfId="27" applyFont="1" applyBorder="1" applyAlignment="1">
      <alignment horizontal="center" vertical="center"/>
    </xf>
    <xf numFmtId="0" fontId="41" fillId="0" borderId="93" xfId="27" applyFont="1" applyBorder="1" applyAlignment="1">
      <alignment horizontal="center" vertical="center"/>
    </xf>
    <xf numFmtId="0" fontId="41" fillId="0" borderId="29" xfId="27" applyFont="1" applyBorder="1" applyAlignment="1">
      <alignment horizontal="center" vertical="center"/>
    </xf>
    <xf numFmtId="0" fontId="41" fillId="0" borderId="0" xfId="27" applyFont="1" applyBorder="1" applyAlignment="1">
      <alignment horizontal="center" vertical="center"/>
    </xf>
    <xf numFmtId="0" fontId="41" fillId="0" borderId="30" xfId="27" applyFont="1" applyBorder="1" applyAlignment="1">
      <alignment horizontal="center" vertical="center"/>
    </xf>
    <xf numFmtId="0" fontId="7" fillId="12" borderId="38" xfId="27" applyFont="1" applyFill="1" applyBorder="1" applyAlignment="1">
      <alignment horizontal="center"/>
    </xf>
    <xf numFmtId="0" fontId="7" fillId="12" borderId="39" xfId="27" applyFont="1" applyFill="1" applyBorder="1" applyAlignment="1">
      <alignment horizontal="center"/>
    </xf>
    <xf numFmtId="0" fontId="7" fillId="12" borderId="40" xfId="27" applyFont="1" applyFill="1" applyBorder="1" applyAlignment="1">
      <alignment horizontal="center"/>
    </xf>
    <xf numFmtId="0" fontId="7" fillId="12" borderId="99" xfId="27" applyFont="1" applyFill="1" applyBorder="1" applyAlignment="1">
      <alignment horizontal="center" vertical="center"/>
    </xf>
    <xf numFmtId="0" fontId="7" fillId="12" borderId="100" xfId="27" applyFont="1" applyFill="1" applyBorder="1" applyAlignment="1">
      <alignment horizontal="center" vertical="center"/>
    </xf>
    <xf numFmtId="0" fontId="7" fillId="12" borderId="52" xfId="27" applyFont="1" applyFill="1" applyBorder="1" applyAlignment="1">
      <alignment horizontal="center" vertical="center"/>
    </xf>
    <xf numFmtId="0" fontId="41" fillId="12" borderId="47" xfId="27" applyFont="1" applyFill="1" applyBorder="1" applyAlignment="1">
      <alignment horizontal="left" vertical="top" wrapText="1"/>
    </xf>
    <xf numFmtId="0" fontId="41" fillId="12" borderId="48" xfId="27" applyFont="1" applyFill="1" applyBorder="1" applyAlignment="1">
      <alignment horizontal="left" vertical="top" wrapText="1"/>
    </xf>
    <xf numFmtId="0" fontId="41" fillId="12" borderId="49" xfId="27" applyFont="1" applyFill="1" applyBorder="1" applyAlignment="1">
      <alignment horizontal="left" vertical="top" wrapText="1"/>
    </xf>
    <xf numFmtId="0" fontId="41" fillId="12" borderId="36" xfId="27" applyFont="1" applyFill="1" applyBorder="1" applyAlignment="1">
      <alignment horizontal="left" vertical="top" wrapText="1"/>
    </xf>
    <xf numFmtId="0" fontId="41" fillId="12" borderId="0" xfId="27" applyFont="1" applyFill="1" applyBorder="1" applyAlignment="1">
      <alignment horizontal="left" vertical="top" wrapText="1"/>
    </xf>
    <xf numFmtId="0" fontId="41" fillId="12" borderId="37" xfId="27" applyFont="1" applyFill="1" applyBorder="1" applyAlignment="1">
      <alignment horizontal="left" vertical="top" wrapText="1"/>
    </xf>
    <xf numFmtId="0" fontId="41" fillId="12" borderId="90" xfId="27" applyFont="1" applyFill="1" applyBorder="1" applyAlignment="1">
      <alignment horizontal="left" vertical="top" wrapText="1"/>
    </xf>
    <xf numFmtId="0" fontId="41" fillId="12" borderId="4" xfId="27" applyFont="1" applyFill="1" applyBorder="1" applyAlignment="1">
      <alignment horizontal="left" vertical="top" wrapText="1"/>
    </xf>
    <xf numFmtId="0" fontId="41" fillId="12" borderId="101" xfId="27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10" fillId="0" borderId="2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6" fillId="11" borderId="109" xfId="0" applyFont="1" applyFill="1" applyBorder="1" applyAlignment="1">
      <alignment horizontal="left" vertical="center"/>
    </xf>
    <xf numFmtId="0" fontId="6" fillId="11" borderId="33" xfId="0" applyFont="1" applyFill="1" applyBorder="1" applyAlignment="1">
      <alignment horizontal="left" vertical="center"/>
    </xf>
    <xf numFmtId="0" fontId="6" fillId="11" borderId="31" xfId="0" applyFont="1" applyFill="1" applyBorder="1" applyAlignment="1">
      <alignment horizontal="left" vertical="center"/>
    </xf>
    <xf numFmtId="0" fontId="6" fillId="11" borderId="32" xfId="0" applyFont="1" applyFill="1" applyBorder="1" applyAlignment="1">
      <alignment horizontal="left" vertical="center"/>
    </xf>
    <xf numFmtId="175" fontId="6" fillId="11" borderId="32" xfId="0" applyNumberFormat="1" applyFont="1" applyFill="1" applyBorder="1" applyAlignment="1">
      <alignment horizontal="left" vertical="center"/>
    </xf>
    <xf numFmtId="0" fontId="6" fillId="11" borderId="99" xfId="0" applyFont="1" applyFill="1" applyBorder="1" applyAlignment="1">
      <alignment horizontal="left" vertical="center" wrapText="1"/>
    </xf>
    <xf numFmtId="0" fontId="6" fillId="11" borderId="102" xfId="0" applyFont="1" applyFill="1" applyBorder="1" applyAlignment="1">
      <alignment horizontal="left" vertical="center" wrapText="1"/>
    </xf>
    <xf numFmtId="0" fontId="6" fillId="11" borderId="20" xfId="0" applyFont="1" applyFill="1" applyBorder="1" applyAlignment="1">
      <alignment horizontal="center" vertical="center"/>
    </xf>
    <xf numFmtId="0" fontId="6" fillId="11" borderId="100" xfId="0" applyFont="1" applyFill="1" applyBorder="1" applyAlignment="1">
      <alignment horizontal="center" vertical="center"/>
    </xf>
    <xf numFmtId="0" fontId="6" fillId="11" borderId="52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40" fillId="0" borderId="77" xfId="0" applyFont="1" applyFill="1" applyBorder="1" applyAlignment="1">
      <alignment horizontal="center"/>
    </xf>
    <xf numFmtId="0" fontId="40" fillId="0" borderId="78" xfId="0" applyFont="1" applyFill="1" applyBorder="1" applyAlignment="1">
      <alignment horizontal="center"/>
    </xf>
    <xf numFmtId="0" fontId="40" fillId="0" borderId="79" xfId="0" applyFont="1" applyFill="1" applyBorder="1" applyAlignment="1">
      <alignment horizontal="center"/>
    </xf>
    <xf numFmtId="176" fontId="8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left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 wrapText="1"/>
    </xf>
    <xf numFmtId="0" fontId="6" fillId="11" borderId="20" xfId="0" applyFont="1" applyFill="1" applyBorder="1" applyAlignment="1">
      <alignment horizontal="left" vertical="center"/>
    </xf>
    <xf numFmtId="0" fontId="6" fillId="11" borderId="100" xfId="0" applyFont="1" applyFill="1" applyBorder="1" applyAlignment="1">
      <alignment horizontal="left" vertical="center"/>
    </xf>
    <xf numFmtId="0" fontId="6" fillId="11" borderId="31" xfId="0" applyFont="1" applyFill="1" applyBorder="1" applyAlignment="1">
      <alignment horizontal="center" vertical="center"/>
    </xf>
    <xf numFmtId="0" fontId="6" fillId="11" borderId="32" xfId="0" applyFont="1" applyFill="1" applyBorder="1" applyAlignment="1">
      <alignment horizontal="center" vertical="center"/>
    </xf>
    <xf numFmtId="0" fontId="6" fillId="14" borderId="47" xfId="0" applyFont="1" applyFill="1" applyBorder="1" applyAlignment="1">
      <alignment horizontal="center" vertical="center" wrapText="1"/>
    </xf>
    <xf numFmtId="0" fontId="6" fillId="14" borderId="49" xfId="0" applyFont="1" applyFill="1" applyBorder="1" applyAlignment="1">
      <alignment horizontal="center" vertical="center" wrapText="1"/>
    </xf>
    <xf numFmtId="0" fontId="6" fillId="14" borderId="90" xfId="0" applyFont="1" applyFill="1" applyBorder="1" applyAlignment="1">
      <alignment horizontal="center" vertical="center" wrapText="1"/>
    </xf>
    <xf numFmtId="0" fontId="6" fillId="14" borderId="101" xfId="0" applyFont="1" applyFill="1" applyBorder="1" applyAlignment="1">
      <alignment horizontal="center" vertical="center" wrapText="1"/>
    </xf>
  </cellXfs>
  <cellStyles count="63">
    <cellStyle name="60% - Accent1" xfId="1"/>
    <cellStyle name="Accent1" xfId="2"/>
    <cellStyle name="Check Cell" xfId="3"/>
    <cellStyle name="Data" xfId="4"/>
    <cellStyle name="Euro" xfId="5"/>
    <cellStyle name="Excel Built-in Comma" xfId="6"/>
    <cellStyle name="Excel Built-in Currency" xfId="7"/>
    <cellStyle name="Excel Built-in Normal" xfId="8"/>
    <cellStyle name="Excel Built-in Normal 1" xfId="9"/>
    <cellStyle name="Excel Built-in Percent" xfId="10"/>
    <cellStyle name="Fixo" xfId="11"/>
    <cellStyle name="Good" xfId="12"/>
    <cellStyle name="HEADER" xfId="13"/>
    <cellStyle name="Input" xfId="14"/>
    <cellStyle name="Linked Cell" xfId="15"/>
    <cellStyle name="Milliers [0]_after_discount" xfId="16"/>
    <cellStyle name="Milliers_after_discount" xfId="17"/>
    <cellStyle name="Model" xfId="18"/>
    <cellStyle name="Moeda" xfId="19" builtinId="4"/>
    <cellStyle name="Moeda 2" xfId="20"/>
    <cellStyle name="Moeda 3" xfId="21"/>
    <cellStyle name="Monétaire [0]_after_discount" xfId="22"/>
    <cellStyle name="Monétaire_after_discount" xfId="23"/>
    <cellStyle name="Neutral" xfId="24"/>
    <cellStyle name="Normal" xfId="0" builtinId="0"/>
    <cellStyle name="Normal 2" xfId="25"/>
    <cellStyle name="Normal 2 2" xfId="26"/>
    <cellStyle name="Normal 3" xfId="27"/>
    <cellStyle name="Normal 4" xfId="28"/>
    <cellStyle name="Note" xfId="29"/>
    <cellStyle name="Œ…‹æØ‚è [0.00]_COST_SUM" xfId="30"/>
    <cellStyle name="Œ…‹æØ‚è_COST_SUM" xfId="31"/>
    <cellStyle name="Percentual" xfId="32"/>
    <cellStyle name="Ponto" xfId="33"/>
    <cellStyle name="Porcentagem" xfId="34" builtinId="5"/>
    <cellStyle name="Porcentagem 2" xfId="35"/>
    <cellStyle name="Porcentagem 2 2" xfId="36"/>
    <cellStyle name="Porcentagem 3" xfId="37"/>
    <cellStyle name="Porcentagem 3 2" xfId="38"/>
    <cellStyle name="Porcentagem 4" xfId="39"/>
    <cellStyle name="Porcentagem 5" xfId="40"/>
    <cellStyle name="Porcentagem 5 2" xfId="41"/>
    <cellStyle name="Separador de m" xfId="42"/>
    <cellStyle name="Separador de milhares 2" xfId="43"/>
    <cellStyle name="Separador de milhares 2 2" xfId="44"/>
    <cellStyle name="Separador de milhares 3" xfId="45"/>
    <cellStyle name="Separador de milhares 3 2" xfId="46"/>
    <cellStyle name="Separador de milhares 4" xfId="47"/>
    <cellStyle name="Separador de milhares 5" xfId="48"/>
    <cellStyle name="Separador de milhares 6" xfId="49"/>
    <cellStyle name="Separador de milhares 6 2" xfId="50"/>
    <cellStyle name="subhead" xfId="51"/>
    <cellStyle name="SUBTIT" xfId="52"/>
    <cellStyle name="SUBTIT 2" xfId="53"/>
    <cellStyle name="Título 1 1" xfId="54"/>
    <cellStyle name="Titulo1" xfId="55"/>
    <cellStyle name="Titulo2" xfId="56"/>
    <cellStyle name="Vírgula" xfId="57" builtinId="3"/>
    <cellStyle name="Vírgula 2" xfId="58"/>
    <cellStyle name="Vírgula 2 2" xfId="59"/>
    <cellStyle name="Vírgula 3" xfId="60"/>
    <cellStyle name="Vírgula 4" xfId="61"/>
    <cellStyle name="Warning Text" xfId="6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PI%202013/MUNICIPIOS/TOCANTINS/Documents%20and%20Settings/xxx/Desktop/1%20planilha%20ruas%20grupo%206%20com%20calca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xx/Desktop/1%20planilha%20ruas%20grupo%206%20com%20calca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&#225;rio/Desktop/VOLPI%20-%20arquivos/TRABALHO%20THIAGO%20-%202013-08/REVIS&#195;O%20-%20PAC%202%20-%20Cal&#231;amento%20Poli&#233;drico%20-%20Ub&#225;%20-%20AGO-13/PAC%202%20-%20QCI%20GLOBAL_REVIS&#195;O%20AGO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MEMORIA"/>
      <sheetName val="CRON."/>
      <sheetName val="QC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MEMORIA"/>
      <sheetName val="CRON."/>
      <sheetName val="QC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Calçamento alguns bairros"/>
      <sheetName val="MEMORIA POLIÉDRICO"/>
      <sheetName val="QCI GERA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view="pageBreakPreview" zoomScaleNormal="100" zoomScaleSheetLayoutView="100" workbookViewId="0">
      <selection activeCell="I10" sqref="I10"/>
    </sheetView>
  </sheetViews>
  <sheetFormatPr defaultColWidth="12" defaultRowHeight="15" customHeight="1"/>
  <cols>
    <col min="1" max="1" width="6" style="5" customWidth="1"/>
    <col min="2" max="2" width="13.33203125" style="5" customWidth="1"/>
    <col min="3" max="3" width="22.6640625" style="5" customWidth="1"/>
    <col min="4" max="4" width="25.44140625" style="5" customWidth="1"/>
    <col min="5" max="5" width="6" style="5" customWidth="1"/>
    <col min="6" max="6" width="8.88671875" style="5" customWidth="1"/>
    <col min="7" max="9" width="12.6640625" style="5" customWidth="1"/>
    <col min="10" max="11" width="12" style="1"/>
    <col min="12" max="12" width="14.33203125" style="1" bestFit="1" customWidth="1"/>
    <col min="13" max="16384" width="12" style="1"/>
  </cols>
  <sheetData>
    <row r="1" spans="1:11" ht="29.25" customHeight="1" thickBot="1">
      <c r="A1" s="301"/>
      <c r="B1" s="301"/>
      <c r="C1" s="301"/>
      <c r="D1" s="301"/>
      <c r="E1" s="301"/>
      <c r="F1" s="301"/>
      <c r="G1" s="301"/>
      <c r="H1" s="301"/>
      <c r="I1" s="301"/>
    </row>
    <row r="2" spans="1:11" ht="15" customHeight="1" thickBot="1">
      <c r="A2" s="308" t="s">
        <v>125</v>
      </c>
      <c r="B2" s="309"/>
      <c r="C2" s="309"/>
      <c r="D2" s="309"/>
      <c r="E2" s="309"/>
      <c r="F2" s="309"/>
      <c r="G2" s="309"/>
      <c r="H2" s="309"/>
      <c r="I2" s="310"/>
    </row>
    <row r="3" spans="1:11" ht="3.75" customHeight="1" thickBot="1">
      <c r="A3" s="305"/>
      <c r="B3" s="306"/>
      <c r="C3" s="306"/>
      <c r="D3" s="306"/>
      <c r="E3" s="306"/>
      <c r="F3" s="306"/>
      <c r="G3" s="306"/>
      <c r="H3" s="306"/>
      <c r="I3" s="307"/>
    </row>
    <row r="4" spans="1:11" s="2" customFormat="1" ht="15" customHeight="1" thickBot="1">
      <c r="A4" s="320" t="s">
        <v>0</v>
      </c>
      <c r="B4" s="321"/>
      <c r="C4" s="321"/>
      <c r="D4" s="321"/>
      <c r="E4" s="321"/>
      <c r="F4" s="321"/>
      <c r="G4" s="321"/>
      <c r="H4" s="321"/>
      <c r="I4" s="322"/>
    </row>
    <row r="5" spans="1:11" s="2" customFormat="1" ht="3.75" customHeight="1" thickBot="1">
      <c r="A5" s="302"/>
      <c r="B5" s="303"/>
      <c r="C5" s="303"/>
      <c r="D5" s="303"/>
      <c r="E5" s="303"/>
      <c r="F5" s="303"/>
      <c r="G5" s="303"/>
      <c r="H5" s="303"/>
      <c r="I5" s="304"/>
    </row>
    <row r="6" spans="1:11" s="12" customFormat="1" ht="19.5" customHeight="1">
      <c r="A6" s="315" t="s">
        <v>106</v>
      </c>
      <c r="B6" s="316"/>
      <c r="C6" s="316"/>
      <c r="D6" s="316"/>
      <c r="E6" s="316"/>
      <c r="F6" s="316"/>
      <c r="G6" s="316"/>
      <c r="H6" s="316"/>
      <c r="I6" s="317"/>
    </row>
    <row r="7" spans="1:11" s="12" customFormat="1" ht="23.25" customHeight="1">
      <c r="A7" s="311" t="s">
        <v>140</v>
      </c>
      <c r="B7" s="312"/>
      <c r="C7" s="312"/>
      <c r="D7" s="312"/>
      <c r="E7" s="312"/>
      <c r="F7" s="313" t="s">
        <v>49</v>
      </c>
      <c r="G7" s="314"/>
      <c r="H7" s="318">
        <v>45519</v>
      </c>
      <c r="I7" s="319"/>
    </row>
    <row r="8" spans="1:11" s="12" customFormat="1" ht="20.25" customHeight="1">
      <c r="A8" s="311" t="s">
        <v>151</v>
      </c>
      <c r="B8" s="312"/>
      <c r="C8" s="312"/>
      <c r="D8" s="312"/>
      <c r="E8" s="312"/>
      <c r="F8" s="333" t="s">
        <v>1</v>
      </c>
      <c r="G8" s="334"/>
      <c r="H8" s="334"/>
      <c r="I8" s="335"/>
    </row>
    <row r="9" spans="1:11" s="12" customFormat="1" ht="30" customHeight="1">
      <c r="A9" s="311" t="s">
        <v>152</v>
      </c>
      <c r="B9" s="312"/>
      <c r="C9" s="312"/>
      <c r="D9" s="312"/>
      <c r="E9" s="312"/>
      <c r="F9" s="327" t="s">
        <v>26</v>
      </c>
      <c r="G9" s="330" t="s">
        <v>20</v>
      </c>
      <c r="H9" s="336" t="s">
        <v>27</v>
      </c>
      <c r="I9" s="337"/>
    </row>
    <row r="10" spans="1:11" s="12" customFormat="1" ht="15" customHeight="1">
      <c r="A10" s="323" t="s">
        <v>115</v>
      </c>
      <c r="B10" s="324"/>
      <c r="C10" s="324"/>
      <c r="D10" s="324"/>
      <c r="E10" s="324"/>
      <c r="F10" s="328"/>
      <c r="G10" s="331"/>
      <c r="H10" s="31" t="s">
        <v>28</v>
      </c>
      <c r="I10" s="268" t="s">
        <v>153</v>
      </c>
    </row>
    <row r="11" spans="1:11" s="12" customFormat="1" ht="15" customHeight="1" thickBot="1">
      <c r="A11" s="325"/>
      <c r="B11" s="326"/>
      <c r="C11" s="326"/>
      <c r="D11" s="326"/>
      <c r="E11" s="326"/>
      <c r="F11" s="329"/>
      <c r="G11" s="332"/>
      <c r="H11" s="32" t="s">
        <v>29</v>
      </c>
      <c r="I11" s="212">
        <v>0.03</v>
      </c>
    </row>
    <row r="12" spans="1:11" s="8" customFormat="1" ht="33" customHeight="1" thickBot="1">
      <c r="A12" s="17" t="s">
        <v>2</v>
      </c>
      <c r="B12" s="15" t="s">
        <v>3</v>
      </c>
      <c r="C12" s="294" t="s">
        <v>4</v>
      </c>
      <c r="D12" s="294"/>
      <c r="E12" s="15" t="s">
        <v>5</v>
      </c>
      <c r="F12" s="15" t="s">
        <v>6</v>
      </c>
      <c r="G12" s="15" t="s">
        <v>25</v>
      </c>
      <c r="H12" s="15" t="s">
        <v>7</v>
      </c>
      <c r="I12" s="16" t="s">
        <v>24</v>
      </c>
    </row>
    <row r="13" spans="1:11" s="8" customFormat="1" ht="24.75" customHeight="1" thickBot="1">
      <c r="A13" s="259"/>
      <c r="B13" s="300" t="s">
        <v>126</v>
      </c>
      <c r="C13" s="300"/>
      <c r="D13" s="300"/>
      <c r="E13" s="300"/>
      <c r="F13" s="300"/>
      <c r="G13" s="300"/>
      <c r="H13" s="300"/>
      <c r="I13" s="260"/>
    </row>
    <row r="14" spans="1:11" s="12" customFormat="1" ht="11.4" thickBot="1">
      <c r="A14" s="9" t="s">
        <v>9</v>
      </c>
      <c r="B14" s="4"/>
      <c r="C14" s="295" t="s">
        <v>8</v>
      </c>
      <c r="D14" s="295"/>
      <c r="E14" s="3"/>
      <c r="F14" s="3"/>
      <c r="G14" s="3"/>
      <c r="H14" s="3"/>
      <c r="I14" s="10"/>
      <c r="K14" s="26">
        <v>1.2490000000000001</v>
      </c>
    </row>
    <row r="15" spans="1:11" s="12" customFormat="1" ht="92.4" customHeight="1" thickBot="1">
      <c r="A15" s="236" t="s">
        <v>132</v>
      </c>
      <c r="B15" s="237" t="s">
        <v>116</v>
      </c>
      <c r="C15" s="299" t="s">
        <v>124</v>
      </c>
      <c r="D15" s="299"/>
      <c r="E15" s="197" t="s">
        <v>10</v>
      </c>
      <c r="F15" s="199">
        <v>1</v>
      </c>
      <c r="G15" s="269">
        <v>1359.14</v>
      </c>
      <c r="H15" s="200" t="e">
        <f>ROUND(G15*(1+$I$10),2)</f>
        <v>#VALUE!</v>
      </c>
      <c r="I15" s="201" t="e">
        <f>ROUND(F15*H15,2)</f>
        <v>#VALUE!</v>
      </c>
    </row>
    <row r="16" spans="1:11" s="12" customFormat="1" ht="10.8" thickBot="1">
      <c r="A16" s="296" t="s">
        <v>11</v>
      </c>
      <c r="B16" s="297"/>
      <c r="C16" s="297"/>
      <c r="D16" s="297"/>
      <c r="E16" s="297"/>
      <c r="F16" s="297"/>
      <c r="G16" s="297"/>
      <c r="H16" s="298"/>
      <c r="I16" s="25" t="e">
        <f>SUM(I15:I15)</f>
        <v>#VALUE!</v>
      </c>
    </row>
    <row r="17" spans="1:9" s="12" customFormat="1" ht="13.8" hidden="1" thickBot="1">
      <c r="A17" s="232" t="s">
        <v>12</v>
      </c>
      <c r="B17" s="233"/>
      <c r="C17" s="283" t="s">
        <v>110</v>
      </c>
      <c r="D17" s="283"/>
      <c r="E17" s="233"/>
      <c r="F17" s="234"/>
      <c r="G17" s="234"/>
      <c r="H17" s="234"/>
      <c r="I17" s="235"/>
    </row>
    <row r="18" spans="1:9" s="14" customFormat="1" ht="52.2" hidden="1" customHeight="1" thickBot="1">
      <c r="A18" s="238" t="s">
        <v>47</v>
      </c>
      <c r="B18" s="197" t="s">
        <v>111</v>
      </c>
      <c r="C18" s="293" t="s">
        <v>112</v>
      </c>
      <c r="D18" s="293"/>
      <c r="E18" s="198" t="s">
        <v>10</v>
      </c>
      <c r="F18" s="199" t="e">
        <f>#REF!</f>
        <v>#REF!</v>
      </c>
      <c r="G18" s="200">
        <v>1431</v>
      </c>
      <c r="H18" s="200" t="e">
        <f>ROUND(G18*(1+$I$10),2)</f>
        <v>#VALUE!</v>
      </c>
      <c r="I18" s="201" t="e">
        <f>ROUND(F18*H18,2)</f>
        <v>#REF!</v>
      </c>
    </row>
    <row r="19" spans="1:9" s="14" customFormat="1" ht="11.4" hidden="1" customHeight="1" thickBot="1">
      <c r="A19" s="296" t="s">
        <v>11</v>
      </c>
      <c r="B19" s="297"/>
      <c r="C19" s="297"/>
      <c r="D19" s="297"/>
      <c r="E19" s="297"/>
      <c r="F19" s="297"/>
      <c r="G19" s="297"/>
      <c r="H19" s="298"/>
      <c r="I19" s="25" t="e">
        <f>SUM(I18:I18)</f>
        <v>#REF!</v>
      </c>
    </row>
    <row r="20" spans="1:9" s="14" customFormat="1" ht="15" customHeight="1" thickBot="1">
      <c r="A20" s="232" t="s">
        <v>127</v>
      </c>
      <c r="B20" s="233"/>
      <c r="C20" s="283" t="s">
        <v>113</v>
      </c>
      <c r="D20" s="283"/>
      <c r="E20" s="233"/>
      <c r="F20" s="234"/>
      <c r="G20" s="234"/>
      <c r="H20" s="234"/>
      <c r="I20" s="235"/>
    </row>
    <row r="21" spans="1:9" s="14" customFormat="1" ht="48.75" customHeight="1">
      <c r="A21" s="249" t="s">
        <v>128</v>
      </c>
      <c r="B21" s="193" t="s">
        <v>117</v>
      </c>
      <c r="C21" s="282" t="s">
        <v>121</v>
      </c>
      <c r="D21" s="282"/>
      <c r="E21" s="194" t="s">
        <v>15</v>
      </c>
      <c r="F21" s="195">
        <v>2506.67</v>
      </c>
      <c r="G21" s="270">
        <v>2.85</v>
      </c>
      <c r="H21" s="188" t="e">
        <f>ROUND(G21*(1+$I$10),2)</f>
        <v>#VALUE!</v>
      </c>
      <c r="I21" s="213" t="e">
        <f>ROUND(F21*H21,2)</f>
        <v>#VALUE!</v>
      </c>
    </row>
    <row r="22" spans="1:9" s="14" customFormat="1" ht="55.5" customHeight="1" thickBot="1">
      <c r="A22" s="250" t="s">
        <v>129</v>
      </c>
      <c r="B22" s="189" t="s">
        <v>119</v>
      </c>
      <c r="C22" s="281" t="s">
        <v>120</v>
      </c>
      <c r="D22" s="281"/>
      <c r="E22" s="190" t="s">
        <v>15</v>
      </c>
      <c r="F22" s="191">
        <v>2506.67</v>
      </c>
      <c r="G22" s="271">
        <v>79.34</v>
      </c>
      <c r="H22" s="192" t="e">
        <f>ROUND(G22*(1+$I$10),2)</f>
        <v>#VALUE!</v>
      </c>
      <c r="I22" s="251" t="e">
        <f>ROUND(F22*H22,2)</f>
        <v>#VALUE!</v>
      </c>
    </row>
    <row r="23" spans="1:9" s="14" customFormat="1" ht="12.6" customHeight="1" thickBot="1">
      <c r="A23" s="276" t="s">
        <v>14</v>
      </c>
      <c r="B23" s="277"/>
      <c r="C23" s="277"/>
      <c r="D23" s="277"/>
      <c r="E23" s="277"/>
      <c r="F23" s="277"/>
      <c r="G23" s="277"/>
      <c r="H23" s="278"/>
      <c r="I23" s="30" t="e">
        <f>SUM(I21:I22)</f>
        <v>#VALUE!</v>
      </c>
    </row>
    <row r="24" spans="1:9" s="14" customFormat="1" ht="16.95" customHeight="1" thickBot="1">
      <c r="A24" s="205" t="s">
        <v>130</v>
      </c>
      <c r="B24" s="206"/>
      <c r="C24" s="284" t="s">
        <v>114</v>
      </c>
      <c r="D24" s="285"/>
      <c r="E24" s="207"/>
      <c r="F24" s="208"/>
      <c r="G24" s="209"/>
      <c r="H24" s="209"/>
      <c r="I24" s="210"/>
    </row>
    <row r="25" spans="1:9" s="14" customFormat="1" ht="66.75" customHeight="1" thickBot="1">
      <c r="A25" s="252" t="s">
        <v>131</v>
      </c>
      <c r="B25" s="204" t="s">
        <v>118</v>
      </c>
      <c r="C25" s="279" t="s">
        <v>122</v>
      </c>
      <c r="D25" s="279"/>
      <c r="E25" s="186" t="s">
        <v>13</v>
      </c>
      <c r="F25" s="187">
        <v>895</v>
      </c>
      <c r="G25" s="272">
        <v>74</v>
      </c>
      <c r="H25" s="6" t="e">
        <f>ROUND(G25*(1+$I$10),2)</f>
        <v>#VALUE!</v>
      </c>
      <c r="I25" s="29" t="e">
        <f>ROUND(F25*H25,2)</f>
        <v>#VALUE!</v>
      </c>
    </row>
    <row r="26" spans="1:9" s="14" customFormat="1" ht="11.4" customHeight="1" thickBot="1">
      <c r="A26" s="276" t="s">
        <v>14</v>
      </c>
      <c r="B26" s="277"/>
      <c r="C26" s="277"/>
      <c r="D26" s="277"/>
      <c r="E26" s="277"/>
      <c r="F26" s="277"/>
      <c r="G26" s="277"/>
      <c r="H26" s="278"/>
      <c r="I26" s="30" t="e">
        <f>SUM(I25)</f>
        <v>#VALUE!</v>
      </c>
    </row>
    <row r="27" spans="1:9" s="14" customFormat="1" ht="16.95" customHeight="1" thickBot="1">
      <c r="A27" s="340" t="s">
        <v>133</v>
      </c>
      <c r="B27" s="341"/>
      <c r="C27" s="341"/>
      <c r="D27" s="341"/>
      <c r="E27" s="341"/>
      <c r="F27" s="341"/>
      <c r="G27" s="341"/>
      <c r="H27" s="341"/>
      <c r="I27" s="342"/>
    </row>
    <row r="28" spans="1:9" s="14" customFormat="1" ht="16.95" customHeight="1" thickBot="1">
      <c r="A28" s="205" t="s">
        <v>47</v>
      </c>
      <c r="B28" s="206"/>
      <c r="C28" s="284" t="s">
        <v>8</v>
      </c>
      <c r="D28" s="285"/>
      <c r="E28" s="207"/>
      <c r="F28" s="208"/>
      <c r="G28" s="209"/>
      <c r="H28" s="209"/>
      <c r="I28" s="210"/>
    </row>
    <row r="29" spans="1:9" s="14" customFormat="1" ht="66.75" customHeight="1" thickBot="1">
      <c r="A29" s="252" t="s">
        <v>137</v>
      </c>
      <c r="B29" s="204" t="s">
        <v>116</v>
      </c>
      <c r="C29" s="279" t="str">
        <f>C15</f>
        <v>FORNECIMENTO E COLOCAÇÃO DE PLACA DE OBRA EM CHAPA GALVANIZADA #26, ESP. 0,45MM, DIMENSÃO (3X1,5)M, PLOTADA COM ADESIVO VINÍLICO, AFIXADA COM REBITES 4,8X40MM, EM ESTRUTURA METÁLICA DE METALON 20X20MM, ESP. 1,25MM, INCLUSIVE SUPORTE EM EUCALIPTOAUTOCLAVADO PINTADO COM TINTA PVA DUAS (2) DEMÃOS</v>
      </c>
      <c r="D29" s="279"/>
      <c r="E29" s="186" t="str">
        <f>E15</f>
        <v>unid.</v>
      </c>
      <c r="F29" s="187">
        <v>1</v>
      </c>
      <c r="G29" s="272">
        <f>G15</f>
        <v>1359.14</v>
      </c>
      <c r="H29" s="6" t="e">
        <f>ROUND(G29*(1+$I$10),2)</f>
        <v>#VALUE!</v>
      </c>
      <c r="I29" s="29" t="e">
        <f>ROUND(F29*H29,2)</f>
        <v>#VALUE!</v>
      </c>
    </row>
    <row r="30" spans="1:9" s="14" customFormat="1" ht="11.4" customHeight="1" thickBot="1">
      <c r="A30" s="276" t="s">
        <v>14</v>
      </c>
      <c r="B30" s="277"/>
      <c r="C30" s="277"/>
      <c r="D30" s="277"/>
      <c r="E30" s="277"/>
      <c r="F30" s="277"/>
      <c r="G30" s="277"/>
      <c r="H30" s="278"/>
      <c r="I30" s="30" t="e">
        <f>SUM(I29)</f>
        <v>#VALUE!</v>
      </c>
    </row>
    <row r="31" spans="1:9" s="14" customFormat="1" ht="11.4" customHeight="1" thickBot="1">
      <c r="A31" s="205" t="s">
        <v>135</v>
      </c>
      <c r="B31" s="206"/>
      <c r="C31" s="284" t="s">
        <v>136</v>
      </c>
      <c r="D31" s="285"/>
      <c r="E31" s="207"/>
      <c r="F31" s="208"/>
      <c r="G31" s="209"/>
      <c r="H31" s="209"/>
      <c r="I31" s="210"/>
    </row>
    <row r="32" spans="1:9" s="14" customFormat="1" ht="52.5" customHeight="1">
      <c r="A32" s="262" t="s">
        <v>138</v>
      </c>
      <c r="B32" s="263" t="s">
        <v>142</v>
      </c>
      <c r="C32" s="344" t="s">
        <v>141</v>
      </c>
      <c r="D32" s="344" t="s">
        <v>141</v>
      </c>
      <c r="E32" s="264" t="s">
        <v>15</v>
      </c>
      <c r="F32" s="265">
        <v>1696.88</v>
      </c>
      <c r="G32" s="273">
        <v>4.95</v>
      </c>
      <c r="H32" s="6" t="e">
        <f>ROUND(G32*(1+$I$10),2)</f>
        <v>#VALUE!</v>
      </c>
      <c r="I32" s="261" t="e">
        <f>ROUND(F32*H32,2)</f>
        <v>#VALUE!</v>
      </c>
    </row>
    <row r="33" spans="1:12" s="14" customFormat="1" ht="27" customHeight="1">
      <c r="A33" s="202" t="s">
        <v>139</v>
      </c>
      <c r="B33" s="266" t="s">
        <v>143</v>
      </c>
      <c r="C33" s="338" t="s">
        <v>144</v>
      </c>
      <c r="D33" s="339" t="s">
        <v>144</v>
      </c>
      <c r="E33" s="190" t="s">
        <v>145</v>
      </c>
      <c r="F33" s="191">
        <v>84.84</v>
      </c>
      <c r="G33" s="271">
        <v>241.77</v>
      </c>
      <c r="H33" s="192" t="e">
        <f>ROUND(G33*(1+$I$10),2)</f>
        <v>#VALUE!</v>
      </c>
      <c r="I33" s="251" t="e">
        <f>ROUND(F33*H33,2)</f>
        <v>#VALUE!</v>
      </c>
    </row>
    <row r="34" spans="1:12" s="14" customFormat="1" ht="48" customHeight="1" thickBot="1">
      <c r="A34" s="252" t="s">
        <v>139</v>
      </c>
      <c r="B34" s="204" t="s">
        <v>146</v>
      </c>
      <c r="C34" s="279" t="s">
        <v>147</v>
      </c>
      <c r="D34" s="279" t="s">
        <v>147</v>
      </c>
      <c r="E34" s="186" t="s">
        <v>145</v>
      </c>
      <c r="F34" s="187">
        <v>135.75</v>
      </c>
      <c r="G34" s="272">
        <v>743.47</v>
      </c>
      <c r="H34" s="196" t="e">
        <f>ROUND(G34*(1+$I$10),2)</f>
        <v>#VALUE!</v>
      </c>
      <c r="I34" s="213" t="e">
        <f>ROUND(F34*H34,2)</f>
        <v>#VALUE!</v>
      </c>
    </row>
    <row r="35" spans="1:12" s="14" customFormat="1" ht="16.5" customHeight="1" thickBot="1">
      <c r="A35" s="276" t="s">
        <v>14</v>
      </c>
      <c r="B35" s="277"/>
      <c r="C35" s="277"/>
      <c r="D35" s="277"/>
      <c r="E35" s="277"/>
      <c r="F35" s="277"/>
      <c r="G35" s="277"/>
      <c r="H35" s="278"/>
      <c r="I35" s="30" t="e">
        <f>SUM(I32:I34)</f>
        <v>#VALUE!</v>
      </c>
    </row>
    <row r="36" spans="1:12" s="14" customFormat="1" ht="21.75" customHeight="1" thickBot="1">
      <c r="A36" s="228">
        <v>3</v>
      </c>
      <c r="B36" s="229"/>
      <c r="C36" s="280" t="s">
        <v>134</v>
      </c>
      <c r="D36" s="280"/>
      <c r="E36" s="207"/>
      <c r="F36" s="208"/>
      <c r="G36" s="209"/>
      <c r="H36" s="230"/>
      <c r="I36" s="231"/>
      <c r="J36" s="211"/>
    </row>
    <row r="37" spans="1:12" s="14" customFormat="1" ht="39" customHeight="1">
      <c r="A37" s="262" t="s">
        <v>107</v>
      </c>
      <c r="B37" s="263" t="s">
        <v>116</v>
      </c>
      <c r="C37" s="344" t="s">
        <v>122</v>
      </c>
      <c r="D37" s="344"/>
      <c r="E37" s="264" t="s">
        <v>10</v>
      </c>
      <c r="F37" s="265">
        <v>300</v>
      </c>
      <c r="G37" s="273">
        <v>74</v>
      </c>
      <c r="H37" s="6" t="e">
        <f>ROUND(G37*(1+$I$10),2)</f>
        <v>#VALUE!</v>
      </c>
      <c r="I37" s="261" t="e">
        <f>ROUND(F37*H37,2)</f>
        <v>#VALUE!</v>
      </c>
      <c r="J37" s="211"/>
    </row>
    <row r="38" spans="1:12" s="14" customFormat="1" ht="51.75" customHeight="1" thickBot="1">
      <c r="A38" s="252" t="s">
        <v>123</v>
      </c>
      <c r="B38" s="204" t="s">
        <v>148</v>
      </c>
      <c r="C38" s="279" t="s">
        <v>149</v>
      </c>
      <c r="D38" s="279" t="s">
        <v>149</v>
      </c>
      <c r="E38" s="186" t="s">
        <v>145</v>
      </c>
      <c r="F38" s="187">
        <v>27</v>
      </c>
      <c r="G38" s="272">
        <v>668.91</v>
      </c>
      <c r="H38" s="196" t="e">
        <f>ROUND(G38*(1+$I$10),2)</f>
        <v>#VALUE!</v>
      </c>
      <c r="I38" s="267" t="e">
        <f>ROUND(F38*H38,2)</f>
        <v>#VALUE!</v>
      </c>
      <c r="J38" s="211"/>
    </row>
    <row r="39" spans="1:12" s="203" customFormat="1" ht="19.5" customHeight="1" thickBot="1">
      <c r="A39" s="276" t="s">
        <v>14</v>
      </c>
      <c r="B39" s="277"/>
      <c r="C39" s="277"/>
      <c r="D39" s="277"/>
      <c r="E39" s="277"/>
      <c r="F39" s="277"/>
      <c r="G39" s="277"/>
      <c r="H39" s="278"/>
      <c r="I39" s="25" t="e">
        <f>SUM(I37:I38)</f>
        <v>#VALUE!</v>
      </c>
    </row>
    <row r="40" spans="1:12" ht="15" customHeight="1" thickBot="1">
      <c r="A40" s="287" t="s">
        <v>16</v>
      </c>
      <c r="B40" s="288"/>
      <c r="C40" s="288"/>
      <c r="D40" s="288"/>
      <c r="E40" s="288"/>
      <c r="F40" s="288"/>
      <c r="G40" s="288"/>
      <c r="H40" s="289"/>
      <c r="I40" s="13" t="e">
        <f>I16+I23+I26+I39+I30+I35</f>
        <v>#VALUE!</v>
      </c>
      <c r="J40" s="11"/>
      <c r="K40" s="11"/>
    </row>
    <row r="41" spans="1:12" ht="15" customHeight="1">
      <c r="A41" s="33"/>
      <c r="B41" s="34"/>
      <c r="C41" s="34"/>
      <c r="D41" s="34"/>
      <c r="E41" s="34"/>
      <c r="F41" s="34"/>
      <c r="G41" s="34"/>
      <c r="H41" s="34"/>
      <c r="I41" s="34"/>
      <c r="J41" s="11"/>
      <c r="K41" s="11" t="s">
        <v>46</v>
      </c>
      <c r="L41" s="27">
        <v>500000</v>
      </c>
    </row>
    <row r="42" spans="1:12" ht="15" customHeight="1">
      <c r="A42" s="343" t="s">
        <v>17</v>
      </c>
      <c r="B42" s="343"/>
      <c r="C42" s="292" t="s">
        <v>23</v>
      </c>
      <c r="D42" s="292"/>
      <c r="E42" s="35"/>
      <c r="F42" s="292" t="s">
        <v>22</v>
      </c>
      <c r="G42" s="292"/>
      <c r="H42" s="292"/>
      <c r="I42" s="35"/>
      <c r="J42" s="11"/>
      <c r="K42" s="11" t="s">
        <v>21</v>
      </c>
      <c r="L42" s="28" t="e">
        <f>I40</f>
        <v>#VALUE!</v>
      </c>
    </row>
    <row r="43" spans="1:12" ht="15" customHeight="1">
      <c r="A43" s="36"/>
      <c r="B43" s="36"/>
      <c r="C43" s="290" t="s">
        <v>108</v>
      </c>
      <c r="D43" s="290"/>
      <c r="E43" s="37"/>
      <c r="F43" s="291" t="s">
        <v>18</v>
      </c>
      <c r="G43" s="291"/>
      <c r="H43" s="291"/>
      <c r="I43" s="38"/>
      <c r="J43" s="11"/>
      <c r="K43" s="11"/>
    </row>
    <row r="44" spans="1:12" ht="15" customHeight="1">
      <c r="A44" s="39"/>
      <c r="B44" s="39"/>
      <c r="C44" s="286"/>
      <c r="D44" s="286"/>
      <c r="E44" s="39"/>
      <c r="F44" s="40"/>
      <c r="G44" s="40"/>
      <c r="H44" s="40"/>
      <c r="I44" s="41"/>
      <c r="J44" s="11"/>
      <c r="K44" s="11"/>
    </row>
    <row r="45" spans="1:12" ht="15" customHeight="1">
      <c r="A45" s="42"/>
      <c r="B45" s="42"/>
      <c r="C45" s="42"/>
      <c r="D45" s="42"/>
      <c r="E45" s="42"/>
      <c r="F45" s="42"/>
      <c r="G45" s="42"/>
      <c r="H45" s="42"/>
      <c r="I45" s="42"/>
      <c r="L45" s="43" t="e">
        <f>#REF!/L42</f>
        <v>#REF!</v>
      </c>
    </row>
    <row r="46" spans="1:12" ht="15" customHeight="1">
      <c r="A46" s="42"/>
      <c r="B46" s="42"/>
      <c r="C46" s="42"/>
      <c r="D46" s="42"/>
      <c r="E46" s="42"/>
      <c r="F46" s="42"/>
      <c r="G46" s="42"/>
      <c r="H46" s="42"/>
      <c r="I46" s="42"/>
    </row>
    <row r="47" spans="1:12" ht="15" customHeight="1">
      <c r="A47" s="42"/>
      <c r="B47" s="42"/>
      <c r="C47" s="42"/>
      <c r="D47" s="42"/>
      <c r="E47" s="42"/>
      <c r="F47" s="42"/>
      <c r="G47" s="42"/>
      <c r="H47" s="42"/>
      <c r="I47" s="42"/>
    </row>
    <row r="48" spans="1:12" ht="15" customHeight="1">
      <c r="A48" s="42"/>
      <c r="B48" s="42"/>
      <c r="C48" s="42"/>
      <c r="D48" s="42"/>
      <c r="E48" s="42"/>
      <c r="F48" s="42"/>
      <c r="G48" s="42"/>
      <c r="H48" s="42"/>
      <c r="I48" s="42"/>
    </row>
    <row r="49" spans="1:9" ht="15" customHeight="1">
      <c r="A49" s="7"/>
      <c r="B49" s="7"/>
      <c r="C49" s="7"/>
      <c r="D49" s="7"/>
      <c r="E49" s="7"/>
      <c r="F49" s="7"/>
      <c r="G49" s="7"/>
      <c r="H49" s="7"/>
      <c r="I49" s="7"/>
    </row>
    <row r="50" spans="1:9" ht="15" customHeight="1">
      <c r="A50" s="7"/>
      <c r="B50" s="7"/>
      <c r="C50" s="7"/>
      <c r="D50" s="7"/>
      <c r="E50" s="7"/>
      <c r="F50" s="7"/>
      <c r="G50" s="7"/>
      <c r="H50" s="7"/>
      <c r="I50" s="7"/>
    </row>
    <row r="51" spans="1:9" ht="15" customHeight="1">
      <c r="A51" s="7"/>
      <c r="B51" s="7"/>
      <c r="C51" s="7"/>
      <c r="D51" s="7"/>
      <c r="E51" s="7"/>
      <c r="F51" s="7"/>
      <c r="G51" s="7"/>
      <c r="H51" s="7"/>
      <c r="I51" s="7"/>
    </row>
  </sheetData>
  <sheetProtection password="C4B5" sheet="1" objects="1" scenarios="1" selectLockedCells="1"/>
  <mergeCells count="51">
    <mergeCell ref="C38:D38"/>
    <mergeCell ref="A27:I27"/>
    <mergeCell ref="A19:H19"/>
    <mergeCell ref="A42:B42"/>
    <mergeCell ref="A26:H26"/>
    <mergeCell ref="A39:H39"/>
    <mergeCell ref="C37:D37"/>
    <mergeCell ref="C31:D31"/>
    <mergeCell ref="C32:D32"/>
    <mergeCell ref="A8:E8"/>
    <mergeCell ref="A9:E9"/>
    <mergeCell ref="A10:E11"/>
    <mergeCell ref="F9:F11"/>
    <mergeCell ref="G9:G11"/>
    <mergeCell ref="F8:I8"/>
    <mergeCell ref="H9:I9"/>
    <mergeCell ref="A1:I1"/>
    <mergeCell ref="A5:I5"/>
    <mergeCell ref="A3:I3"/>
    <mergeCell ref="A2:I2"/>
    <mergeCell ref="A7:E7"/>
    <mergeCell ref="F7:G7"/>
    <mergeCell ref="A6:I6"/>
    <mergeCell ref="H7:I7"/>
    <mergeCell ref="A4:I4"/>
    <mergeCell ref="C18:D18"/>
    <mergeCell ref="C12:D12"/>
    <mergeCell ref="C14:D14"/>
    <mergeCell ref="C17:D17"/>
    <mergeCell ref="A16:H16"/>
    <mergeCell ref="C15:D15"/>
    <mergeCell ref="B13:H13"/>
    <mergeCell ref="C44:D44"/>
    <mergeCell ref="A40:H40"/>
    <mergeCell ref="C43:D43"/>
    <mergeCell ref="F43:H43"/>
    <mergeCell ref="C42:D42"/>
    <mergeCell ref="F42:H42"/>
    <mergeCell ref="C21:D21"/>
    <mergeCell ref="C20:D20"/>
    <mergeCell ref="C24:D24"/>
    <mergeCell ref="C29:D29"/>
    <mergeCell ref="A30:H30"/>
    <mergeCell ref="C28:D28"/>
    <mergeCell ref="A35:H35"/>
    <mergeCell ref="C34:D34"/>
    <mergeCell ref="A23:H23"/>
    <mergeCell ref="C36:D36"/>
    <mergeCell ref="C25:D25"/>
    <mergeCell ref="C22:D22"/>
    <mergeCell ref="C33:D33"/>
  </mergeCells>
  <phoneticPr fontId="7" type="noConversion"/>
  <printOptions horizontalCentered="1" verticalCentered="1"/>
  <pageMargins left="0.78740157480314965" right="0.39370078740157483" top="0.51181102362204722" bottom="0.39370078740157483" header="0.31496062992125984" footer="0.11811023622047245"/>
  <pageSetup paperSize="9" scale="76" firstPageNumber="0" fitToHeight="0" orientation="portrait" horizontalDpi="300" verticalDpi="300" r:id="rId1"/>
  <headerFooter alignWithMargins="0">
    <oddFooter>Página &amp;P de &amp;N</oddFooter>
  </headerFooter>
  <rowBreaks count="1" manualBreakCount="1">
    <brk id="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zoomScaleNormal="100" zoomScaleSheetLayoutView="100" workbookViewId="0">
      <selection activeCell="N55" sqref="N55"/>
    </sheetView>
  </sheetViews>
  <sheetFormatPr defaultColWidth="9.109375" defaultRowHeight="13.2"/>
  <cols>
    <col min="1" max="1" width="9.5546875" style="76" customWidth="1"/>
    <col min="2" max="2" width="14.109375" style="76" customWidth="1"/>
    <col min="3" max="4" width="9.109375" style="76"/>
    <col min="5" max="5" width="12.33203125" style="76" customWidth="1"/>
    <col min="6" max="6" width="8.44140625" style="76" customWidth="1"/>
    <col min="7" max="8" width="9.109375" style="76"/>
    <col min="9" max="9" width="12.5546875" style="76" customWidth="1"/>
    <col min="10" max="16384" width="9.109375" style="76"/>
  </cols>
  <sheetData>
    <row r="1" spans="1:9">
      <c r="A1" s="364" t="s">
        <v>53</v>
      </c>
      <c r="B1" s="365"/>
      <c r="C1" s="365"/>
      <c r="D1" s="365"/>
      <c r="E1" s="365"/>
      <c r="F1" s="365"/>
      <c r="G1" s="365"/>
      <c r="H1" s="365"/>
      <c r="I1" s="366"/>
    </row>
    <row r="2" spans="1:9" ht="13.8" thickBot="1">
      <c r="A2" s="367"/>
      <c r="B2" s="368"/>
      <c r="C2" s="368"/>
      <c r="D2" s="368"/>
      <c r="E2" s="368"/>
      <c r="F2" s="368"/>
      <c r="G2" s="368"/>
      <c r="H2" s="368"/>
      <c r="I2" s="369"/>
    </row>
    <row r="3" spans="1:9" ht="13.8" thickBot="1">
      <c r="A3" s="79"/>
      <c r="B3" s="80"/>
      <c r="C3" s="80"/>
      <c r="D3" s="80"/>
      <c r="E3" s="77"/>
      <c r="F3" s="77"/>
      <c r="G3" s="77"/>
      <c r="H3" s="81" t="s">
        <v>54</v>
      </c>
      <c r="I3" s="78"/>
    </row>
    <row r="4" spans="1:9" ht="13.8" thickBot="1">
      <c r="A4" s="82" t="s">
        <v>55</v>
      </c>
      <c r="B4" s="370" t="s">
        <v>56</v>
      </c>
      <c r="C4" s="371"/>
      <c r="D4" s="371"/>
      <c r="E4" s="371"/>
      <c r="F4" s="372"/>
      <c r="G4" s="83"/>
      <c r="H4" s="84">
        <v>42948</v>
      </c>
      <c r="I4" s="85"/>
    </row>
    <row r="5" spans="1:9" hidden="1">
      <c r="A5" s="79"/>
      <c r="B5" s="86"/>
      <c r="C5" s="87"/>
      <c r="D5" s="87"/>
      <c r="E5" s="87"/>
      <c r="F5" s="88"/>
      <c r="G5" s="89"/>
      <c r="H5" s="83"/>
      <c r="I5" s="85"/>
    </row>
    <row r="6" spans="1:9" ht="13.8" thickBot="1">
      <c r="A6" s="90" t="s">
        <v>57</v>
      </c>
      <c r="B6" s="373" t="s">
        <v>58</v>
      </c>
      <c r="C6" s="374"/>
      <c r="D6" s="374"/>
      <c r="E6" s="374"/>
      <c r="F6" s="375"/>
      <c r="G6" s="91"/>
      <c r="H6" s="92"/>
      <c r="I6" s="93"/>
    </row>
    <row r="7" spans="1:9" ht="13.8" thickBot="1">
      <c r="A7" s="79"/>
      <c r="B7" s="80"/>
      <c r="C7" s="80"/>
      <c r="D7" s="80"/>
      <c r="E7" s="80"/>
      <c r="F7" s="80"/>
      <c r="G7" s="80"/>
      <c r="H7" s="80"/>
      <c r="I7" s="94"/>
    </row>
    <row r="8" spans="1:9" ht="12.75" customHeight="1" thickBot="1">
      <c r="A8" s="95" t="s">
        <v>59</v>
      </c>
      <c r="B8" s="376" t="s">
        <v>51</v>
      </c>
      <c r="C8" s="377"/>
      <c r="D8" s="377"/>
      <c r="E8" s="378"/>
      <c r="F8" s="96" t="s">
        <v>60</v>
      </c>
      <c r="G8" s="97" t="s">
        <v>19</v>
      </c>
      <c r="H8" s="96" t="s">
        <v>61</v>
      </c>
      <c r="I8" s="98" t="s">
        <v>50</v>
      </c>
    </row>
    <row r="9" spans="1:9">
      <c r="A9" s="79"/>
      <c r="B9" s="379"/>
      <c r="C9" s="380"/>
      <c r="D9" s="380"/>
      <c r="E9" s="381"/>
      <c r="F9" s="80"/>
      <c r="G9" s="80"/>
      <c r="H9" s="80"/>
      <c r="I9" s="94"/>
    </row>
    <row r="10" spans="1:9" ht="13.8" thickBot="1">
      <c r="A10" s="79"/>
      <c r="B10" s="382"/>
      <c r="C10" s="383"/>
      <c r="D10" s="383"/>
      <c r="E10" s="384"/>
      <c r="F10" s="80"/>
      <c r="G10" s="80"/>
      <c r="H10" s="80"/>
      <c r="I10" s="94"/>
    </row>
    <row r="11" spans="1:9">
      <c r="A11" s="99" t="s">
        <v>62</v>
      </c>
      <c r="B11" s="100"/>
      <c r="C11" s="101"/>
      <c r="D11" s="101"/>
      <c r="E11" s="101"/>
      <c r="F11" s="102"/>
      <c r="G11" s="102"/>
      <c r="H11" s="102"/>
      <c r="I11" s="103"/>
    </row>
    <row r="12" spans="1:9">
      <c r="A12" s="104" t="s">
        <v>63</v>
      </c>
      <c r="B12" s="105" t="s">
        <v>64</v>
      </c>
      <c r="C12" s="348" t="s">
        <v>65</v>
      </c>
      <c r="D12" s="348"/>
      <c r="E12" s="348"/>
      <c r="F12" s="105" t="s">
        <v>66</v>
      </c>
      <c r="G12" s="105" t="s">
        <v>67</v>
      </c>
      <c r="H12" s="105" t="s">
        <v>68</v>
      </c>
      <c r="I12" s="106" t="s">
        <v>69</v>
      </c>
    </row>
    <row r="13" spans="1:9" ht="28.5" customHeight="1">
      <c r="A13" s="107">
        <v>88262</v>
      </c>
      <c r="B13" s="108" t="s">
        <v>70</v>
      </c>
      <c r="C13" s="356" t="s">
        <v>71</v>
      </c>
      <c r="D13" s="357"/>
      <c r="E13" s="358"/>
      <c r="F13" s="109" t="s">
        <v>72</v>
      </c>
      <c r="G13" s="110">
        <v>0.48</v>
      </c>
      <c r="H13" s="111">
        <v>16.7</v>
      </c>
      <c r="I13" s="112">
        <f>ROUND(G13*H13,2)</f>
        <v>8.02</v>
      </c>
    </row>
    <row r="14" spans="1:9" ht="30" customHeight="1">
      <c r="A14" s="107">
        <v>88316</v>
      </c>
      <c r="B14" s="108" t="s">
        <v>70</v>
      </c>
      <c r="C14" s="356" t="s">
        <v>73</v>
      </c>
      <c r="D14" s="357"/>
      <c r="E14" s="358"/>
      <c r="F14" s="109" t="s">
        <v>72</v>
      </c>
      <c r="G14" s="110">
        <v>0.95</v>
      </c>
      <c r="H14" s="111">
        <v>12.01</v>
      </c>
      <c r="I14" s="112">
        <f>ROUND(G14*H14,2)</f>
        <v>11.41</v>
      </c>
    </row>
    <row r="15" spans="1:9" ht="13.8" thickBot="1">
      <c r="A15" s="113"/>
      <c r="B15" s="114"/>
      <c r="C15" s="359"/>
      <c r="D15" s="360"/>
      <c r="E15" s="361"/>
      <c r="F15" s="114"/>
      <c r="G15" s="115"/>
      <c r="H15" s="116"/>
      <c r="I15" s="117">
        <f>G15*H15</f>
        <v>0</v>
      </c>
    </row>
    <row r="16" spans="1:9" ht="13.8" hidden="1" thickBot="1">
      <c r="A16" s="79"/>
      <c r="B16" s="80"/>
      <c r="C16" s="80"/>
      <c r="D16" s="80"/>
      <c r="E16" s="80"/>
      <c r="F16" s="118"/>
      <c r="G16" s="118"/>
      <c r="H16" s="119"/>
      <c r="I16" s="120"/>
    </row>
    <row r="17" spans="1:15" ht="13.8" thickBot="1">
      <c r="A17" s="121" t="s">
        <v>74</v>
      </c>
      <c r="B17" s="122">
        <v>0</v>
      </c>
      <c r="C17" s="123"/>
      <c r="D17" s="80"/>
      <c r="E17" s="80"/>
      <c r="F17" s="118"/>
      <c r="G17" s="118"/>
      <c r="H17" s="119"/>
      <c r="I17" s="111">
        <f>I13+I14+I15</f>
        <v>19.43</v>
      </c>
      <c r="K17" s="124"/>
    </row>
    <row r="18" spans="1:15" ht="13.8" hidden="1" thickBot="1">
      <c r="A18" s="79"/>
      <c r="B18" s="80"/>
      <c r="C18" s="80"/>
      <c r="D18" s="80"/>
      <c r="E18" s="80"/>
      <c r="F18" s="80"/>
      <c r="G18" s="80"/>
      <c r="H18" s="125"/>
      <c r="I18" s="120"/>
    </row>
    <row r="19" spans="1:15" ht="13.8" thickBot="1">
      <c r="A19" s="79"/>
      <c r="B19" s="80"/>
      <c r="C19" s="80"/>
      <c r="D19" s="126"/>
      <c r="E19" s="80"/>
      <c r="F19" s="80"/>
      <c r="G19" s="80"/>
      <c r="H19" s="127" t="s">
        <v>75</v>
      </c>
      <c r="I19" s="128">
        <f>(I17*B17)+I17</f>
        <v>19.43</v>
      </c>
    </row>
    <row r="20" spans="1:15" ht="13.8" thickBot="1">
      <c r="A20" s="129" t="s">
        <v>76</v>
      </c>
      <c r="B20" s="80"/>
      <c r="C20" s="80"/>
      <c r="D20" s="80"/>
      <c r="E20" s="80"/>
      <c r="F20" s="80"/>
      <c r="G20" s="80"/>
      <c r="H20" s="125"/>
      <c r="I20" s="119"/>
    </row>
    <row r="21" spans="1:15" ht="13.8" thickBot="1">
      <c r="A21" s="130" t="s">
        <v>77</v>
      </c>
      <c r="B21" s="131"/>
      <c r="C21" s="132"/>
      <c r="D21" s="132"/>
      <c r="E21" s="132"/>
      <c r="F21" s="132"/>
      <c r="G21" s="132"/>
      <c r="H21" s="132"/>
      <c r="I21" s="133"/>
    </row>
    <row r="22" spans="1:15">
      <c r="A22" s="134" t="s">
        <v>63</v>
      </c>
      <c r="B22" s="135" t="s">
        <v>64</v>
      </c>
      <c r="C22" s="362" t="s">
        <v>65</v>
      </c>
      <c r="D22" s="362"/>
      <c r="E22" s="362"/>
      <c r="F22" s="135" t="s">
        <v>66</v>
      </c>
      <c r="G22" s="135" t="s">
        <v>67</v>
      </c>
      <c r="H22" s="135" t="s">
        <v>68</v>
      </c>
      <c r="I22" s="136" t="s">
        <v>69</v>
      </c>
    </row>
    <row r="23" spans="1:15" ht="38.25" customHeight="1">
      <c r="A23" s="137">
        <v>3993</v>
      </c>
      <c r="B23" s="138" t="s">
        <v>78</v>
      </c>
      <c r="C23" s="351" t="s">
        <v>79</v>
      </c>
      <c r="D23" s="363"/>
      <c r="E23" s="363"/>
      <c r="F23" s="139" t="s">
        <v>80</v>
      </c>
      <c r="G23" s="140">
        <v>0.46800000000000003</v>
      </c>
      <c r="H23" s="141">
        <v>54.91</v>
      </c>
      <c r="I23" s="142">
        <f>ROUND(G23*H23,2)</f>
        <v>25.7</v>
      </c>
    </row>
    <row r="24" spans="1:15" ht="25.5" customHeight="1">
      <c r="A24" s="143">
        <v>40905</v>
      </c>
      <c r="B24" s="138" t="s">
        <v>70</v>
      </c>
      <c r="C24" s="351" t="s">
        <v>81</v>
      </c>
      <c r="D24" s="351"/>
      <c r="E24" s="351"/>
      <c r="F24" s="139" t="s">
        <v>80</v>
      </c>
      <c r="G24" s="140">
        <f>0.468*2</f>
        <v>0.93600000000000005</v>
      </c>
      <c r="H24" s="141">
        <v>16.920000000000002</v>
      </c>
      <c r="I24" s="142">
        <f>ROUND(G24*H24,2)</f>
        <v>15.84</v>
      </c>
    </row>
    <row r="25" spans="1:15" ht="22.5" customHeight="1">
      <c r="A25" s="143" t="s">
        <v>82</v>
      </c>
      <c r="B25" s="138" t="s">
        <v>70</v>
      </c>
      <c r="C25" s="351" t="s">
        <v>83</v>
      </c>
      <c r="D25" s="351"/>
      <c r="E25" s="351"/>
      <c r="F25" s="139" t="s">
        <v>80</v>
      </c>
      <c r="G25" s="140">
        <f>0.468*2</f>
        <v>0.93600000000000005</v>
      </c>
      <c r="H25" s="141">
        <v>13.45</v>
      </c>
      <c r="I25" s="142">
        <f>ROUND(G25*H25,2)</f>
        <v>12.59</v>
      </c>
      <c r="M25" s="76">
        <f>2*M26*M28*1.35</f>
        <v>0.42411500823462212</v>
      </c>
      <c r="O25" s="76">
        <f>M25*2</f>
        <v>0.84823001646924423</v>
      </c>
    </row>
    <row r="26" spans="1:15" ht="48" customHeight="1">
      <c r="A26" s="143">
        <v>21016</v>
      </c>
      <c r="B26" s="138" t="s">
        <v>78</v>
      </c>
      <c r="C26" s="351" t="s">
        <v>84</v>
      </c>
      <c r="D26" s="351"/>
      <c r="E26" s="351"/>
      <c r="F26" s="139" t="s">
        <v>19</v>
      </c>
      <c r="G26" s="140">
        <v>0.8</v>
      </c>
      <c r="H26" s="141">
        <v>83.97</v>
      </c>
      <c r="I26" s="142">
        <f>ROUND(G26*H26,2)</f>
        <v>67.180000000000007</v>
      </c>
      <c r="M26" s="76">
        <f>PI()</f>
        <v>3.1415926535897931</v>
      </c>
      <c r="O26" s="76">
        <f>O25/3</f>
        <v>0.28274333882308139</v>
      </c>
    </row>
    <row r="27" spans="1:15" ht="24" customHeight="1">
      <c r="A27" s="143">
        <v>549</v>
      </c>
      <c r="B27" s="138" t="s">
        <v>78</v>
      </c>
      <c r="C27" s="351" t="s">
        <v>85</v>
      </c>
      <c r="D27" s="351"/>
      <c r="E27" s="351"/>
      <c r="F27" s="139" t="s">
        <v>19</v>
      </c>
      <c r="G27" s="140">
        <v>0.93</v>
      </c>
      <c r="H27" s="141">
        <v>18.21</v>
      </c>
      <c r="I27" s="142">
        <f>ROUND(G27*H27,2)</f>
        <v>16.940000000000001</v>
      </c>
    </row>
    <row r="28" spans="1:15" ht="60.75" customHeight="1">
      <c r="A28" s="144" t="s">
        <v>86</v>
      </c>
      <c r="B28" s="138" t="s">
        <v>70</v>
      </c>
      <c r="C28" s="352" t="s">
        <v>87</v>
      </c>
      <c r="D28" s="353"/>
      <c r="E28" s="353"/>
      <c r="F28" s="145" t="s">
        <v>88</v>
      </c>
      <c r="G28" s="140">
        <v>0.37574000000000002</v>
      </c>
      <c r="H28" s="141">
        <v>14.93</v>
      </c>
      <c r="I28" s="142">
        <f>G28*H28</f>
        <v>5.6097982000000002</v>
      </c>
      <c r="K28" s="76">
        <f>G27*0.05*2</f>
        <v>9.3000000000000013E-2</v>
      </c>
      <c r="M28" s="76">
        <v>0.05</v>
      </c>
    </row>
    <row r="29" spans="1:15" hidden="1">
      <c r="A29" s="144" t="s">
        <v>89</v>
      </c>
      <c r="B29" s="138" t="s">
        <v>70</v>
      </c>
      <c r="C29" s="352" t="s">
        <v>87</v>
      </c>
      <c r="D29" s="353"/>
      <c r="E29" s="353"/>
      <c r="F29" s="145" t="s">
        <v>90</v>
      </c>
      <c r="G29" s="140">
        <v>0.37574000000000002</v>
      </c>
      <c r="H29" s="141">
        <v>13.92</v>
      </c>
      <c r="I29" s="142">
        <f>G29*H29</f>
        <v>5.2303008000000002</v>
      </c>
    </row>
    <row r="30" spans="1:15" ht="37.5" customHeight="1" thickBot="1">
      <c r="A30" s="146">
        <v>11059</v>
      </c>
      <c r="B30" s="147" t="s">
        <v>78</v>
      </c>
      <c r="C30" s="354" t="s">
        <v>91</v>
      </c>
      <c r="D30" s="354"/>
      <c r="E30" s="354"/>
      <c r="F30" s="148" t="s">
        <v>66</v>
      </c>
      <c r="G30" s="149">
        <v>8</v>
      </c>
      <c r="H30" s="150">
        <v>0.18</v>
      </c>
      <c r="I30" s="151">
        <f>G30*H30</f>
        <v>1.44</v>
      </c>
    </row>
    <row r="31" spans="1:15" ht="13.8" thickBot="1">
      <c r="A31" s="152"/>
      <c r="B31" s="89"/>
      <c r="C31" s="355"/>
      <c r="D31" s="355"/>
      <c r="E31" s="355"/>
      <c r="F31" s="89"/>
      <c r="G31" s="89"/>
      <c r="H31" s="153" t="s">
        <v>92</v>
      </c>
      <c r="I31" s="154">
        <f>SUM(I23:I30)</f>
        <v>150.53009900000001</v>
      </c>
      <c r="K31" s="76">
        <f>O26+K28</f>
        <v>0.37574333882308142</v>
      </c>
    </row>
    <row r="32" spans="1:15" ht="6" customHeight="1" thickBot="1">
      <c r="A32" s="79"/>
      <c r="B32" s="80"/>
      <c r="C32" s="80"/>
      <c r="D32" s="80"/>
      <c r="E32" s="80"/>
      <c r="F32" s="80"/>
      <c r="G32" s="80"/>
      <c r="H32" s="155"/>
      <c r="I32" s="156"/>
    </row>
    <row r="33" spans="1:9">
      <c r="A33" s="99" t="s">
        <v>93</v>
      </c>
      <c r="B33" s="100"/>
      <c r="C33" s="101"/>
      <c r="D33" s="101"/>
      <c r="E33" s="101"/>
      <c r="F33" s="101"/>
      <c r="G33" s="101"/>
      <c r="H33" s="101"/>
      <c r="I33" s="157"/>
    </row>
    <row r="34" spans="1:9">
      <c r="A34" s="104" t="s">
        <v>63</v>
      </c>
      <c r="B34" s="105" t="s">
        <v>64</v>
      </c>
      <c r="C34" s="348" t="s">
        <v>65</v>
      </c>
      <c r="D34" s="348"/>
      <c r="E34" s="348"/>
      <c r="F34" s="105" t="s">
        <v>66</v>
      </c>
      <c r="G34" s="105" t="s">
        <v>67</v>
      </c>
      <c r="H34" s="105" t="s">
        <v>68</v>
      </c>
      <c r="I34" s="106" t="s">
        <v>69</v>
      </c>
    </row>
    <row r="35" spans="1:9">
      <c r="A35" s="158"/>
      <c r="B35" s="109"/>
      <c r="C35" s="349"/>
      <c r="D35" s="349"/>
      <c r="E35" s="349"/>
      <c r="F35" s="109"/>
      <c r="G35" s="110"/>
      <c r="H35" s="159"/>
      <c r="I35" s="160">
        <f>G35*H35</f>
        <v>0</v>
      </c>
    </row>
    <row r="36" spans="1:9" ht="13.8" thickBot="1">
      <c r="A36" s="161"/>
      <c r="B36" s="162"/>
      <c r="C36" s="350"/>
      <c r="D36" s="350"/>
      <c r="E36" s="350"/>
      <c r="F36" s="114"/>
      <c r="G36" s="163"/>
      <c r="H36" s="116"/>
      <c r="I36" s="117">
        <f>G36*H36</f>
        <v>0</v>
      </c>
    </row>
    <row r="37" spans="1:9" ht="13.8" hidden="1" thickBot="1">
      <c r="A37" s="79"/>
      <c r="B37" s="80"/>
      <c r="C37" s="80"/>
      <c r="D37" s="80"/>
      <c r="E37" s="80"/>
      <c r="F37" s="118"/>
      <c r="G37" s="164"/>
      <c r="H37" s="119"/>
      <c r="I37" s="120"/>
    </row>
    <row r="38" spans="1:9" ht="13.8" thickBot="1">
      <c r="A38" s="79"/>
      <c r="B38" s="80"/>
      <c r="C38" s="80"/>
      <c r="D38" s="80"/>
      <c r="E38" s="80"/>
      <c r="F38" s="80"/>
      <c r="G38" s="80"/>
      <c r="H38" s="165" t="s">
        <v>94</v>
      </c>
      <c r="I38" s="128">
        <f>I35+I36</f>
        <v>0</v>
      </c>
    </row>
    <row r="39" spans="1:9" ht="7.5" customHeight="1" thickBot="1">
      <c r="A39" s="79"/>
      <c r="B39" s="80"/>
      <c r="C39" s="80"/>
      <c r="D39" s="80"/>
      <c r="E39" s="80"/>
      <c r="F39" s="80"/>
      <c r="G39" s="80"/>
      <c r="H39" s="166"/>
      <c r="I39" s="156"/>
    </row>
    <row r="40" spans="1:9">
      <c r="A40" s="99" t="s">
        <v>95</v>
      </c>
      <c r="B40" s="100"/>
      <c r="C40" s="101"/>
      <c r="D40" s="101"/>
      <c r="E40" s="101"/>
      <c r="F40" s="101"/>
      <c r="G40" s="101"/>
      <c r="H40" s="101"/>
      <c r="I40" s="157"/>
    </row>
    <row r="41" spans="1:9">
      <c r="A41" s="104" t="s">
        <v>63</v>
      </c>
      <c r="B41" s="105" t="s">
        <v>64</v>
      </c>
      <c r="C41" s="348" t="s">
        <v>65</v>
      </c>
      <c r="D41" s="348"/>
      <c r="E41" s="348"/>
      <c r="F41" s="105" t="s">
        <v>66</v>
      </c>
      <c r="G41" s="105" t="s">
        <v>67</v>
      </c>
      <c r="H41" s="105" t="s">
        <v>68</v>
      </c>
      <c r="I41" s="106" t="s">
        <v>69</v>
      </c>
    </row>
    <row r="42" spans="1:9">
      <c r="A42" s="167"/>
      <c r="B42" s="168"/>
      <c r="C42" s="349"/>
      <c r="D42" s="349"/>
      <c r="E42" s="349"/>
      <c r="F42" s="169"/>
      <c r="G42" s="170"/>
      <c r="H42" s="171"/>
      <c r="I42" s="160">
        <f>G42*H42</f>
        <v>0</v>
      </c>
    </row>
    <row r="43" spans="1:9" ht="13.8" thickBot="1">
      <c r="A43" s="172"/>
      <c r="B43" s="173"/>
      <c r="C43" s="349"/>
      <c r="D43" s="349"/>
      <c r="E43" s="349"/>
      <c r="F43" s="109"/>
      <c r="G43" s="174"/>
      <c r="H43" s="159"/>
      <c r="I43" s="117">
        <f>G43*H43</f>
        <v>0</v>
      </c>
    </row>
    <row r="44" spans="1:9" ht="13.8" hidden="1" thickBot="1">
      <c r="A44" s="79"/>
      <c r="B44" s="80"/>
      <c r="C44" s="80"/>
      <c r="D44" s="80"/>
      <c r="E44" s="80"/>
      <c r="F44" s="118"/>
      <c r="G44" s="164"/>
      <c r="H44" s="119"/>
      <c r="I44" s="120"/>
    </row>
    <row r="45" spans="1:9" ht="13.8" thickBot="1">
      <c r="A45" s="79"/>
      <c r="B45" s="80"/>
      <c r="C45" s="80"/>
      <c r="D45" s="80"/>
      <c r="E45" s="80"/>
      <c r="F45" s="80"/>
      <c r="G45" s="80"/>
      <c r="H45" s="165" t="s">
        <v>96</v>
      </c>
      <c r="I45" s="128">
        <f>SUM(I42:I43)</f>
        <v>0</v>
      </c>
    </row>
    <row r="46" spans="1:9" ht="6" customHeight="1">
      <c r="A46" s="79"/>
      <c r="B46" s="80"/>
      <c r="C46" s="80"/>
      <c r="D46" s="80"/>
      <c r="E46" s="80"/>
      <c r="F46" s="80"/>
      <c r="G46" s="80"/>
      <c r="H46" s="175"/>
      <c r="I46" s="119"/>
    </row>
    <row r="47" spans="1:9">
      <c r="A47" s="176" t="s">
        <v>97</v>
      </c>
      <c r="B47" s="177"/>
      <c r="C47" s="177"/>
      <c r="D47" s="177"/>
      <c r="E47" s="177"/>
      <c r="F47" s="177"/>
      <c r="G47" s="177"/>
      <c r="H47" s="177"/>
      <c r="I47" s="178"/>
    </row>
    <row r="48" spans="1:9" ht="7.5" customHeight="1" thickBot="1">
      <c r="A48" s="79"/>
      <c r="B48" s="80"/>
      <c r="C48" s="80"/>
      <c r="D48" s="80"/>
      <c r="E48" s="80"/>
      <c r="F48" s="80"/>
      <c r="G48" s="80"/>
      <c r="H48" s="80"/>
      <c r="I48" s="94"/>
    </row>
    <row r="49" spans="1:9" ht="13.8" thickBot="1">
      <c r="A49" s="79"/>
      <c r="B49" s="80"/>
      <c r="C49" s="80"/>
      <c r="D49" s="80"/>
      <c r="E49" s="125" t="s">
        <v>98</v>
      </c>
      <c r="F49" s="89" t="s">
        <v>99</v>
      </c>
      <c r="G49" s="89"/>
      <c r="H49" s="89"/>
      <c r="I49" s="179">
        <f>I19+I31+I38+I45</f>
        <v>169.96009900000001</v>
      </c>
    </row>
    <row r="50" spans="1:9" ht="13.8" thickBot="1">
      <c r="A50" s="79"/>
      <c r="B50" s="80"/>
      <c r="C50" s="80"/>
      <c r="D50" s="80"/>
      <c r="E50" s="125" t="s">
        <v>100</v>
      </c>
      <c r="F50" s="80" t="s">
        <v>101</v>
      </c>
      <c r="G50" s="80"/>
      <c r="H50" s="180">
        <v>0</v>
      </c>
      <c r="I50" s="181">
        <f>I49*H50</f>
        <v>0</v>
      </c>
    </row>
    <row r="51" spans="1:9" ht="13.8" thickBot="1">
      <c r="A51" s="79"/>
      <c r="B51" s="80"/>
      <c r="C51" s="80"/>
      <c r="D51" s="80"/>
      <c r="E51" s="155" t="s">
        <v>102</v>
      </c>
      <c r="F51" s="182" t="s">
        <v>103</v>
      </c>
      <c r="G51" s="80"/>
      <c r="H51" s="80"/>
      <c r="I51" s="183">
        <f>I49+I50</f>
        <v>169.96009900000001</v>
      </c>
    </row>
    <row r="52" spans="1:9" ht="6.75" customHeight="1">
      <c r="A52" s="79"/>
      <c r="B52" s="80"/>
      <c r="C52" s="80"/>
      <c r="D52" s="80"/>
      <c r="E52" s="80"/>
      <c r="F52" s="80"/>
      <c r="G52" s="80"/>
      <c r="H52" s="80"/>
      <c r="I52" s="94"/>
    </row>
    <row r="53" spans="1:9">
      <c r="A53" s="176" t="s">
        <v>42</v>
      </c>
      <c r="B53" s="177"/>
      <c r="C53" s="184"/>
      <c r="D53" s="184"/>
      <c r="E53" s="184"/>
      <c r="F53" s="184"/>
      <c r="G53" s="184"/>
      <c r="H53" s="184"/>
      <c r="I53" s="185"/>
    </row>
    <row r="54" spans="1:9">
      <c r="A54" s="347"/>
      <c r="B54" s="347"/>
      <c r="C54" s="347"/>
      <c r="D54" s="347"/>
      <c r="E54" s="347"/>
      <c r="F54" s="347"/>
      <c r="G54" s="347"/>
      <c r="H54" s="347"/>
      <c r="I54" s="347"/>
    </row>
    <row r="55" spans="1:9" ht="51.75" customHeight="1"/>
    <row r="56" spans="1:9" ht="14.25" customHeight="1">
      <c r="A56" s="74" t="s">
        <v>104</v>
      </c>
      <c r="B56" s="292" t="s">
        <v>23</v>
      </c>
      <c r="C56" s="292"/>
      <c r="D56" s="292"/>
      <c r="E56" s="35"/>
      <c r="F56" s="292" t="s">
        <v>105</v>
      </c>
      <c r="G56" s="292"/>
      <c r="H56" s="292"/>
    </row>
    <row r="57" spans="1:9" ht="13.8">
      <c r="A57" s="36"/>
      <c r="B57" s="346" t="s">
        <v>48</v>
      </c>
      <c r="C57" s="346"/>
      <c r="D57" s="346"/>
      <c r="E57" s="37"/>
      <c r="F57" s="345" t="s">
        <v>18</v>
      </c>
      <c r="G57" s="345"/>
      <c r="H57" s="345"/>
    </row>
  </sheetData>
  <mergeCells count="29">
    <mergeCell ref="A1:I2"/>
    <mergeCell ref="B4:F4"/>
    <mergeCell ref="B6:F6"/>
    <mergeCell ref="B8:E10"/>
    <mergeCell ref="C12:E12"/>
    <mergeCell ref="C13:E13"/>
    <mergeCell ref="C14:E14"/>
    <mergeCell ref="C15:E15"/>
    <mergeCell ref="C22:E22"/>
    <mergeCell ref="C23:E23"/>
    <mergeCell ref="C24:E24"/>
    <mergeCell ref="C25:E25"/>
    <mergeCell ref="C43:E43"/>
    <mergeCell ref="C26:E26"/>
    <mergeCell ref="C27:E27"/>
    <mergeCell ref="C28:E28"/>
    <mergeCell ref="C29:E29"/>
    <mergeCell ref="C30:E30"/>
    <mergeCell ref="C31:E31"/>
    <mergeCell ref="F56:H56"/>
    <mergeCell ref="F57:H57"/>
    <mergeCell ref="B56:D56"/>
    <mergeCell ref="B57:D57"/>
    <mergeCell ref="A54:I54"/>
    <mergeCell ref="C34:E34"/>
    <mergeCell ref="C35:E35"/>
    <mergeCell ref="C36:E36"/>
    <mergeCell ref="C41:E41"/>
    <mergeCell ref="C42:E42"/>
  </mergeCells>
  <printOptions horizontalCentered="1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5" zoomScaleNormal="100" zoomScaleSheetLayoutView="100" workbookViewId="0">
      <selection activeCell="I6" sqref="I6"/>
    </sheetView>
  </sheetViews>
  <sheetFormatPr defaultRowHeight="13.2"/>
  <cols>
    <col min="1" max="1" width="7" customWidth="1"/>
    <col min="2" max="2" width="37.109375" customWidth="1"/>
    <col min="3" max="3" width="13.109375" customWidth="1"/>
    <col min="4" max="4" width="15.5546875" customWidth="1"/>
    <col min="5" max="5" width="13.88671875" customWidth="1"/>
    <col min="6" max="6" width="13.6640625" customWidth="1"/>
    <col min="7" max="8" width="13.5546875" customWidth="1"/>
    <col min="9" max="9" width="13.6640625" customWidth="1"/>
    <col min="10" max="10" width="20.33203125" customWidth="1"/>
  </cols>
  <sheetData>
    <row r="1" spans="1:10" ht="64.5" customHeight="1" thickBot="1">
      <c r="A1" s="385"/>
      <c r="B1" s="385"/>
      <c r="C1" s="385"/>
      <c r="D1" s="385"/>
      <c r="E1" s="385"/>
      <c r="F1" s="385"/>
      <c r="G1" s="385"/>
      <c r="H1" s="385"/>
      <c r="I1" s="385"/>
    </row>
    <row r="2" spans="1:10" ht="15" customHeight="1" thickBot="1">
      <c r="A2" s="308" t="s">
        <v>125</v>
      </c>
      <c r="B2" s="309"/>
      <c r="C2" s="309"/>
      <c r="D2" s="309"/>
      <c r="E2" s="309"/>
      <c r="F2" s="309"/>
      <c r="G2" s="309"/>
      <c r="H2" s="309"/>
      <c r="I2" s="310"/>
    </row>
    <row r="3" spans="1:10" ht="3.75" customHeight="1" thickBot="1">
      <c r="A3" s="402"/>
      <c r="B3" s="403"/>
      <c r="C3" s="403"/>
      <c r="D3" s="403"/>
      <c r="E3" s="403"/>
      <c r="F3" s="403"/>
      <c r="G3" s="403"/>
      <c r="H3" s="403"/>
      <c r="I3" s="404"/>
    </row>
    <row r="4" spans="1:10" ht="15" customHeight="1" thickBot="1">
      <c r="A4" s="386" t="s">
        <v>30</v>
      </c>
      <c r="B4" s="387"/>
      <c r="C4" s="387"/>
      <c r="D4" s="387"/>
      <c r="E4" s="387"/>
      <c r="F4" s="387"/>
      <c r="G4" s="387"/>
      <c r="H4" s="387"/>
      <c r="I4" s="388"/>
    </row>
    <row r="5" spans="1:10" ht="3.75" customHeight="1" thickBot="1">
      <c r="A5" s="399"/>
      <c r="B5" s="400"/>
      <c r="C5" s="400"/>
      <c r="D5" s="400"/>
      <c r="E5" s="400"/>
      <c r="F5" s="400"/>
      <c r="G5" s="400"/>
      <c r="H5" s="400"/>
      <c r="I5" s="401"/>
    </row>
    <row r="6" spans="1:10" s="24" customFormat="1" ht="18.75" customHeight="1">
      <c r="A6" s="389" t="str">
        <f>Planilha!A6</f>
        <v>PREFEITURA: Paraisópolis / MG</v>
      </c>
      <c r="B6" s="390"/>
      <c r="C6" s="391" t="s">
        <v>150</v>
      </c>
      <c r="D6" s="392"/>
      <c r="E6" s="393" t="e">
        <f>Planilha!I40</f>
        <v>#VALUE!</v>
      </c>
      <c r="F6" s="393"/>
      <c r="G6" s="418" t="str">
        <f>Planilha!F7</f>
        <v>DATA DA PLANILHA:</v>
      </c>
      <c r="H6" s="419"/>
      <c r="I6" s="274">
        <f>Planilha!H7</f>
        <v>45519</v>
      </c>
    </row>
    <row r="7" spans="1:10" s="24" customFormat="1" ht="30" customHeight="1" thickBot="1">
      <c r="A7" s="394" t="str">
        <f>Planilha!A7</f>
        <v>OBRA: Calçamento de trechos de Vias Urbanas e Construção de Calçadas em vias urbanas</v>
      </c>
      <c r="B7" s="395"/>
      <c r="C7" s="416" t="str">
        <f>Planilha!A8</f>
        <v>LOCAL: Zona Urbana. Paraisópolis - MG</v>
      </c>
      <c r="D7" s="417"/>
      <c r="E7" s="417"/>
      <c r="F7" s="417"/>
      <c r="G7" s="396" t="str">
        <f>Planilha!A10</f>
        <v>PRAZO DE EXECUÇÃO:  4 meses</v>
      </c>
      <c r="H7" s="397"/>
      <c r="I7" s="398"/>
    </row>
    <row r="8" spans="1:10" s="24" customFormat="1" ht="32.25" customHeight="1" thickBot="1">
      <c r="A8" s="45" t="s">
        <v>2</v>
      </c>
      <c r="B8" s="46" t="s">
        <v>31</v>
      </c>
      <c r="C8" s="47" t="s">
        <v>32</v>
      </c>
      <c r="D8" s="47" t="s">
        <v>33</v>
      </c>
      <c r="E8" s="48" t="s">
        <v>34</v>
      </c>
      <c r="F8" s="48" t="s">
        <v>35</v>
      </c>
      <c r="G8" s="48" t="s">
        <v>36</v>
      </c>
      <c r="H8" s="48" t="s">
        <v>37</v>
      </c>
      <c r="I8" s="49" t="s">
        <v>38</v>
      </c>
    </row>
    <row r="9" spans="1:10" s="24" customFormat="1">
      <c r="A9" s="411">
        <v>1</v>
      </c>
      <c r="B9" s="415" t="str">
        <f>Planilha!C14</f>
        <v xml:space="preserve">SERVIÇOS PRELIMINARES </v>
      </c>
      <c r="C9" s="226" t="s">
        <v>39</v>
      </c>
      <c r="D9" s="224" t="e">
        <f>D10/$D$22</f>
        <v>#VALUE!</v>
      </c>
      <c r="E9" s="214">
        <v>1</v>
      </c>
      <c r="F9" s="51"/>
      <c r="G9" s="223"/>
      <c r="H9" s="258"/>
      <c r="I9" s="253"/>
      <c r="J9" s="247">
        <f t="shared" ref="J9:J14" si="0">SUM(E9:I9)</f>
        <v>1</v>
      </c>
    </row>
    <row r="10" spans="1:10" s="24" customFormat="1">
      <c r="A10" s="408"/>
      <c r="B10" s="414"/>
      <c r="C10" s="227" t="s">
        <v>40</v>
      </c>
      <c r="D10" s="225" t="e">
        <f>Planilha!I16+Planilha!I30</f>
        <v>#VALUE!</v>
      </c>
      <c r="E10" s="215" t="e">
        <f>ROUND(E9*$D$10,2)</f>
        <v>#VALUE!</v>
      </c>
      <c r="F10" s="219"/>
      <c r="G10" s="219"/>
      <c r="H10" s="219"/>
      <c r="I10" s="254"/>
      <c r="J10" s="248" t="e">
        <f t="shared" si="0"/>
        <v>#VALUE!</v>
      </c>
    </row>
    <row r="11" spans="1:10" s="24" customFormat="1" hidden="1">
      <c r="A11" s="408">
        <v>2</v>
      </c>
      <c r="B11" s="414" t="str">
        <f>Planilha!C17</f>
        <v>SERVIÇOS DE DRENAGEM PROFUNDA</v>
      </c>
      <c r="C11" s="227" t="s">
        <v>39</v>
      </c>
      <c r="D11" s="220" t="e">
        <f>D12/$D$22</f>
        <v>#REF!</v>
      </c>
      <c r="E11" s="216">
        <v>0.25</v>
      </c>
      <c r="F11" s="220">
        <v>0.25</v>
      </c>
      <c r="G11" s="220">
        <v>0.25</v>
      </c>
      <c r="H11" s="220">
        <v>0.25</v>
      </c>
      <c r="I11" s="255"/>
      <c r="J11" s="247">
        <f t="shared" si="0"/>
        <v>1</v>
      </c>
    </row>
    <row r="12" spans="1:10" s="24" customFormat="1" hidden="1">
      <c r="A12" s="408"/>
      <c r="B12" s="414"/>
      <c r="C12" s="227" t="s">
        <v>40</v>
      </c>
      <c r="D12" s="225" t="e">
        <f>Planilha!I19</f>
        <v>#REF!</v>
      </c>
      <c r="E12" s="215" t="e">
        <f>ROUND(E11*D12,2)</f>
        <v>#REF!</v>
      </c>
      <c r="F12" s="221" t="e">
        <f>ROUND(F11*D12,2)</f>
        <v>#REF!</v>
      </c>
      <c r="G12" s="221" t="e">
        <f>ROUND(G11*D12,2)</f>
        <v>#REF!</v>
      </c>
      <c r="H12" s="221" t="e">
        <f>ROUND(H11*D12,2)</f>
        <v>#REF!</v>
      </c>
      <c r="I12" s="254"/>
      <c r="J12" s="248" t="e">
        <f t="shared" si="0"/>
        <v>#REF!</v>
      </c>
    </row>
    <row r="13" spans="1:10" s="24" customFormat="1">
      <c r="A13" s="408">
        <v>2</v>
      </c>
      <c r="B13" s="414" t="str">
        <f>Planilha!C20</f>
        <v>SERVIÇOS DE CALÇAMENTO EM PISO INTERTRAVADO</v>
      </c>
      <c r="C13" s="227" t="s">
        <v>39</v>
      </c>
      <c r="D13" s="220" t="e">
        <f>D14/$D$22</f>
        <v>#VALUE!</v>
      </c>
      <c r="E13" s="217">
        <v>0.25</v>
      </c>
      <c r="F13" s="220">
        <v>0.25</v>
      </c>
      <c r="G13" s="220">
        <v>0.25</v>
      </c>
      <c r="H13" s="220">
        <v>0.25</v>
      </c>
      <c r="I13" s="256"/>
      <c r="J13" s="247">
        <f t="shared" si="0"/>
        <v>1</v>
      </c>
    </row>
    <row r="14" spans="1:10" s="24" customFormat="1">
      <c r="A14" s="408"/>
      <c r="B14" s="414"/>
      <c r="C14" s="242" t="s">
        <v>40</v>
      </c>
      <c r="D14" s="241" t="e">
        <f>Planilha!I23</f>
        <v>#VALUE!</v>
      </c>
      <c r="E14" s="218" t="e">
        <f>ROUND(E13*D14,2)</f>
        <v>#VALUE!</v>
      </c>
      <c r="F14" s="239" t="e">
        <f>ROUND(F13*D14,2)</f>
        <v>#VALUE!</v>
      </c>
      <c r="G14" s="221" t="e">
        <f>ROUND(G13*D14,2)</f>
        <v>#VALUE!</v>
      </c>
      <c r="H14" s="221" t="e">
        <f>ROUND(H13*D14,2)</f>
        <v>#VALUE!</v>
      </c>
      <c r="I14" s="254"/>
      <c r="J14" s="44" t="e">
        <f t="shared" si="0"/>
        <v>#VALUE!</v>
      </c>
    </row>
    <row r="15" spans="1:10" s="24" customFormat="1">
      <c r="A15" s="408">
        <v>3</v>
      </c>
      <c r="B15" s="414" t="str">
        <f>Planilha!C31</f>
        <v xml:space="preserve">EXECUÇÃO DE CALÇADA EM CONCRETO SARRAFEADO </v>
      </c>
      <c r="C15" s="227" t="s">
        <v>39</v>
      </c>
      <c r="D15" s="243" t="e">
        <f>D16/$D$22</f>
        <v>#VALUE!</v>
      </c>
      <c r="E15" s="217">
        <v>0.25</v>
      </c>
      <c r="F15" s="240">
        <v>0.25</v>
      </c>
      <c r="G15" s="220">
        <v>0.25</v>
      </c>
      <c r="H15" s="220">
        <v>0.25</v>
      </c>
      <c r="I15" s="254"/>
      <c r="J15" s="247">
        <f t="shared" ref="J15:J21" si="1">SUM(E15:I15)</f>
        <v>1</v>
      </c>
    </row>
    <row r="16" spans="1:10" s="24" customFormat="1">
      <c r="A16" s="408"/>
      <c r="B16" s="414"/>
      <c r="C16" s="227" t="s">
        <v>40</v>
      </c>
      <c r="D16" s="225" t="e">
        <f>Planilha!I35</f>
        <v>#VALUE!</v>
      </c>
      <c r="E16" s="218" t="e">
        <f>ROUND(E15*D16,2)</f>
        <v>#VALUE!</v>
      </c>
      <c r="F16" s="221" t="e">
        <f>ROUND(F15*D16,2)</f>
        <v>#VALUE!</v>
      </c>
      <c r="G16" s="239" t="e">
        <f>ROUND(G15*D16,2)</f>
        <v>#VALUE!</v>
      </c>
      <c r="H16" s="221" t="e">
        <f>ROUND(H15*D16,2)</f>
        <v>#VALUE!</v>
      </c>
      <c r="I16" s="254"/>
      <c r="J16" s="248" t="e">
        <f t="shared" si="1"/>
        <v>#VALUE!</v>
      </c>
    </row>
    <row r="17" spans="1:11" s="24" customFormat="1">
      <c r="A17" s="408">
        <v>4</v>
      </c>
      <c r="B17" s="412" t="str">
        <f>Planilha!C24</f>
        <v>MEIO FIO</v>
      </c>
      <c r="C17" s="227" t="s">
        <v>39</v>
      </c>
      <c r="D17" s="240" t="e">
        <f>D18/$D$22</f>
        <v>#VALUE!</v>
      </c>
      <c r="E17" s="217">
        <v>0.25</v>
      </c>
      <c r="F17" s="220">
        <v>0.25</v>
      </c>
      <c r="G17" s="240">
        <v>0.25</v>
      </c>
      <c r="H17" s="220">
        <v>0.25</v>
      </c>
      <c r="I17" s="254"/>
      <c r="J17" s="247">
        <f t="shared" si="1"/>
        <v>1</v>
      </c>
    </row>
    <row r="18" spans="1:11" s="24" customFormat="1">
      <c r="A18" s="408"/>
      <c r="B18" s="413"/>
      <c r="C18" s="227" t="s">
        <v>40</v>
      </c>
      <c r="D18" s="225" t="e">
        <f>Planilha!I26</f>
        <v>#VALUE!</v>
      </c>
      <c r="E18" s="218" t="e">
        <f>ROUND(E17*D18,2)</f>
        <v>#VALUE!</v>
      </c>
      <c r="F18" s="239" t="e">
        <f>ROUND(F17*D18,2)</f>
        <v>#VALUE!</v>
      </c>
      <c r="G18" s="221" t="e">
        <f>ROUND(G17*D18,2)</f>
        <v>#VALUE!</v>
      </c>
      <c r="H18" s="221" t="e">
        <f>ROUND(H17*D18,2)</f>
        <v>#VALUE!</v>
      </c>
      <c r="I18" s="254"/>
      <c r="J18" s="248" t="e">
        <f t="shared" si="1"/>
        <v>#VALUE!</v>
      </c>
    </row>
    <row r="19" spans="1:11" s="24" customFormat="1">
      <c r="A19" s="408">
        <v>5</v>
      </c>
      <c r="B19" s="409" t="str">
        <f>Planilha!C36</f>
        <v>SERVIÇOS COMPLEMENTARES</v>
      </c>
      <c r="C19" s="245" t="s">
        <v>39</v>
      </c>
      <c r="D19" s="240" t="e">
        <f>D20/$D$22</f>
        <v>#VALUE!</v>
      </c>
      <c r="E19" s="217">
        <v>0.25</v>
      </c>
      <c r="F19" s="240">
        <v>0.25</v>
      </c>
      <c r="G19" s="220">
        <v>0.25</v>
      </c>
      <c r="H19" s="220">
        <v>0.25</v>
      </c>
      <c r="I19" s="254"/>
      <c r="J19" s="247">
        <f t="shared" si="1"/>
        <v>1</v>
      </c>
    </row>
    <row r="20" spans="1:11" s="24" customFormat="1" ht="13.8" thickBot="1">
      <c r="A20" s="408"/>
      <c r="B20" s="410"/>
      <c r="C20" s="246" t="s">
        <v>40</v>
      </c>
      <c r="D20" s="244" t="e">
        <f>Planilha!I39</f>
        <v>#VALUE!</v>
      </c>
      <c r="E20" s="218" t="e">
        <f>ROUND(E19*D20,2)</f>
        <v>#VALUE!</v>
      </c>
      <c r="F20" s="222" t="e">
        <f>ROUND(F19*D20,2)</f>
        <v>#VALUE!</v>
      </c>
      <c r="G20" s="222" t="e">
        <f>ROUND(G19*D20,2)</f>
        <v>#VALUE!</v>
      </c>
      <c r="H20" s="222" t="e">
        <f>ROUND(H19*D20,2)</f>
        <v>#VALUE!</v>
      </c>
      <c r="I20" s="257"/>
      <c r="J20" s="44" t="e">
        <f t="shared" si="1"/>
        <v>#VALUE!</v>
      </c>
    </row>
    <row r="21" spans="1:11" s="24" customFormat="1" ht="11.4">
      <c r="A21" s="420" t="s">
        <v>41</v>
      </c>
      <c r="B21" s="421"/>
      <c r="C21" s="50" t="s">
        <v>39</v>
      </c>
      <c r="D21" s="51" t="e">
        <f>D9+D13+D15+D17+D19</f>
        <v>#VALUE!</v>
      </c>
      <c r="E21" s="51" t="e">
        <f>ROUND(E22/$D$22,4)</f>
        <v>#VALUE!</v>
      </c>
      <c r="F21" s="51" t="e">
        <f>ROUND(F22/$D$22,4)</f>
        <v>#VALUE!</v>
      </c>
      <c r="G21" s="51" t="e">
        <f>ROUND(G22/$D$22,4)</f>
        <v>#VALUE!</v>
      </c>
      <c r="H21" s="51" t="e">
        <f>ROUND(H22/$D$22,4)</f>
        <v>#VALUE!</v>
      </c>
      <c r="I21" s="52"/>
      <c r="J21" s="247" t="e">
        <f t="shared" si="1"/>
        <v>#VALUE!</v>
      </c>
    </row>
    <row r="22" spans="1:11" s="24" customFormat="1" ht="12" thickBot="1">
      <c r="A22" s="422"/>
      <c r="B22" s="423"/>
      <c r="C22" s="53" t="s">
        <v>40</v>
      </c>
      <c r="D22" s="54" t="e">
        <f>D10+D14+D16+D18+D20</f>
        <v>#VALUE!</v>
      </c>
      <c r="E22" s="54" t="e">
        <f>E10+E14+E16+E18+E20</f>
        <v>#VALUE!</v>
      </c>
      <c r="F22" s="54" t="e">
        <f>F10+F14+F16+F18+F20</f>
        <v>#VALUE!</v>
      </c>
      <c r="G22" s="54" t="e">
        <f>G10+G14+G16+G18+G20</f>
        <v>#VALUE!</v>
      </c>
      <c r="H22" s="54" t="e">
        <f>H10+H14+H16+H18+H20</f>
        <v>#VALUE!</v>
      </c>
      <c r="I22" s="55"/>
      <c r="J22" s="248" t="e">
        <f>SUM(E22:I22)</f>
        <v>#VALUE!</v>
      </c>
    </row>
    <row r="23" spans="1:11" ht="26.25" customHeight="1">
      <c r="A23" s="56"/>
      <c r="B23" s="57"/>
      <c r="C23" s="57"/>
      <c r="D23" s="57"/>
      <c r="E23" s="57"/>
      <c r="F23" s="58"/>
      <c r="G23" s="59" t="s">
        <v>42</v>
      </c>
      <c r="H23" s="60"/>
      <c r="I23" s="61"/>
      <c r="J23" s="22"/>
      <c r="K23" s="22"/>
    </row>
    <row r="24" spans="1:11" ht="13.8">
      <c r="A24" s="56"/>
      <c r="B24" s="62" t="s">
        <v>44</v>
      </c>
      <c r="C24" s="57"/>
      <c r="D24" s="407" t="s">
        <v>45</v>
      </c>
      <c r="E24" s="407"/>
      <c r="F24" s="63"/>
      <c r="G24" s="64"/>
      <c r="H24" s="60"/>
      <c r="I24" s="61"/>
      <c r="J24" s="22"/>
      <c r="K24" s="22"/>
    </row>
    <row r="25" spans="1:11" ht="30.75" customHeight="1">
      <c r="A25" s="65"/>
      <c r="B25" s="275" t="s">
        <v>109</v>
      </c>
      <c r="C25" s="66"/>
      <c r="D25" s="405" t="s">
        <v>43</v>
      </c>
      <c r="E25" s="405"/>
      <c r="F25" s="67"/>
      <c r="G25" s="68"/>
      <c r="H25" s="60"/>
      <c r="I25" s="61"/>
      <c r="J25" s="22"/>
      <c r="K25" s="22"/>
    </row>
    <row r="26" spans="1:11">
      <c r="A26" s="69"/>
      <c r="B26" s="70"/>
      <c r="C26" s="71"/>
      <c r="D26" s="71"/>
      <c r="E26" s="70"/>
      <c r="F26" s="72"/>
      <c r="G26" s="69"/>
      <c r="H26" s="70"/>
      <c r="I26" s="72"/>
      <c r="J26" s="22"/>
      <c r="K26" s="22"/>
    </row>
    <row r="27" spans="1:11" ht="6" customHeight="1">
      <c r="A27" s="60"/>
      <c r="B27" s="60"/>
      <c r="C27" s="73"/>
      <c r="D27" s="73"/>
      <c r="E27" s="60"/>
      <c r="F27" s="60"/>
      <c r="G27" s="60"/>
      <c r="H27" s="60"/>
      <c r="I27" s="60"/>
      <c r="J27" s="22"/>
      <c r="K27" s="22"/>
    </row>
    <row r="28" spans="1:11" ht="36.75" customHeight="1">
      <c r="A28" s="406"/>
      <c r="B28" s="406"/>
      <c r="C28" s="406"/>
      <c r="D28" s="406"/>
      <c r="E28" s="406"/>
      <c r="F28" s="406"/>
      <c r="G28" s="406"/>
      <c r="H28" s="406"/>
      <c r="I28" s="406"/>
      <c r="J28" s="22"/>
      <c r="K28" s="22"/>
    </row>
    <row r="29" spans="1:11">
      <c r="A29" s="23"/>
      <c r="B29" s="21"/>
      <c r="C29" s="20"/>
      <c r="D29" s="20"/>
      <c r="E29" s="19"/>
      <c r="F29" s="19"/>
      <c r="G29" s="19"/>
      <c r="H29" s="19"/>
      <c r="I29" s="19"/>
      <c r="J29" s="22"/>
      <c r="K29" s="22"/>
    </row>
    <row r="30" spans="1:11">
      <c r="A30" s="19"/>
      <c r="B30" s="19"/>
      <c r="C30" s="18"/>
      <c r="D30" s="18"/>
      <c r="E30" s="19"/>
      <c r="F30" s="19"/>
      <c r="G30" s="19"/>
      <c r="H30" s="19"/>
      <c r="I30" s="75" t="s">
        <v>52</v>
      </c>
      <c r="J30" s="22"/>
      <c r="K30" s="22"/>
    </row>
    <row r="31" spans="1:11">
      <c r="A31" s="19"/>
      <c r="B31" s="19"/>
      <c r="C31" s="18"/>
      <c r="D31" s="18"/>
      <c r="E31" s="19"/>
      <c r="F31" s="19"/>
      <c r="G31" s="19"/>
      <c r="H31" s="19"/>
      <c r="I31" s="19"/>
      <c r="J31" s="22"/>
      <c r="K31" s="22"/>
    </row>
    <row r="32" spans="1:11">
      <c r="A32" s="19"/>
      <c r="B32" s="19"/>
      <c r="C32" s="18"/>
      <c r="D32" s="18"/>
      <c r="E32" s="19"/>
      <c r="F32" s="19"/>
      <c r="G32" s="19"/>
      <c r="H32" s="19"/>
      <c r="I32" s="19"/>
    </row>
    <row r="33" spans="1:9">
      <c r="A33" s="19"/>
      <c r="B33" s="19"/>
      <c r="C33" s="18"/>
      <c r="D33" s="18"/>
      <c r="E33" s="19"/>
      <c r="F33" s="19"/>
      <c r="G33" s="19"/>
      <c r="H33" s="19"/>
      <c r="I33" s="19"/>
    </row>
  </sheetData>
  <sheetProtection password="C4B5" sheet="1" selectLockedCells="1"/>
  <mergeCells count="28">
    <mergeCell ref="B9:B10"/>
    <mergeCell ref="C7:F7"/>
    <mergeCell ref="A15:A16"/>
    <mergeCell ref="B15:B16"/>
    <mergeCell ref="G6:H6"/>
    <mergeCell ref="A21:B22"/>
    <mergeCell ref="A13:A14"/>
    <mergeCell ref="B13:B14"/>
    <mergeCell ref="D25:E25"/>
    <mergeCell ref="A28:I28"/>
    <mergeCell ref="D24:E24"/>
    <mergeCell ref="A19:A20"/>
    <mergeCell ref="B19:B20"/>
    <mergeCell ref="A9:A10"/>
    <mergeCell ref="A17:A18"/>
    <mergeCell ref="B17:B18"/>
    <mergeCell ref="A11:A12"/>
    <mergeCell ref="B11:B12"/>
    <mergeCell ref="A1:I1"/>
    <mergeCell ref="A4:I4"/>
    <mergeCell ref="A6:B6"/>
    <mergeCell ref="C6:D6"/>
    <mergeCell ref="E6:F6"/>
    <mergeCell ref="A7:B7"/>
    <mergeCell ref="G7:I7"/>
    <mergeCell ref="A5:I5"/>
    <mergeCell ref="A3:I3"/>
    <mergeCell ref="A2:I2"/>
  </mergeCells>
  <printOptions horizontalCentered="1"/>
  <pageMargins left="0.51181102362204722" right="0.39370078740157483" top="0.31496062992125984" bottom="0.39370078740157483" header="0.11811023622047245" footer="0.11811023622047245"/>
  <pageSetup paperSize="9" scale="9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24FMTTMjR9BAyLldtN6kFd51A3R/woyQvVVNw733t8Y=</DigestValue>
    </Reference>
    <Reference Type="http://www.w3.org/2000/09/xmldsig#Object" URI="#idOfficeObject">
      <DigestMethod Algorithm="http://www.w3.org/2001/04/xmlenc#sha256"/>
      <DigestValue>Qb4aOevW09877YtVx+PyLkyExc0A0dgHBKZlI2V9DOI=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t9YfBhs2Nhv7urEB7W5phrona4+ArfYWgHKF5KujrqY=</DigestValue>
    </Reference>
  </SignedInfo>
  <SignatureValue>QoXFJksavYKM2kzMHkGsRs6JWNqPViRSdZogTLp34iJfMPCpVUoMyVfxBWQDcawe04xc0QANqxg6
LfqSnhDrfzOtw6T4TVrh2Awi7rK4ZS4fIkau9T0zIR/yhmW264Y7yQQ5X/jJWmpy5pyoPucJ2oRa
SJZ4mt1oD6B9ktEUStiGJjFqG0sS/qgKHsZ1gBtfOKjgMygRFCAKcLeYb5nAkeznPbxdaL/cYIgL
NsOzO1GvRU/Ecx3x980gGi20KcXPnKKXQl46KiRS/wLTSnePRjAWngQJBYBEeRmhN1zc917rUEEe
Tg8+zSt8bkYQ+6TtqNc0GUHf5q7ed5AdJdLBTg==</SignatureValue>
  <KeyInfo>
    <X509Data>
      <X509Certificate>MIIHDDCCBPSgAwIBAgIIITEkBwVy80kwDQYJKoZIhvcNAQELBQAwWTELMAkGA1UEBhMCQlIxEzARBgNVBAoTCklDUC1CcmFzaWwxFTATBgNVBAsTDEFDIFNPTFVUSSB2NTEeMBwGA1UEAxMVQUMgU09MVVRJIE11bHRpcGxhIHY1MB4XDTI0MDcwODIxNDUwMFoXDTI1MDcwODIxNDUwMFowgcAxCzAJBgNVBAYTAkJSMRMwEQYDVQQKEwpJQ1AtQnJhc2lsMR4wHAYDVQQLExVBQyBTT0xVVEkgTXVsdGlwbGEgdjUxFzAVBgNVBAsTDjM4MDE0NjQwMDAwMTIzMRkwFwYDVQQLExBWaWRlb2NvbmZlcmVuY2lhMRowGAYDVQQLExFDZXJ0aWZpY2FkbyBQRiBBMzEsMCoGA1UEAxMjRUxWRVMgTkFWRVMgREUgT0xJVkVJUkE6MDQzNDYxNzQ2NjMwggEiMA0GCSqGSIb3DQEBAQUAA4IBDwAwggEKAoIBAQDMPrxvafOi5j1LCb3xkFf2Z+I7d7PJTC0MV5PIS66cG3rT5Wvpp3CE2wcTIDZCTb4Yrau4vpccJlJvGTrZ+RdasBt7mFPGb4Y7aQIegfjhZbjC+/vEY13bK018S+twVnPUZSRwUYO904syYicmT5I0Iovk7hVYBNbvY7CMFUomYM7l2lqZtyNSfDVAC0xTPT7QM1yKJm76bPJKfwq5MAjITBJtng6/sfzB0EPWK5VYy7eGKyxO7BdDzNjahS2M/9EcRf4j+cLwJG1iyiH9HH0wXUuyRjIv+W8xIkmE9uVfckR7qs2At3FPFVkoq4RMnOdF8iQg3ysJEVsQgqtBtMMRAgMBAAGjggJuMIICajAJBgNVHRMEAjAAMB8GA1UdIwQYMBaAFMVS7SWACd+cgsifR8bdtF8x3bmxMFQGCCsGAQUFBwEBBEgwRjBEBggrBgEFBQcwAoY4aHR0cDovL2NjZC5hY3NvbHV0aS5jb20uYnIvbGNyL2FjLXNvbHV0aS1tdWx0aXBsYS12NS5wN2IwgZ0GA1UdEQSBlTCBkoEXZWx2ZXNuYXZlc0B5YWhvby5jb20uYnKgPgYFYEwBAwGgNRMzMTYwOTE5NzgwNDM0NjE3NDY2MzAwMDAwMDAwMDAwMDAwMDBNRzEwNDYxMjg0UENNR01HoBcGBWBMAQMGoA4TDDAwMDAwMDAwMDAwMKAeBgVgTAEDBaAVExMwMDAwMDAwMDAwMDAwMDAwMDAwMF0GA1UdIARWMFQwUgYGYEwBAgMlMEgwRgYIKwYBBQUHAgEWOmh0dHA6Ly9jY2QuYWNzb2x1dGkuY29tLmJyL2RvY3MvZHBjLWFjLXNvbHV0aS1tdWx0aXBsYS5wZGYwKQYDVR0lBCIwIAYIKwYBBQUHAwIGCCsGAQUFBwMEBgorBgEEAYI3FAICMIGMBgNVHR8EgYQwgYEwPqA8oDqGOGh0dHA6Ly9jY2QuYWNzb2x1dGkuY29tLmJyL2xjci9hYy1zb2x1dGktbXVsdGlwbGEtdjUuY3JsMD+gPaA7hjlodHRwOi8vY2NkMi5hY3NvbHV0aS5jb20uYnIvbGNyL2FjLXNvbHV0aS1tdWx0aXBsYS12NS5jcmwwHQYDVR0OBBYEFGTIqESs8G9KvxNT5fyKVk6TeoMaMA4GA1UdDwEB/wQEAwIF4DANBgkqhkiG9w0BAQsFAAOCAgEADmzh+VtEXV2RiHxNlGoHC8x9GgqGM9gMwGwEiCKUGDGOK/0YxOlrDtK4OKwFgk0hbT50RmciPAxS6jm0J+/eWvnc5b/w5XZGG+4GfgUR6OHLqgkekADut/C+GtcdMunDVGyk1Rlk1p+ls4CsJEmAhN1temk1alsrEjUsI3u+SU72f4ik3x2id4o4xNQ2Sop0xrE4xe5XilMeZByID/qe2AASeWscRQa5V9iUbsYrpUp2xAYN2LtCZMEPMf3esNlI/M1ofUCw4Lq170tKN9YTFHHHhudlLQ9e+N9xgXhfMRUod6f3cFqSahhyg9fH/F2ipbEGFzBECVaY/sqP0TOhjlBFPKo0wdc2R4ANJH4naNOwUJpFHaSOHL/f3PlKQQtEFNHQyCcactkOzxWvAHD1FusANeNb5O6v7OFsBEqD0/7nQZkASYryFElpUyA5hAfWjn8iHHJk3la9wuJjR52H3u9nKolmHOhMSZbpERdae4nX7TMuMVXoxrjIkhiV66lpVviIavRtXrIeOB4PypoQjUyV0qtSJm+kMJ0eqmp/LiBvhl0ABY7SEBH7lxUh4I+jLYEy29mpjT6CO0WTOEMImIE2Mu6GbSoXKtxbDsGmX0WLqJUvSNW0j4hxaVO62dmW4+fT8hQ/0rtd0iwwhdR7mppopNhWi3bJs7URTyi6hMQ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iZZCkGuu94iWckk3uMkokkPzdGWMdDyG5pP9eplcytY=</DigestValue>
      </Reference>
      <Reference URI="/xl/calcChain.xml?ContentType=application/vnd.openxmlformats-officedocument.spreadsheetml.calcChain+xml">
        <DigestMethod Algorithm="http://www.w3.org/2001/04/xmlenc#sha256"/>
        <DigestValue>CTO5FpqcP6OzYyz1sPAtA79/11ACsHfL8YGjlKUd3Vg=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tiAZPU1BXSG/HV3sxlPR6QYdyVxi+CoT1wCn+JkNhyQ=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XvYZGeVUD8H2KEKZGAlqxk9eUEskTP2TMz+d83MlfUU=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2XHD3/27wGaVDN3pLEJd9Qa2FMot+clGJhSkbrM3fCM=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cWUctn4O2DSLPTMgrhDJS3S7lNf+8faXW9uuBHVGj5U=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hIBjggQo3gnIrZStJu+bDRMbhyH5m5OeQ+Ii8oU+SD8=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Tc1Dpn/HZiffnuVse0uzhIJuThxy6lC3N3vrSEr0ZMA=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hIBjggQo3gnIrZStJu+bDRMbhyH5m5OeQ+Ii8oU+SD8=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ce82/040jDzfMZohYbOn0+WxTLH8HCd2XDG3uC0SqQg=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JD/87tSC+OxKne/OVEOasmXYkaNgIbfqkMpnLdHk1XQ=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JD/87tSC+OxKne/OVEOasmXYkaNgIbfqkMpnLdHk1XQ=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6NhxuQJ9rnd49X67LkSPEMSWITrMItgoyX+qmCZOp20=</DigestValue>
      </Reference>
      <Reference URI="/xl/sharedStrings.xml?ContentType=application/vnd.openxmlformats-officedocument.spreadsheetml.sharedStrings+xml">
        <DigestMethod Algorithm="http://www.w3.org/2001/04/xmlenc#sha256"/>
        <DigestValue>dNqANpREPzTRIWUYP27Q0p5KljOh7w4CuSBklkVg7q4=</DigestValue>
      </Reference>
      <Reference URI="/xl/styles.xml?ContentType=application/vnd.openxmlformats-officedocument.spreadsheetml.styles+xml">
        <DigestMethod Algorithm="http://www.w3.org/2001/04/xmlenc#sha256"/>
        <DigestValue>GMZ8XthKHQCN6rUpfvf2hCGkXYUCkPyGTWTeuo9Y4DI=</DigestValue>
      </Reference>
      <Reference URI="/xl/theme/theme1.xml?ContentType=application/vnd.openxmlformats-officedocument.theme+xml">
        <DigestMethod Algorithm="http://www.w3.org/2001/04/xmlenc#sha256"/>
        <DigestValue>2ySHvcCe9Ql4H04A/F9OYECk8mIFU30yM91iPxnmca4=</DigestValue>
      </Reference>
      <Reference URI="/xl/workbook.xml?ContentType=application/vnd.openxmlformats-officedocument.spreadsheetml.sheet.main+xml">
        <DigestMethod Algorithm="http://www.w3.org/2001/04/xmlenc#sha256"/>
        <DigestValue>v5jpLo+UzFIlsxAxiBDWWlDrAzsKgeyJXM7bQbtmIpU=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sheet1.xml?ContentType=application/vnd.openxmlformats-officedocument.spreadsheetml.worksheet+xml">
        <DigestMethod Algorithm="http://www.w3.org/2001/04/xmlenc#sha256"/>
        <DigestValue>aenJYCquoEWTbbVkvy9xbyZanV0Bdsgy3TVSgczw0+o=</DigestValue>
      </Reference>
      <Reference URI="/xl/worksheets/sheet2.xml?ContentType=application/vnd.openxmlformats-officedocument.spreadsheetml.worksheet+xml">
        <DigestMethod Algorithm="http://www.w3.org/2001/04/xmlenc#sha256"/>
        <DigestValue>gsLZQapfEk1AbQkE39pusDYIpEWvZ3H1ohPhNVwwEJ8=</DigestValue>
      </Reference>
      <Reference URI="/xl/worksheets/sheet3.xml?ContentType=application/vnd.openxmlformats-officedocument.spreadsheetml.worksheet+xml">
        <DigestMethod Algorithm="http://www.w3.org/2001/04/xmlenc#sha256"/>
        <DigestValue>Dpq6egZF/n0UVxDqtI7PKhDxhBLwTAtZqfZgD/ZesbI=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2024-09-11T15:22:33Z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licitação</SignatureComments>
          <WindowsVersion>10.0</WindowsVersion>
          <OfficeVersion>16.0.15928/24</OfficeVersion>
          <ApplicationVersion>16.0.15928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2024-09-11T15:22:33Z</xd:SigningTime>
          <xd:SigningCertificate>
            <xd:Cert>
              <xd:CertDigest>
                <DigestMethod Algorithm="http://www.w3.org/2001/04/xmlenc#sha256"/>
                <DigestValue>PcYHQYaC+YXjS873dWb7GEW7ft4XAbK1mCXLLe0I9J4=</DigestValue>
              </xd:CertDigest>
              <xd:IssuerSerial>
                <X509IssuerName>CN=AC SOLUTI Multipla v5, OU=AC SOLUTI v5, O=ICP-Brasil, C=BR</X509IssuerName>
                <X509SerialNumber>2391732489685234505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Criou e aprovou este documento</xd:Description>
            </xd:CommitmentTypeId>
            <xd:AllSignedDataObjects/>
            <xd:CommitmentTypeQualifiers>
              <xd:CommitmentTypeQualifier>licitação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HFjCCBP6gAwIBAgIBDDANBgkqhkiG9w0BAQ0FADBvMQswCQYDVQQGEwJCUjETMBEGA1UEChMKSUNQLUJyYXNpbDE0MDIGA1UECxMrQXV0b3JpZGFkZSBDZXJ0aWZpY2Fkb3JhIFJhaXogQnJhc2lsZWlyYSB2NTEVMBMGA1UEAxMMQUMgU09MVVRJIHY1MB4XDTE5MDIwNTE0MzQ1NloXDTI5MDMwMjExNTg1OVowWTELMAkGA1UEBhMCQlIxEzARBgNVBAoTCklDUC1CcmFzaWwxFTATBgNVBAsTDEFDIFNPTFVUSSB2NTEeMBwGA1UEAxMVQUMgU09MVVRJIE11bHRpcGxhIHY1MIICIjANBgkqhkiG9w0BAQEFAAOCAg8AMIICCgKCAgEAuIIdPZR/Ntz47joJvl7bf95r1gdFRBMo+evFua6ExWPPifqy6/gO97XvtjJuMdJIYqExiijS0STmUP2Sq1BDOz8VkpTBAzF6wiDMX4224uWn7ndK8J3BmOWzmIj4Lfk+lFNbwIYSeJ6/C6TSwcZpqQy6NOhLW3eOIr+EWdJFEiyr2yU0hzSRvDtdmpl2DzntlUO+5pgM5YD5GR/YxsrrycCV10ZSXN7BJLGIVZAg0BBc5d8/QYBqzk7FKdviRi2k79XV+feH1UzpUaOD2s/fTQqqhDDaNEbd+LpP9pVeuB/xxuSK70SDDWFoaKP4dqxgDBEZIAPUOJ9aIFiVUFJxNPTBgQVTb5mdKknLywVCMPA8Nf88iv1gEk3wZq3y4kyJddg5UrIVnY2xzoG3z61/N93ty1B7Inpm3D917bvuLXaYcGfDGyPYSKXITc8yvdB8FuUW3C3ugTUxU7IywrP0M58jGYXbEWotHG1CwDwureKRVaYnzt062NDYOha7r88bXD4FymU4ieMyYN/SX0VviCXnzG+x4lWYwj+r29gSZ2LBSAe3q5MePTRkU3V25Fopm7olQka7zpuKTN7ITFQWJ78yhKEdcUEAsTB03BhAPXdJ0iUjoPzFIdUZAtfa4KP/C/YODMo/oY9ru/OrOoOixte8koyHAbQube9OFZ7ATNsCAwEAAaOCAdEwggHNMB0GA1UdDgQWBBTFUu0lgAnfnILIn0fG3bRfMd25sTAPBgNVHRMBAf8EBTADAQH/MB8GA1UdIwQYMBaAFErHl9y4Wa0KBztHVSbf1bInrnpxMIHvBgNVHSAEgecwgeQwSgYGYEwBAgEmMEAwPgYIKwYBBQUHAgEWMmh0dHBzOi8vY2NkLmFjc29sdXRpLmNvbS5ici9kb2NzL2RwYy1hYy1zb2x1dGkucGRmMEoGBmBMAQIEDzBAMD4GCCsGAQUFBwIBFjJodHRwczovL2NjZC5hY3NvbHV0aS5jb20uYnIvZG9jcy9kcGMtYWMtc29sdXRpLnBkZjBKBgZgTAECAyUwQDA+BggrBgEFBQcCARYyaHR0cHM6Ly9jY2QuYWNzb2x1dGkuY29tLmJyL2RvY3MvZHBjLWFjLXNvbHV0aS5wZGYweAYDVR0fBHEwbzA1oDOgMYYvaHR0cDovL2NjZC5hY3NvbHV0aS5jb20uYnIvbGNyL2FjLXNvbHV0aS12NS5jcmwwNqA0oDKGMGh0dHA6Ly9jY2QyLmFjc29sdXRpLmNvbS5ici9sY3IvYWMtc29sdXRpLXY1LmNybDAOBgNVHQ8BAf8EBAMCAQYwDQYJKoZIhvcNAQENBQADggIBALRfV/fT9jlFPGFrAa1Hnri1WgOlG9dhBL2orVahlkeS4NXe2FyT8VbOmhOkWGsHoCd7jwly7v5Q1CMo3Uw92E8akgqtbXj9kTXB80tSDctkIC++eAilOJCFMYomK5/X8TjVwj9KSnWRgXihEd+Hc/bowV7nIe3B6Ebs+C2VoVkkMT6qT/TqafrmIH9uJfvKWuOWtGv4RLNTg6YHxqEUnD+R+l0iohxuh29+uaJhjElRrd8gNFqvEDWm4EdhWTvzMkZdH4Zun1yMUl5Y3CdD5zSLOVcgGrmE0Skh9drDZTN4BdV84FJTGrj0DwANXUNSihpaMr32Cnav7J0zmDFXeM7tIj/CVfmxQczVfRlwSb2LM+NE8+XkQFZfeHOOa2ioeI1jlGuLjuLqj9yVAX2Vn/MkFsA1tt9CeHCEI7cEBi55B9bgjBNN1kOC9XZBdxp5RS3eZSe6T1AZovxgAQEirEKmCxmlICDz4qVh1SgT3Gvj7Pubrv6SqL7dJK6VxQlUPJAibQDn29uyqwHwFX/jmbxol3GOE3ae1AKBFONwlE2YkwJb5li+IGnUeFgIwiQwZdm43TFu68QeTE2Mq30w0GsY6nbLhOnBbsrmX+dBwWi85JFtZsy9y3Kr+jNdExUPIc7VQbYZGu+5cdHthRJcTnllZeQU36sTKznw5NK0QhdR</xd:EncapsulatedX509Certificate>
            <xd:EncapsulatedX509Certificate>MIIGPjCCBCagAwIBAgIBCzANBgkqhkiG9w0BAQ0FADCBlzELMAkGA1UEBhMCQlIxEzARBgNVBAoMCklDUC1CcmFzaWwxPTA7BgNVBAsMNEluc3RpdHV0byBOYWNpb25hbCBkZSBUZWNub2xvZ2lhIGRhIEluZm9ybWFjYW8gLSBJVEkxNDAyBgNVBAMMK0F1dG9yaWRhZGUgQ2VydGlmaWNhZG9yYSBSYWl6IEJyYXNpbGVpcmEgdjUwHhcNMTgwNjI5MTg1NTIwWhcNMjkwMzAyMTIwMDIwWjBvMQswCQYDVQQGEwJCUjETMBEGA1UEChMKSUNQLUJyYXNpbDE0MDIGA1UECxMrQXV0b3JpZGFkZSBDZXJ0aWZpY2Fkb3JhIFJhaXogQnJhc2lsZWlyYSB2NTEVMBMGA1UEAxMMQUMgU09MVVRJIHY1MIICIjANBgkqhkiG9w0BAQEFAAOCAg8AMIICCgKCAgEAtoQbmI4YZawD53+Un9kiyaLa1Yf0OtZ1HtRX8dEJ/a8gMegdj8octdGAid1SKe7IMYRCN554iZldoDhfK7YLJxbjQaT/OfA7fRu6uA7z7joS34zdYhEN4P4EgL3DTCQPVzStjExIhu+qG0VV4cuZQ8n+jrRL653/liXqTwgVJd1YHZO/vQnjWWUmuANO1Gxp/cIRjASUenWfT0LV3Uiu9x9ZwYi/fS6eX7ihmpxVgRrzf717EcYZziVjNJj/wwLRbVs4pgz005d+W96iqxhi0Hb/f4rBYqYci9DwEFzYdvkkk62KbrbHw+lhpGXdQs+wHPYR8rh6nxdNwMuXLyF1UU9EXxy5TGsrbQmCdjWVDcJs2ViLDcmBHSdvLcgkOQYj7vCw5Mpfu+7s2veGa0H/U+FrdYSn4JXy9E78TNcRv5mV1y98eDR4iHSSJMPcPmn54QImkoXwch6t5EmmPEd1FpPD0bw5cs8Fm30GFkIH1245ANRI298V9s3qcR+hHTKianI7uFmrgZEPu8hl8rNnQmAo1q8XOShp8h9XB1xh6I9yETNX+LbaPsoZ7iFNbvQ6+TLxBzM6wcKaT9eW6DXscIRFviyqeLy2finG9IE9hGYVeWoLl2uGVqFr124HTLppej/0Wbfel7QjDL0I99u2vKviD14J+2E+UBLjsFgOf5UCAwEAAaOBuzCBuDAUBgNVHSAEDTALMAkGBWBMAQEuMAAwPwYDVR0fBDgwNjA0oDKgMIYuaHR0cDovL2FjcmFpei5pY3BicmFzaWwuZ292LmJyL0xDUmFjcmFpenY1LmNybDAfBgNVHSMEGDAWgBRpqL512cTvbOcTReRhbuVo+LZAXjAdBgNVHQ4EFgQUSseX3LhZrQoHO0dVJt/VsieuenEwDwYDVR0TAQH/BAUwAwEB/zAOBgNVHQ8BAf8EBAMCAQYwDQYJKoZIhvcNAQENBQADggIBAHTHprVP4HJFNsMWtG/1uj+CRSITHaIqKokRSoDFGRuxKLWNAXv1G59Ioyn0iiQimDUijBSVizNBHRFYpxs6J+0Ju9z8cHUWahqBkqhMLNNzPDjWCgxiBCGwMHvkSku1nJHkKf0Tbo7XL5GvZTE7rXY4phop6hqImfCPdaG9uoI2RENAuGF5Vsa/7I7x3pbKwQV78UbmrFfCoLrZB8e3pawY5JVxZU5PHyf59A+g8l9o5g7IqMtkKdpq2r52q/1SRaRZHWYwMc2o823nb57fjP+n21Ccxnve2j3a1lmsCbpvfwgkku9xTzOE3BhTSFYMUGeD7FUfSmztTxuvtYGG4dKqfHXYmKE/GHtrKwbj4zU9DNsItO4BXCGnJg+Cm/1qJAvCBT8NHMwPp82jvxc7JC3KSREmLFQfhj5ndMi0T/B0HWhOEpe30GeZQToRxjPjV68UBjURNzEybWMTQwPf5hx6TtxCQ1ogUNR9Em/qmt3EWxXB+JDv3CgjeCNgzQQ8AQHdAvRYDu7z8xNhTaE+SL9+Ctp1LS9O9n8Miu4ZwsG/WP0A36ftUQSZ9QizDue2iS4HCvK8qhBWmqq8bF5pnPWCXSxxj7x+rKo648BBJSKpd4B5sQW+YG43ONUuE6VmFio4ofrwjvf+xZVoghfkADeq6/5hsGNJsLzXDfr6hCDB</xd:EncapsulatedX509Certificate>
            <xd:EncapsulatedX509Certificate>MIIGoTCCBImgAwIBAgIBATANBgkqhkiG9w0BAQ0FADCBlzELMAkGA1UEBhMCQlIxEzARBgNVBAoMCklDUC1CcmFzaWwxPTA7BgNVBAsMNEluc3RpdHV0byBOYWNpb25hbCBkZSBUZWNub2xvZ2lhIGRhIEluZm9ybWFjYW8gLSBJVEkxNDAyBgNVBAMMK0F1dG9yaWRhZGUgQ2VydGlmaWNhZG9yYSBSYWl6IEJyYXNpbGVpcmEgdjUwHhcNMTYwMzAyMTMwMTM4WhcNMjkwMzAyMjM1OTM4WjCBlzELMAkGA1UEBhMCQlIxEzARBgNVBAoMCklDUC1CcmFzaWwxPTA7BgNVBAsMNEluc3RpdHV0byBOYWNpb25hbCBkZSBUZWNub2xvZ2lhIGRhIEluZm9ybWFjYW8gLSBJVEkxNDAyBgNVBAMMK0F1dG9yaWRhZGUgQ2VydGlmaWNhZG9yYSBSYWl6IEJyYXNpbGVpcmEgdjUwggIiMA0GCSqGSIb3DQEBAQUAA4ICDwAwggIKAoICAQD3LXgabUWsF+gUXw/6YODeF2XkqEyfk3VehdsIx+3/ERgdjCS/ouxYR0Epi2hdoMUVJDNf3XQfjAWXJyCoTneHYAl2McMdvoqtLB2ileQlJiis0fTtYTJayee9BAIdIrCor1Lc0vozXCpDtq5nTwhjIocaZtcuFsdrkl+nbfYxl5m7vjTkTMS6j8ffjmFzbNPDlJuV3Vy7AzapPVJrMl6UHPXCHMYMzl0KxR/47S5XGgmLYkYt8bNCHA3fg07y+Gtvgu+SNhMPwWKIgwhYw+9vErOnavRhOimYo4M2AwNpNK0OKLI7Im5V094jFp4Ty+mlmfQH00k8nkSUEN+1TGGkhv16c2hukbx9iCfbmk7im2hGKjQA8eH64VPYoS2qdKbPbd3xDDHN2croYKpy2U2oQTVBSf9hC3o6fKo3zp0U3dNiw7ZgWKS9UwP31Q0gwgB1orZgLuF+LIppHYwxcTG/AovNWa4sTPukMiX2L+p7uIHExTZJJU4YoDacQh/mfbPIz3261He4YFmQ35sfw3eKHQSOLyiVfev/n0l/r308PijEd+d+Hz5RmqIzS8jYXZIeJxym4mEjE1fKpeP56Ea52LlIJ8ZqsJ3xzHWu3WkAVz4hMqrX6BPMGW2IxOuEUQyIaCBg1lI6QLiPMHvo2/J7gu4YfqRcH6i27W3HyzamEQIDAQABo4H1MIHyME4GA1UdIARHMEUwQwYFYEwBAQAwOjA4BggrBgEFBQcCARYsaHR0cDovL2FjcmFpei5pY3BicmFzaWwuZ292LmJyL0RQQ2FjcmFpei5wZGYwPwYDVR0fBDgwNjA0oDKgMIYuaHR0cDovL2FjcmFpei5pY3BicmFzaWwuZ292LmJyL0xDUmFjcmFpenY1LmNybDAfBgNVHSMEGDAWgBRpqL512cTvbOcTReRhbuVo+LZAXjAdBgNVHQ4EFgQUaai+ddnE72znE0XkYW7laPi2QF4wDwYDVR0TAQH/BAUwAwEB/zAOBgNVHQ8BAf8EBAMCAQYwDQYJKoZIhvcNAQENBQADggIBABRt2/JiWapef7o/plhR4PxymlMIp/JeZ5F0BZ1XafmYpl5g6pRokFrIRMFXLyEhlgo51I05InyCc9Td6UXjlsOASTc/LRavyjB/8NcQjlRYDh6xf7OdP05mFcT/0+6bYRtNgsnUbr10pfsK/UzyUvQWbumGS57hCZrAZOyd9MzukiF/azAa6JfoZk2nDkEudKOY8tRyTpMmDzN5fufPSC3v7tSJUqTqo5z7roN/FmckRzGAYyz5XulbOc5/UsAT/tk+KP/clbbqd/hhevmmdJclLr9qWZZcOgzuFU2YsgProtVu0fFNXGr6KK9fu44pOHajmMsTXK3X7r/Pwh19kFRow5F3RQMUZC6Re0YLfXh+ypnUSCzA+uL4JPtHIGyvkbWiulkustpOKUSVwBPzvA2sQUOvqdbAR7C8jcHYFJMuK2HZFji7pxcWWab/NKsFcJ3sluDjmhizpQaxbYTfAVXu3q8yd0su/BHHhBpteyHvYyyz0Eb9LUysR2cMtWvfPU6vnoPgYvOGO1CziyGEsgKULkCH4o2Vgl1gQuKWO4V68rFW8a/jvq28sbY+y/Ao0I5ohpnBcQOAawiFbz6yJtObajYMuztDDP8oY656EuuJXBJhuKAJPI/7WDtgfV8ffOh/iQGQATVMtgDN0gv8bn5NdUX8UMNX1sHhU3H1UpoW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CO1</vt:lpstr>
      <vt:lpstr>Cronograma</vt:lpstr>
      <vt:lpstr>'CO1'!Area_de_impressao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AOC01</dc:creator>
  <cp:lastModifiedBy>User</cp:lastModifiedBy>
  <cp:lastPrinted>2024-08-28T18:31:06Z</cp:lastPrinted>
  <dcterms:created xsi:type="dcterms:W3CDTF">2014-06-01T18:53:15Z</dcterms:created>
  <dcterms:modified xsi:type="dcterms:W3CDTF">2024-09-11T15:22:07Z</dcterms:modified>
</cp:coreProperties>
</file>