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ENGENHARIA\MEDIÇÕES 2024\"/>
    </mc:Choice>
  </mc:AlternateContent>
  <workbookProtection workbookAlgorithmName="SHA-512" workbookHashValue="zVN2EEiMuaK+0WNa997UhvnW+MYwvaJlAioOe0Ix5MTQjMtfFyk1ii3VNrANoLpE9sJSBZKgmC//OJJsIFW+Og==" workbookSaltValue="TUqBQr4Nffnnyqv+5L+T5w==" workbookSpinCount="100000" lockStructure="1"/>
  <bookViews>
    <workbookView xWindow="0" yWindow="0" windowWidth="28800" windowHeight="11715"/>
  </bookViews>
  <sheets>
    <sheet name="P.O" sheetId="5" r:id="rId1"/>
    <sheet name="CRONOGRAMA." sheetId="8" r:id="rId2"/>
  </sheets>
  <externalReferences>
    <externalReference r:id="rId3"/>
  </externalReferences>
  <definedNames>
    <definedName name="____sub1">#REF!</definedName>
    <definedName name="____sub2">#REF!</definedName>
    <definedName name="____sub3">#REF!</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#REF!</definedName>
    <definedName name="AA" hidden="1">{#N/A,#N/A,FALSE,"ALVENARIA";#N/A,#N/A,FALSE,"BLOCOS";#N/A,#N/A,FALSE,"CINTAS";#N/A,#N/A,FALSE,"CORTINA";#N/A,#N/A,FALSE,"LAJES";#N/A,#N/A,FALSE,"PILARES";#N/A,#N/A,FALSE,"VIGAS"}</definedName>
    <definedName name="ABC">OFFSET(#REF!,1,0):OFFSET(#REF!,-1,0)</definedName>
    <definedName name="ademir" hidden="1">{#N/A,#N/A,FALSE,"Cronograma";#N/A,#N/A,FALSE,"Cronogr. 2"}</definedName>
    <definedName name="AREA">#REF!</definedName>
    <definedName name="B">#REF!</definedName>
    <definedName name="BDI">#REF!</definedName>
    <definedName name="bosta" hidden="1">{#N/A,#N/A,FALSE,"Cronograma";#N/A,#N/A,FALSE,"Cronogr. 2"}</definedName>
    <definedName name="CA´L" hidden="1">{#N/A,#N/A,FALSE,"Cronograma";#N/A,#N/A,FALSE,"Cronogr. 2"}</definedName>
    <definedName name="CalculoFossa20" hidden="1">{#N/A,#N/A,FALSE,"ALVENARIA";#N/A,#N/A,FALSE,"BLOCOS";#N/A,#N/A,FALSE,"CINTAS";#N/A,#N/A,FALSE,"CORTINA";#N/A,#N/A,FALSE,"LAJES";#N/A,#N/A,FALSE,"PILARES";#N/A,#N/A,FALSE,"VIGAS"}</definedName>
    <definedName name="Cedro1COMPLETO" hidden="1">{#N/A,#N/A,FALSE,"ALVENARIA";#N/A,#N/A,FALSE,"BLOCOS";#N/A,#N/A,FALSE,"CINTAS";#N/A,#N/A,FALSE,"CORTINA";#N/A,#N/A,FALSE,"LAJES";#N/A,#N/A,FALSE,"PILARES";#N/A,#N/A,FALSE,"VIGAS"}</definedName>
    <definedName name="ciclovia" hidden="1">{#N/A,#N/A,FALSE,"ALVENARIA";#N/A,#N/A,FALSE,"BLOCOS";#N/A,#N/A,FALSE,"CINTAS";#N/A,#N/A,FALSE,"CORTINA";#N/A,#N/A,FALSE,"LAJES";#N/A,#N/A,FALSE,"PILARES";#N/A,#N/A,FALSE,"VIGAS"}</definedName>
    <definedName name="ciclovia2" hidden="1">{#N/A,#N/A,FALSE,"ALVENARIA";#N/A,#N/A,FALSE,"BLOCOS";#N/A,#N/A,FALSE,"CINTAS";#N/A,#N/A,FALSE,"CORTINA";#N/A,#N/A,FALSE,"LAJES";#N/A,#N/A,FALSE,"PILARES";#N/A,#N/A,FALSE,"VIGAS"}</definedName>
    <definedName name="ciclovia3" hidden="1">{#N/A,#N/A,FALSE,"ALVENARIA";#N/A,#N/A,FALSE,"BLOCOS";#N/A,#N/A,FALSE,"CINTAS";#N/A,#N/A,FALSE,"CORTINA";#N/A,#N/A,FALSE,"LAJES";#N/A,#N/A,FALSE,"PILARES";#N/A,#N/A,FALSE,"VIGAS"}</definedName>
    <definedName name="ciclovia4" hidden="1">{#N/A,#N/A,FALSE,"ALVENARIA";#N/A,#N/A,FALSE,"BLOCOS";#N/A,#N/A,FALSE,"CINTAS";#N/A,#N/A,FALSE,"CORTINA";#N/A,#N/A,FALSE,"LAJES";#N/A,#N/A,FALSE,"PILARES";#N/A,#N/A,FALSE,"VIGAS"}</definedName>
    <definedName name="ciclovia5" hidden="1">{#N/A,#N/A,FALSE,"ALVENARIA";#N/A,#N/A,FALSE,"BLOCOS";#N/A,#N/A,FALSE,"CINTAS";#N/A,#N/A,FALSE,"CORTINA";#N/A,#N/A,FALSE,"LAJES";#N/A,#N/A,FALSE,"PILARES";#N/A,#N/A,FALSE,"VIGAS"}</definedName>
    <definedName name="ciclovia6" hidden="1">{#N/A,#N/A,FALSE,"ALVENARIA";#N/A,#N/A,FALSE,"BLOCOS";#N/A,#N/A,FALSE,"CINTAS";#N/A,#N/A,FALSE,"CORTINA";#N/A,#N/A,FALSE,"LAJES";#N/A,#N/A,FALSE,"PILARES";#N/A,#N/A,FALSE,"VIGAS"}</definedName>
    <definedName name="ciclovia7" hidden="1">{#N/A,#N/A,FALSE,"ALVENARIA";#N/A,#N/A,FALSE,"BLOCOS";#N/A,#N/A,FALSE,"CINTAS";#N/A,#N/A,FALSE,"CORTINA";#N/A,#N/A,FALSE,"LAJES";#N/A,#N/A,FALSE,"PILARES";#N/A,#N/A,FALSE,"VIGAS"}</definedName>
    <definedName name="ciclovia8" hidden="1">{#N/A,#N/A,FALSE,"ALVENARIA";#N/A,#N/A,FALSE,"BLOCOS";#N/A,#N/A,FALSE,"CINTAS";#N/A,#N/A,FALSE,"CORTINA";#N/A,#N/A,FALSE,"LAJES";#N/A,#N/A,FALSE,"PILARES";#N/A,#N/A,FALSE,"VIGAS"}</definedName>
    <definedName name="concorrentes" hidden="1">{#N/A,#N/A,FALSE,"Cronograma";#N/A,#N/A,FALSE,"Cronogr. 2"}</definedName>
    <definedName name="cotação" hidden="1">{#N/A,#N/A,FALSE,"ALVENARIA";#N/A,#N/A,FALSE,"BLOCOS";#N/A,#N/A,FALSE,"CINTAS";#N/A,#N/A,FALSE,"CORTINA";#N/A,#N/A,FALSE,"LAJES";#N/A,#N/A,FALSE,"PILARES";#N/A,#N/A,FALSE,"VIGAS"}</definedName>
    <definedName name="ddd" hidden="1">{#N/A,#N/A,FALSE,"ALVENARIA";#N/A,#N/A,FALSE,"BLOCOS";#N/A,#N/A,FALSE,"CINTAS";#N/A,#N/A,FALSE,"CORTINA";#N/A,#N/A,FALSE,"LAJES";#N/A,#N/A,FALSE,"PILARES";#N/A,#N/A,FALSE,"VIGAS"}</definedName>
    <definedName name="DOLAR">[1]INSUMOS!$G$8</definedName>
    <definedName name="EMPRESAS">OFFSET(#REF!,1,0):OFFSET(#REF!,-1,0)</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4">#REF!</definedName>
    <definedName name="Fossa20" hidden="1">{#N/A,#N/A,FALSE,"ALVENARIA";#N/A,#N/A,FALSE,"BLOCOS";#N/A,#N/A,FALSE,"CINTAS";#N/A,#N/A,FALSE,"CORTINA";#N/A,#N/A,FALSE,"LAJES";#N/A,#N/A,FALSE,"PILARES";#N/A,#N/A,FALSE,"VIGAS"}</definedName>
    <definedName name="fran" hidden="1">{#N/A,#N/A,FALSE,"ALVENARIA";#N/A,#N/A,FALSE,"BLOCOS";#N/A,#N/A,FALSE,"CINTAS";#N/A,#N/A,FALSE,"CORTINA";#N/A,#N/A,FALSE,"LAJES";#N/A,#N/A,FALSE,"PILARES";#N/A,#N/A,FALSE,"VIGAS"}</definedName>
    <definedName name="INDICES">OFFSET(#REF!,1,0):OFFSET(#REF!,-1,0)</definedName>
    <definedName name="mac" hidden="1">{#N/A,#N/A,FALSE,"ALVENARIA";#N/A,#N/A,FALSE,"BLOCOS";#N/A,#N/A,FALSE,"CINTAS";#N/A,#N/A,FALSE,"CORTINA";#N/A,#N/A,FALSE,"LAJES";#N/A,#N/A,FALSE,"PILARES";#N/A,#N/A,FALSE,"VIGAS"}</definedName>
    <definedName name="MACAHDO" hidden="1">{#N/A,#N/A,FALSE,"ALVENARIA";#N/A,#N/A,FALSE,"BLOCOS";#N/A,#N/A,FALSE,"CINTAS";#N/A,#N/A,FALSE,"CORTINA";#N/A,#N/A,FALSE,"LAJES";#N/A,#N/A,FALSE,"PILARES";#N/A,#N/A,FALSE,"VIGAS"}</definedName>
    <definedName name="MACHADO" hidden="1">{#N/A,#N/A,FALSE,"ALVENARIA";#N/A,#N/A,FALSE,"BLOCOS";#N/A,#N/A,FALSE,"CINTAS";#N/A,#N/A,FALSE,"CORTINA";#N/A,#N/A,FALSE,"LAJES";#N/A,#N/A,FALSE,"PILARES";#N/A,#N/A,FALSE,"VIGAS"}</definedName>
    <definedName name="noo" hidden="1">{#N/A,#N/A,FALSE,"ALVENARIA";#N/A,#N/A,FALSE,"BLOCOS";#N/A,#N/A,FALSE,"CINTAS";#N/A,#N/A,FALSE,"CORTINA";#N/A,#N/A,FALSE,"LAJES";#N/A,#N/A,FALSE,"PILARES";#N/A,#N/A,FALSE,"VIGAS"}</definedName>
    <definedName name="obra">#REF!</definedName>
    <definedName name="obra1">#REF!</definedName>
    <definedName name="obra2">#REF!</definedName>
    <definedName name="obra3">#REF!</definedName>
    <definedName name="obra4">#REF!</definedName>
    <definedName name="obra5">#REF!</definedName>
    <definedName name="orcamento" hidden="1">{#N/A,#N/A,FALSE,"ALVENARIA";#N/A,#N/A,FALSE,"BLOCOS";#N/A,#N/A,FALSE,"CINTAS";#N/A,#N/A,FALSE,"CORTINA";#N/A,#N/A,FALSE,"LAJES";#N/A,#N/A,FALSE,"PILARES";#N/A,#N/A,FALSE,"VIGAS"}</definedName>
    <definedName name="P.1">#REF!</definedName>
    <definedName name="P.10">#REF!</definedName>
    <definedName name="P.11">#REF!</definedName>
    <definedName name="P.12">#REF!</definedName>
    <definedName name="P.13">#REF!</definedName>
    <definedName name="P.14">#REF!</definedName>
    <definedName name="P.15">#REF!</definedName>
    <definedName name="P.2">#REF!</definedName>
    <definedName name="P.3">#REF!</definedName>
    <definedName name="P.4">#REF!</definedName>
    <definedName name="P.5">#REF!</definedName>
    <definedName name="P.6">#REF!</definedName>
    <definedName name="P.7">#REF!</definedName>
    <definedName name="P.8">#REF!</definedName>
    <definedName name="P.9">#REF!</definedName>
    <definedName name="Pedreiro_de_acabamento">[1]INSUMOS!$B$11</definedName>
    <definedName name="Popular" hidden="1">{#N/A,#N/A,FALSE,"Cronograma";#N/A,#N/A,FALSE,"Cronogr. 2"}</definedName>
    <definedName name="PP1.1">#REF!</definedName>
    <definedName name="PP1.10">#REF!</definedName>
    <definedName name="PP1.11">#REF!</definedName>
    <definedName name="PP1.12">#REF!</definedName>
    <definedName name="PP1.13">#REF!</definedName>
    <definedName name="PP1.14">#REF!</definedName>
    <definedName name="PP1.15">#REF!</definedName>
    <definedName name="PP1.2">#REF!</definedName>
    <definedName name="PP1.3">#REF!</definedName>
    <definedName name="PP1.4">#REF!</definedName>
    <definedName name="PP1.5">#REF!</definedName>
    <definedName name="PP1.6">#REF!</definedName>
    <definedName name="PP1.7">#REF!</definedName>
    <definedName name="PP1.8">#REF!</definedName>
    <definedName name="PP1.9">#REF!</definedName>
    <definedName name="rio" hidden="1">{#N/A,#N/A,FALSE,"Cronograma";#N/A,#N/A,FALSE,"Cronogr. 2"}</definedName>
    <definedName name="ss" hidden="1">{#N/A,#N/A,FALSE,"Cronograma";#N/A,#N/A,FALSE,"Cronogr. 2"}</definedName>
    <definedName name="T.1">#REF!</definedName>
    <definedName name="T.10">#REF!</definedName>
    <definedName name="T.11">#REF!</definedName>
    <definedName name="T.12">#REF!</definedName>
    <definedName name="T.13">#REF!</definedName>
    <definedName name="T.14">#REF!</definedName>
    <definedName name="T.15">#REF!</definedName>
    <definedName name="T.2">#REF!</definedName>
    <definedName name="T.3">#REF!</definedName>
    <definedName name="T.4">#REF!</definedName>
    <definedName name="T.5">#REF!</definedName>
    <definedName name="T.6">#REF!</definedName>
    <definedName name="T.7">#REF!</definedName>
    <definedName name="T.8">#REF!</definedName>
    <definedName name="T.9">#REF!</definedName>
    <definedName name="_xlnm.Print_Titles" localSheetId="0">P.O!$2:$7</definedName>
    <definedName name="TOT.P">#REF!</definedName>
    <definedName name="TOT1.P">#REF!</definedName>
    <definedName name="TT.1">#REF!</definedName>
    <definedName name="TT.10">#REF!</definedName>
    <definedName name="TT.11">#REF!</definedName>
    <definedName name="TT.12">#REF!</definedName>
    <definedName name="TT.13">#REF!</definedName>
    <definedName name="TT.14">#REF!</definedName>
    <definedName name="TT.15">#REF!</definedName>
    <definedName name="TT.2">#REF!</definedName>
    <definedName name="TT.3">#REF!</definedName>
    <definedName name="TT.4">#REF!</definedName>
    <definedName name="TT.5">#REF!</definedName>
    <definedName name="TT.6">#REF!</definedName>
    <definedName name="TT.7">#REF!</definedName>
    <definedName name="TT.8">#REF!</definedName>
    <definedName name="TT.9">#REF!</definedName>
    <definedName name="wrn.Cronograma." hidden="1">{#N/A,#N/A,FALSE,"Cronograma";#N/A,#N/A,FALSE,"Cronogr. 2"}</definedName>
    <definedName name="wrn.GERAL." hidden="1">{#N/A,#N/A,FALSE,"ET-CAPA";#N/A,#N/A,FALSE,"ET-PAG1";#N/A,#N/A,FALSE,"ET-PAG2";#N/A,#N/A,FALSE,"ET-PAG3";#N/A,#N/A,FALSE,"ET-PAG4";#N/A,#N/A,FALSE,"ET-PAG5"}</definedName>
    <definedName name="wrn.mode_lev.xls." hidden="1">{#N/A,#N/A,FALSE,"ALVENARIA";#N/A,#N/A,FALSE,"BLOCOS";#N/A,#N/A,FALSE,"CINTAS";#N/A,#N/A,FALSE,"CORTINA";#N/A,#N/A,FALSE,"LAJES";#N/A,#N/A,FALSE,"PILARES";#N/A,#N/A,FALSE,"VIGAS"}</definedName>
    <definedName name="wrn.PENDENCIAS." hidden="1">{#N/A,#N/A,FALSE,"GERAL";#N/A,#N/A,FALSE,"012-96";#N/A,#N/A,FALSE,"018-96";#N/A,#N/A,FALSE,"027-96";#N/A,#N/A,FALSE,"059-96";#N/A,#N/A,FALSE,"076-96";#N/A,#N/A,FALSE,"019-97";#N/A,#N/A,FALSE,"021-97";#N/A,#N/A,FALSE,"022-97";#N/A,#N/A,FALSE,"028-97"}</definedName>
    <definedName name="x" hidden="1">{#N/A,#N/A,FALSE,"ALVENARIA";#N/A,#N/A,FALSE,"BLOCOS";#N/A,#N/A,FALSE,"CINTAS";#N/A,#N/A,FALSE,"CORTINA";#N/A,#N/A,FALSE,"LAJES";#N/A,#N/A,FALSE,"PILARES";#N/A,#N/A,FALSE,"VIGAS"}</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8" l="1"/>
  <c r="H88" i="5" l="1"/>
  <c r="I88" i="5" s="1"/>
  <c r="I22" i="8" l="1"/>
  <c r="H87" i="5"/>
  <c r="I87" i="5" s="1"/>
  <c r="I89" i="5" s="1"/>
  <c r="H84" i="5"/>
  <c r="I84" i="5" s="1"/>
  <c r="H83" i="5"/>
  <c r="I83" i="5" s="1"/>
  <c r="H82" i="5"/>
  <c r="I82" i="5" s="1"/>
  <c r="H79" i="5"/>
  <c r="I79" i="5" s="1"/>
  <c r="H78" i="5"/>
  <c r="I78" i="5" s="1"/>
  <c r="H77" i="5"/>
  <c r="I77" i="5" s="1"/>
  <c r="H76" i="5"/>
  <c r="I76" i="5" s="1"/>
  <c r="H75" i="5"/>
  <c r="I75" i="5" s="1"/>
  <c r="H74" i="5"/>
  <c r="I74" i="5" s="1"/>
  <c r="H73" i="5"/>
  <c r="I73" i="5" s="1"/>
  <c r="H72" i="5"/>
  <c r="I72" i="5" s="1"/>
  <c r="H71" i="5"/>
  <c r="I71" i="5" s="1"/>
  <c r="H70" i="5"/>
  <c r="I70" i="5" s="1"/>
  <c r="H69" i="5"/>
  <c r="I69" i="5" s="1"/>
  <c r="H68" i="5"/>
  <c r="I68" i="5" s="1"/>
  <c r="H67" i="5"/>
  <c r="I67" i="5" s="1"/>
  <c r="H66" i="5"/>
  <c r="I66" i="5" s="1"/>
  <c r="H65" i="5"/>
  <c r="I65" i="5" s="1"/>
  <c r="H64" i="5"/>
  <c r="I64" i="5" s="1"/>
  <c r="H63" i="5"/>
  <c r="F63" i="5"/>
  <c r="H62" i="5"/>
  <c r="I62" i="5" s="1"/>
  <c r="H59" i="5"/>
  <c r="I59" i="5" s="1"/>
  <c r="H58" i="5"/>
  <c r="I58" i="5" s="1"/>
  <c r="H57" i="5"/>
  <c r="I57" i="5" s="1"/>
  <c r="H54" i="5"/>
  <c r="I54" i="5" s="1"/>
  <c r="H53" i="5"/>
  <c r="I53" i="5" s="1"/>
  <c r="H52" i="5"/>
  <c r="I52" i="5" s="1"/>
  <c r="H51" i="5"/>
  <c r="I51" i="5" s="1"/>
  <c r="H50" i="5"/>
  <c r="I50" i="5" s="1"/>
  <c r="H49" i="5"/>
  <c r="I49" i="5" s="1"/>
  <c r="H46" i="5"/>
  <c r="I46" i="5" s="1"/>
  <c r="H45" i="5"/>
  <c r="I45" i="5" s="1"/>
  <c r="H44" i="5"/>
  <c r="I44" i="5" s="1"/>
  <c r="H43" i="5"/>
  <c r="I43" i="5" s="1"/>
  <c r="H42" i="5"/>
  <c r="I42" i="5" s="1"/>
  <c r="H41" i="5"/>
  <c r="F41" i="5"/>
  <c r="H38" i="5"/>
  <c r="I38" i="5" s="1"/>
  <c r="H37" i="5"/>
  <c r="I37" i="5" s="1"/>
  <c r="H36" i="5"/>
  <c r="I36" i="5" s="1"/>
  <c r="H35" i="5"/>
  <c r="I35" i="5" s="1"/>
  <c r="H34" i="5"/>
  <c r="I34" i="5" s="1"/>
  <c r="H33" i="5"/>
  <c r="I33" i="5" s="1"/>
  <c r="H32" i="5"/>
  <c r="I32" i="5" s="1"/>
  <c r="H31" i="5"/>
  <c r="I31" i="5" s="1"/>
  <c r="H30" i="5"/>
  <c r="I30" i="5" s="1"/>
  <c r="H29" i="5"/>
  <c r="I29" i="5" s="1"/>
  <c r="H28" i="5"/>
  <c r="I28" i="5" s="1"/>
  <c r="H27" i="5"/>
  <c r="I27" i="5" s="1"/>
  <c r="H26" i="5"/>
  <c r="I26" i="5" s="1"/>
  <c r="H25" i="5"/>
  <c r="I25" i="5" s="1"/>
  <c r="H24" i="5"/>
  <c r="I24" i="5" s="1"/>
  <c r="H23" i="5"/>
  <c r="I23" i="5" s="1"/>
  <c r="H22" i="5"/>
  <c r="F22" i="5"/>
  <c r="H21" i="5"/>
  <c r="F21" i="5"/>
  <c r="H20" i="5"/>
  <c r="I20" i="5" s="1"/>
  <c r="H19" i="5"/>
  <c r="I19" i="5" s="1"/>
  <c r="H18" i="5"/>
  <c r="I18" i="5" s="1"/>
  <c r="H17" i="5"/>
  <c r="I17" i="5" s="1"/>
  <c r="H16" i="5"/>
  <c r="I16" i="5" s="1"/>
  <c r="H15" i="5"/>
  <c r="I15" i="5" s="1"/>
  <c r="H14" i="5"/>
  <c r="I14" i="5" s="1"/>
  <c r="H13" i="5"/>
  <c r="I13" i="5" s="1"/>
  <c r="H12" i="5"/>
  <c r="I12" i="5" s="1"/>
  <c r="H9" i="5"/>
  <c r="I9" i="5" s="1"/>
  <c r="I10" i="5" l="1"/>
  <c r="D8" i="8" s="1"/>
  <c r="F8" i="8" s="1"/>
  <c r="I55" i="5"/>
  <c r="I60" i="5"/>
  <c r="D16" i="8" s="1"/>
  <c r="H16" i="8" s="1"/>
  <c r="I85" i="5"/>
  <c r="D20" i="8" s="1"/>
  <c r="I20" i="8" s="1"/>
  <c r="I63" i="5"/>
  <c r="I80" i="5" s="1"/>
  <c r="D18" i="8" s="1"/>
  <c r="H18" i="8" s="1"/>
  <c r="I21" i="5"/>
  <c r="I39" i="5" s="1"/>
  <c r="D10" i="8" s="1"/>
  <c r="G10" i="8" s="1"/>
  <c r="I41" i="5"/>
  <c r="I47" i="5" s="1"/>
  <c r="I22" i="5"/>
  <c r="D14" i="8"/>
  <c r="F18" i="8" l="1"/>
  <c r="G18" i="8"/>
  <c r="I18" i="8"/>
  <c r="F10" i="8"/>
  <c r="D12" i="8"/>
  <c r="F12" i="8" s="1"/>
  <c r="I90" i="5"/>
  <c r="E4" i="8" s="1"/>
  <c r="F14" i="8"/>
  <c r="G14" i="8"/>
  <c r="I14" i="8"/>
  <c r="H14" i="8"/>
  <c r="D23" i="8" l="1"/>
</calcChain>
</file>

<file path=xl/sharedStrings.xml><?xml version="1.0" encoding="utf-8"?>
<sst xmlns="http://schemas.openxmlformats.org/spreadsheetml/2006/main" count="426" uniqueCount="243">
  <si>
    <t>MUNICÍPIO/UF:</t>
  </si>
  <si>
    <t>PARAISÓPOLIS/ MG</t>
  </si>
  <si>
    <t>OBJETO:</t>
  </si>
  <si>
    <t>DATA DA PLANILHA:</t>
  </si>
  <si>
    <t>LOCAL:</t>
  </si>
  <si>
    <t>FORMA DE EXECUÇÃO:</t>
  </si>
  <si>
    <t>REFERÊNCIA:</t>
  </si>
  <si>
    <t>PRAZO DE EXECUÇÃO:</t>
  </si>
  <si>
    <t>ITENS / SUBITENS</t>
  </si>
  <si>
    <t>CÓDIGO</t>
  </si>
  <si>
    <t>FONTE</t>
  </si>
  <si>
    <t>DESCRIÇÃO DOS SERVIÇOS</t>
  </si>
  <si>
    <t>UNID.</t>
  </si>
  <si>
    <t>QUANT.</t>
  </si>
  <si>
    <t>PR. UNIT. S/ BDI</t>
  </si>
  <si>
    <t>PREÇO COM BDI</t>
  </si>
  <si>
    <t>TOTAL</t>
  </si>
  <si>
    <t>1.0</t>
  </si>
  <si>
    <t>1.1</t>
  </si>
  <si>
    <t>M2</t>
  </si>
  <si>
    <t>SUBTOTAL:</t>
  </si>
  <si>
    <t>2.0</t>
  </si>
  <si>
    <t>SETOP</t>
  </si>
  <si>
    <t>3.0</t>
  </si>
  <si>
    <t>3.1</t>
  </si>
  <si>
    <t>4.0</t>
  </si>
  <si>
    <t>TOTAL GERAL</t>
  </si>
  <si>
    <t>3.2</t>
  </si>
  <si>
    <t>4.1</t>
  </si>
  <si>
    <t>3.3</t>
  </si>
  <si>
    <t>3.4</t>
  </si>
  <si>
    <t>m2</t>
  </si>
  <si>
    <t>REFORMA ESCOLA MUNICIPAL MONSENHOR VIEIRA</t>
  </si>
  <si>
    <t>JARDIM AEROPORTO - PARAISÓPOLIS</t>
  </si>
  <si>
    <t>ED-50542</t>
  </si>
  <si>
    <t>REVESTIMENTO COM CERÂMICA APLICADO EM PISO, ACABAMENTO ESMALTADO, AMBIENTE INTERNO, PADRÃO EXTRA, DIMENSÃO DA PEÇA ATÉ 2025 CM2, PEI V, ASSENTAMENTO COM ARGAMASSA INDUSTRIALIZADA, INCLUSIVE REJUNTAMENTO</t>
  </si>
  <si>
    <t>BANCADA EM GRANITO CINZA ANDORINHA E = 3 CM, APOIADA EM
 ALVENARIA</t>
  </si>
  <si>
    <t>ED-48344</t>
  </si>
  <si>
    <t>TORNEIRA METÁLICA PARA LAVATÓRIO, ABERTURA 1/4 DE VOLTA, ACABAMENTO CROMADO, COM AREJADOR, APLICAÇÃO DE MESA , INCLUSIVE ENGATE FLEXÍVEL METÁLICO, FORNECIMENTO E INSTALAÇÃO</t>
  </si>
  <si>
    <t xml:space="preserve">UN </t>
  </si>
  <si>
    <t>ED-50330</t>
  </si>
  <si>
    <t>PINTURA ACRÍLICA EM PAREDE, DUAS (2) DEMÃOS, INCLUSIVE UMA (1) DEMÃO DE MASSA CORRIDA (PVA), EXCLUSIVE SELADOR ACRÍLICO</t>
  </si>
  <si>
    <t>ED-50455</t>
  </si>
  <si>
    <t>UN</t>
  </si>
  <si>
    <t>M3</t>
  </si>
  <si>
    <t>PORTA EM ALUMÍNIO DE CORRER COM 2 FOLHAS (160X210)CM COMPLETA, LINHA 25/SUPREMA, ACABAMENTO ANODIZADO NATURAL, INCLUSIVE PERFIS, VIDRO, FERRAGENS E INSTALAÇÃO</t>
  </si>
  <si>
    <t>ED-29487</t>
  </si>
  <si>
    <t>REGISTRO DE GAVETA, TIPO BASE, ROSCÁVEL 3/4" (PARA TUBO SOLDÁVEL OU PPR DN 25MM/CPVC DN 22MM), INCLUSIVE ACABAMENTO (PADRÃO MÉDIO) E CANOPLA CROMADO</t>
  </si>
  <si>
    <t xml:space="preserve"> ED-49989</t>
  </si>
  <si>
    <t>ATENDIMENTO</t>
  </si>
  <si>
    <t>3.5</t>
  </si>
  <si>
    <t>JANELA EM ALUMÍNIO DE CORRER COM 2 FOLHAS, LINHA 25/ SUPREMA, ACABAMENTO ANODIZADO NATURAL, INCLUSIVE PERFIS, VIDRO 4MM E INSTALAÇÃO, EXCLUSIVE FERRAGENS PARA JANELA DE ALUMÍNIO DE CORRER</t>
  </si>
  <si>
    <t>ED-29484</t>
  </si>
  <si>
    <t xml:space="preserve"> UN</t>
  </si>
  <si>
    <t>ED-50498</t>
  </si>
  <si>
    <t>ED-50460</t>
  </si>
  <si>
    <t>ED-50461</t>
  </si>
  <si>
    <t>ED-50497</t>
  </si>
  <si>
    <t>QUADRA</t>
  </si>
  <si>
    <t>M</t>
  </si>
  <si>
    <t>PINTURA INTERNA E EXTERNA</t>
  </si>
  <si>
    <t>ESCADA EM CONCRETO ARMADO MOLDADO IN LOCO, FCK 25 MPA, COM 2 LANCES EM  U  E LAJE PLANA, FÔRMA EM CHAPA DE MADEIRA COMPENSADA RESINADA. AF_11/2020_PA</t>
  </si>
  <si>
    <t>SINAPI</t>
  </si>
  <si>
    <t>102074</t>
  </si>
  <si>
    <t>SETOP AGOSTO/2023 E SINAPI NOV/2023</t>
  </si>
  <si>
    <t>PROJETO EXECUTIVO DE ESTRUTURA DE CONCRETO</t>
  </si>
  <si>
    <t>CO-27427</t>
  </si>
  <si>
    <t>LIXAMENTO MANUAL EM PAREDE PARA REMOÇÃO DE TINTA</t>
  </si>
  <si>
    <t>ED-50505</t>
  </si>
  <si>
    <t>ED-50506</t>
  </si>
  <si>
    <t>ED-50451</t>
  </si>
  <si>
    <t>ED-50499</t>
  </si>
  <si>
    <t>ED-16660</t>
  </si>
  <si>
    <t>SERVIÇOS PRELIMINARES</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</si>
  <si>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</si>
  <si>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PINTURA LÁTEX (PVA) EM TETO, DUAS (2) DEMÃOS, EXCLUSIVE SELADOR ACRÍLICO E MASSA ACRÍLICA/CORRIDA (PVA)</t>
  </si>
  <si>
    <t>PINTURA LÁTEX (PVA) EM PAREDE, DUAS (2) DEMÃOS, EXCLUSIVE SELADOR ACRÍLICO E MASSA ACRÍLICA/CORRIDA (PVA)</t>
  </si>
  <si>
    <t>PINTURA ACRÍLICA EM PAREDE, DUAS (2) DEMÃOS, EXCLUSIVE SELADOR ACRÍLICO E MASSA ACRÍLICA/CORRIDA (PVA)</t>
  </si>
  <si>
    <t>PINTURA ESMALTE EM ESTRUTURA METÁLICA, DUAS (2) DEMÃOS, INCLUSIVE UMA (1) DEMÃO FUNDO ANTICORROSIVO</t>
  </si>
  <si>
    <t>4.5</t>
  </si>
  <si>
    <t>4.6</t>
  </si>
  <si>
    <t>5.0</t>
  </si>
  <si>
    <t>5.1</t>
  </si>
  <si>
    <t>5.2</t>
  </si>
  <si>
    <t>5.3</t>
  </si>
  <si>
    <t>6.0</t>
  </si>
  <si>
    <t>6.1</t>
  </si>
  <si>
    <t>6.2</t>
  </si>
  <si>
    <t>7.0</t>
  </si>
  <si>
    <t>7.2</t>
  </si>
  <si>
    <t>7.3</t>
  </si>
  <si>
    <t>BANHEIRO PROFESSORES</t>
  </si>
  <si>
    <t>ED-48467</t>
  </si>
  <si>
    <t>ED-50298</t>
  </si>
  <si>
    <t>CUBA DE LOUÇA BRANCA DE EMBUTIR, FORMATO OVAL,
INCLUSIVE VÁLVULA DE ESCOAMENTO DE METAL COM
ACABAMENTO CROMADO, SIFÃO DE METAL TIPO COPO COM
ACABAMENTO CROMADO, FORNECIMENTO E INSTALAÇÃO</t>
  </si>
  <si>
    <t>ED-50279</t>
  </si>
  <si>
    <t xml:space="preserve"> LIXAMENTO MANUAL EM TETO PARA REMOÇÃO DE TINTA</t>
  </si>
  <si>
    <t>ED-51152</t>
  </si>
  <si>
    <t>ED-31997</t>
  </si>
  <si>
    <t>ED-48195</t>
  </si>
  <si>
    <t>ALVENARIA DE VEDAÇÃO COM BLOCO DE CONCRETO, ESP. 14CM, COM ACABAMENTO APARENTE, INCLUSIVE ARGAMASSA PARA ASSENTAMENTO</t>
  </si>
  <si>
    <t>ED-50730</t>
  </si>
  <si>
    <t>CHAPISCO COM ARGAMASSA, TRAÇO 1:2:3 (CIMENTO, AREIA E PEDRISCO), APLICADO COM COLHER, ESP. 5MM, INCLUSIVE ARGAMASSA COM PREPARO MECANIZADO</t>
  </si>
  <si>
    <t>ED-50732</t>
  </si>
  <si>
    <t>EMBOÇO COM ARGAMASSA, TRAÇO 1:6 (CIMENTO E AREIA), ESP. 20MM,APLICAÇÃO MANUAL, INCLUSIVE ARGAMASSA COM PREPARO MECANIZADO, EXCLUSIVE CHAPISCO</t>
  </si>
  <si>
    <t>ED-50761</t>
  </si>
  <si>
    <t>REBOCO COM ARGAMASSA, TRAÇO 1:2:8 (CIMENTO, CAL E AREIA) , ESP. 20MM, APLICAÇÃO MANUAL, INCLUSIVE ARGAMASSA COM PREPARO MECANIZADO, EXCLUSIVE CHAPISCO</t>
  </si>
  <si>
    <t>3.6</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</si>
  <si>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</si>
  <si>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</si>
  <si>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ED-50225</t>
  </si>
  <si>
    <t>PONTO DE EMBUTIR PARA ESGOTO EM TUBO PVC RÍGIDO, PBV SÉRIE NORMAL, DN 100MM (4"), EMBUTIDO EM PISO COM DISTÂNCIA DE ATÉ CINCO (5) METROS DO RAMAL DE ESGOTO, INCLUSIVE CONEXÕES E FIXAÇÃO DO TUBO COM ENCHIMENTO DO RASGO NO CONCRETO COM ARGAMASSA</t>
  </si>
  <si>
    <t>ED-50227</t>
  </si>
  <si>
    <t>PONTO DE EMBUTIR PARA UM (1) INTERRUPTOR SIMPLES (10A 250V), COM PLACA 4"X2" DE UM (1) POSTO, COM ELETRODUTO FLEXÍVEL CORRUGADO, ANTI-CHAMA, DN 25MM (3/4"), EMBUTIDO NA ALVENARIA E CABO DE COBRE FLEXÍVEL, CLASSE 5, ISOLAMENTO TIPO LSHF/ATOX, NÃO HALOGENADO, SEÇÃO 1, 5MM2 (70°C-450/750V), COM DISTÂNCIA DE ATÉ DEZ (10) METROS DO PONTO DE DERIVAÇÃO, INCLUSIVE CAIXA DE LIGAÇÃO, SUPORTE E FIXAÇÃO DO ELETRODUTO COM ENCHIMENTO DO RASGO NA ALVENARIA/CONCRETO COM ARGAMASSA</t>
  </si>
  <si>
    <t>ED-50228</t>
  </si>
  <si>
    <t xml:space="preserve"> PONTO DE EMBUTIR PARA UMA (1) LUMINÁRIA,COM ELETRODUTO DE PVC RÍGIDO ROSCÁVEL, DN 20MM (3/4"), EMBUTIDO NA LAJE E CABO DE COBRE FLEXÍVEL, CLASSE 5, ISOLAMENTO TIPO LSHF/ ATOX, NÃO HALOGENADO, SEÇÃO 1,5MM2 (70°C-450/750V), COM DISTÂNCIA DE ATÉ CINCO (5) METROS DO PONTO DE DERIVAÇÃO, EXCLUSIVE LUMINÁRIA, INCLUSIVE CAIXA DE LIGAÇÃO OCTOGONAL, SUPORTE E FIXAÇÃO DO ELETRODUTO</t>
  </si>
  <si>
    <t>ED-27088</t>
  </si>
  <si>
    <t>LUMINÁRIA COMERCIAL COM ALETAS DE SOBREPOR COMPLETA, PARA QUATRO (4) LÂMPADAS TUBULARES LED 4X9W-ØT8, TEMPERATURA DA COR 6500K, FORNECIMENTO E INSTALAÇÃO, INCLUSIVE BASE E LÂMPADA</t>
  </si>
  <si>
    <t>ED-17905</t>
  </si>
  <si>
    <t>PONTO DE EMBUTIR PARA UMA (1) TOMADA PADRÃO, TRÊS (3) POLOS (2P+T/10A-250V), COM PLACA 4"X2" DE UM (1) POSTO, COM ELETRODUTO DE PVC RÍGIDO ROSCÁVEL, DN 20MM (3/4"), EMBUTIDO NO PISO E CABO DE COBRE FLEXÍVEL, CLASSE 5, ISOLAMENTO TIPO LSHF/ATOX, NÃO HALOGENADO, SEÇÃO 2,
 5MM2 (70°C-450/750V), COM DISTÂNCIA DE ATÉ DEZ (10) METROS DO PONTO DE DERIVAÇÃO, INCLUSIVE CAIXA DE LIGAÇÃO, SUPORTE E FIXAÇÃO DO ELETRODUTO COM ENCHIMENTO DO RASGO NA ALVENARIA/CONCRETO COM ARGAMASSA</t>
  </si>
  <si>
    <t>ED-50296</t>
  </si>
  <si>
    <t>BACIA SANITÁRIA (VASO) DE LOUÇA CONVENCIONAL, COR BRANCA, INCLUSIVE ACESSÓRIOS DE FIXAÇÃO/VEDAÇÃO, FORNECIMENTO, INSTALAÇÃO E REJUNTAMENTO, EXCLUSIVE VÁLVULA DE DESCARGA E TUBO DE LIGAÇÃO</t>
  </si>
  <si>
    <t>2.4</t>
  </si>
  <si>
    <t>ED-48501</t>
  </si>
  <si>
    <t>DEMOLIÇÃO MANUAL DE REBOCO OU EMBOÇO, COM ESPESSURA
DE ATÉ 55MM, INCLUSIVE AFASTAMENTO E EMPILHAMENTO,
EXCLUSIVE TRANSPORTE E RETIRADA DO MATERIAL DEMOLIDO</t>
  </si>
  <si>
    <t>FORNECIMENTO DE JANELA EM FERRO, TIPO MÁXIM-AR,
INCLUSIVE ASSENTAMENTO, FERRAGENS E ACESSÓRIOS</t>
  </si>
  <si>
    <t>ED-50956</t>
  </si>
  <si>
    <t>PORTA METÁLICA PARA SANITÁRIO EM EM CHAPA GALVANIZADA,
ESP. 1,25MM (GSG-18), DIMENSÃO (80X150)CM, TIPO DE ABRIR,
UMA (1) FOLHA, INCLUSIVE BATENTE, ESTRUTURA EM METALON (
20X30)MM, DOBRADIÇA E TRANQUETA, EXCLUSIVE PINTURA</t>
  </si>
  <si>
    <t>ED-50977</t>
  </si>
  <si>
    <t>ED-29453</t>
  </si>
  <si>
    <t>ED-9081</t>
  </si>
  <si>
    <t>2.1</t>
  </si>
  <si>
    <t>2.2</t>
  </si>
  <si>
    <t>2.3</t>
  </si>
  <si>
    <t>2.5</t>
  </si>
  <si>
    <t>2.6</t>
  </si>
  <si>
    <t>7.1</t>
  </si>
  <si>
    <t>ED-48408</t>
  </si>
  <si>
    <t>FORRO DE MADEIRA EM ANGELIM</t>
  </si>
  <si>
    <t>ED-49689</t>
  </si>
  <si>
    <t>indireta</t>
  </si>
  <si>
    <t>BDI 29,42%</t>
  </si>
  <si>
    <t>ED-48421</t>
  </si>
  <si>
    <t xml:space="preserve">CONSTRUÇÃO DE BANHEIRO </t>
  </si>
  <si>
    <t>LIMPEZA FINAL PARA ENTREGA DA OBRA</t>
  </si>
  <si>
    <t>ED-50266</t>
  </si>
  <si>
    <t>CONSTRUÇÃO DE ESCADA</t>
  </si>
  <si>
    <t>2.7</t>
  </si>
  <si>
    <t>2.8</t>
  </si>
  <si>
    <t>2.9</t>
  </si>
  <si>
    <t>2.10</t>
  </si>
  <si>
    <t>2.11</t>
  </si>
  <si>
    <t>2.12</t>
  </si>
  <si>
    <t>2.13</t>
  </si>
  <si>
    <t>2.14</t>
  </si>
  <si>
    <t>2.15</t>
  </si>
  <si>
    <t>2.16</t>
  </si>
  <si>
    <t>2.17</t>
  </si>
  <si>
    <t>2.18</t>
  </si>
  <si>
    <t>2.19</t>
  </si>
  <si>
    <t>2.20</t>
  </si>
  <si>
    <t>2.21</t>
  </si>
  <si>
    <t>2.22</t>
  </si>
  <si>
    <t>2.23</t>
  </si>
  <si>
    <t>4.2</t>
  </si>
  <si>
    <t>6.4</t>
  </si>
  <si>
    <t>6.5</t>
  </si>
  <si>
    <t>6.6</t>
  </si>
  <si>
    <t>6.7</t>
  </si>
  <si>
    <t>6.8</t>
  </si>
  <si>
    <t>6.9</t>
  </si>
  <si>
    <t>6.10</t>
  </si>
  <si>
    <t>6.12</t>
  </si>
  <si>
    <t>6.13</t>
  </si>
  <si>
    <t>6.14</t>
  </si>
  <si>
    <t>8.0</t>
  </si>
  <si>
    <t>8.1</t>
  </si>
  <si>
    <r>
      <rPr>
        <b/>
        <sz val="10.5"/>
        <rFont val="Tahoma"/>
        <family val="2"/>
      </rPr>
      <t>PREFEITURA MUNICIPAL DE PARAISÓPOLIS</t>
    </r>
  </si>
  <si>
    <r>
      <rPr>
        <b/>
        <sz val="9.5"/>
        <rFont val="Tahoma"/>
        <family val="2"/>
      </rPr>
      <t>CRONOGRAMA FÍSICO-FINANCEIRO</t>
    </r>
  </si>
  <si>
    <t>VALOR DA OBRA:</t>
  </si>
  <si>
    <r>
      <rPr>
        <b/>
        <sz val="8.5"/>
        <rFont val="Tahoma"/>
        <family val="2"/>
      </rPr>
      <t>DATA DA</t>
    </r>
  </si>
  <si>
    <r>
      <rPr>
        <b/>
        <sz val="8.5"/>
        <rFont val="Tahoma"/>
        <family val="2"/>
      </rPr>
      <t>PLANILHA:</t>
    </r>
  </si>
  <si>
    <t>OBRA: REFORMA E AMPLIAÇÃO ESCOLA MONSENHOR SEBASTIÃO VIEIRA</t>
  </si>
  <si>
    <r>
      <rPr>
        <b/>
        <sz val="8.5"/>
        <rFont val="Tahoma"/>
        <family val="2"/>
      </rPr>
      <t>PRAZO DE EXECUÇÃO:  4 meses</t>
    </r>
  </si>
  <si>
    <r>
      <rPr>
        <b/>
        <sz val="8.5"/>
        <rFont val="Tahoma"/>
        <family val="2"/>
      </rPr>
      <t>ITEM</t>
    </r>
  </si>
  <si>
    <r>
      <rPr>
        <b/>
        <sz val="8.5"/>
        <rFont val="Tahoma"/>
        <family val="2"/>
      </rPr>
      <t>ETAPAS/DESCRIÇÃO</t>
    </r>
  </si>
  <si>
    <r>
      <rPr>
        <b/>
        <sz val="8.5"/>
        <rFont val="Tahoma"/>
        <family val="2"/>
      </rPr>
      <t>FÍSICO/ FINANCEIRO</t>
    </r>
  </si>
  <si>
    <r>
      <rPr>
        <b/>
        <sz val="8.5"/>
        <rFont val="Tahoma"/>
        <family val="2"/>
      </rPr>
      <t>TOTAL  ETAPAS</t>
    </r>
  </si>
  <si>
    <r>
      <rPr>
        <b/>
        <sz val="8.5"/>
        <rFont val="Tahoma"/>
        <family val="2"/>
      </rPr>
      <t>MÊS 1</t>
    </r>
  </si>
  <si>
    <r>
      <rPr>
        <b/>
        <sz val="8.5"/>
        <rFont val="Tahoma"/>
        <family val="2"/>
      </rPr>
      <t>MÊS 2</t>
    </r>
  </si>
  <si>
    <r>
      <rPr>
        <b/>
        <sz val="8.5"/>
        <rFont val="Tahoma"/>
        <family val="2"/>
      </rPr>
      <t>MÊS 3</t>
    </r>
  </si>
  <si>
    <r>
      <rPr>
        <b/>
        <sz val="8.5"/>
        <rFont val="Tahoma"/>
        <family val="2"/>
      </rPr>
      <t>MÊS 4</t>
    </r>
  </si>
  <si>
    <r>
      <rPr>
        <b/>
        <sz val="8.5"/>
        <rFont val="Tahoma"/>
        <family val="2"/>
      </rPr>
      <t>MÊS 5</t>
    </r>
  </si>
  <si>
    <r>
      <rPr>
        <b/>
        <sz val="8.5"/>
        <rFont val="Tahoma"/>
        <family val="2"/>
      </rPr>
      <t>SERVIÇOS PRELIMINARES</t>
    </r>
  </si>
  <si>
    <r>
      <rPr>
        <sz val="8.5"/>
        <rFont val="Verdana"/>
        <family val="2"/>
      </rPr>
      <t>Físico %</t>
    </r>
  </si>
  <si>
    <r>
      <rPr>
        <sz val="8.5"/>
        <rFont val="Verdana"/>
        <family val="2"/>
      </rPr>
      <t>Financeiro</t>
    </r>
  </si>
  <si>
    <r>
      <rPr>
        <b/>
        <sz val="9.5"/>
        <rFont val="Tahoma"/>
        <family val="2"/>
      </rPr>
      <t>Observações:</t>
    </r>
  </si>
  <si>
    <t>SERVIÇOS FINAIS E COMPLEMENTARES</t>
  </si>
  <si>
    <t>VALOR TOTAL</t>
  </si>
  <si>
    <t>Prefeito Municipal</t>
  </si>
  <si>
    <t>Responsável Técnico</t>
  </si>
  <si>
    <t>8.2</t>
  </si>
  <si>
    <t>ED-9155</t>
  </si>
  <si>
    <t>TANQUE DE MÁRMORE SINTÉTICO SIMPLES, CAPACIDADE 20 LITROS, INCLUSIVE ACESSÓRIOS DE FIXAÇÃO, VÁLVULA DE ESCOAMENTO DE METAL COM ACABAMENTO CROMADO, SIFÃO DE METAL TIPO COPO COM ACABAMENTO CROMADO, FORNECIMENTO E INSTALAÇÃO, EXCLUSIVE TORNEIRA</t>
  </si>
  <si>
    <t>LOCAL: Rua Cumbica nº37 - Jardim Aeroporto -  Paraisópolis - MG</t>
  </si>
  <si>
    <t>Prefeitura Municipal de Paraisópolis / MG</t>
  </si>
  <si>
    <t>CORRIMÃO INTERMEDIÁRIO SIMPLES EM TUBO GALVANIZADO, COM COSTURA, CLASSE LEVE (NBR-5580), DIÂMETRO 1.1/2", ESP. 3MM, FIXADO EM PISO COM MONTANTE VERTICAL, DIÂMETRO 1.1/2", INCLUSIVE SUPORTE PARA CORRIMÃO EM BARRA CHATA (1"X1/2"), EXCLUSIVE PINTURA</t>
  </si>
  <si>
    <t>ED-29551</t>
  </si>
  <si>
    <t>ED-48297</t>
  </si>
  <si>
    <t>kg</t>
  </si>
  <si>
    <t>ED-49630</t>
  </si>
  <si>
    <t>ED-49810</t>
  </si>
  <si>
    <t>FERRAGENS PARA JANELA DE ALUMÍNIO PARA CONJUNTO DEDUAS (2) FOLHAS DE CORRER, INCLUSIVE ROLDANAS E ACESSÓRIOS, FORNECIMENTO E INSTALAÇÃO, EXCLUSIVE JANELA</t>
  </si>
  <si>
    <t>ENGRADAMENTO PARA TELHAS CERÂMICA OU CONCRETO EM MADEIRA PARAJU</t>
  </si>
  <si>
    <t>COBERTURA EM TELHA CERÂMICA, TIPO COLONIAL, INCLUSIVE FIXAÇÃO, EXCLUSIVE ENGRADAMENTO E MANTA ISOLANTE/TÉRMICA</t>
  </si>
  <si>
    <t>REVESTIMENTO COM CERÂMICA APLICADO EM PAREDE, ACABAMENTO ESMALTADO, AMBIENTE INTERNO/EXTERNO, PADRÃO EXTRA, DIMENSÃO DA PEÇA ATÉ 2025 CM2, PEI III,
ASSENTAMENTO COM ARGAMASSA INDUSTRIALIZADA, INCLUSIVE REJUNTAMENTO</t>
  </si>
  <si>
    <t>BANCADA EM GRANITO CINZA ANDORINHA E = 3 CM, APOIADA EM ALVENARIA</t>
  </si>
  <si>
    <t>CUBA DE LOUÇA BRANCA DE EMBUTIR, FORMATO OVAL, INCLUSIVE VÁLVULA DE ESCOAMENTO DE METAL COM
ACABAMENTO CROMADO, SIFÃO DE METAL TIPO COPO COM ACABAMENTO CROMADO, FORNECIMENTO E INSTALAÇÃO</t>
  </si>
  <si>
    <t>REMOÇÃO DE LOUÇAS (LAVATÓRIO, BANHEIRA, PIA, VASO SANITÁRIO, TANQUE), COM REAPROVEITAMENTO, INCLUSIVE AFASTAMENTO E EMPILHAMENTO, EXCLUSIVE TRANSPORTE E RETIRADA DO MATERIAL REMOVIDO NÃO REAPROVEITÁVEL</t>
  </si>
  <si>
    <t>BACIA SANITÁRIA (VASO) DE LOUÇA CONVENCIONAL, COR BRANCA, INCLUSIVE ACESSÓRIOS DE FIXAÇÃO/VEDAÇÃO, VÁLVULA DE DESCARGA METÁLICA COM ACIONAMENTO DUPLO,
TUBO DE LIGAÇÃO DE LATÃO COM CANOPLA, FORNECIMENTO, INSTALAÇÃO E REJUNTAMENTO</t>
  </si>
  <si>
    <t>ESPELHO CRISTAL, DIMENSÃO (40X60)CM, COM ESP. 4MM, EM ACABAMENTO LAPIDADO, INCLUSIVE FIXAÇÃO COM PARAFUSO TIPO FINESSON, FORNECIMENTO E INSTALAÇÃO</t>
  </si>
  <si>
    <t>PINTURA ACRÍLICA PARA PISO EM FAIXA DE DEMARCAÇÃO DE QUADRA, DUAS (2) DEMÃOS, FAIXA COM LARGURA DE 5 CM</t>
  </si>
  <si>
    <t>PINTURA ACRÍLICA PARA PISO EM QUADRAS ESPORTIVA, DUAS (2) DEMÃOS</t>
  </si>
  <si>
    <t>COBERTURA EM TELHA CERÂMICA, TIPO COLONIAL, INCLUSIVE FIXAÇÃO, EXCLUSIVE ENGRADAMENTO E MANTA ISOLANTE/ TÉRMICA</t>
  </si>
  <si>
    <t>CORTE, DOBRA E MONTAGEM DE AÇO CA-50, DIÂMETRO 10MM, INCLUSIVE ESPAÇADOR</t>
  </si>
  <si>
    <t>CORTE, DOBRA E MONTAGEM DE AÇO CA-60, DIÂMETRO (4,2MM A5,0MM), INCLUSIVE ESPAÇADOR</t>
  </si>
  <si>
    <t>FORNECIMENTO DE CONCRETO ESTRUTURAL, USINADO, COM FCK 25MPA, INCLUSIVE LANÇAMENTO, ADENSAMENTO E ACABAMENTO</t>
  </si>
  <si>
    <t>FÔRMA E DESFORMA PARA VIGA-CINTA/BLOCO COM TÁBUA E SARRAFO, REAPROVEITAMENTO (3X) (FUNDAÇÃO)</t>
  </si>
  <si>
    <t>FORNECIMENTO DE JANELA EM FERRO, TIPO MÁXIM-AR, INCLUSIVE ASSENTAMENTO, FERRAGENS E ACESSÓRIOS</t>
  </si>
  <si>
    <t xml:space="preserve">4 meses  </t>
  </si>
  <si>
    <t>2.24</t>
  </si>
  <si>
    <t>2.25</t>
  </si>
  <si>
    <t>2.26</t>
  </si>
  <si>
    <t>2.27</t>
  </si>
  <si>
    <t>4.3</t>
  </si>
  <si>
    <t>4.4</t>
  </si>
  <si>
    <t>6.3</t>
  </si>
  <si>
    <t>6.11</t>
  </si>
  <si>
    <t>6.15</t>
  </si>
  <si>
    <t>6.16</t>
  </si>
  <si>
    <t>6.17</t>
  </si>
  <si>
    <t>6.18</t>
  </si>
  <si>
    <t>ML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</si>
</sst>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R$&quot;\ * #,##0.00_-;\-&quot;R$&quot;\ * #,##0.00_-;_-&quot;R$&quot;\ * &quot;-&quot;??_-;_-@_-"/>
    <numFmt numFmtId="164" formatCode="&quot;R$&quot;#,##0.00;&quot;R$&quot;\-#,##0.00"/>
    <numFmt numFmtId="165" formatCode="dd/mm/yyyy;@"/>
    <numFmt numFmtId="166" formatCode="&quot;R$&quot;#,##0.00"/>
  </numFmts>
  <fonts count="16" x14ac:knownFonts="1">
    <font>
      <sz val="10"/>
      <color rgb="FF000000"/>
      <name val="Times New Roman"/>
      <charset val="204"/>
    </font>
    <font>
      <sz val="11"/>
      <color theme="1"/>
      <name val="Calibri"/>
      <family val="2"/>
      <scheme val="minor"/>
    </font>
    <font>
      <sz val="9"/>
      <color rgb="FF000000"/>
      <name val="Calibri"/>
      <family val="2"/>
      <scheme val="minor"/>
    </font>
    <font>
      <sz val="8"/>
      <name val="Times New Roman"/>
      <family val="1"/>
    </font>
    <font>
      <sz val="10"/>
      <name val="Arial"/>
      <family val="2"/>
    </font>
    <font>
      <sz val="10"/>
      <name val="Calibri"/>
      <family val="2"/>
      <scheme val="minor"/>
    </font>
    <font>
      <b/>
      <sz val="10"/>
      <name val="Calibri"/>
      <family val="2"/>
      <scheme val="minor"/>
    </font>
    <font>
      <sz val="10"/>
      <color rgb="FF000000"/>
      <name val="Calibri"/>
      <family val="2"/>
      <scheme val="minor"/>
    </font>
    <font>
      <b/>
      <sz val="10.5"/>
      <name val="Tahoma"/>
      <family val="2"/>
    </font>
    <font>
      <b/>
      <sz val="9.5"/>
      <name val="Tahoma"/>
      <family val="2"/>
    </font>
    <font>
      <b/>
      <sz val="8.5"/>
      <name val="Tahoma"/>
      <family val="2"/>
    </font>
    <font>
      <b/>
      <sz val="8.5"/>
      <color rgb="FF000000"/>
      <name val="Tahoma"/>
      <family val="2"/>
    </font>
    <font>
      <sz val="8.5"/>
      <name val="Verdana"/>
      <family val="2"/>
    </font>
    <font>
      <b/>
      <sz val="7.5"/>
      <name val="Tahoma"/>
      <family val="2"/>
    </font>
    <font>
      <b/>
      <sz val="8.5"/>
      <name val="Verdana"/>
      <family val="2"/>
    </font>
    <font>
      <sz val="10"/>
      <color rgb="FF000000"/>
      <name val="Times New Roman"/>
      <family val="1"/>
    </font>
  </fonts>
  <fills count="9">
    <fill>
      <patternFill patternType="none"/>
    </fill>
    <fill>
      <patternFill patternType="gray125"/>
    </fill>
    <fill>
      <patternFill patternType="solid">
        <fgColor rgb="FFF2F2F2"/>
      </patternFill>
    </fill>
    <fill>
      <patternFill patternType="solid">
        <fgColor theme="6" tint="0.79998168889431442"/>
        <bgColor indexed="64"/>
      </patternFill>
    </fill>
    <fill>
      <patternFill patternType="solid">
        <fgColor rgb="FFBFBFBF"/>
      </patternFill>
    </fill>
    <fill>
      <patternFill patternType="solid">
        <fgColor rgb="FFD8D8D8"/>
      </patternFill>
    </fill>
    <fill>
      <patternFill patternType="solid">
        <fgColor rgb="FFD9D9D9"/>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0" fontId="4" fillId="0" borderId="0"/>
    <xf numFmtId="0" fontId="1" fillId="0" borderId="0"/>
  </cellStyleXfs>
  <cellXfs count="181">
    <xf numFmtId="0" fontId="0" fillId="0" borderId="0" xfId="0"/>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2" borderId="3" xfId="0"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44" fontId="5" fillId="2" borderId="3" xfId="0" applyNumberFormat="1" applyFont="1" applyFill="1" applyBorder="1" applyAlignment="1">
      <alignment horizontal="center" vertical="center" wrapText="1"/>
    </xf>
    <xf numFmtId="44" fontId="5" fillId="2" borderId="9"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65" fontId="7" fillId="2" borderId="3" xfId="0" applyNumberFormat="1" applyFont="1" applyFill="1" applyBorder="1" applyAlignment="1">
      <alignment horizontal="center" vertical="center" shrinkToFit="1"/>
    </xf>
    <xf numFmtId="165" fontId="7" fillId="2" borderId="8" xfId="0" applyNumberFormat="1" applyFont="1" applyFill="1" applyBorder="1" applyAlignment="1">
      <alignment horizontal="center" vertical="center" shrinkToFit="1"/>
    </xf>
    <xf numFmtId="0" fontId="7" fillId="2" borderId="4" xfId="0" applyFont="1" applyFill="1" applyBorder="1" applyAlignment="1">
      <alignment horizontal="center" vertical="center" wrapText="1"/>
    </xf>
    <xf numFmtId="44" fontId="7" fillId="2" borderId="7" xfId="0" applyNumberFormat="1"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44" fontId="7" fillId="2" borderId="15" xfId="0" applyNumberFormat="1" applyFont="1" applyFill="1" applyBorder="1" applyAlignment="1">
      <alignment horizontal="center" vertical="center" shrinkToFit="1"/>
    </xf>
    <xf numFmtId="0" fontId="6" fillId="5"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8" borderId="9" xfId="0" applyFont="1" applyFill="1" applyBorder="1" applyAlignment="1">
      <alignment horizontal="center" vertical="center" wrapText="1"/>
    </xf>
    <xf numFmtId="0" fontId="5" fillId="8" borderId="9" xfId="0" applyFont="1" applyFill="1" applyBorder="1" applyAlignment="1">
      <alignment horizontal="left" vertical="top" wrapText="1"/>
    </xf>
    <xf numFmtId="44" fontId="6" fillId="2" borderId="9" xfId="0" applyNumberFormat="1"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5" fillId="8" borderId="9" xfId="0" applyFont="1" applyFill="1" applyBorder="1" applyAlignment="1">
      <alignment horizontal="left" vertical="center" wrapText="1"/>
    </xf>
    <xf numFmtId="0" fontId="7" fillId="0" borderId="9" xfId="0" applyFont="1" applyBorder="1" applyAlignment="1">
      <alignment horizontal="center" vertical="center"/>
    </xf>
    <xf numFmtId="1" fontId="7" fillId="8" borderId="9" xfId="0" applyNumberFormat="1" applyFont="1" applyFill="1" applyBorder="1" applyAlignment="1">
      <alignment horizontal="center" vertical="center" shrinkToFit="1"/>
    </xf>
    <xf numFmtId="0" fontId="7" fillId="8" borderId="9" xfId="0" applyFont="1" applyFill="1" applyBorder="1" applyAlignment="1">
      <alignment horizontal="left" vertical="center" wrapText="1"/>
    </xf>
    <xf numFmtId="2" fontId="7" fillId="8" borderId="9" xfId="0" applyNumberFormat="1" applyFont="1" applyFill="1" applyBorder="1" applyAlignment="1">
      <alignment horizontal="center" vertical="center" shrinkToFit="1"/>
    </xf>
    <xf numFmtId="1" fontId="7" fillId="0" borderId="9" xfId="0" applyNumberFormat="1" applyFont="1" applyBorder="1" applyAlignment="1">
      <alignment horizontal="center" vertical="center" shrinkToFit="1"/>
    </xf>
    <xf numFmtId="0" fontId="7" fillId="0" borderId="9" xfId="0" applyFont="1" applyBorder="1" applyAlignment="1">
      <alignment horizontal="left" vertical="center" wrapText="1"/>
    </xf>
    <xf numFmtId="2" fontId="7" fillId="0" borderId="9" xfId="0" applyNumberFormat="1" applyFont="1" applyBorder="1" applyAlignment="1">
      <alignment horizontal="center" vertical="center" shrinkToFit="1"/>
    </xf>
    <xf numFmtId="2" fontId="5" fillId="0" borderId="9" xfId="0" applyNumberFormat="1" applyFont="1" applyBorder="1" applyAlignment="1">
      <alignment horizontal="center" vertical="center" shrinkToFit="1"/>
    </xf>
    <xf numFmtId="0" fontId="6" fillId="8" borderId="9" xfId="0" applyFont="1" applyFill="1" applyBorder="1" applyAlignment="1">
      <alignment horizontal="center" vertical="center" wrapText="1"/>
    </xf>
    <xf numFmtId="0" fontId="6" fillId="8" borderId="9" xfId="0" applyFont="1" applyFill="1" applyBorder="1" applyAlignment="1">
      <alignment horizontal="center" vertical="center" wrapText="1"/>
    </xf>
    <xf numFmtId="44" fontId="6" fillId="8" borderId="9" xfId="0" applyNumberFormat="1" applyFont="1" applyFill="1" applyBorder="1" applyAlignment="1">
      <alignment horizontal="center" vertical="center" wrapText="1"/>
    </xf>
    <xf numFmtId="0" fontId="5" fillId="0" borderId="9" xfId="0" applyFont="1" applyBorder="1" applyAlignment="1">
      <alignment horizontal="center" vertical="center"/>
    </xf>
    <xf numFmtId="0" fontId="7" fillId="0" borderId="0" xfId="0" applyFont="1" applyAlignment="1">
      <alignment horizontal="center" vertical="center"/>
    </xf>
    <xf numFmtId="1" fontId="5" fillId="8" borderId="9" xfId="0" applyNumberFormat="1" applyFont="1" applyFill="1" applyBorder="1" applyAlignment="1">
      <alignment horizontal="center" vertical="center" shrinkToFit="1"/>
    </xf>
    <xf numFmtId="2" fontId="5" fillId="8" borderId="9" xfId="0" applyNumberFormat="1" applyFont="1" applyFill="1" applyBorder="1" applyAlignment="1">
      <alignment horizontal="center" vertical="center" shrinkToFit="1"/>
    </xf>
    <xf numFmtId="0" fontId="5" fillId="0" borderId="9" xfId="0" applyFont="1" applyBorder="1" applyAlignment="1">
      <alignment horizontal="center"/>
    </xf>
    <xf numFmtId="0" fontId="5" fillId="0" borderId="9" xfId="0" applyFont="1" applyBorder="1" applyAlignment="1">
      <alignment wrapText="1"/>
    </xf>
    <xf numFmtId="0" fontId="5" fillId="7" borderId="9" xfId="0" applyFont="1" applyFill="1" applyBorder="1" applyAlignment="1">
      <alignment horizontal="center" vertical="center" wrapText="1"/>
    </xf>
    <xf numFmtId="0" fontId="7" fillId="8" borderId="9" xfId="0" applyFont="1" applyFill="1" applyBorder="1" applyAlignment="1">
      <alignment horizontal="center" vertical="center"/>
    </xf>
    <xf numFmtId="0" fontId="5" fillId="2" borderId="9" xfId="0" applyFont="1" applyFill="1" applyBorder="1" applyAlignment="1">
      <alignment horizontal="center" vertical="center" wrapText="1"/>
    </xf>
    <xf numFmtId="44" fontId="6" fillId="6" borderId="9" xfId="0" applyNumberFormat="1" applyFont="1" applyFill="1" applyBorder="1" applyAlignment="1">
      <alignment horizontal="center" vertical="center" wrapText="1"/>
    </xf>
    <xf numFmtId="4" fontId="7" fillId="0" borderId="0" xfId="0" applyNumberFormat="1" applyFont="1" applyAlignment="1">
      <alignment horizontal="center" vertical="center"/>
    </xf>
    <xf numFmtId="44" fontId="7" fillId="0" borderId="0" xfId="0" applyNumberFormat="1" applyFont="1" applyAlignment="1">
      <alignment horizontal="center" vertical="center"/>
    </xf>
    <xf numFmtId="0" fontId="6" fillId="4" borderId="9" xfId="0" applyFont="1" applyFill="1" applyBorder="1" applyAlignment="1">
      <alignment horizontal="center" vertical="center" wrapText="1"/>
    </xf>
    <xf numFmtId="4" fontId="6" fillId="4" borderId="9" xfId="0" applyNumberFormat="1" applyFont="1" applyFill="1" applyBorder="1" applyAlignment="1">
      <alignment horizontal="center" vertical="center" wrapText="1"/>
    </xf>
    <xf numFmtId="44" fontId="6" fillId="4" borderId="9" xfId="0" applyNumberFormat="1" applyFont="1" applyFill="1" applyBorder="1" applyAlignment="1">
      <alignment horizontal="center" vertical="center" wrapText="1"/>
    </xf>
    <xf numFmtId="0" fontId="10" fillId="0" borderId="2" xfId="0" applyFont="1" applyFill="1" applyBorder="1" applyAlignment="1">
      <alignment horizontal="left" vertical="top" wrapText="1" indent="4"/>
    </xf>
    <xf numFmtId="0" fontId="10" fillId="0" borderId="3" xfId="0" applyFont="1" applyFill="1" applyBorder="1" applyAlignment="1">
      <alignment horizontal="left" vertical="top" wrapText="1"/>
    </xf>
    <xf numFmtId="165" fontId="11" fillId="0" borderId="4" xfId="0" applyNumberFormat="1" applyFont="1" applyFill="1" applyBorder="1" applyAlignment="1">
      <alignment horizontal="right" vertical="top" indent="3" shrinkToFit="1"/>
    </xf>
    <xf numFmtId="0" fontId="10" fillId="5" borderId="1" xfId="0" applyFont="1" applyFill="1" applyBorder="1" applyAlignment="1">
      <alignment horizontal="left" vertical="top" wrapText="1" indent="1"/>
    </xf>
    <xf numFmtId="0" fontId="10" fillId="5" borderId="1" xfId="0" applyFont="1" applyFill="1" applyBorder="1" applyAlignment="1">
      <alignment horizontal="left" vertical="top" wrapText="1" indent="7"/>
    </xf>
    <xf numFmtId="0" fontId="10" fillId="5" borderId="1" xfId="0" applyFont="1" applyFill="1" applyBorder="1" applyAlignment="1">
      <alignment horizontal="center" vertical="top" wrapText="1"/>
    </xf>
    <xf numFmtId="0" fontId="10" fillId="5" borderId="1" xfId="0" applyFont="1" applyFill="1" applyBorder="1" applyAlignment="1">
      <alignment horizontal="left" vertical="top" wrapText="1" indent="3"/>
    </xf>
    <xf numFmtId="0" fontId="10" fillId="5" borderId="1" xfId="0" applyFont="1" applyFill="1" applyBorder="1" applyAlignment="1">
      <alignment horizontal="right" vertical="top" wrapText="1" indent="3"/>
    </xf>
    <xf numFmtId="0" fontId="12" fillId="0" borderId="1" xfId="0" applyFont="1" applyFill="1" applyBorder="1" applyAlignment="1">
      <alignment horizontal="center" vertical="top" wrapText="1"/>
    </xf>
    <xf numFmtId="0" fontId="0" fillId="5" borderId="1" xfId="0" applyFill="1" applyBorder="1" applyAlignment="1">
      <alignment horizontal="left" wrapText="1"/>
    </xf>
    <xf numFmtId="0" fontId="10" fillId="0" borderId="18"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indent="4"/>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0" fillId="0" borderId="19" xfId="0" applyFont="1" applyFill="1" applyBorder="1" applyAlignment="1">
      <alignment horizontal="left" vertical="top" wrapText="1"/>
    </xf>
    <xf numFmtId="0" fontId="10" fillId="0" borderId="10" xfId="0" applyFont="1" applyFill="1" applyBorder="1" applyAlignment="1">
      <alignment horizontal="left" vertical="top" wrapText="1"/>
    </xf>
    <xf numFmtId="0" fontId="0" fillId="5" borderId="4" xfId="0" applyFill="1" applyBorder="1" applyAlignment="1">
      <alignment horizontal="left" wrapText="1"/>
    </xf>
    <xf numFmtId="10" fontId="11" fillId="7" borderId="1" xfId="0" applyNumberFormat="1" applyFont="1" applyFill="1" applyBorder="1" applyAlignment="1">
      <alignment horizontal="left" vertical="top" indent="2" shrinkToFit="1"/>
    </xf>
    <xf numFmtId="0" fontId="12" fillId="7" borderId="1" xfId="0" applyFont="1" applyFill="1" applyBorder="1" applyAlignment="1">
      <alignment horizontal="left" vertical="top" wrapText="1" indent="1"/>
    </xf>
    <xf numFmtId="10" fontId="11" fillId="7" borderId="1" xfId="0" applyNumberFormat="1" applyFont="1" applyFill="1" applyBorder="1" applyAlignment="1">
      <alignment horizontal="center" vertical="top" shrinkToFit="1"/>
    </xf>
    <xf numFmtId="0" fontId="10" fillId="5" borderId="7" xfId="0" applyFont="1" applyFill="1" applyBorder="1" applyAlignment="1">
      <alignment horizontal="center" vertical="top" wrapText="1"/>
    </xf>
    <xf numFmtId="10" fontId="11" fillId="0" borderId="22" xfId="0" applyNumberFormat="1" applyFont="1" applyFill="1" applyBorder="1" applyAlignment="1">
      <alignment horizontal="center" vertical="top" shrinkToFit="1"/>
    </xf>
    <xf numFmtId="10" fontId="11" fillId="7" borderId="18" xfId="0" applyNumberFormat="1" applyFont="1" applyFill="1" applyBorder="1" applyAlignment="1">
      <alignment horizontal="center" vertical="top" shrinkToFit="1"/>
    </xf>
    <xf numFmtId="10" fontId="11" fillId="7" borderId="4" xfId="0" applyNumberFormat="1" applyFont="1" applyFill="1" applyBorder="1" applyAlignment="1">
      <alignment horizontal="left" vertical="top" indent="2" shrinkToFit="1"/>
    </xf>
    <xf numFmtId="0" fontId="12" fillId="7" borderId="4" xfId="0" applyFont="1" applyFill="1" applyBorder="1" applyAlignment="1">
      <alignment horizontal="left" vertical="top" wrapText="1" indent="1"/>
    </xf>
    <xf numFmtId="0" fontId="0" fillId="5" borderId="6" xfId="0" applyFill="1" applyBorder="1" applyAlignment="1">
      <alignment horizontal="left" wrapText="1"/>
    </xf>
    <xf numFmtId="10" fontId="11" fillId="7" borderId="8" xfId="0" applyNumberFormat="1" applyFont="1" applyFill="1" applyBorder="1" applyAlignment="1">
      <alignment horizontal="center" vertical="top" shrinkToFit="1"/>
    </xf>
    <xf numFmtId="0" fontId="12" fillId="7" borderId="6" xfId="0" applyFont="1" applyFill="1" applyBorder="1" applyAlignment="1">
      <alignment horizontal="center" vertical="top" wrapText="1"/>
    </xf>
    <xf numFmtId="0" fontId="12" fillId="7" borderId="7" xfId="0" applyFont="1" applyFill="1" applyBorder="1" applyAlignment="1">
      <alignment horizontal="left" vertical="top" wrapText="1" indent="1"/>
    </xf>
    <xf numFmtId="10" fontId="11" fillId="0" borderId="22" xfId="0" applyNumberFormat="1" applyFont="1" applyFill="1" applyBorder="1" applyAlignment="1">
      <alignment horizontal="left" vertical="top" indent="2" shrinkToFit="1"/>
    </xf>
    <xf numFmtId="0" fontId="12" fillId="7" borderId="7" xfId="0" applyFont="1" applyFill="1" applyBorder="1" applyAlignment="1">
      <alignment horizontal="right" vertical="top" wrapText="1" indent="1"/>
    </xf>
    <xf numFmtId="10" fontId="11" fillId="7" borderId="21" xfId="0" applyNumberFormat="1" applyFont="1" applyFill="1" applyBorder="1" applyAlignment="1">
      <alignment horizontal="center" vertical="top" shrinkToFit="1"/>
    </xf>
    <xf numFmtId="10" fontId="11" fillId="7" borderId="8" xfId="0" applyNumberFormat="1" applyFont="1" applyFill="1" applyBorder="1" applyAlignment="1">
      <alignment horizontal="left" vertical="top" indent="2" shrinkToFit="1"/>
    </xf>
    <xf numFmtId="0" fontId="12" fillId="7" borderId="6" xfId="0" applyFont="1" applyFill="1" applyBorder="1" applyAlignment="1">
      <alignment horizontal="left" vertical="top" wrapText="1" indent="1"/>
    </xf>
    <xf numFmtId="10" fontId="11" fillId="0" borderId="25" xfId="0" applyNumberFormat="1" applyFont="1" applyFill="1" applyBorder="1" applyAlignment="1">
      <alignment horizontal="left" vertical="top" indent="2" shrinkToFit="1"/>
    </xf>
    <xf numFmtId="10" fontId="11" fillId="0" borderId="26" xfId="0" applyNumberFormat="1" applyFont="1" applyFill="1" applyBorder="1" applyAlignment="1">
      <alignment horizontal="left" vertical="top" indent="2" shrinkToFit="1"/>
    </xf>
    <xf numFmtId="10" fontId="11" fillId="7" borderId="21" xfId="0" applyNumberFormat="1" applyFont="1" applyFill="1" applyBorder="1" applyAlignment="1">
      <alignment horizontal="left" vertical="top" indent="2" shrinkToFit="1"/>
    </xf>
    <xf numFmtId="10" fontId="11" fillId="8" borderId="22" xfId="0" applyNumberFormat="1" applyFont="1" applyFill="1" applyBorder="1" applyAlignment="1">
      <alignment horizontal="left" vertical="top" indent="2" shrinkToFit="1"/>
    </xf>
    <xf numFmtId="10" fontId="11" fillId="7" borderId="2" xfId="0" applyNumberFormat="1" applyFont="1" applyFill="1" applyBorder="1" applyAlignment="1">
      <alignment horizontal="left" vertical="top" indent="2" shrinkToFit="1"/>
    </xf>
    <xf numFmtId="166" fontId="12" fillId="0" borderId="23" xfId="0" applyNumberFormat="1" applyFont="1" applyFill="1" applyBorder="1" applyAlignment="1">
      <alignment horizontal="center" vertical="top" wrapText="1"/>
    </xf>
    <xf numFmtId="166" fontId="12" fillId="7" borderId="7" xfId="0" applyNumberFormat="1" applyFont="1" applyFill="1" applyBorder="1" applyAlignment="1">
      <alignment horizontal="center" vertical="top" wrapText="1"/>
    </xf>
    <xf numFmtId="166" fontId="12" fillId="0" borderId="24" xfId="0" applyNumberFormat="1" applyFont="1" applyFill="1" applyBorder="1" applyAlignment="1">
      <alignment horizontal="left" vertical="top" wrapText="1" indent="1"/>
    </xf>
    <xf numFmtId="166" fontId="12" fillId="0" borderId="27" xfId="0" applyNumberFormat="1" applyFont="1" applyFill="1" applyBorder="1" applyAlignment="1">
      <alignment horizontal="left" vertical="top" wrapText="1" indent="1"/>
    </xf>
    <xf numFmtId="166" fontId="12" fillId="0" borderId="28" xfId="0" applyNumberFormat="1" applyFont="1" applyFill="1" applyBorder="1" applyAlignment="1">
      <alignment horizontal="left" vertical="top" wrapText="1" indent="1"/>
    </xf>
    <xf numFmtId="166" fontId="12" fillId="7" borderId="1" xfId="0" applyNumberFormat="1" applyFont="1" applyFill="1" applyBorder="1" applyAlignment="1">
      <alignment horizontal="center" vertical="top" wrapText="1"/>
    </xf>
    <xf numFmtId="166" fontId="12" fillId="7" borderId="2" xfId="0" applyNumberFormat="1" applyFont="1" applyFill="1" applyBorder="1" applyAlignment="1">
      <alignment horizontal="left" vertical="top" wrapText="1" indent="1"/>
    </xf>
    <xf numFmtId="166" fontId="12" fillId="8" borderId="23" xfId="0" applyNumberFormat="1" applyFont="1" applyFill="1" applyBorder="1" applyAlignment="1">
      <alignment horizontal="left" vertical="top" wrapText="1" indent="1"/>
    </xf>
    <xf numFmtId="1" fontId="11" fillId="0" borderId="16" xfId="0" applyNumberFormat="1" applyFont="1" applyFill="1" applyBorder="1" applyAlignment="1">
      <alignment horizontal="center" vertical="top" shrinkToFit="1"/>
    </xf>
    <xf numFmtId="0" fontId="14" fillId="0" borderId="3" xfId="0" applyFont="1" applyFill="1" applyBorder="1" applyAlignment="1">
      <alignment horizontal="center" vertical="top" wrapText="1"/>
    </xf>
    <xf numFmtId="0" fontId="15" fillId="0" borderId="0" xfId="0" applyFont="1" applyAlignment="1">
      <alignment horizontal="center"/>
    </xf>
    <xf numFmtId="166" fontId="12" fillId="7" borderId="5" xfId="0" applyNumberFormat="1" applyFont="1" applyFill="1" applyBorder="1" applyAlignment="1">
      <alignment horizontal="center" vertical="top" wrapText="1"/>
    </xf>
    <xf numFmtId="10" fontId="11" fillId="8" borderId="22" xfId="0" applyNumberFormat="1" applyFont="1" applyFill="1" applyBorder="1" applyAlignment="1">
      <alignment horizontal="center" vertical="top" shrinkToFit="1"/>
    </xf>
    <xf numFmtId="166" fontId="12" fillId="8" borderId="23" xfId="0" applyNumberFormat="1" applyFont="1" applyFill="1" applyBorder="1" applyAlignment="1">
      <alignment horizontal="center" vertical="top" wrapText="1"/>
    </xf>
    <xf numFmtId="44" fontId="2" fillId="0" borderId="0" xfId="0" applyNumberFormat="1" applyFont="1" applyAlignment="1">
      <alignment horizontal="center" vertical="center"/>
    </xf>
    <xf numFmtId="166" fontId="5" fillId="8" borderId="9" xfId="0" applyNumberFormat="1" applyFont="1" applyFill="1" applyBorder="1" applyAlignment="1">
      <alignment horizontal="center" vertical="center" wrapText="1"/>
    </xf>
    <xf numFmtId="4" fontId="6" fillId="8" borderId="9"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166" fontId="5" fillId="0" borderId="9" xfId="0" applyNumberFormat="1" applyFont="1" applyBorder="1" applyAlignment="1">
      <alignment horizontal="center" vertical="center"/>
    </xf>
    <xf numFmtId="166" fontId="7" fillId="8" borderId="9" xfId="0" applyNumberFormat="1" applyFont="1" applyFill="1" applyBorder="1" applyAlignment="1">
      <alignment horizontal="center" vertical="center" wrapText="1"/>
    </xf>
    <xf numFmtId="166" fontId="5" fillId="0" borderId="9" xfId="0" applyNumberFormat="1" applyFont="1" applyBorder="1" applyAlignment="1">
      <alignment horizontal="center" vertical="center" wrapText="1"/>
    </xf>
    <xf numFmtId="164" fontId="5" fillId="8" borderId="9" xfId="0" applyNumberFormat="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15" fillId="0" borderId="0" xfId="0" applyFont="1" applyAlignment="1">
      <alignment horizontal="center"/>
    </xf>
    <xf numFmtId="0" fontId="0" fillId="0" borderId="0" xfId="0" applyAlignment="1">
      <alignment horizont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6" borderId="9" xfId="0" applyFont="1" applyFill="1" applyBorder="1" applyAlignment="1">
      <alignment horizontal="right" vertical="center"/>
    </xf>
    <xf numFmtId="166" fontId="6" fillId="2" borderId="11" xfId="0" applyNumberFormat="1" applyFont="1" applyFill="1" applyBorder="1" applyAlignment="1">
      <alignment horizontal="center" vertical="center" wrapText="1"/>
    </xf>
    <xf numFmtId="166" fontId="6" fillId="2" borderId="12" xfId="0" applyNumberFormat="1" applyFont="1" applyFill="1" applyBorder="1" applyAlignment="1">
      <alignment horizontal="center" vertical="center" wrapText="1"/>
    </xf>
    <xf numFmtId="166" fontId="6" fillId="2" borderId="13" xfId="0" applyNumberFormat="1"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3" borderId="5"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5"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1" fontId="11" fillId="0" borderId="7" xfId="0" applyNumberFormat="1" applyFont="1" applyFill="1" applyBorder="1" applyAlignment="1">
      <alignment horizontal="center" vertical="top" shrinkToFit="1"/>
    </xf>
    <xf numFmtId="1" fontId="11" fillId="0" borderId="20" xfId="0" applyNumberFormat="1" applyFont="1" applyFill="1" applyBorder="1" applyAlignment="1">
      <alignment horizontal="center" vertical="top" shrinkToFit="1"/>
    </xf>
    <xf numFmtId="0" fontId="10" fillId="0" borderId="19" xfId="0" applyFont="1" applyFill="1" applyBorder="1" applyAlignment="1">
      <alignment horizontal="left" vertical="top" wrapText="1"/>
    </xf>
    <xf numFmtId="0" fontId="10" fillId="0" borderId="18" xfId="0" applyFont="1" applyFill="1" applyBorder="1" applyAlignment="1">
      <alignment horizontal="left" vertical="top" wrapText="1"/>
    </xf>
    <xf numFmtId="166" fontId="10" fillId="0" borderId="2"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166" fontId="10" fillId="0" borderId="3"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shrinkToFit="1"/>
    </xf>
    <xf numFmtId="10" fontId="11" fillId="0" borderId="4" xfId="0" applyNumberFormat="1" applyFont="1" applyFill="1" applyBorder="1" applyAlignment="1">
      <alignment horizontal="center" vertical="center" shrinkToFit="1"/>
    </xf>
    <xf numFmtId="166" fontId="12" fillId="7" borderId="0" xfId="0" applyNumberFormat="1" applyFont="1" applyFill="1" applyBorder="1" applyAlignment="1">
      <alignment horizontal="center" vertical="top" wrapText="1"/>
    </xf>
    <xf numFmtId="166" fontId="12" fillId="7" borderId="17" xfId="0" applyNumberFormat="1" applyFont="1" applyFill="1" applyBorder="1" applyAlignment="1">
      <alignment horizontal="center" vertical="top" wrapText="1"/>
    </xf>
    <xf numFmtId="10" fontId="11" fillId="0" borderId="3" xfId="0" applyNumberFormat="1" applyFont="1" applyFill="1" applyBorder="1" applyAlignment="1">
      <alignment horizontal="center" vertical="center" shrinkToFit="1"/>
    </xf>
    <xf numFmtId="0" fontId="8" fillId="0" borderId="2"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4"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3" xfId="0" applyFont="1" applyFill="1" applyBorder="1" applyAlignment="1">
      <alignment horizontal="left" vertical="top" wrapText="1"/>
    </xf>
    <xf numFmtId="166" fontId="10" fillId="0" borderId="3" xfId="0" applyNumberFormat="1" applyFont="1" applyFill="1" applyBorder="1" applyAlignment="1">
      <alignment horizontal="left" vertical="top" wrapText="1" indent="6"/>
    </xf>
    <xf numFmtId="166" fontId="10" fillId="0" borderId="4" xfId="0" applyNumberFormat="1" applyFont="1" applyFill="1" applyBorder="1" applyAlignment="1">
      <alignment horizontal="left" vertical="top" wrapText="1" indent="6"/>
    </xf>
    <xf numFmtId="0" fontId="10" fillId="0" borderId="2" xfId="0" applyFont="1" applyFill="1" applyBorder="1" applyAlignment="1">
      <alignment horizontal="left" vertical="top" wrapText="1" indent="5"/>
    </xf>
    <xf numFmtId="0" fontId="10" fillId="0" borderId="3" xfId="0" applyFont="1" applyFill="1" applyBorder="1" applyAlignment="1">
      <alignment horizontal="left" vertical="top" wrapText="1" indent="5"/>
    </xf>
    <xf numFmtId="0" fontId="10" fillId="0" borderId="4" xfId="0" applyFont="1" applyFill="1" applyBorder="1" applyAlignment="1">
      <alignment horizontal="left" vertical="top" wrapText="1" indent="5"/>
    </xf>
    <xf numFmtId="0" fontId="10" fillId="5" borderId="2" xfId="0" applyFont="1" applyFill="1" applyBorder="1" applyAlignment="1">
      <alignment horizontal="left" vertical="top" wrapText="1" indent="1"/>
    </xf>
    <xf numFmtId="0" fontId="10" fillId="5" borderId="4" xfId="0" applyFont="1" applyFill="1" applyBorder="1" applyAlignment="1">
      <alignment horizontal="left" vertical="top" wrapText="1" indent="1"/>
    </xf>
    <xf numFmtId="1" fontId="11" fillId="0" borderId="18" xfId="0" applyNumberFormat="1" applyFont="1" applyFill="1" applyBorder="1" applyAlignment="1">
      <alignment horizontal="center" vertical="top" shrinkToFit="1"/>
    </xf>
    <xf numFmtId="0" fontId="10" fillId="0" borderId="7" xfId="0" applyFont="1" applyFill="1" applyBorder="1" applyAlignment="1">
      <alignment horizontal="left" vertical="top" wrapText="1"/>
    </xf>
    <xf numFmtId="0" fontId="10" fillId="0" borderId="20" xfId="0" applyFont="1" applyFill="1" applyBorder="1" applyAlignment="1">
      <alignment horizontal="left" vertical="top" wrapText="1"/>
    </xf>
    <xf numFmtId="0" fontId="13" fillId="0" borderId="3" xfId="0" applyFont="1" applyFill="1" applyBorder="1" applyAlignment="1">
      <alignment horizontal="left" vertical="center" wrapText="1" indent="6"/>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247650</xdr:colOff>
      <xdr:row>0</xdr:row>
      <xdr:rowOff>47626</xdr:rowOff>
    </xdr:from>
    <xdr:to>
      <xdr:col>6</xdr:col>
      <xdr:colOff>227036</xdr:colOff>
      <xdr:row>1</xdr:row>
      <xdr:rowOff>1</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0" y="47626"/>
          <a:ext cx="7389836" cy="971550"/>
        </a:xfrm>
        <a:prstGeom prst="rect">
          <a:avLst/>
        </a:prstGeom>
      </xdr:spPr>
    </xdr:pic>
    <xdr:clientData/>
  </xdr:twoCellAnchor>
  <xdr:oneCellAnchor>
    <xdr:from>
      <xdr:col>0</xdr:col>
      <xdr:colOff>832103</xdr:colOff>
      <xdr:row>95</xdr:row>
      <xdr:rowOff>143864</xdr:rowOff>
    </xdr:from>
    <xdr:ext cx="2193925" cy="0"/>
    <xdr:sp macro="" textlink="">
      <xdr:nvSpPr>
        <xdr:cNvPr id="5" name="Shape 3"/>
        <xdr:cNvSpPr/>
      </xdr:nvSpPr>
      <xdr:spPr>
        <a:xfrm>
          <a:off x="832103" y="31414439"/>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3</xdr:col>
      <xdr:colOff>5337809</xdr:colOff>
      <xdr:row>95</xdr:row>
      <xdr:rowOff>98144</xdr:rowOff>
    </xdr:from>
    <xdr:ext cx="1967866" cy="45719"/>
    <xdr:sp macro="" textlink="">
      <xdr:nvSpPr>
        <xdr:cNvPr id="6" name="Shape 5"/>
        <xdr:cNvSpPr/>
      </xdr:nvSpPr>
      <xdr:spPr>
        <a:xfrm>
          <a:off x="7890509" y="31368719"/>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146303</xdr:colOff>
      <xdr:row>29</xdr:row>
      <xdr:rowOff>10514</xdr:rowOff>
    </xdr:from>
    <xdr:ext cx="2193925" cy="0"/>
    <xdr:sp macro="" textlink="">
      <xdr:nvSpPr>
        <xdr:cNvPr id="11" name="Shape 3"/>
        <xdr:cNvSpPr/>
      </xdr:nvSpPr>
      <xdr:spPr>
        <a:xfrm>
          <a:off x="613028" y="5801714"/>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6</xdr:col>
      <xdr:colOff>918209</xdr:colOff>
      <xdr:row>29</xdr:row>
      <xdr:rowOff>2894</xdr:rowOff>
    </xdr:from>
    <xdr:ext cx="1967866" cy="45719"/>
    <xdr:sp macro="" textlink="">
      <xdr:nvSpPr>
        <xdr:cNvPr id="13" name="Shape 5"/>
        <xdr:cNvSpPr/>
      </xdr:nvSpPr>
      <xdr:spPr>
        <a:xfrm>
          <a:off x="6928484" y="5794094"/>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twoCellAnchor editAs="oneCell">
    <xdr:from>
      <xdr:col>1</xdr:col>
      <xdr:colOff>495300</xdr:colOff>
      <xdr:row>0</xdr:row>
      <xdr:rowOff>0</xdr:rowOff>
    </xdr:from>
    <xdr:to>
      <xdr:col>8</xdr:col>
      <xdr:colOff>809625</xdr:colOff>
      <xdr:row>0</xdr:row>
      <xdr:rowOff>1019342</xdr:rowOff>
    </xdr:to>
    <xdr:pic>
      <xdr:nvPicPr>
        <xdr:cNvPr id="6"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0"/>
          <a:ext cx="7753350" cy="1019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projetos\Meus%20documentos\Planilhas\OR&#199;AMENTO%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OMPOS."/>
      <sheetName val="ORÇAMENTO"/>
      <sheetName val="CONCRETO FUNDAÇÃO"/>
      <sheetName val="CONCRETO ESTRUTURA"/>
      <sheetName val="PARETO  |  ABC"/>
      <sheetName val="GRÁFICO"/>
    </sheetNames>
    <sheetDataSet>
      <sheetData sheetId="0">
        <row r="8">
          <cell r="G8">
            <v>2.89</v>
          </cell>
        </row>
        <row r="11">
          <cell r="B11" t="str">
            <v xml:space="preserve">  Pedreiro de acabamento</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8"/>
  <sheetViews>
    <sheetView tabSelected="1" topLeftCell="A75" zoomScaleNormal="100" workbookViewId="0">
      <selection activeCell="C96" sqref="C96"/>
    </sheetView>
  </sheetViews>
  <sheetFormatPr defaultColWidth="9.33203125" defaultRowHeight="12.75" x14ac:dyDescent="0.2"/>
  <cols>
    <col min="1" max="1" width="17" style="38" customWidth="1"/>
    <col min="2" max="2" width="13" style="38" customWidth="1"/>
    <col min="3" max="3" width="14.6640625" style="38" customWidth="1"/>
    <col min="4" max="4" width="99.33203125" style="38" customWidth="1"/>
    <col min="5" max="5" width="6.83203125" style="38" customWidth="1"/>
    <col min="6" max="6" width="8.83203125" style="38" bestFit="1" customWidth="1"/>
    <col min="7" max="7" width="12.1640625" style="47" bestFit="1" customWidth="1"/>
    <col min="8" max="8" width="13.5" style="48" bestFit="1" customWidth="1"/>
    <col min="9" max="9" width="16.1640625" style="48" customWidth="1"/>
    <col min="10" max="10" width="13.33203125" style="1" bestFit="1" customWidth="1"/>
    <col min="11" max="16384" width="9.33203125" style="1"/>
  </cols>
  <sheetData>
    <row r="1" spans="1:9" ht="80.25" customHeight="1" x14ac:dyDescent="0.2">
      <c r="A1" s="141"/>
      <c r="B1" s="141"/>
      <c r="C1" s="141"/>
      <c r="D1" s="141"/>
      <c r="E1" s="141"/>
      <c r="F1" s="141"/>
      <c r="G1" s="141"/>
      <c r="H1" s="141"/>
      <c r="I1" s="142"/>
    </row>
    <row r="2" spans="1:9" ht="15" customHeight="1" x14ac:dyDescent="0.2">
      <c r="A2" s="4" t="s">
        <v>0</v>
      </c>
      <c r="B2" s="133" t="s">
        <v>1</v>
      </c>
      <c r="C2" s="134"/>
      <c r="D2" s="134"/>
      <c r="E2" s="5"/>
      <c r="F2" s="5"/>
      <c r="G2" s="6"/>
      <c r="H2" s="7"/>
      <c r="I2" s="8"/>
    </row>
    <row r="3" spans="1:9" x14ac:dyDescent="0.2">
      <c r="A3" s="4" t="s">
        <v>2</v>
      </c>
      <c r="B3" s="133" t="s">
        <v>32</v>
      </c>
      <c r="C3" s="134"/>
      <c r="D3" s="134"/>
      <c r="E3" s="9"/>
      <c r="F3" s="143" t="s">
        <v>3</v>
      </c>
      <c r="G3" s="144"/>
      <c r="H3" s="10">
        <v>45461</v>
      </c>
      <c r="I3" s="11"/>
    </row>
    <row r="4" spans="1:9" x14ac:dyDescent="0.2">
      <c r="A4" s="4" t="s">
        <v>4</v>
      </c>
      <c r="B4" s="133" t="s">
        <v>33</v>
      </c>
      <c r="C4" s="134"/>
      <c r="D4" s="134"/>
      <c r="E4" s="9"/>
      <c r="F4" s="143" t="s">
        <v>5</v>
      </c>
      <c r="G4" s="145"/>
      <c r="H4" s="145"/>
      <c r="I4" s="12" t="s">
        <v>140</v>
      </c>
    </row>
    <row r="5" spans="1:9" x14ac:dyDescent="0.2">
      <c r="A5" s="4" t="s">
        <v>6</v>
      </c>
      <c r="B5" s="133" t="s">
        <v>64</v>
      </c>
      <c r="C5" s="134"/>
      <c r="D5" s="134"/>
      <c r="E5" s="9"/>
      <c r="F5" s="135" t="s">
        <v>141</v>
      </c>
      <c r="G5" s="136"/>
      <c r="H5" s="13"/>
      <c r="I5" s="13"/>
    </row>
    <row r="6" spans="1:9" x14ac:dyDescent="0.2">
      <c r="A6" s="139" t="s">
        <v>7</v>
      </c>
      <c r="B6" s="140"/>
      <c r="C6" s="14" t="s">
        <v>229</v>
      </c>
      <c r="D6" s="15"/>
      <c r="E6" s="16"/>
      <c r="F6" s="137"/>
      <c r="G6" s="138"/>
      <c r="H6" s="17"/>
      <c r="I6" s="17"/>
    </row>
    <row r="7" spans="1:9" ht="30.6" customHeight="1" x14ac:dyDescent="0.2">
      <c r="A7" s="49" t="s">
        <v>8</v>
      </c>
      <c r="B7" s="49" t="s">
        <v>9</v>
      </c>
      <c r="C7" s="49" t="s">
        <v>10</v>
      </c>
      <c r="D7" s="49" t="s">
        <v>11</v>
      </c>
      <c r="E7" s="49" t="s">
        <v>12</v>
      </c>
      <c r="F7" s="49" t="s">
        <v>13</v>
      </c>
      <c r="G7" s="50" t="s">
        <v>14</v>
      </c>
      <c r="H7" s="51" t="s">
        <v>15</v>
      </c>
      <c r="I7" s="51" t="s">
        <v>16</v>
      </c>
    </row>
    <row r="8" spans="1:9" s="3" customFormat="1" ht="15" customHeight="1" x14ac:dyDescent="0.2">
      <c r="A8" s="18" t="s">
        <v>17</v>
      </c>
      <c r="B8" s="131" t="s">
        <v>73</v>
      </c>
      <c r="C8" s="131"/>
      <c r="D8" s="131"/>
      <c r="E8" s="131"/>
      <c r="F8" s="131"/>
      <c r="G8" s="131"/>
      <c r="H8" s="131"/>
      <c r="I8" s="132"/>
    </row>
    <row r="9" spans="1:9" s="3" customFormat="1" ht="51" x14ac:dyDescent="0.2">
      <c r="A9" s="19" t="s">
        <v>18</v>
      </c>
      <c r="B9" s="20" t="s">
        <v>72</v>
      </c>
      <c r="C9" s="19" t="s">
        <v>22</v>
      </c>
      <c r="D9" s="21" t="s">
        <v>74</v>
      </c>
      <c r="E9" s="20" t="s">
        <v>19</v>
      </c>
      <c r="F9" s="20">
        <v>2.25</v>
      </c>
      <c r="G9" s="113">
        <v>303.81</v>
      </c>
      <c r="H9" s="114">
        <f>303.81*1.2942</f>
        <v>393.19090199999999</v>
      </c>
      <c r="I9" s="114">
        <f>F9*H9</f>
        <v>884.67952949999994</v>
      </c>
    </row>
    <row r="10" spans="1:9" s="3" customFormat="1" x14ac:dyDescent="0.2">
      <c r="A10" s="123" t="s">
        <v>20</v>
      </c>
      <c r="B10" s="124"/>
      <c r="C10" s="124"/>
      <c r="D10" s="124"/>
      <c r="E10" s="124"/>
      <c r="F10" s="124"/>
      <c r="G10" s="124"/>
      <c r="H10" s="125"/>
      <c r="I10" s="22">
        <f>SUM(I9:I9)</f>
        <v>884.67952949999994</v>
      </c>
    </row>
    <row r="11" spans="1:9" s="3" customFormat="1" ht="12.75" customHeight="1" x14ac:dyDescent="0.2">
      <c r="A11" s="23" t="s">
        <v>21</v>
      </c>
      <c r="B11" s="117" t="s">
        <v>143</v>
      </c>
      <c r="C11" s="118"/>
      <c r="D11" s="118"/>
      <c r="E11" s="118"/>
      <c r="F11" s="118"/>
      <c r="G11" s="118"/>
      <c r="H11" s="118"/>
      <c r="I11" s="119"/>
    </row>
    <row r="12" spans="1:9" s="3" customFormat="1" x14ac:dyDescent="0.2">
      <c r="A12" s="20" t="s">
        <v>131</v>
      </c>
      <c r="B12" s="24" t="s">
        <v>137</v>
      </c>
      <c r="C12" s="24" t="s">
        <v>22</v>
      </c>
      <c r="D12" s="25" t="s">
        <v>213</v>
      </c>
      <c r="E12" s="24" t="s">
        <v>19</v>
      </c>
      <c r="F12" s="20">
        <v>15.66</v>
      </c>
      <c r="G12" s="111">
        <v>141.82</v>
      </c>
      <c r="H12" s="111">
        <f>G12*1.2942</f>
        <v>183.54344399999999</v>
      </c>
      <c r="I12" s="111">
        <f>H12*F12</f>
        <v>2874.29033304</v>
      </c>
    </row>
    <row r="13" spans="1:9" s="2" customFormat="1" ht="25.5" x14ac:dyDescent="0.2">
      <c r="A13" s="20" t="s">
        <v>132</v>
      </c>
      <c r="B13" s="24" t="s">
        <v>142</v>
      </c>
      <c r="C13" s="24" t="s">
        <v>22</v>
      </c>
      <c r="D13" s="25" t="s">
        <v>214</v>
      </c>
      <c r="E13" s="24" t="s">
        <v>19</v>
      </c>
      <c r="F13" s="20">
        <v>15.66</v>
      </c>
      <c r="G13" s="111">
        <v>122.04</v>
      </c>
      <c r="H13" s="111">
        <f>G13*1.2942</f>
        <v>157.94416800000002</v>
      </c>
      <c r="I13" s="111">
        <f>H13*F13</f>
        <v>2473.4056708800003</v>
      </c>
    </row>
    <row r="14" spans="1:9" s="2" customFormat="1" x14ac:dyDescent="0.2">
      <c r="A14" s="20" t="s">
        <v>133</v>
      </c>
      <c r="B14" s="24" t="s">
        <v>139</v>
      </c>
      <c r="C14" s="24" t="s">
        <v>22</v>
      </c>
      <c r="D14" s="25" t="s">
        <v>138</v>
      </c>
      <c r="E14" s="24" t="s">
        <v>19</v>
      </c>
      <c r="F14" s="24">
        <v>10.98</v>
      </c>
      <c r="G14" s="111">
        <v>85.99</v>
      </c>
      <c r="H14" s="111">
        <f t="shared" ref="H14:H38" si="0">G14*1.2942</f>
        <v>111.288258</v>
      </c>
      <c r="I14" s="111">
        <f>H14*F14</f>
        <v>1221.94507284</v>
      </c>
    </row>
    <row r="15" spans="1:9" ht="25.5" x14ac:dyDescent="0.2">
      <c r="A15" s="20" t="s">
        <v>122</v>
      </c>
      <c r="B15" s="20" t="s">
        <v>99</v>
      </c>
      <c r="C15" s="20" t="s">
        <v>22</v>
      </c>
      <c r="D15" s="25" t="s">
        <v>100</v>
      </c>
      <c r="E15" s="20" t="s">
        <v>19</v>
      </c>
      <c r="F15" s="20">
        <v>18.850000000000001</v>
      </c>
      <c r="G15" s="107">
        <v>73.069999999999993</v>
      </c>
      <c r="H15" s="111">
        <f t="shared" si="0"/>
        <v>94.567193999999986</v>
      </c>
      <c r="I15" s="107">
        <f t="shared" ref="I15:I38" si="1">H15*F15</f>
        <v>1782.5916069</v>
      </c>
    </row>
    <row r="16" spans="1:9" s="3" customFormat="1" x14ac:dyDescent="0.2">
      <c r="A16" s="20" t="s">
        <v>134</v>
      </c>
      <c r="B16" s="24" t="s">
        <v>207</v>
      </c>
      <c r="C16" s="24" t="s">
        <v>22</v>
      </c>
      <c r="D16" s="25" t="s">
        <v>224</v>
      </c>
      <c r="E16" s="24" t="s">
        <v>209</v>
      </c>
      <c r="F16" s="20">
        <v>5.73</v>
      </c>
      <c r="G16" s="111">
        <v>12.02</v>
      </c>
      <c r="H16" s="111">
        <f>G16*1.2942</f>
        <v>15.556284</v>
      </c>
      <c r="I16" s="111">
        <f t="shared" si="1"/>
        <v>89.137507320000012</v>
      </c>
    </row>
    <row r="17" spans="1:10" s="3" customFormat="1" x14ac:dyDescent="0.2">
      <c r="A17" s="20" t="s">
        <v>135</v>
      </c>
      <c r="B17" s="24" t="s">
        <v>208</v>
      </c>
      <c r="C17" s="24" t="s">
        <v>22</v>
      </c>
      <c r="D17" s="25" t="s">
        <v>225</v>
      </c>
      <c r="E17" s="24" t="s">
        <v>209</v>
      </c>
      <c r="F17" s="20">
        <v>3.38</v>
      </c>
      <c r="G17" s="111">
        <v>11.58</v>
      </c>
      <c r="H17" s="111">
        <f>G17*1.2942</f>
        <v>14.986836</v>
      </c>
      <c r="I17" s="111">
        <f t="shared" si="1"/>
        <v>50.655505679999997</v>
      </c>
    </row>
    <row r="18" spans="1:10" s="3" customFormat="1" ht="25.5" x14ac:dyDescent="0.2">
      <c r="A18" s="20" t="s">
        <v>147</v>
      </c>
      <c r="B18" s="41" t="s">
        <v>210</v>
      </c>
      <c r="C18" s="20" t="s">
        <v>22</v>
      </c>
      <c r="D18" s="42" t="s">
        <v>226</v>
      </c>
      <c r="E18" s="37" t="s">
        <v>44</v>
      </c>
      <c r="F18" s="20">
        <v>0.56000000000000005</v>
      </c>
      <c r="G18" s="110">
        <v>727.35</v>
      </c>
      <c r="H18" s="107">
        <f>G18*1.2942</f>
        <v>941.33636999999999</v>
      </c>
      <c r="I18" s="107">
        <f t="shared" si="1"/>
        <v>527.14836720000005</v>
      </c>
    </row>
    <row r="19" spans="1:10" s="3" customFormat="1" ht="25.5" x14ac:dyDescent="0.2">
      <c r="A19" s="20" t="s">
        <v>148</v>
      </c>
      <c r="B19" s="41" t="s">
        <v>211</v>
      </c>
      <c r="C19" s="20" t="s">
        <v>22</v>
      </c>
      <c r="D19" s="42" t="s">
        <v>227</v>
      </c>
      <c r="E19" s="37" t="s">
        <v>19</v>
      </c>
      <c r="F19" s="20">
        <v>9.3000000000000007</v>
      </c>
      <c r="G19" s="110">
        <v>56.41</v>
      </c>
      <c r="H19" s="107">
        <f>G19*1.2942</f>
        <v>73.005821999999995</v>
      </c>
      <c r="I19" s="107">
        <f t="shared" si="1"/>
        <v>678.95414459999995</v>
      </c>
      <c r="J19" s="106"/>
    </row>
    <row r="20" spans="1:10" ht="25.5" x14ac:dyDescent="0.2">
      <c r="A20" s="20" t="s">
        <v>149</v>
      </c>
      <c r="B20" s="20" t="s">
        <v>101</v>
      </c>
      <c r="C20" s="20" t="s">
        <v>22</v>
      </c>
      <c r="D20" s="25" t="s">
        <v>102</v>
      </c>
      <c r="E20" s="20" t="s">
        <v>19</v>
      </c>
      <c r="F20" s="20">
        <v>93.4</v>
      </c>
      <c r="G20" s="107">
        <v>12.84</v>
      </c>
      <c r="H20" s="111">
        <f t="shared" si="0"/>
        <v>16.617528</v>
      </c>
      <c r="I20" s="107">
        <f t="shared" si="1"/>
        <v>1552.0771152000002</v>
      </c>
    </row>
    <row r="21" spans="1:10" ht="25.5" x14ac:dyDescent="0.2">
      <c r="A21" s="20" t="s">
        <v>150</v>
      </c>
      <c r="B21" s="20" t="s">
        <v>103</v>
      </c>
      <c r="C21" s="20" t="s">
        <v>22</v>
      </c>
      <c r="D21" s="25" t="s">
        <v>104</v>
      </c>
      <c r="E21" s="20" t="s">
        <v>19</v>
      </c>
      <c r="F21" s="20">
        <f>F20</f>
        <v>93.4</v>
      </c>
      <c r="G21" s="107">
        <v>30.73</v>
      </c>
      <c r="H21" s="111">
        <f t="shared" si="0"/>
        <v>39.770766000000002</v>
      </c>
      <c r="I21" s="107">
        <f t="shared" si="1"/>
        <v>3714.5895444000002</v>
      </c>
    </row>
    <row r="22" spans="1:10" ht="25.5" x14ac:dyDescent="0.2">
      <c r="A22" s="20" t="s">
        <v>151</v>
      </c>
      <c r="B22" s="20" t="s">
        <v>105</v>
      </c>
      <c r="C22" s="20" t="s">
        <v>22</v>
      </c>
      <c r="D22" s="25" t="s">
        <v>106</v>
      </c>
      <c r="E22" s="20" t="s">
        <v>19</v>
      </c>
      <c r="F22" s="20">
        <f>F20</f>
        <v>93.4</v>
      </c>
      <c r="G22" s="107">
        <v>32.53</v>
      </c>
      <c r="H22" s="111">
        <f t="shared" si="0"/>
        <v>42.100326000000003</v>
      </c>
      <c r="I22" s="107">
        <f t="shared" si="1"/>
        <v>3932.1704484000006</v>
      </c>
    </row>
    <row r="23" spans="1:10" ht="38.25" x14ac:dyDescent="0.2">
      <c r="A23" s="20" t="s">
        <v>152</v>
      </c>
      <c r="B23" s="20" t="s">
        <v>34</v>
      </c>
      <c r="C23" s="20" t="s">
        <v>22</v>
      </c>
      <c r="D23" s="25" t="s">
        <v>35</v>
      </c>
      <c r="E23" s="20" t="s">
        <v>19</v>
      </c>
      <c r="F23" s="20">
        <v>11.38</v>
      </c>
      <c r="G23" s="107">
        <v>88.18</v>
      </c>
      <c r="H23" s="111">
        <f t="shared" si="0"/>
        <v>114.12255600000002</v>
      </c>
      <c r="I23" s="107">
        <f t="shared" si="1"/>
        <v>1298.7146872800004</v>
      </c>
    </row>
    <row r="24" spans="1:10" s="3" customFormat="1" ht="38.25" x14ac:dyDescent="0.2">
      <c r="A24" s="20" t="s">
        <v>153</v>
      </c>
      <c r="B24" s="20" t="s">
        <v>130</v>
      </c>
      <c r="C24" s="20" t="s">
        <v>22</v>
      </c>
      <c r="D24" s="25" t="s">
        <v>215</v>
      </c>
      <c r="E24" s="20" t="s">
        <v>31</v>
      </c>
      <c r="F24" s="20">
        <v>33.229999999999997</v>
      </c>
      <c r="G24" s="107">
        <v>70.33</v>
      </c>
      <c r="H24" s="111">
        <f t="shared" si="0"/>
        <v>91.021085999999997</v>
      </c>
      <c r="I24" s="107">
        <f t="shared" si="1"/>
        <v>3024.6306877799998</v>
      </c>
    </row>
    <row r="25" spans="1:10" s="3" customFormat="1" ht="38.25" x14ac:dyDescent="0.2">
      <c r="A25" s="20" t="s">
        <v>154</v>
      </c>
      <c r="B25" s="20" t="s">
        <v>108</v>
      </c>
      <c r="C25" s="20" t="s">
        <v>22</v>
      </c>
      <c r="D25" s="25" t="s">
        <v>109</v>
      </c>
      <c r="E25" s="20" t="s">
        <v>43</v>
      </c>
      <c r="F25" s="20">
        <v>2</v>
      </c>
      <c r="G25" s="107">
        <v>162.65</v>
      </c>
      <c r="H25" s="111">
        <f t="shared" si="0"/>
        <v>210.50163000000001</v>
      </c>
      <c r="I25" s="107">
        <f t="shared" si="1"/>
        <v>421.00326000000001</v>
      </c>
    </row>
    <row r="26" spans="1:10" s="3" customFormat="1" ht="38.25" x14ac:dyDescent="0.2">
      <c r="A26" s="20" t="s">
        <v>155</v>
      </c>
      <c r="B26" s="20" t="s">
        <v>110</v>
      </c>
      <c r="C26" s="20" t="s">
        <v>22</v>
      </c>
      <c r="D26" s="25" t="s">
        <v>111</v>
      </c>
      <c r="E26" s="20" t="s">
        <v>43</v>
      </c>
      <c r="F26" s="20">
        <v>2</v>
      </c>
      <c r="G26" s="107">
        <v>284.3</v>
      </c>
      <c r="H26" s="111">
        <f t="shared" si="0"/>
        <v>367.94105999999999</v>
      </c>
      <c r="I26" s="107">
        <f t="shared" si="1"/>
        <v>735.88211999999999</v>
      </c>
    </row>
    <row r="27" spans="1:10" ht="76.5" x14ac:dyDescent="0.2">
      <c r="A27" s="20" t="s">
        <v>156</v>
      </c>
      <c r="B27" s="20" t="s">
        <v>112</v>
      </c>
      <c r="C27" s="20" t="s">
        <v>22</v>
      </c>
      <c r="D27" s="25" t="s">
        <v>113</v>
      </c>
      <c r="E27" s="20" t="s">
        <v>43</v>
      </c>
      <c r="F27" s="20">
        <v>1</v>
      </c>
      <c r="G27" s="107">
        <v>223.57</v>
      </c>
      <c r="H27" s="111">
        <f t="shared" si="0"/>
        <v>289.34429399999999</v>
      </c>
      <c r="I27" s="107">
        <f t="shared" si="1"/>
        <v>289.34429399999999</v>
      </c>
    </row>
    <row r="28" spans="1:10" ht="63.75" x14ac:dyDescent="0.2">
      <c r="A28" s="20" t="s">
        <v>157</v>
      </c>
      <c r="B28" s="20" t="s">
        <v>114</v>
      </c>
      <c r="C28" s="20" t="s">
        <v>22</v>
      </c>
      <c r="D28" s="25" t="s">
        <v>115</v>
      </c>
      <c r="E28" s="20" t="s">
        <v>43</v>
      </c>
      <c r="F28" s="20">
        <v>1</v>
      </c>
      <c r="G28" s="107">
        <v>139.87</v>
      </c>
      <c r="H28" s="111">
        <f t="shared" si="0"/>
        <v>181.01975400000001</v>
      </c>
      <c r="I28" s="107">
        <f>H28*F28</f>
        <v>181.01975400000001</v>
      </c>
    </row>
    <row r="29" spans="1:10" ht="38.25" x14ac:dyDescent="0.2">
      <c r="A29" s="20" t="s">
        <v>158</v>
      </c>
      <c r="B29" s="20" t="s">
        <v>116</v>
      </c>
      <c r="C29" s="20" t="s">
        <v>22</v>
      </c>
      <c r="D29" s="25" t="s">
        <v>117</v>
      </c>
      <c r="E29" s="20" t="s">
        <v>43</v>
      </c>
      <c r="F29" s="20">
        <v>1</v>
      </c>
      <c r="G29" s="107">
        <v>437.95</v>
      </c>
      <c r="H29" s="111">
        <f t="shared" si="0"/>
        <v>566.79489000000001</v>
      </c>
      <c r="I29" s="107">
        <f>H29*F29</f>
        <v>566.79489000000001</v>
      </c>
    </row>
    <row r="30" spans="1:10" s="3" customFormat="1" ht="76.5" x14ac:dyDescent="0.2">
      <c r="A30" s="20" t="s">
        <v>159</v>
      </c>
      <c r="B30" s="20" t="s">
        <v>118</v>
      </c>
      <c r="C30" s="20" t="s">
        <v>22</v>
      </c>
      <c r="D30" s="25" t="s">
        <v>119</v>
      </c>
      <c r="E30" s="20" t="s">
        <v>43</v>
      </c>
      <c r="F30" s="20">
        <v>1</v>
      </c>
      <c r="G30" s="107">
        <v>388.02</v>
      </c>
      <c r="H30" s="111">
        <f t="shared" si="0"/>
        <v>502.17548399999998</v>
      </c>
      <c r="I30" s="107">
        <f>H30*F30</f>
        <v>502.17548399999998</v>
      </c>
    </row>
    <row r="31" spans="1:10" ht="38.25" x14ac:dyDescent="0.2">
      <c r="A31" s="20" t="s">
        <v>160</v>
      </c>
      <c r="B31" s="20" t="s">
        <v>120</v>
      </c>
      <c r="C31" s="20" t="s">
        <v>22</v>
      </c>
      <c r="D31" s="25" t="s">
        <v>121</v>
      </c>
      <c r="E31" s="26" t="s">
        <v>43</v>
      </c>
      <c r="F31" s="20">
        <v>2</v>
      </c>
      <c r="G31" s="107">
        <v>316.51</v>
      </c>
      <c r="H31" s="111">
        <f t="shared" si="0"/>
        <v>409.62724199999997</v>
      </c>
      <c r="I31" s="107">
        <f t="shared" si="1"/>
        <v>819.25448399999993</v>
      </c>
    </row>
    <row r="32" spans="1:10" ht="25.5" x14ac:dyDescent="0.2">
      <c r="A32" s="20" t="s">
        <v>161</v>
      </c>
      <c r="B32" s="27" t="s">
        <v>37</v>
      </c>
      <c r="C32" s="20" t="s">
        <v>22</v>
      </c>
      <c r="D32" s="28" t="s">
        <v>36</v>
      </c>
      <c r="E32" s="20" t="s">
        <v>19</v>
      </c>
      <c r="F32" s="29">
        <v>0.36</v>
      </c>
      <c r="G32" s="107">
        <v>342.98</v>
      </c>
      <c r="H32" s="111">
        <f t="shared" si="0"/>
        <v>443.88471600000003</v>
      </c>
      <c r="I32" s="107">
        <f>H32*F32</f>
        <v>159.79849776</v>
      </c>
    </row>
    <row r="33" spans="1:9" ht="51" x14ac:dyDescent="0.2">
      <c r="A33" s="20" t="s">
        <v>162</v>
      </c>
      <c r="B33" s="27" t="s">
        <v>95</v>
      </c>
      <c r="C33" s="20" t="s">
        <v>22</v>
      </c>
      <c r="D33" s="28" t="s">
        <v>94</v>
      </c>
      <c r="E33" s="20" t="s">
        <v>39</v>
      </c>
      <c r="F33" s="29">
        <v>2</v>
      </c>
      <c r="G33" s="107">
        <v>338.63</v>
      </c>
      <c r="H33" s="111">
        <f t="shared" si="0"/>
        <v>438.25494600000002</v>
      </c>
      <c r="I33" s="107">
        <f>H33*F33</f>
        <v>876.50989200000004</v>
      </c>
    </row>
    <row r="34" spans="1:9" ht="25.5" x14ac:dyDescent="0.2">
      <c r="A34" s="20" t="s">
        <v>163</v>
      </c>
      <c r="B34" s="27" t="s">
        <v>40</v>
      </c>
      <c r="C34" s="20" t="s">
        <v>22</v>
      </c>
      <c r="D34" s="28" t="s">
        <v>38</v>
      </c>
      <c r="E34" s="20" t="s">
        <v>39</v>
      </c>
      <c r="F34" s="29">
        <v>2</v>
      </c>
      <c r="G34" s="107">
        <v>131.24</v>
      </c>
      <c r="H34" s="111">
        <f t="shared" si="0"/>
        <v>169.850808</v>
      </c>
      <c r="I34" s="107">
        <f>H34*F34</f>
        <v>339.701616</v>
      </c>
    </row>
    <row r="35" spans="1:9" ht="51" x14ac:dyDescent="0.2">
      <c r="A35" s="20" t="s">
        <v>230</v>
      </c>
      <c r="B35" s="30" t="s">
        <v>128</v>
      </c>
      <c r="C35" s="19" t="s">
        <v>22</v>
      </c>
      <c r="D35" s="31" t="s">
        <v>127</v>
      </c>
      <c r="E35" s="19" t="s">
        <v>43</v>
      </c>
      <c r="F35" s="32">
        <v>2</v>
      </c>
      <c r="G35" s="112">
        <v>407.23</v>
      </c>
      <c r="H35" s="111">
        <f t="shared" si="0"/>
        <v>527.03706599999998</v>
      </c>
      <c r="I35" s="112">
        <f>H35*F35</f>
        <v>1054.074132</v>
      </c>
    </row>
    <row r="36" spans="1:9" ht="25.5" x14ac:dyDescent="0.2">
      <c r="A36" s="20" t="s">
        <v>231</v>
      </c>
      <c r="B36" s="30" t="s">
        <v>42</v>
      </c>
      <c r="C36" s="19" t="s">
        <v>22</v>
      </c>
      <c r="D36" s="31" t="s">
        <v>41</v>
      </c>
      <c r="E36" s="19" t="s">
        <v>19</v>
      </c>
      <c r="F36" s="33">
        <v>39.729999999999997</v>
      </c>
      <c r="G36" s="112">
        <v>25.93</v>
      </c>
      <c r="H36" s="111">
        <f t="shared" si="0"/>
        <v>33.558605999999997</v>
      </c>
      <c r="I36" s="112">
        <f t="shared" si="1"/>
        <v>1333.2834163799998</v>
      </c>
    </row>
    <row r="37" spans="1:9" ht="38.25" x14ac:dyDescent="0.2">
      <c r="A37" s="20" t="s">
        <v>232</v>
      </c>
      <c r="B37" s="30" t="s">
        <v>123</v>
      </c>
      <c r="C37" s="20" t="s">
        <v>22</v>
      </c>
      <c r="D37" s="31" t="s">
        <v>124</v>
      </c>
      <c r="E37" s="19" t="s">
        <v>19</v>
      </c>
      <c r="F37" s="33">
        <v>19.89</v>
      </c>
      <c r="G37" s="112">
        <v>8.7899999999999991</v>
      </c>
      <c r="H37" s="111">
        <f t="shared" si="0"/>
        <v>11.376017999999998</v>
      </c>
      <c r="I37" s="112">
        <f t="shared" si="1"/>
        <v>226.26899801999997</v>
      </c>
    </row>
    <row r="38" spans="1:9" ht="25.5" x14ac:dyDescent="0.2">
      <c r="A38" s="20" t="s">
        <v>233</v>
      </c>
      <c r="B38" s="20" t="s">
        <v>126</v>
      </c>
      <c r="C38" s="20" t="s">
        <v>22</v>
      </c>
      <c r="D38" s="25" t="s">
        <v>125</v>
      </c>
      <c r="E38" s="20" t="s">
        <v>19</v>
      </c>
      <c r="F38" s="20">
        <v>0.72</v>
      </c>
      <c r="G38" s="107">
        <v>380.51</v>
      </c>
      <c r="H38" s="111">
        <f t="shared" si="0"/>
        <v>492.45604199999997</v>
      </c>
      <c r="I38" s="107">
        <f t="shared" si="1"/>
        <v>354.56835023999997</v>
      </c>
    </row>
    <row r="39" spans="1:9" s="3" customFormat="1" x14ac:dyDescent="0.2">
      <c r="A39" s="123" t="s">
        <v>20</v>
      </c>
      <c r="B39" s="124"/>
      <c r="C39" s="124"/>
      <c r="D39" s="124"/>
      <c r="E39" s="124"/>
      <c r="F39" s="124"/>
      <c r="G39" s="124"/>
      <c r="H39" s="125"/>
      <c r="I39" s="22">
        <f>SUM(I12:I38)</f>
        <v>31079.989879920002</v>
      </c>
    </row>
    <row r="40" spans="1:9" ht="15.75" customHeight="1" x14ac:dyDescent="0.2">
      <c r="A40" s="34" t="s">
        <v>23</v>
      </c>
      <c r="B40" s="130" t="s">
        <v>91</v>
      </c>
      <c r="C40" s="131"/>
      <c r="D40" s="131"/>
      <c r="E40" s="131"/>
      <c r="F40" s="131"/>
      <c r="G40" s="131"/>
      <c r="H40" s="131"/>
      <c r="I40" s="132"/>
    </row>
    <row r="41" spans="1:9" x14ac:dyDescent="0.2">
      <c r="A41" s="20" t="s">
        <v>24</v>
      </c>
      <c r="B41" s="27" t="s">
        <v>37</v>
      </c>
      <c r="C41" s="20" t="s">
        <v>22</v>
      </c>
      <c r="D41" s="28" t="s">
        <v>216</v>
      </c>
      <c r="E41" s="20" t="s">
        <v>19</v>
      </c>
      <c r="F41" s="29">
        <f>0.5*0.7*2</f>
        <v>0.7</v>
      </c>
      <c r="G41" s="107">
        <v>342.98</v>
      </c>
      <c r="H41" s="107">
        <f t="shared" ref="H41:H46" si="2">G41*1.2942</f>
        <v>443.88471600000003</v>
      </c>
      <c r="I41" s="107">
        <f t="shared" ref="I41:I46" si="3">H41*F41</f>
        <v>310.71930120000002</v>
      </c>
    </row>
    <row r="42" spans="1:9" s="3" customFormat="1" ht="51" x14ac:dyDescent="0.2">
      <c r="A42" s="20" t="s">
        <v>27</v>
      </c>
      <c r="B42" s="27" t="s">
        <v>95</v>
      </c>
      <c r="C42" s="20" t="s">
        <v>22</v>
      </c>
      <c r="D42" s="28" t="s">
        <v>217</v>
      </c>
      <c r="E42" s="20" t="s">
        <v>39</v>
      </c>
      <c r="F42" s="29">
        <v>1</v>
      </c>
      <c r="G42" s="107">
        <v>338.63</v>
      </c>
      <c r="H42" s="107">
        <f t="shared" si="2"/>
        <v>438.25494600000002</v>
      </c>
      <c r="I42" s="107">
        <f t="shared" si="3"/>
        <v>438.25494600000002</v>
      </c>
    </row>
    <row r="43" spans="1:9" ht="25.5" x14ac:dyDescent="0.2">
      <c r="A43" s="20" t="s">
        <v>29</v>
      </c>
      <c r="B43" s="27" t="s">
        <v>40</v>
      </c>
      <c r="C43" s="20" t="s">
        <v>22</v>
      </c>
      <c r="D43" s="28" t="s">
        <v>38</v>
      </c>
      <c r="E43" s="20" t="s">
        <v>39</v>
      </c>
      <c r="F43" s="29">
        <v>2</v>
      </c>
      <c r="G43" s="107">
        <v>131.24</v>
      </c>
      <c r="H43" s="107">
        <f t="shared" si="2"/>
        <v>169.850808</v>
      </c>
      <c r="I43" s="107">
        <f t="shared" si="3"/>
        <v>339.701616</v>
      </c>
    </row>
    <row r="44" spans="1:9" s="3" customFormat="1" ht="38.25" x14ac:dyDescent="0.2">
      <c r="A44" s="20" t="s">
        <v>30</v>
      </c>
      <c r="B44" s="27" t="s">
        <v>92</v>
      </c>
      <c r="C44" s="20" t="s">
        <v>22</v>
      </c>
      <c r="D44" s="28" t="s">
        <v>218</v>
      </c>
      <c r="E44" s="20" t="s">
        <v>39</v>
      </c>
      <c r="F44" s="29">
        <v>3</v>
      </c>
      <c r="G44" s="107">
        <v>37.99</v>
      </c>
      <c r="H44" s="107">
        <f t="shared" si="2"/>
        <v>49.166658000000005</v>
      </c>
      <c r="I44" s="107">
        <f t="shared" si="3"/>
        <v>147.49997400000001</v>
      </c>
    </row>
    <row r="45" spans="1:9" s="3" customFormat="1" ht="38.25" x14ac:dyDescent="0.2">
      <c r="A45" s="20" t="s">
        <v>50</v>
      </c>
      <c r="B45" s="27" t="s">
        <v>93</v>
      </c>
      <c r="C45" s="20" t="s">
        <v>22</v>
      </c>
      <c r="D45" s="28" t="s">
        <v>219</v>
      </c>
      <c r="E45" s="20" t="s">
        <v>39</v>
      </c>
      <c r="F45" s="29">
        <v>2</v>
      </c>
      <c r="G45" s="107">
        <v>735.76</v>
      </c>
      <c r="H45" s="107">
        <f t="shared" si="2"/>
        <v>952.22059200000001</v>
      </c>
      <c r="I45" s="107">
        <f t="shared" si="3"/>
        <v>1904.441184</v>
      </c>
    </row>
    <row r="46" spans="1:9" s="3" customFormat="1" ht="25.5" x14ac:dyDescent="0.2">
      <c r="A46" s="20" t="s">
        <v>107</v>
      </c>
      <c r="B46" s="27" t="s">
        <v>97</v>
      </c>
      <c r="C46" s="20" t="s">
        <v>22</v>
      </c>
      <c r="D46" s="28" t="s">
        <v>220</v>
      </c>
      <c r="E46" s="20" t="s">
        <v>39</v>
      </c>
      <c r="F46" s="29">
        <v>2</v>
      </c>
      <c r="G46" s="107">
        <v>122.72</v>
      </c>
      <c r="H46" s="107">
        <f t="shared" si="2"/>
        <v>158.82422399999999</v>
      </c>
      <c r="I46" s="107">
        <f t="shared" si="3"/>
        <v>317.64844799999997</v>
      </c>
    </row>
    <row r="47" spans="1:9" ht="10.15" customHeight="1" x14ac:dyDescent="0.2">
      <c r="A47" s="120" t="s">
        <v>20</v>
      </c>
      <c r="B47" s="121"/>
      <c r="C47" s="121"/>
      <c r="D47" s="121"/>
      <c r="E47" s="121"/>
      <c r="F47" s="121"/>
      <c r="G47" s="121"/>
      <c r="H47" s="122"/>
      <c r="I47" s="36">
        <f>SUM(I41:I46)</f>
        <v>3458.2654692000001</v>
      </c>
    </row>
    <row r="48" spans="1:9" s="3" customFormat="1" ht="12" customHeight="1" x14ac:dyDescent="0.2">
      <c r="A48" s="23" t="s">
        <v>25</v>
      </c>
      <c r="B48" s="130" t="s">
        <v>60</v>
      </c>
      <c r="C48" s="131"/>
      <c r="D48" s="131"/>
      <c r="E48" s="131"/>
      <c r="F48" s="131"/>
      <c r="G48" s="131"/>
      <c r="H48" s="131"/>
      <c r="I48" s="132"/>
    </row>
    <row r="49" spans="1:9" s="3" customFormat="1" x14ac:dyDescent="0.2">
      <c r="A49" s="20" t="s">
        <v>28</v>
      </c>
      <c r="B49" s="20" t="s">
        <v>68</v>
      </c>
      <c r="C49" s="19" t="s">
        <v>22</v>
      </c>
      <c r="D49" s="25" t="s">
        <v>67</v>
      </c>
      <c r="E49" s="19" t="s">
        <v>19</v>
      </c>
      <c r="F49" s="20">
        <v>6022.67</v>
      </c>
      <c r="G49" s="107">
        <v>2.69</v>
      </c>
      <c r="H49" s="112">
        <f>2.69*1.2942</f>
        <v>3.481398</v>
      </c>
      <c r="I49" s="112">
        <f>H49*F49</f>
        <v>20967.311292660001</v>
      </c>
    </row>
    <row r="50" spans="1:9" s="3" customFormat="1" x14ac:dyDescent="0.2">
      <c r="A50" s="20" t="s">
        <v>164</v>
      </c>
      <c r="B50" s="20" t="s">
        <v>69</v>
      </c>
      <c r="C50" s="19" t="s">
        <v>22</v>
      </c>
      <c r="D50" s="25" t="s">
        <v>96</v>
      </c>
      <c r="E50" s="19" t="s">
        <v>19</v>
      </c>
      <c r="F50" s="20">
        <v>1507.3</v>
      </c>
      <c r="G50" s="107">
        <v>3.05</v>
      </c>
      <c r="H50" s="112">
        <f>G50*1.2942</f>
        <v>3.9473099999999999</v>
      </c>
      <c r="I50" s="112">
        <f t="shared" ref="I50:I62" si="4">H50*F50</f>
        <v>5949.7803629999999</v>
      </c>
    </row>
    <row r="51" spans="1:9" s="3" customFormat="1" ht="25.5" x14ac:dyDescent="0.2">
      <c r="A51" s="20" t="s">
        <v>234</v>
      </c>
      <c r="B51" s="20" t="s">
        <v>71</v>
      </c>
      <c r="C51" s="19" t="s">
        <v>22</v>
      </c>
      <c r="D51" s="25" t="s">
        <v>75</v>
      </c>
      <c r="E51" s="19" t="s">
        <v>19</v>
      </c>
      <c r="F51" s="20">
        <v>1507.31</v>
      </c>
      <c r="G51" s="107">
        <v>15.64</v>
      </c>
      <c r="H51" s="112">
        <f>G51*1.2942</f>
        <v>20.241288000000001</v>
      </c>
      <c r="I51" s="112">
        <f t="shared" si="4"/>
        <v>30509.895815280001</v>
      </c>
    </row>
    <row r="52" spans="1:9" s="2" customFormat="1" ht="25.5" x14ac:dyDescent="0.2">
      <c r="A52" s="20" t="s">
        <v>235</v>
      </c>
      <c r="B52" s="30" t="s">
        <v>54</v>
      </c>
      <c r="C52" s="19" t="s">
        <v>22</v>
      </c>
      <c r="D52" s="31" t="s">
        <v>76</v>
      </c>
      <c r="E52" s="19" t="s">
        <v>19</v>
      </c>
      <c r="F52" s="33">
        <v>4336.59</v>
      </c>
      <c r="G52" s="112">
        <v>14.18</v>
      </c>
      <c r="H52" s="112">
        <f>G52*1.2942</f>
        <v>18.351755999999998</v>
      </c>
      <c r="I52" s="112">
        <f t="shared" si="4"/>
        <v>79584.041552039998</v>
      </c>
    </row>
    <row r="53" spans="1:9" s="2" customFormat="1" ht="25.5" x14ac:dyDescent="0.2">
      <c r="A53" s="20" t="s">
        <v>79</v>
      </c>
      <c r="B53" s="30" t="s">
        <v>70</v>
      </c>
      <c r="C53" s="19" t="s">
        <v>22</v>
      </c>
      <c r="D53" s="31" t="s">
        <v>77</v>
      </c>
      <c r="E53" s="19" t="s">
        <v>19</v>
      </c>
      <c r="F53" s="32">
        <v>1686.08</v>
      </c>
      <c r="G53" s="112">
        <v>14.1</v>
      </c>
      <c r="H53" s="112">
        <f>G53*1.2942</f>
        <v>18.24822</v>
      </c>
      <c r="I53" s="112">
        <f t="shared" si="4"/>
        <v>30767.958777599997</v>
      </c>
    </row>
    <row r="54" spans="1:9" s="2" customFormat="1" ht="25.5" x14ac:dyDescent="0.2">
      <c r="A54" s="20" t="s">
        <v>80</v>
      </c>
      <c r="B54" s="30" t="s">
        <v>57</v>
      </c>
      <c r="C54" s="20" t="s">
        <v>22</v>
      </c>
      <c r="D54" s="31" t="s">
        <v>78</v>
      </c>
      <c r="E54" s="19" t="s">
        <v>19</v>
      </c>
      <c r="F54" s="32">
        <v>95.4</v>
      </c>
      <c r="G54" s="112">
        <v>35.26</v>
      </c>
      <c r="H54" s="112">
        <f>G54*1.2942</f>
        <v>45.633491999999997</v>
      </c>
      <c r="I54" s="112">
        <f t="shared" si="4"/>
        <v>4353.4351367999998</v>
      </c>
    </row>
    <row r="55" spans="1:9" s="2" customFormat="1" ht="12.75" customHeight="1" x14ac:dyDescent="0.2">
      <c r="A55" s="123" t="s">
        <v>20</v>
      </c>
      <c r="B55" s="124"/>
      <c r="C55" s="124"/>
      <c r="D55" s="124"/>
      <c r="E55" s="124"/>
      <c r="F55" s="124"/>
      <c r="G55" s="124"/>
      <c r="H55" s="125"/>
      <c r="I55" s="22">
        <f>SUM(I49:I54)</f>
        <v>172132.42293738</v>
      </c>
    </row>
    <row r="56" spans="1:9" x14ac:dyDescent="0.2">
      <c r="A56" s="23" t="s">
        <v>81</v>
      </c>
      <c r="B56" s="130" t="s">
        <v>58</v>
      </c>
      <c r="C56" s="131"/>
      <c r="D56" s="131"/>
      <c r="E56" s="131"/>
      <c r="F56" s="131"/>
      <c r="G56" s="131"/>
      <c r="H56" s="131"/>
      <c r="I56" s="132"/>
    </row>
    <row r="57" spans="1:9" ht="25.5" x14ac:dyDescent="0.2">
      <c r="A57" s="20" t="s">
        <v>82</v>
      </c>
      <c r="B57" s="20" t="s">
        <v>55</v>
      </c>
      <c r="C57" s="20" t="s">
        <v>22</v>
      </c>
      <c r="D57" s="25" t="s">
        <v>221</v>
      </c>
      <c r="E57" s="26" t="s">
        <v>59</v>
      </c>
      <c r="F57" s="20">
        <v>148</v>
      </c>
      <c r="G57" s="107">
        <v>3.35</v>
      </c>
      <c r="H57" s="107">
        <f>G57*1.2942</f>
        <v>4.3355700000000006</v>
      </c>
      <c r="I57" s="107">
        <f>H57*F57</f>
        <v>641.6643600000001</v>
      </c>
    </row>
    <row r="58" spans="1:9" x14ac:dyDescent="0.2">
      <c r="A58" s="20" t="s">
        <v>83</v>
      </c>
      <c r="B58" s="20" t="s">
        <v>56</v>
      </c>
      <c r="C58" s="20" t="s">
        <v>22</v>
      </c>
      <c r="D58" s="25" t="s">
        <v>222</v>
      </c>
      <c r="E58" s="26" t="s">
        <v>19</v>
      </c>
      <c r="F58" s="20">
        <v>942.98</v>
      </c>
      <c r="G58" s="107">
        <v>10.9</v>
      </c>
      <c r="H58" s="107">
        <f>G58*1.2942</f>
        <v>14.106780000000001</v>
      </c>
      <c r="I58" s="107">
        <f>H58*F58</f>
        <v>13302.411404400002</v>
      </c>
    </row>
    <row r="59" spans="1:9" ht="25.5" x14ac:dyDescent="0.2">
      <c r="A59" s="20" t="s">
        <v>84</v>
      </c>
      <c r="B59" s="20" t="s">
        <v>48</v>
      </c>
      <c r="C59" s="20" t="s">
        <v>22</v>
      </c>
      <c r="D59" s="25" t="s">
        <v>47</v>
      </c>
      <c r="E59" s="37" t="s">
        <v>43</v>
      </c>
      <c r="F59" s="20">
        <v>2</v>
      </c>
      <c r="G59" s="107">
        <v>84.05</v>
      </c>
      <c r="H59" s="107">
        <f>G59*1.2942</f>
        <v>108.77750999999999</v>
      </c>
      <c r="I59" s="107">
        <f>H59*F59</f>
        <v>217.55501999999998</v>
      </c>
    </row>
    <row r="60" spans="1:9" x14ac:dyDescent="0.2">
      <c r="A60" s="123" t="s">
        <v>20</v>
      </c>
      <c r="B60" s="124"/>
      <c r="C60" s="124"/>
      <c r="D60" s="124"/>
      <c r="E60" s="124"/>
      <c r="F60" s="124"/>
      <c r="G60" s="124"/>
      <c r="H60" s="125"/>
      <c r="I60" s="22">
        <f>SUM(I57:I59)</f>
        <v>14161.630784400002</v>
      </c>
    </row>
    <row r="61" spans="1:9" s="2" customFormat="1" ht="15" customHeight="1" x14ac:dyDescent="0.2">
      <c r="A61" s="23" t="s">
        <v>85</v>
      </c>
      <c r="B61" s="130" t="s">
        <v>146</v>
      </c>
      <c r="C61" s="131"/>
      <c r="D61" s="131"/>
      <c r="E61" s="131"/>
      <c r="F61" s="131"/>
      <c r="G61" s="131"/>
      <c r="H61" s="131"/>
      <c r="I61" s="132"/>
    </row>
    <row r="62" spans="1:9" s="3" customFormat="1" ht="38.25" x14ac:dyDescent="0.2">
      <c r="A62" s="20" t="s">
        <v>86</v>
      </c>
      <c r="B62" s="39" t="s">
        <v>98</v>
      </c>
      <c r="C62" s="20" t="s">
        <v>22</v>
      </c>
      <c r="D62" s="25" t="s">
        <v>206</v>
      </c>
      <c r="E62" s="20" t="s">
        <v>242</v>
      </c>
      <c r="F62" s="40">
        <v>28</v>
      </c>
      <c r="G62" s="107">
        <v>287.25</v>
      </c>
      <c r="H62" s="107">
        <f t="shared" ref="H62:H79" si="5">G62*1.2942</f>
        <v>371.75895000000003</v>
      </c>
      <c r="I62" s="107">
        <f t="shared" si="4"/>
        <v>10409.250600000001</v>
      </c>
    </row>
    <row r="63" spans="1:9" s="3" customFormat="1" ht="25.5" x14ac:dyDescent="0.2">
      <c r="A63" s="20" t="s">
        <v>87</v>
      </c>
      <c r="B63" s="41" t="s">
        <v>63</v>
      </c>
      <c r="C63" s="20" t="s">
        <v>62</v>
      </c>
      <c r="D63" s="42" t="s">
        <v>61</v>
      </c>
      <c r="E63" s="26" t="s">
        <v>44</v>
      </c>
      <c r="F63" s="20">
        <f>(5.6*3.35*0.25)</f>
        <v>4.6899999999999995</v>
      </c>
      <c r="G63" s="110">
        <v>4289.1899999999996</v>
      </c>
      <c r="H63" s="107">
        <f t="shared" si="5"/>
        <v>5551.0696979999993</v>
      </c>
      <c r="I63" s="107">
        <f>H63*F63</f>
        <v>26034.516883619995</v>
      </c>
    </row>
    <row r="64" spans="1:9" s="3" customFormat="1" ht="25.5" x14ac:dyDescent="0.2">
      <c r="A64" s="20" t="s">
        <v>236</v>
      </c>
      <c r="B64" s="20" t="s">
        <v>99</v>
      </c>
      <c r="C64" s="20" t="s">
        <v>22</v>
      </c>
      <c r="D64" s="25" t="s">
        <v>100</v>
      </c>
      <c r="E64" s="20" t="s">
        <v>19</v>
      </c>
      <c r="F64" s="20">
        <v>67.14</v>
      </c>
      <c r="G64" s="107">
        <v>73.069999999999993</v>
      </c>
      <c r="H64" s="111">
        <f t="shared" si="5"/>
        <v>94.567193999999986</v>
      </c>
      <c r="I64" s="107">
        <f>H64*F64</f>
        <v>6349.241405159999</v>
      </c>
    </row>
    <row r="65" spans="1:10" s="3" customFormat="1" ht="25.5" x14ac:dyDescent="0.2">
      <c r="A65" s="20" t="s">
        <v>165</v>
      </c>
      <c r="B65" s="20" t="s">
        <v>101</v>
      </c>
      <c r="C65" s="20" t="s">
        <v>22</v>
      </c>
      <c r="D65" s="25" t="s">
        <v>102</v>
      </c>
      <c r="E65" s="20" t="s">
        <v>19</v>
      </c>
      <c r="F65" s="20">
        <v>134.28</v>
      </c>
      <c r="G65" s="107">
        <v>12.84</v>
      </c>
      <c r="H65" s="111">
        <f t="shared" si="5"/>
        <v>16.617528</v>
      </c>
      <c r="I65" s="107">
        <f>H65*F65</f>
        <v>2231.4016598399999</v>
      </c>
    </row>
    <row r="66" spans="1:10" s="2" customFormat="1" ht="25.5" x14ac:dyDescent="0.2">
      <c r="A66" s="20" t="s">
        <v>166</v>
      </c>
      <c r="B66" s="20" t="s">
        <v>103</v>
      </c>
      <c r="C66" s="20" t="s">
        <v>22</v>
      </c>
      <c r="D66" s="25" t="s">
        <v>104</v>
      </c>
      <c r="E66" s="20" t="s">
        <v>19</v>
      </c>
      <c r="F66" s="20">
        <v>134.28</v>
      </c>
      <c r="G66" s="107">
        <v>30.73</v>
      </c>
      <c r="H66" s="111">
        <f t="shared" si="5"/>
        <v>39.770766000000002</v>
      </c>
      <c r="I66" s="107">
        <f>H66*F66</f>
        <v>5340.4184584800005</v>
      </c>
    </row>
    <row r="67" spans="1:10" s="2" customFormat="1" ht="25.5" x14ac:dyDescent="0.2">
      <c r="A67" s="20" t="s">
        <v>167</v>
      </c>
      <c r="B67" s="20" t="s">
        <v>105</v>
      </c>
      <c r="C67" s="20" t="s">
        <v>22</v>
      </c>
      <c r="D67" s="25" t="s">
        <v>106</v>
      </c>
      <c r="E67" s="20" t="s">
        <v>19</v>
      </c>
      <c r="F67" s="20">
        <v>134.28</v>
      </c>
      <c r="G67" s="107">
        <v>32.53</v>
      </c>
      <c r="H67" s="111">
        <f t="shared" si="5"/>
        <v>42.100326000000003</v>
      </c>
      <c r="I67" s="107">
        <f>H67*F67</f>
        <v>5653.23177528</v>
      </c>
    </row>
    <row r="68" spans="1:10" s="2" customFormat="1" x14ac:dyDescent="0.2">
      <c r="A68" s="20" t="s">
        <v>168</v>
      </c>
      <c r="B68" s="24" t="s">
        <v>137</v>
      </c>
      <c r="C68" s="24" t="s">
        <v>22</v>
      </c>
      <c r="D68" s="25" t="s">
        <v>213</v>
      </c>
      <c r="E68" s="24" t="s">
        <v>19</v>
      </c>
      <c r="F68" s="20">
        <v>22.75</v>
      </c>
      <c r="G68" s="111">
        <v>141.82</v>
      </c>
      <c r="H68" s="111">
        <f t="shared" si="5"/>
        <v>183.54344399999999</v>
      </c>
      <c r="I68" s="111">
        <f t="shared" ref="I68:I74" si="6">H68*F68</f>
        <v>4175.613351</v>
      </c>
    </row>
    <row r="69" spans="1:10" s="2" customFormat="1" x14ac:dyDescent="0.2">
      <c r="A69" s="20" t="s">
        <v>169</v>
      </c>
      <c r="B69" s="24" t="s">
        <v>139</v>
      </c>
      <c r="C69" s="24" t="s">
        <v>22</v>
      </c>
      <c r="D69" s="25" t="s">
        <v>138</v>
      </c>
      <c r="E69" s="24" t="s">
        <v>19</v>
      </c>
      <c r="F69" s="24">
        <v>16.850000000000001</v>
      </c>
      <c r="G69" s="111">
        <v>85.99</v>
      </c>
      <c r="H69" s="111">
        <f t="shared" si="5"/>
        <v>111.288258</v>
      </c>
      <c r="I69" s="111">
        <f t="shared" si="6"/>
        <v>1875.2071473000001</v>
      </c>
    </row>
    <row r="70" spans="1:10" s="3" customFormat="1" ht="25.5" x14ac:dyDescent="0.2">
      <c r="A70" s="20" t="s">
        <v>170</v>
      </c>
      <c r="B70" s="24" t="s">
        <v>142</v>
      </c>
      <c r="C70" s="24" t="s">
        <v>22</v>
      </c>
      <c r="D70" s="25" t="s">
        <v>223</v>
      </c>
      <c r="E70" s="24" t="s">
        <v>19</v>
      </c>
      <c r="F70" s="20">
        <v>22.75</v>
      </c>
      <c r="G70" s="111">
        <v>122.04</v>
      </c>
      <c r="H70" s="111">
        <f t="shared" si="5"/>
        <v>157.94416800000002</v>
      </c>
      <c r="I70" s="111">
        <f t="shared" si="6"/>
        <v>3593.2298220000002</v>
      </c>
    </row>
    <row r="71" spans="1:10" s="3" customFormat="1" x14ac:dyDescent="0.2">
      <c r="A71" s="20" t="s">
        <v>171</v>
      </c>
      <c r="B71" s="24" t="s">
        <v>207</v>
      </c>
      <c r="C71" s="24" t="s">
        <v>22</v>
      </c>
      <c r="D71" s="25" t="s">
        <v>224</v>
      </c>
      <c r="E71" s="24" t="s">
        <v>209</v>
      </c>
      <c r="F71" s="20">
        <v>308.58</v>
      </c>
      <c r="G71" s="111">
        <v>12.02</v>
      </c>
      <c r="H71" s="111">
        <f t="shared" si="5"/>
        <v>15.556284</v>
      </c>
      <c r="I71" s="111">
        <f t="shared" si="6"/>
        <v>4800.35811672</v>
      </c>
    </row>
    <row r="72" spans="1:10" s="3" customFormat="1" x14ac:dyDescent="0.2">
      <c r="A72" s="20" t="s">
        <v>237</v>
      </c>
      <c r="B72" s="24" t="s">
        <v>208</v>
      </c>
      <c r="C72" s="24" t="s">
        <v>22</v>
      </c>
      <c r="D72" s="25" t="s">
        <v>225</v>
      </c>
      <c r="E72" s="24" t="s">
        <v>209</v>
      </c>
      <c r="F72" s="20">
        <v>45.52</v>
      </c>
      <c r="G72" s="111">
        <v>11.58</v>
      </c>
      <c r="H72" s="111">
        <f t="shared" si="5"/>
        <v>14.986836</v>
      </c>
      <c r="I72" s="111">
        <f t="shared" si="6"/>
        <v>682.20077472000003</v>
      </c>
    </row>
    <row r="73" spans="1:10" ht="25.5" x14ac:dyDescent="0.2">
      <c r="A73" s="20" t="s">
        <v>172</v>
      </c>
      <c r="B73" s="41" t="s">
        <v>210</v>
      </c>
      <c r="C73" s="20" t="s">
        <v>22</v>
      </c>
      <c r="D73" s="42" t="s">
        <v>226</v>
      </c>
      <c r="E73" s="37" t="s">
        <v>44</v>
      </c>
      <c r="F73" s="20">
        <v>7.5</v>
      </c>
      <c r="G73" s="110">
        <v>727.35</v>
      </c>
      <c r="H73" s="107">
        <f t="shared" si="5"/>
        <v>941.33636999999999</v>
      </c>
      <c r="I73" s="107">
        <f t="shared" si="6"/>
        <v>7060.0227749999995</v>
      </c>
    </row>
    <row r="74" spans="1:10" s="3" customFormat="1" ht="25.5" x14ac:dyDescent="0.2">
      <c r="A74" s="20" t="s">
        <v>173</v>
      </c>
      <c r="B74" s="41" t="s">
        <v>211</v>
      </c>
      <c r="C74" s="20" t="s">
        <v>22</v>
      </c>
      <c r="D74" s="42" t="s">
        <v>227</v>
      </c>
      <c r="E74" s="37" t="s">
        <v>19</v>
      </c>
      <c r="F74" s="20">
        <v>62.55</v>
      </c>
      <c r="G74" s="110">
        <v>56.41</v>
      </c>
      <c r="H74" s="107">
        <f t="shared" si="5"/>
        <v>73.005821999999995</v>
      </c>
      <c r="I74" s="107">
        <f t="shared" si="6"/>
        <v>4566.5141660999998</v>
      </c>
      <c r="J74" s="106"/>
    </row>
    <row r="75" spans="1:10" ht="25.5" x14ac:dyDescent="0.2">
      <c r="A75" s="20" t="s">
        <v>174</v>
      </c>
      <c r="B75" s="20" t="s">
        <v>126</v>
      </c>
      <c r="C75" s="20" t="s">
        <v>22</v>
      </c>
      <c r="D75" s="25" t="s">
        <v>228</v>
      </c>
      <c r="E75" s="20" t="s">
        <v>19</v>
      </c>
      <c r="F75" s="20">
        <v>2.4</v>
      </c>
      <c r="G75" s="107">
        <v>380.51</v>
      </c>
      <c r="H75" s="111">
        <f t="shared" si="5"/>
        <v>492.45604199999997</v>
      </c>
      <c r="I75" s="107">
        <f>H75*F75</f>
        <v>1181.8945007999998</v>
      </c>
    </row>
    <row r="76" spans="1:10" s="3" customFormat="1" ht="76.5" x14ac:dyDescent="0.2">
      <c r="A76" s="20" t="s">
        <v>238</v>
      </c>
      <c r="B76" s="20" t="s">
        <v>112</v>
      </c>
      <c r="C76" s="20" t="s">
        <v>22</v>
      </c>
      <c r="D76" s="25" t="s">
        <v>113</v>
      </c>
      <c r="E76" s="20" t="s">
        <v>43</v>
      </c>
      <c r="F76" s="20">
        <v>1</v>
      </c>
      <c r="G76" s="107">
        <v>223.57</v>
      </c>
      <c r="H76" s="111">
        <f t="shared" si="5"/>
        <v>289.34429399999999</v>
      </c>
      <c r="I76" s="107">
        <f>H76*F76</f>
        <v>289.34429399999999</v>
      </c>
    </row>
    <row r="77" spans="1:10" s="3" customFormat="1" ht="63.75" x14ac:dyDescent="0.2">
      <c r="A77" s="20" t="s">
        <v>239</v>
      </c>
      <c r="B77" s="20" t="s">
        <v>114</v>
      </c>
      <c r="C77" s="20" t="s">
        <v>22</v>
      </c>
      <c r="D77" s="25" t="s">
        <v>115</v>
      </c>
      <c r="E77" s="20" t="s">
        <v>43</v>
      </c>
      <c r="F77" s="20">
        <v>1</v>
      </c>
      <c r="G77" s="107">
        <v>139.87</v>
      </c>
      <c r="H77" s="111">
        <f t="shared" si="5"/>
        <v>181.01975400000001</v>
      </c>
      <c r="I77" s="107">
        <f>H77*F77</f>
        <v>181.01975400000001</v>
      </c>
    </row>
    <row r="78" spans="1:10" s="3" customFormat="1" ht="38.25" x14ac:dyDescent="0.2">
      <c r="A78" s="20" t="s">
        <v>240</v>
      </c>
      <c r="B78" s="20" t="s">
        <v>116</v>
      </c>
      <c r="C78" s="20" t="s">
        <v>22</v>
      </c>
      <c r="D78" s="25" t="s">
        <v>117</v>
      </c>
      <c r="E78" s="20" t="s">
        <v>43</v>
      </c>
      <c r="F78" s="20">
        <v>1</v>
      </c>
      <c r="G78" s="107">
        <v>437.95</v>
      </c>
      <c r="H78" s="111">
        <f t="shared" si="5"/>
        <v>566.79489000000001</v>
      </c>
      <c r="I78" s="107">
        <f>H78*F78</f>
        <v>566.79489000000001</v>
      </c>
    </row>
    <row r="79" spans="1:10" x14ac:dyDescent="0.2">
      <c r="A79" s="20" t="s">
        <v>241</v>
      </c>
      <c r="B79" s="37" t="s">
        <v>66</v>
      </c>
      <c r="C79" s="20" t="s">
        <v>22</v>
      </c>
      <c r="D79" s="19" t="s">
        <v>65</v>
      </c>
      <c r="E79" s="26" t="s">
        <v>12</v>
      </c>
      <c r="F79" s="20">
        <v>1</v>
      </c>
      <c r="G79" s="110">
        <v>1528.35</v>
      </c>
      <c r="H79" s="107">
        <f t="shared" si="5"/>
        <v>1977.9905699999999</v>
      </c>
      <c r="I79" s="107">
        <f>H79*F79</f>
        <v>1977.9905699999999</v>
      </c>
    </row>
    <row r="80" spans="1:10" s="2" customFormat="1" x14ac:dyDescent="0.2">
      <c r="A80" s="127" t="s">
        <v>20</v>
      </c>
      <c r="B80" s="128"/>
      <c r="C80" s="128"/>
      <c r="D80" s="128"/>
      <c r="E80" s="128"/>
      <c r="F80" s="128"/>
      <c r="G80" s="128"/>
      <c r="H80" s="129"/>
      <c r="I80" s="22">
        <f>SUM(I62:I79)</f>
        <v>86968.250944019979</v>
      </c>
    </row>
    <row r="81" spans="1:10" ht="12.75" customHeight="1" x14ac:dyDescent="0.2">
      <c r="A81" s="43" t="s">
        <v>88</v>
      </c>
      <c r="B81" s="117" t="s">
        <v>49</v>
      </c>
      <c r="C81" s="118"/>
      <c r="D81" s="118"/>
      <c r="E81" s="118"/>
      <c r="F81" s="118"/>
      <c r="G81" s="118"/>
      <c r="H81" s="118"/>
      <c r="I81" s="119"/>
    </row>
    <row r="82" spans="1:10" ht="38.25" x14ac:dyDescent="0.2">
      <c r="A82" s="20" t="s">
        <v>136</v>
      </c>
      <c r="B82" s="20" t="s">
        <v>52</v>
      </c>
      <c r="C82" s="20" t="s">
        <v>22</v>
      </c>
      <c r="D82" s="25" t="s">
        <v>51</v>
      </c>
      <c r="E82" s="44" t="s">
        <v>53</v>
      </c>
      <c r="F82" s="20">
        <v>1</v>
      </c>
      <c r="G82" s="107">
        <v>859.49</v>
      </c>
      <c r="H82" s="107">
        <f>G82*1.2942</f>
        <v>1112.351958</v>
      </c>
      <c r="I82" s="107">
        <f>H82*F82</f>
        <v>1112.351958</v>
      </c>
    </row>
    <row r="83" spans="1:10" ht="25.5" x14ac:dyDescent="0.2">
      <c r="A83" s="20" t="s">
        <v>89</v>
      </c>
      <c r="B83" s="20" t="s">
        <v>129</v>
      </c>
      <c r="C83" s="20" t="s">
        <v>22</v>
      </c>
      <c r="D83" s="25" t="s">
        <v>212</v>
      </c>
      <c r="E83" s="44" t="s">
        <v>53</v>
      </c>
      <c r="F83" s="20">
        <v>1</v>
      </c>
      <c r="G83" s="107">
        <v>89.3</v>
      </c>
      <c r="H83" s="107">
        <f>G83*1.2942</f>
        <v>115.57205999999999</v>
      </c>
      <c r="I83" s="107">
        <f>H83*F83</f>
        <v>115.57205999999999</v>
      </c>
    </row>
    <row r="84" spans="1:10" ht="25.5" x14ac:dyDescent="0.2">
      <c r="A84" s="20" t="s">
        <v>90</v>
      </c>
      <c r="B84" s="20" t="s">
        <v>46</v>
      </c>
      <c r="C84" s="20" t="s">
        <v>22</v>
      </c>
      <c r="D84" s="25" t="s">
        <v>45</v>
      </c>
      <c r="E84" s="44" t="s">
        <v>53</v>
      </c>
      <c r="F84" s="20">
        <v>1</v>
      </c>
      <c r="G84" s="107">
        <v>2403.9899999999998</v>
      </c>
      <c r="H84" s="107">
        <f>G84*1.2942</f>
        <v>3111.2438579999998</v>
      </c>
      <c r="I84" s="107">
        <f>H84*F84</f>
        <v>3111.2438579999998</v>
      </c>
    </row>
    <row r="85" spans="1:10" x14ac:dyDescent="0.2">
      <c r="A85" s="123" t="s">
        <v>20</v>
      </c>
      <c r="B85" s="124"/>
      <c r="C85" s="124"/>
      <c r="D85" s="124"/>
      <c r="E85" s="124"/>
      <c r="F85" s="124"/>
      <c r="G85" s="124"/>
      <c r="H85" s="125"/>
      <c r="I85" s="22">
        <f>SUM(I82:I84)</f>
        <v>4339.1678759999995</v>
      </c>
    </row>
    <row r="86" spans="1:10" s="3" customFormat="1" ht="12.75" customHeight="1" x14ac:dyDescent="0.2">
      <c r="A86" s="23" t="s">
        <v>175</v>
      </c>
      <c r="B86" s="130" t="s">
        <v>197</v>
      </c>
      <c r="C86" s="131"/>
      <c r="D86" s="131"/>
      <c r="E86" s="131"/>
      <c r="F86" s="131"/>
      <c r="G86" s="131"/>
      <c r="H86" s="131"/>
      <c r="I86" s="132"/>
    </row>
    <row r="87" spans="1:10" s="3" customFormat="1" ht="38.25" x14ac:dyDescent="0.2">
      <c r="A87" s="20" t="s">
        <v>176</v>
      </c>
      <c r="B87" s="20" t="s">
        <v>202</v>
      </c>
      <c r="C87" s="20" t="s">
        <v>22</v>
      </c>
      <c r="D87" s="25" t="s">
        <v>203</v>
      </c>
      <c r="E87" s="44" t="s">
        <v>53</v>
      </c>
      <c r="F87" s="35">
        <v>1</v>
      </c>
      <c r="G87" s="108">
        <v>489.77</v>
      </c>
      <c r="H87" s="108">
        <f>(G87*1.2942)</f>
        <v>633.86033399999997</v>
      </c>
      <c r="I87" s="108">
        <f>(F87*H87)</f>
        <v>633.86033399999997</v>
      </c>
    </row>
    <row r="88" spans="1:10" s="3" customFormat="1" x14ac:dyDescent="0.2">
      <c r="A88" s="45" t="s">
        <v>201</v>
      </c>
      <c r="B88" s="45" t="s">
        <v>145</v>
      </c>
      <c r="C88" s="20" t="s">
        <v>22</v>
      </c>
      <c r="D88" s="45" t="s">
        <v>144</v>
      </c>
      <c r="E88" s="45" t="s">
        <v>19</v>
      </c>
      <c r="F88" s="45">
        <v>1686.08</v>
      </c>
      <c r="G88" s="109">
        <v>6.56</v>
      </c>
      <c r="H88" s="109">
        <f>G88*1.2942</f>
        <v>8.4899519999999988</v>
      </c>
      <c r="I88" s="109">
        <f>(F88*H88)</f>
        <v>14314.738268159997</v>
      </c>
    </row>
    <row r="89" spans="1:10" s="3" customFormat="1" x14ac:dyDescent="0.2">
      <c r="A89" s="123" t="s">
        <v>20</v>
      </c>
      <c r="B89" s="124"/>
      <c r="C89" s="124"/>
      <c r="D89" s="124"/>
      <c r="E89" s="124"/>
      <c r="F89" s="124"/>
      <c r="G89" s="124"/>
      <c r="H89" s="125"/>
      <c r="I89" s="22">
        <f>SUM(I87:I88)</f>
        <v>14948.598602159997</v>
      </c>
    </row>
    <row r="90" spans="1:10" x14ac:dyDescent="0.2">
      <c r="A90" s="126" t="s">
        <v>26</v>
      </c>
      <c r="B90" s="126"/>
      <c r="C90" s="126"/>
      <c r="D90" s="126"/>
      <c r="E90" s="126"/>
      <c r="F90" s="126"/>
      <c r="G90" s="126"/>
      <c r="H90" s="126"/>
      <c r="I90" s="46">
        <f>+I47+I55+I60+I85+I80+I10+I39+I89</f>
        <v>327973.00602257997</v>
      </c>
    </row>
    <row r="95" spans="1:10" x14ac:dyDescent="0.2">
      <c r="B95"/>
      <c r="C95"/>
      <c r="D95"/>
      <c r="E95"/>
      <c r="F95"/>
      <c r="G95"/>
      <c r="H95" s="116"/>
      <c r="I95" s="116"/>
      <c r="J95"/>
    </row>
    <row r="96" spans="1:10" x14ac:dyDescent="0.2">
      <c r="B96"/>
      <c r="C96"/>
      <c r="D96"/>
      <c r="E96" s="116"/>
      <c r="F96" s="116"/>
      <c r="G96"/>
    </row>
    <row r="97" spans="2:9" x14ac:dyDescent="0.2">
      <c r="B97" s="115" t="s">
        <v>200</v>
      </c>
      <c r="C97" s="115"/>
      <c r="D97"/>
      <c r="E97" s="116" t="s">
        <v>199</v>
      </c>
      <c r="F97" s="116"/>
      <c r="G97" s="116"/>
    </row>
    <row r="98" spans="2:9" x14ac:dyDescent="0.2">
      <c r="B98"/>
      <c r="C98"/>
      <c r="D98"/>
      <c r="E98"/>
      <c r="F98"/>
      <c r="G98"/>
    </row>
    <row r="101" spans="2:9" x14ac:dyDescent="0.2">
      <c r="F101" s="47"/>
      <c r="G101" s="48"/>
      <c r="I101" s="38"/>
    </row>
    <row r="102" spans="2:9" x14ac:dyDescent="0.2">
      <c r="F102" s="47"/>
      <c r="G102" s="48"/>
      <c r="I102" s="38"/>
    </row>
    <row r="103" spans="2:9" x14ac:dyDescent="0.2">
      <c r="F103" s="47"/>
      <c r="G103" s="48"/>
      <c r="I103" s="38"/>
    </row>
    <row r="104" spans="2:9" x14ac:dyDescent="0.2">
      <c r="F104" s="47"/>
      <c r="G104" s="48"/>
      <c r="I104" s="38"/>
    </row>
    <row r="105" spans="2:9" x14ac:dyDescent="0.2">
      <c r="F105" s="47"/>
      <c r="G105" s="48"/>
      <c r="I105" s="38"/>
    </row>
    <row r="106" spans="2:9" x14ac:dyDescent="0.2">
      <c r="F106" s="47"/>
      <c r="G106" s="48"/>
      <c r="I106" s="38"/>
    </row>
    <row r="107" spans="2:9" x14ac:dyDescent="0.2">
      <c r="F107" s="47"/>
      <c r="G107" s="48"/>
      <c r="I107" s="38"/>
    </row>
    <row r="108" spans="2:9" x14ac:dyDescent="0.2">
      <c r="F108" s="47"/>
      <c r="G108" s="48"/>
      <c r="I108" s="38"/>
    </row>
  </sheetData>
  <sheetProtection sheet="1" objects="1" scenarios="1"/>
  <mergeCells count="30">
    <mergeCell ref="A1:I1"/>
    <mergeCell ref="B2:D2"/>
    <mergeCell ref="B3:D3"/>
    <mergeCell ref="F3:G3"/>
    <mergeCell ref="B4:D4"/>
    <mergeCell ref="F4:H4"/>
    <mergeCell ref="B56:I56"/>
    <mergeCell ref="A39:H39"/>
    <mergeCell ref="B40:I40"/>
    <mergeCell ref="B5:D5"/>
    <mergeCell ref="F5:G6"/>
    <mergeCell ref="A6:B6"/>
    <mergeCell ref="A10:H10"/>
    <mergeCell ref="B8:I8"/>
    <mergeCell ref="B97:C97"/>
    <mergeCell ref="E97:G97"/>
    <mergeCell ref="H95:I95"/>
    <mergeCell ref="E96:F96"/>
    <mergeCell ref="B11:I11"/>
    <mergeCell ref="A47:H47"/>
    <mergeCell ref="A55:H55"/>
    <mergeCell ref="A90:H90"/>
    <mergeCell ref="A60:H60"/>
    <mergeCell ref="A85:H85"/>
    <mergeCell ref="A80:H80"/>
    <mergeCell ref="B86:I86"/>
    <mergeCell ref="B81:I81"/>
    <mergeCell ref="A89:H89"/>
    <mergeCell ref="B48:I48"/>
    <mergeCell ref="B61:I61"/>
  </mergeCells>
  <phoneticPr fontId="3" type="noConversion"/>
  <printOptions horizontalCentered="1"/>
  <pageMargins left="0.25" right="0.25" top="0.75" bottom="0.75" header="0.3" footer="0.3"/>
  <pageSetup paperSize="9" scale="79" fitToHeight="0" orientation="landscape" r:id="rId1"/>
  <headerFooter>
    <oddHeader xml:space="preserve">&amp;C&amp;"Arial Rounded MT Bold,Normal"&amp;16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4" workbookViewId="0">
      <selection activeCell="D23" sqref="D23:E23"/>
    </sheetView>
  </sheetViews>
  <sheetFormatPr defaultRowHeight="12.75" x14ac:dyDescent="0.2"/>
  <cols>
    <col min="1" max="1" width="8.1640625" customWidth="1"/>
    <col min="2" max="2" width="45.33203125" customWidth="1"/>
    <col min="3" max="3" width="16" customWidth="1"/>
    <col min="4" max="4" width="8.5" customWidth="1"/>
    <col min="5" max="5" width="10.5" customWidth="1"/>
    <col min="6" max="7" width="16.6640625" customWidth="1"/>
    <col min="8" max="8" width="16.5" customWidth="1"/>
    <col min="9" max="10" width="16.6640625" customWidth="1"/>
  </cols>
  <sheetData>
    <row r="1" spans="1:10" ht="83.25" customHeight="1" x14ac:dyDescent="0.2"/>
    <row r="2" spans="1:10" ht="13.5" x14ac:dyDescent="0.2">
      <c r="A2" s="161" t="s">
        <v>177</v>
      </c>
      <c r="B2" s="162"/>
      <c r="C2" s="162"/>
      <c r="D2" s="162"/>
      <c r="E2" s="162"/>
      <c r="F2" s="162"/>
      <c r="G2" s="162"/>
      <c r="H2" s="162"/>
      <c r="I2" s="162"/>
      <c r="J2" s="163"/>
    </row>
    <row r="3" spans="1:10" x14ac:dyDescent="0.2">
      <c r="A3" s="164" t="s">
        <v>178</v>
      </c>
      <c r="B3" s="165"/>
      <c r="C3" s="165"/>
      <c r="D3" s="165"/>
      <c r="E3" s="165"/>
      <c r="F3" s="165"/>
      <c r="G3" s="165"/>
      <c r="H3" s="165"/>
      <c r="I3" s="165"/>
      <c r="J3" s="166"/>
    </row>
    <row r="4" spans="1:10" x14ac:dyDescent="0.2">
      <c r="A4" s="167" t="s">
        <v>205</v>
      </c>
      <c r="B4" s="168"/>
      <c r="C4" s="167" t="s">
        <v>179</v>
      </c>
      <c r="D4" s="169"/>
      <c r="E4" s="170">
        <f>SUM(P.O!I90)</f>
        <v>327973.00602257997</v>
      </c>
      <c r="F4" s="170"/>
      <c r="G4" s="171"/>
      <c r="H4" s="52" t="s">
        <v>180</v>
      </c>
      <c r="I4" s="53" t="s">
        <v>181</v>
      </c>
      <c r="J4" s="54">
        <v>45461</v>
      </c>
    </row>
    <row r="5" spans="1:10" x14ac:dyDescent="0.2">
      <c r="A5" s="167" t="s">
        <v>182</v>
      </c>
      <c r="B5" s="168"/>
      <c r="C5" s="167" t="s">
        <v>204</v>
      </c>
      <c r="D5" s="169"/>
      <c r="E5" s="169"/>
      <c r="F5" s="169"/>
      <c r="G5" s="168"/>
      <c r="H5" s="172" t="s">
        <v>183</v>
      </c>
      <c r="I5" s="173"/>
      <c r="J5" s="174"/>
    </row>
    <row r="6" spans="1:10" ht="21.75" thickBot="1" x14ac:dyDescent="0.25">
      <c r="A6" s="55" t="s">
        <v>184</v>
      </c>
      <c r="B6" s="56" t="s">
        <v>185</v>
      </c>
      <c r="C6" s="55" t="s">
        <v>186</v>
      </c>
      <c r="D6" s="175" t="s">
        <v>187</v>
      </c>
      <c r="E6" s="176"/>
      <c r="F6" s="73" t="s">
        <v>188</v>
      </c>
      <c r="G6" s="57" t="s">
        <v>189</v>
      </c>
      <c r="H6" s="58" t="s">
        <v>190</v>
      </c>
      <c r="I6" s="58" t="s">
        <v>191</v>
      </c>
      <c r="J6" s="59" t="s">
        <v>192</v>
      </c>
    </row>
    <row r="7" spans="1:10" x14ac:dyDescent="0.2">
      <c r="A7" s="149">
        <v>1</v>
      </c>
      <c r="B7" s="178" t="s">
        <v>193</v>
      </c>
      <c r="C7" s="60" t="s">
        <v>194</v>
      </c>
      <c r="D7" s="156">
        <v>2.5999999999999999E-3</v>
      </c>
      <c r="E7" s="160"/>
      <c r="F7" s="74">
        <v>1</v>
      </c>
      <c r="G7" s="69"/>
      <c r="H7" s="61"/>
      <c r="I7" s="61"/>
      <c r="J7" s="61"/>
    </row>
    <row r="8" spans="1:10" ht="13.5" thickBot="1" x14ac:dyDescent="0.25">
      <c r="A8" s="177"/>
      <c r="B8" s="152"/>
      <c r="C8" s="60" t="s">
        <v>195</v>
      </c>
      <c r="D8" s="153">
        <f>SUM(P.O!I10)</f>
        <v>884.67952949999994</v>
      </c>
      <c r="E8" s="155"/>
      <c r="F8" s="92">
        <f>D8</f>
        <v>884.67952949999994</v>
      </c>
      <c r="G8" s="78"/>
      <c r="H8" s="61"/>
      <c r="I8" s="61"/>
      <c r="J8" s="61"/>
    </row>
    <row r="9" spans="1:10" x14ac:dyDescent="0.2">
      <c r="A9" s="149">
        <v>2</v>
      </c>
      <c r="B9" s="178" t="s">
        <v>143</v>
      </c>
      <c r="C9" s="60" t="s">
        <v>194</v>
      </c>
      <c r="D9" s="156">
        <v>7.7899999999999997E-2</v>
      </c>
      <c r="E9" s="160"/>
      <c r="F9" s="74">
        <v>0.5</v>
      </c>
      <c r="G9" s="74">
        <v>0.5</v>
      </c>
      <c r="H9" s="76"/>
      <c r="I9" s="70"/>
      <c r="J9" s="61"/>
    </row>
    <row r="10" spans="1:10" ht="13.5" thickBot="1" x14ac:dyDescent="0.25">
      <c r="A10" s="177"/>
      <c r="B10" s="152"/>
      <c r="C10" s="60" t="s">
        <v>195</v>
      </c>
      <c r="D10" s="153">
        <f>SUM(P.O!I39)</f>
        <v>31079.989879920002</v>
      </c>
      <c r="E10" s="155"/>
      <c r="F10" s="92">
        <f>(D10/2)</f>
        <v>15539.994939960001</v>
      </c>
      <c r="G10" s="92">
        <f>(D10/2)</f>
        <v>15539.994939960001</v>
      </c>
      <c r="H10" s="77"/>
      <c r="I10" s="71"/>
      <c r="J10" s="61"/>
    </row>
    <row r="11" spans="1:10" x14ac:dyDescent="0.2">
      <c r="A11" s="149">
        <v>3</v>
      </c>
      <c r="B11" s="178" t="s">
        <v>91</v>
      </c>
      <c r="C11" s="60" t="s">
        <v>194</v>
      </c>
      <c r="D11" s="156">
        <v>8.6999999999999994E-3</v>
      </c>
      <c r="E11" s="160"/>
      <c r="F11" s="74">
        <v>1</v>
      </c>
      <c r="G11" s="79"/>
      <c r="H11" s="70"/>
      <c r="I11" s="70"/>
      <c r="J11" s="61"/>
    </row>
    <row r="12" spans="1:10" ht="13.5" thickBot="1" x14ac:dyDescent="0.25">
      <c r="A12" s="177"/>
      <c r="B12" s="152"/>
      <c r="C12" s="60" t="s">
        <v>195</v>
      </c>
      <c r="D12" s="153">
        <f>SUM(P.O!I47)</f>
        <v>3458.2654692000001</v>
      </c>
      <c r="E12" s="155"/>
      <c r="F12" s="92">
        <f>D12</f>
        <v>3458.2654692000001</v>
      </c>
      <c r="G12" s="80"/>
      <c r="H12" s="81"/>
      <c r="I12" s="83"/>
      <c r="J12" s="61"/>
    </row>
    <row r="13" spans="1:10" x14ac:dyDescent="0.2">
      <c r="A13" s="149">
        <v>4</v>
      </c>
      <c r="B13" s="178" t="s">
        <v>60</v>
      </c>
      <c r="C13" s="60" t="s">
        <v>194</v>
      </c>
      <c r="D13" s="156">
        <v>0.62709999999999999</v>
      </c>
      <c r="E13" s="160"/>
      <c r="F13" s="74">
        <v>0.25</v>
      </c>
      <c r="G13" s="74">
        <v>0.25</v>
      </c>
      <c r="H13" s="82">
        <v>0.25</v>
      </c>
      <c r="I13" s="82">
        <v>0.25</v>
      </c>
      <c r="J13" s="69"/>
    </row>
    <row r="14" spans="1:10" ht="13.5" thickBot="1" x14ac:dyDescent="0.25">
      <c r="A14" s="150"/>
      <c r="B14" s="179"/>
      <c r="C14" s="60" t="s">
        <v>195</v>
      </c>
      <c r="D14" s="153">
        <f>SUM(P.O!I55)</f>
        <v>172132.42293738</v>
      </c>
      <c r="E14" s="155"/>
      <c r="F14" s="92">
        <f>(D14/4)</f>
        <v>43033.105734345001</v>
      </c>
      <c r="G14" s="92">
        <f>(D14/4)</f>
        <v>43033.105734345001</v>
      </c>
      <c r="H14" s="92">
        <f>(D14/4)</f>
        <v>43033.105734345001</v>
      </c>
      <c r="I14" s="92">
        <f>(D14/4)</f>
        <v>43033.105734345001</v>
      </c>
      <c r="J14" s="69"/>
    </row>
    <row r="15" spans="1:10" x14ac:dyDescent="0.2">
      <c r="A15" s="149">
        <v>5</v>
      </c>
      <c r="B15" s="151" t="s">
        <v>58</v>
      </c>
      <c r="C15" s="60" t="s">
        <v>194</v>
      </c>
      <c r="D15" s="156">
        <v>3.7600000000000001E-2</v>
      </c>
      <c r="E15" s="157"/>
      <c r="F15" s="75"/>
      <c r="G15" s="84"/>
      <c r="H15" s="82">
        <v>1</v>
      </c>
      <c r="I15" s="85"/>
      <c r="J15" s="61"/>
    </row>
    <row r="16" spans="1:10" ht="13.5" thickBot="1" x14ac:dyDescent="0.25">
      <c r="A16" s="150"/>
      <c r="B16" s="152"/>
      <c r="C16" s="60" t="s">
        <v>195</v>
      </c>
      <c r="D16" s="153">
        <f>SUM(P.O!I60)</f>
        <v>14161.630784400002</v>
      </c>
      <c r="E16" s="154"/>
      <c r="F16" s="93"/>
      <c r="G16" s="103"/>
      <c r="H16" s="94">
        <f>(D16)</f>
        <v>14161.630784400002</v>
      </c>
      <c r="I16" s="86"/>
      <c r="J16" s="61"/>
    </row>
    <row r="17" spans="1:10" x14ac:dyDescent="0.2">
      <c r="A17" s="149">
        <v>6</v>
      </c>
      <c r="B17" s="151" t="s">
        <v>146</v>
      </c>
      <c r="C17" s="60" t="s">
        <v>194</v>
      </c>
      <c r="D17" s="156">
        <v>0.1966</v>
      </c>
      <c r="E17" s="160"/>
      <c r="F17" s="74">
        <v>0.25</v>
      </c>
      <c r="G17" s="104">
        <v>0.25</v>
      </c>
      <c r="H17" s="87">
        <v>0.25</v>
      </c>
      <c r="I17" s="88">
        <v>0.25</v>
      </c>
      <c r="J17" s="69"/>
    </row>
    <row r="18" spans="1:10" ht="13.5" thickBot="1" x14ac:dyDescent="0.25">
      <c r="A18" s="150"/>
      <c r="B18" s="152"/>
      <c r="C18" s="60" t="s">
        <v>195</v>
      </c>
      <c r="D18" s="153">
        <f>SUM(P.O!I80)</f>
        <v>86968.250944019979</v>
      </c>
      <c r="E18" s="155"/>
      <c r="F18" s="92">
        <f>(D18/4)</f>
        <v>21742.062736004995</v>
      </c>
      <c r="G18" s="105">
        <f>(D18/4)</f>
        <v>21742.062736004995</v>
      </c>
      <c r="H18" s="95">
        <f>(D18/4)</f>
        <v>21742.062736004995</v>
      </c>
      <c r="I18" s="96">
        <f>(D18/4)</f>
        <v>21742.062736004995</v>
      </c>
      <c r="J18" s="69"/>
    </row>
    <row r="19" spans="1:10" x14ac:dyDescent="0.2">
      <c r="A19" s="149">
        <v>7</v>
      </c>
      <c r="B19" s="67" t="s">
        <v>49</v>
      </c>
      <c r="C19" s="60" t="s">
        <v>194</v>
      </c>
      <c r="D19" s="156">
        <v>1.15E-2</v>
      </c>
      <c r="E19" s="157"/>
      <c r="F19" s="75"/>
      <c r="G19" s="75"/>
      <c r="H19" s="89"/>
      <c r="I19" s="90">
        <v>1</v>
      </c>
      <c r="J19" s="69"/>
    </row>
    <row r="20" spans="1:10" ht="13.5" thickBot="1" x14ac:dyDescent="0.25">
      <c r="A20" s="150"/>
      <c r="B20" s="62"/>
      <c r="C20" s="60" t="s">
        <v>195</v>
      </c>
      <c r="D20" s="153">
        <f>SUM(P.O!I85)</f>
        <v>4339.1678759999995</v>
      </c>
      <c r="E20" s="154"/>
      <c r="F20" s="97"/>
      <c r="G20" s="97"/>
      <c r="H20" s="98"/>
      <c r="I20" s="99">
        <f>(D20)</f>
        <v>4339.1678759999995</v>
      </c>
      <c r="J20" s="69"/>
    </row>
    <row r="21" spans="1:10" x14ac:dyDescent="0.2">
      <c r="A21" s="149">
        <v>8</v>
      </c>
      <c r="B21" s="151" t="s">
        <v>197</v>
      </c>
      <c r="C21" s="60" t="s">
        <v>194</v>
      </c>
      <c r="D21" s="156">
        <v>3.7999999999999999E-2</v>
      </c>
      <c r="E21" s="157"/>
      <c r="F21" s="72"/>
      <c r="G21" s="72"/>
      <c r="H21" s="91"/>
      <c r="I21" s="90">
        <v>1</v>
      </c>
      <c r="J21" s="69"/>
    </row>
    <row r="22" spans="1:10" ht="13.5" thickBot="1" x14ac:dyDescent="0.25">
      <c r="A22" s="150"/>
      <c r="B22" s="152"/>
      <c r="C22" s="60" t="s">
        <v>195</v>
      </c>
      <c r="D22" s="153">
        <f>SUM(P.O!I89)</f>
        <v>14948.598602159997</v>
      </c>
      <c r="E22" s="154"/>
      <c r="F22" s="97"/>
      <c r="G22" s="97"/>
      <c r="H22" s="98"/>
      <c r="I22" s="99">
        <f>(D22)</f>
        <v>14948.598602159997</v>
      </c>
      <c r="J22" s="69"/>
    </row>
    <row r="23" spans="1:10" x14ac:dyDescent="0.2">
      <c r="A23" s="100"/>
      <c r="B23" s="68"/>
      <c r="C23" s="101" t="s">
        <v>198</v>
      </c>
      <c r="D23" s="155">
        <f>(D8+D10+D12+D14+D16+D18+D20+D22)</f>
        <v>327973.00602257997</v>
      </c>
      <c r="E23" s="155"/>
      <c r="F23" s="158"/>
      <c r="G23" s="158"/>
      <c r="H23" s="158"/>
      <c r="I23" s="158"/>
      <c r="J23" s="159"/>
    </row>
    <row r="24" spans="1:10" x14ac:dyDescent="0.2">
      <c r="A24" s="63"/>
      <c r="B24" s="64"/>
      <c r="C24" s="65"/>
      <c r="D24" s="180"/>
      <c r="E24" s="180"/>
      <c r="F24" s="180"/>
      <c r="G24" s="66"/>
      <c r="H24" s="146" t="s">
        <v>196</v>
      </c>
      <c r="I24" s="147"/>
      <c r="J24" s="148"/>
    </row>
    <row r="28" spans="1:10" x14ac:dyDescent="0.2">
      <c r="H28" s="116"/>
      <c r="I28" s="116"/>
    </row>
    <row r="29" spans="1:10" x14ac:dyDescent="0.2">
      <c r="H29" s="116"/>
      <c r="I29" s="116"/>
    </row>
    <row r="30" spans="1:10" x14ac:dyDescent="0.2">
      <c r="B30" s="102" t="s">
        <v>200</v>
      </c>
      <c r="H30" s="116" t="s">
        <v>199</v>
      </c>
      <c r="I30" s="116"/>
    </row>
  </sheetData>
  <mergeCells count="47">
    <mergeCell ref="H28:I28"/>
    <mergeCell ref="H29:I29"/>
    <mergeCell ref="H30:I30"/>
    <mergeCell ref="A9:A10"/>
    <mergeCell ref="B9:B10"/>
    <mergeCell ref="D9:E9"/>
    <mergeCell ref="D10:E10"/>
    <mergeCell ref="A11:A12"/>
    <mergeCell ref="B11:B12"/>
    <mergeCell ref="D11:E11"/>
    <mergeCell ref="D12:E12"/>
    <mergeCell ref="A13:A14"/>
    <mergeCell ref="B13:B14"/>
    <mergeCell ref="D13:E13"/>
    <mergeCell ref="D14:E14"/>
    <mergeCell ref="D24:F24"/>
    <mergeCell ref="B17:B18"/>
    <mergeCell ref="D17:E17"/>
    <mergeCell ref="A2:J2"/>
    <mergeCell ref="A3:J3"/>
    <mergeCell ref="A4:B4"/>
    <mergeCell ref="C4:D4"/>
    <mergeCell ref="E4:G4"/>
    <mergeCell ref="A5:B5"/>
    <mergeCell ref="C5:G5"/>
    <mergeCell ref="H5:J5"/>
    <mergeCell ref="D6:E6"/>
    <mergeCell ref="A7:A8"/>
    <mergeCell ref="B7:B8"/>
    <mergeCell ref="D7:E7"/>
    <mergeCell ref="D8:E8"/>
    <mergeCell ref="H24:J24"/>
    <mergeCell ref="A15:A16"/>
    <mergeCell ref="B15:B16"/>
    <mergeCell ref="D16:E16"/>
    <mergeCell ref="D18:E18"/>
    <mergeCell ref="A21:A22"/>
    <mergeCell ref="B21:B22"/>
    <mergeCell ref="D21:E21"/>
    <mergeCell ref="D22:E22"/>
    <mergeCell ref="D23:E23"/>
    <mergeCell ref="F23:J23"/>
    <mergeCell ref="A19:A20"/>
    <mergeCell ref="D19:E19"/>
    <mergeCell ref="D20:E20"/>
    <mergeCell ref="D15:E15"/>
    <mergeCell ref="A17:A18"/>
  </mergeCells>
  <pageMargins left="0.511811024" right="0.511811024" top="0.78740157499999996" bottom="0.78740157499999996" header="0.31496062000000002" footer="0.31496062000000002"/>
  <pageSetup paperSize="9" scale="85" orientation="landscape" verticalDpi="0"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/h/6+wV1oFIBoNVMS3bwVFgxGR5Bv7TADXaF9vjruOs=</DigestValue>
    </Reference>
    <Reference Type="http://www.w3.org/2000/09/xmldsig#Object" URI="#idOfficeObject">
      <DigestMethod Algorithm="http://www.w3.org/2001/04/xmlenc#sha256"/>
      <DigestValue>kwVX5L8xoW2lwNwJq5PG/9a0pMGK85hiPr67SM2FwKM=</DigestValue>
    </Reference>
    <Reference Type="http://uri.etsi.org/01903#SignedProperties" URI="#idSignedProperties">
      <Transforms>
        <Transform Algorithm="http://www.w3.org/TR/2001/REC-xml-c14n-20010315"/>
      </Transforms>
      <DigestMethod Algorithm="http://www.w3.org/2001/04/xmlenc#sha256"/>
      <DigestValue>onaXuLJbbyMdzn8Pw4zWeWbQIR/1IFzQCG2PTrL28H4=</DigestValue>
    </Reference>
  </SignedInfo>
  <SignatureValue>JDCiZjgoVJM2Kgc6C9Nq/hW2bWVNn2p7VsNvojZUI8vP9rnDJCiUx55X/uWsMP35x/COOsg7hlLP
WHBs0b5At3eRDzdPFJchGme2uWplbjFbUfjWsIf+Ia/GF69PjSAEeuEaGFdadaHwutm5YlmsUa4Z
YQ0r1r6c6EqSZSbilYNc12xyWpsWbXY+RTQg9YLQeQ8D4vb9I5q90l/QlW4UTuEhReHxEn3sFkww
aJ7vgory5GxUx/OEpAG8gpyAv5ZgF7bLY77Weqbfa0abwK21P7L82t12w512LfL/+pueEaB9nctj
IXTzOghHgEi9r2Rdc93DYZR743g0jzdm1rGyHg==</SignatureValue>
  <KeyInfo>
    <X509Data>
      <X509Certificate>MIIH1TCCBb2gAwIBAgIIXuGgF9LC0k4wDQYJKoZIhvcNAQELBQAwdTELMAkGA1UEBhMCQlIxEzARBgNVBAoTCklDUC1CcmFzaWwxNjA0BgNVBAsTLVNlY3JldGFyaWEgZGEgUmVjZWl0YSBGZWRlcmFsIGRvIEJyYXNpbCAtIFJGQjEZMBcGA1UEAxMQQUMgT05MSU5FIFJGQiB2NTAeFw0yNDA1MTcxNDA4MzdaFw0yNTA1MTcxNDA4MzdaMIIBATELMAkGA1UEBhMCQlIxEzARBgNVBAoTCklDUC1CcmFzaWwxNjA0BgNVBAsTLVNlY3JldGFyaWEgZGEgUmVjZWl0YSBGZWRlcmFsIGRvIEJyYXNpbCAtIFJGQjEVMBMGA1UECxMMUkZCIGUtQ1BGIEExMRkwFwYDVQQLExBBQyBPTkxJTkUgUkZCIHY1MRUwEwYDVQQLEwxBUiBTQUZFIENFUlQxEzARBgNVBAsTClByZXNlbmNpYWwxFzAVBgNVBAsTDjE4OTI4Njk4MDAwMTc1MS4wLAYDVQQDEyVFVkVSVE9OIERFIEFTU0lTIEZFUlJFSVJBOjA2MzgxNTk0NjY3MIIBIjANBgkqhkiG9w0BAQEFAAOCAQ8AMIIBCgKCAQEAvJCNj7LuedBoD9FIzD6DctQNp257wnAkMMT3DbKE4QBMlGs04ODSJyT9cMq39KViyt/Y62HoLOKQXi1XuWbsBFfvZRHstL/IGpIydj5I/uLQ5Ch3tssQEOrDGAYifnUgiPiJEjHHuV5sddVjYQB8oH4mAx0z0AXEnvl/oSngScH35s20cty1UaYrUmMdKBnYOpHfEFDpoawYQOPBQjAEtxQe/1bzCM8iczAgzUzAY65qcxcUxxEadT/2UG+q72skkkqhCzF5g7Mk+8Uw6HelbXDISQCn+PnamRL1lHr935YMiuS4RZniDeKt4AXKpWG68YokWS+wOe/1FVMEBL7dOwIDAQABo4IC2TCCAtUwgaMGCCsGAQUFBwEBBIGWMIGTMFwGCCsGAQUFBzAChlBodHRwOi8vaWNwLWJyYXNpbC52cGtpLnZhbGlkY2VydGlmaWNhZG9yYS5jb20uYnIvYWMtb25saW5lcmZiL2FjLW9ubGluZXJmYnY1LnA3YjAzBggrBgEFBQcwAYYnaHR0cDovL29jc3B2NS52YWxpZGNlcnRpZmljYWRvcmEuY29tLmJyMAkGA1UdEwQCMAAwHwYDVR0jBBgwFoAU7MnMq7Io1aG8d0Cu35Bvw+1/vOkwdwYDVR0gBHAwbjBsBgZgTAECATcwYjBgBggrBgEFBQcCARZUaHR0cDovL2ljcC1icmFzaWwudnBraS52YWxpZGNlcnRpZmljYWRvcmEuY29tLmJyL2FjLW9ubGluZXJmYi9kcGMtYWMtb25saW5lcmZidjUucGRmMIG6BgNVHR8EgbIwga8wVaBToFGGT2h0dHA6Ly9pY3AtYnJhc2lsLnZhbGlkY2VydGlmaWNhZG9yYS5jb20uYnIvYWMtb25saW5lcmZiL2xjci1hYy1vbmxpbmVyZmJ2NS5jcmwwVqBUoFKGUGh0dHA6Ly9pY3AtYnJhc2lsMi52YWxpZGNlcnRpZmljYWRvcmEuY29tLmJyL2FjLW9ubGluZXJmYi9sY3ItYWMtb25saW5lcmZidjUuY3JsMA4GA1UdDwEB/wQEAwIF4DAdBgNVHSUEFjAUBggrBgEFBQcDAgYIKwYBBQUHAwQwgZsGA1UdEQSBkzCBkIEbY29tcHJhc0BwYXJhaXNvcG9saXMuY29tLmJyoDgGBWBMAQMBoC8ELTA0MDgxOTg0MDYzODE1OTQ2NjcwMDAwMDAwMDAwMDAwMDAwMDAwMDAwMDAwMKAXBgVgTAEDBqAOBAwwMDAwMDAwMDAwMDCgHgYFYEwBAwWgFQQTMDAwMDAwMDAwMDAwMDAwMDAwMDANBgkqhkiG9w0BAQsFAAOCAgEAT6QGPq6ZO7SyqL8CjU+fHfvCy6KV0z9ddDj0k4SA5jsJ01RHxxehB03xQyDBe3+9IweXfAc1WxhwvbaJf5xu9nHd+XYU5yMKV7pL6wmRulQF1fCFTlGY6Mv7Ji4CcfcRPYgFZYfwz2bT86MAhw1KfJqqG56jdPPjrDlXGvaG/Mv8miOMocgUyu+ROe3CZiE1OgkCDKbvuKuM+bRkJazpmKzh0BYA+/GrIua1vdmwpfweRfHEBkMQiPfgFdwp7LdeTPXDz4AM42jshY77EvKQ3iItEwoLCDQpr285pqpVsc4HUi4uXc15Ldp6qtkWEEbpwLNr8DNi60HgDyb7HN9+/ESEeyxnJkTMnPO0G1d1Se/wQQKN7MqRYW6BXAD83JrrH5tzPt2h7n5ZzBBId8mZlRhA+QZGqmuDQ/l5oUntUhJjarGN9PkmYLvf5FxrlMGi9TlL/FH95ZEgfy8/XlVJtlGgwhLboRmnbw4AVEUjgJpC8/f5y7VT+yeO+WE8fSol8H9imeQDQTyJ6sC0hZnmUWxpsd8glvy28hL8JYK9n2grQ10wPxy90PDfRH7FQCqyOHoq+CB7ZVPM3sWxcv9WSByQJXJMVFwn9aYYUixA9J3BVAKHOs0+O1/kC5955sgFsvapuwT8VszvCmXPWz5HIPPDSocpOieu9LB+96hHSH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e4Uv80R3Pogks8NDyYXlgPkhZskcfCBJGWDHWGnTt+0=</DigestValue>
      </Reference>
      <Reference URI="/xl/calcChain.xml?ContentType=application/vnd.openxmlformats-officedocument.spreadsheetml.calcChain+xml">
        <DigestMethod Algorithm="http://www.w3.org/2001/04/xmlenc#sha256"/>
        <DigestValue>5rpUSKhNQmKcFVally55ZNQCReEXwivyRHDdmK6L+es=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K3ldYexX3lKj8PXamLIBstoEinPQr0Oa0mOQ2PwaPds=</DigestValue>
      </Reference>
      <Reference URI="/xl/drawings/drawing2.xml?ContentType=application/vnd.openxmlformats-officedocument.drawing+xml">
        <DigestMethod Algorithm="http://www.w3.org/2001/04/xmlenc#sha256"/>
        <DigestValue>/G7QoNvVxxIDhA8Be1OUPsdxpNJwf96r0dFDlZDTFKI=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XvYZGeVUD8H2KEKZGAlqxk9eUEskTP2TMz+d83MlfUU=</DigestValue>
      </Reference>
      <Reference URI="/xl/externalLinks/externalLink1.xml?ContentType=application/vnd.openxmlformats-officedocument.spreadsheetml.externalLink+xml">
        <DigestMethod Algorithm="http://www.w3.org/2001/04/xmlenc#sha256"/>
        <DigestValue>LcZsSujSD/L7LcxU7CJ/d1hPlFkxZmiDwzZL6GCOrWY=</DigestValue>
      </Reference>
      <Reference URI="/xl/media/image1.jpeg?ContentType=image/jpeg">
        <DigestMethod Algorithm="http://www.w3.org/2001/04/xmlenc#sha256"/>
        <DigestValue>bGjfGwArq3+VJrNo6GBPfXyLgQkNrt45I97lL+RUcKc=</DigestValue>
      </Reference>
      <Reference URI="/xl/printerSettings/printerSettings1.bin?ContentType=application/vnd.openxmlformats-officedocument.spreadsheetml.printerSettings">
        <DigestMethod Algorithm="http://www.w3.org/2001/04/xmlenc#sha256"/>
        <DigestValue>wGHT73Dg6KgtkoUG1dMjlB9cUbS8UNGGkWKKYZ1/yc0=</DigestValue>
      </Reference>
      <Reference URI="/xl/printerSettings/printerSettings2.bin?ContentType=application/vnd.openxmlformats-officedocument.spreadsheetml.printerSettings">
        <DigestMethod Algorithm="http://www.w3.org/2001/04/xmlenc#sha256"/>
        <DigestValue>S6JGFlqfilm1opUrkFJ/n5yoYRpz/luemAFvxA77zcg=</DigestValue>
      </Reference>
      <Reference URI="/xl/sharedStrings.xml?ContentType=application/vnd.openxmlformats-officedocument.spreadsheetml.sharedStrings+xml">
        <DigestMethod Algorithm="http://www.w3.org/2001/04/xmlenc#sha256"/>
        <DigestValue>dbcfloempAF44HqZ9YLwH1FgGQzZpWhCNBVVdCGX4tM=</DigestValue>
      </Reference>
      <Reference URI="/xl/styles.xml?ContentType=application/vnd.openxmlformats-officedocument.spreadsheetml.styles+xml">
        <DigestMethod Algorithm="http://www.w3.org/2001/04/xmlenc#sha256"/>
        <DigestValue>YgK+Xv2kG6vd72mrbt7/+7reGaPc0e0uyKjAHER80uE=</DigestValue>
      </Reference>
      <Reference URI="/xl/theme/theme1.xml?ContentType=application/vnd.openxmlformats-officedocument.theme+xml">
        <DigestMethod Algorithm="http://www.w3.org/2001/04/xmlenc#sha256"/>
        <DigestValue>t/JWobfJxe3pnp+78W3CGN1g1NL6g51bFmTbvn6Cqjw=</DigestValue>
      </Reference>
      <Reference URI="/xl/workbook.xml?ContentType=application/vnd.openxmlformats-officedocument.spreadsheetml.sheet.main+xml">
        <DigestMethod Algorithm="http://www.w3.org/2001/04/xmlenc#sha256"/>
        <DigestValue>3NLZ2UHUWx0TwSjjQWtq0E0yHI8WzelrYpJX/WyjWqk=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sheet1.xml?ContentType=application/vnd.openxmlformats-officedocument.spreadsheetml.worksheet+xml">
        <DigestMethod Algorithm="http://www.w3.org/2001/04/xmlenc#sha256"/>
        <DigestValue>iVivyBJCopsQAnE3adF+q0s19FTF4aw8LEb6Fp6JBFc=</DigestValue>
      </Reference>
      <Reference URI="/xl/worksheets/sheet2.xml?ContentType=application/vnd.openxmlformats-officedocument.spreadsheetml.worksheet+xml">
        <DigestMethod Algorithm="http://www.w3.org/2001/04/xmlenc#sha256"/>
        <DigestValue>ru/wF5yN/b6eh9C3yCwYC7XFwVMMhxu7vYfl/sj3DmI=</DigestValue>
      </Reference>
    </Manifest>
    <SignatureProperties>
      <SignatureProperty Id="idSignatureTime" Target="#idPackageSignature">
        <mdssi:SignatureTime xmlns:mdssi="http://schemas.openxmlformats.org/package/2006/digital-signature">
          <mdssi:Format>YYYY-MM-DDThh:mm:ssTZD</mdssi:Format>
          <mdssi:Value>2024-09-16T12:59:25Z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Aprovação do documento</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Praça Presidente Vargas, 38</Address1>
          <Address2/>
        </SignatureInfoV2>
      </SignatureProperty>
    </SignatureProperties>
  </Object>
  <Object>
    <xd:QualifyingProperties xmlns:xd="http://uri.etsi.org/01903/v1.3.2#" Target="#idPackageSignature">
      <xd:SignedProperties Id="idSignedProperties">
        <xd:SignedSignatureProperties>
          <xd:SigningTime>2024-09-16T12:59:25Z</xd:SigningTime>
          <xd:SigningCertificate>
            <xd:Cert>
              <xd:CertDigest>
                <DigestMethod Algorithm="http://www.w3.org/2001/04/xmlenc#sha256"/>
                <DigestValue>tA1xarVQT9HY02i77ZXenRgDlwUjEGgRy6sNv8WTD/Q=</DigestValue>
              </xd:CertDigest>
              <xd:IssuerSerial>
                <X509IssuerName>CN=AC ONLINE RFB v5, OU=Secretaria da Receita Federal do Brasil - RFB, O=ICP-Brasil, C=BR</X509IssuerName>
                <X509SerialNumber>6836921733505798734</X509SerialNumber>
              </xd:IssuerSerial>
            </xd:Cert>
          </xd:SigningCertificate>
          <xd:SignaturePolicyIdentifier>
            <xd:SignaturePolicyImplied/>
          </xd:SignaturePolicyIdentifier>
          <xd:SignatureProductionPlace>
            <xd:City>Paraisópolis</xd:City>
            <xd:StateOrProvince>MG</xd:StateOrProvince>
            <xd:PostalCode>37660-000</xd:PostalCode>
            <xd:CountryName>Brasil</xd:CountryName>
          </xd:SignatureProductionPlace>
          <xd:SignerRole>
            <xd:ClaimedRoles>
              <xd:ClaimedRole>Prefeito Municipal</xd:ClaimedRole>
            </xd:ClaimedRoles>
          </xd:SignerRole>
        </xd:SignedSignatureProperties>
        <xd:SignedDataObjectProperties>
          <xd:CommitmentTypeIndication>
            <xd:CommitmentTypeId>
              <xd:Identifier>http://uri.etsi.org/01903/v1.2.2#ProofOfApproval</xd:Identifier>
              <xd:Description>Aprovou este documento</xd:Description>
            </xd:CommitmentTypeId>
            <xd:AllSignedDataObjects/>
            <xd:CommitmentTypeQualifiers>
              <xd:CommitmentTypeQualifier>Aprovação do documento</xd:CommitmentTypeQualifier>
            </xd:CommitmentTypeQualifiers>
          </xd:CommitmentTypeIndication>
        </xd:SignedDataObjectProperties>
      </xd:SignedProperties>
      <xd:UnsignedProperties>
        <xd:UnsignedSignatureProperties>
          <xd:CertificateValues>
            <xd:EncapsulatedX509Certificate>MIIG2DCCBMCgAwIBAgIBGjANBgkqhkiG9w0BAQ0FADCBkDELMAkGA1UEBhMCQlIxEzARBgNVBAoMCklDUC1CcmFzaWwxNDAyBgNVBAsMK0F1dG9yaWRhZGUgQ2VydGlmaWNhZG9yYSBSYWl6IEJyYXNpbGVpcmEgdjUxNjA0BgNVBAMMLUFDIFNlY3JldGFyaWEgZGEgUmVjZWl0YSBGZWRlcmFsIGRvIEJyYXNpbCB2NDAeFw0xODExMjgxNzI1MTFaFw0yOTAyMjAxNzI1MTFaMHUxCzAJBgNVBAYTAkJSMRMwEQYDVQQKEwpJQ1AtQnJhc2lsMTYwNAYDVQQLEy1TZWNyZXRhcmlhIGRhIFJlY2VpdGEgRmVkZXJhbCBkbyBCcmFzaWwgLSBSRkIxGTAXBgNVBAMTEEFDIE9OTElORSBSRkIgdjUwggIiMA0GCSqGSIb3DQEBAQUAA4ICDwAwggIKAoICAQCsN4+Spsmt7ZjCcaDYtNQ4iFuRQlfpSPHiaetJqBjhBEIiJghRBQSUj9oC7Th7Xh4P3+O/BdRFGamkUBGDaEyhQIvqkHfS9Afaf6LQL7wA0mXzyr+73GnmrG5gTTI7z5rPkL1ckneV2wkrt3iz4r+3brbvOZL0PVbLKE5BogrG4ktqvXpwun+ppC2pHGHlIVVHxiuGcUbKKYS+x8p9SDH56TQmdWyucaOtffpHlCEbC132d9zQaRx3ozChgkE3AEPU+v/VVFYlsOwmR+W7GMAh+Cem1iq6JN/X4RbDJPTO1X+iSvWB++Y24oj0TfZD5MRXMWr7/46FW4ajp6Cp/m5RRP5zS08wBceQBpxVvwAPUs98BjVDcDTjadsTlLwzWBtdEPNIcJNCZMpAqCXlKIBLpkv3EXwgSoYNwPKgimVbCULzKhmVN7S5NlJ+eJTGJSRUkwdJ3nmkcHm1yZayYMkZeWfpzJx9Ss1/97/082g1fhkpcKDnNPm/SSOYUE2V58tdohooOCjDdxkG5gNSqUgIvjfY2EWIUSm9AIjZHMYhLKU18bHyqrANh6pmPhqcCr8zgStbRjnr4PAlccCpCtl+j+HfnMSpe5IOxkgOwfevtrTN/aGWueG9AfPwYsCEPgj3qP5t+KF2Gg2fYAfcIt7ATZ8tq2YGthVBO/eOHywctwIDAQABo4IBVTCCAVEwgacGA1UdIASBnzCBnDBMBgZgTAECATcwQjBABggrBgEFBQcCARY0aHR0cDovL3d3dy5yZWNlaXRhLmZhemVuZGEuZ292LmJyL2FjcmZiL2RwY2FjcmZiLnBkZjBMBgZgTAECAzQwQjBABggrBgEFBQcCARY0aHR0cDovL3d3dy5yZWNlaXRhLmZhemVuZGEuZ292LmJyL2FjcmZiL2RwY2FjcmZiLnBkZjBEBgNVHR8EPTA7MDmgN6A1hjNodHRwOi8vd3d3LnJlY2VpdGEuZmF6ZW5kYS5nb3YuYnIvYWNyZmIvYWNyZmJ2NC5jcmwwHwYDVR0jBBgwFoAUGpjmQ8oc3ZKemWNFWirpH4cgzTUwHQYDVR0OBBYEFOzJzKuyKNWhvHdArt+Qb8Ptf7zpMA8GA1UdEwEB/wQFMAMBAf8wDgYDVR0PAQH/BAQDAgEGMA0GCSqGSIb3DQEBDQUAA4ICAQAI67Tz7FyLeA/mMGyDZzvUmTQt+zZFUNKN4lAP26qgWfEJrhDH0ChIhHB2zikIZkvXnOURhK0qj2Ap9qeqV3bZWVofTjBJaeNMtNwHEXjjW3O2QfZ9zrGjtWnMAS2xJIkcPyRkKMeWNcuMvB5JtABOdxtHUi8CSEoXGBvnR/WM6Q5mg3/+y+pTb9n97Z9tCjezdtuaTA34pYCQpseG94J+slVrSOQ0nMUgpRzfMcGyUtWqv5NDb5x+o1mnS01kD/cWigfSzW3Tsm8irc0Os+Beh5qcU7gMIBNkW3IqroD3b76u7KmGKGwb83nwApaXbkqfUgAcXQxLZX8Wv6h/LTRh1pU5cxuKaQmLSBt6MHCXE7DCYfcuNPVpxqgZyvsuKGbfbl7zHKcFTdrUg4dI7GGzJg2aUjHT5iiE6YopqBi80dtrrRNcYghrr8zn/qM/TvVGGwQiYPTWDSf+7y6Xpa8HpQNTGQsKh4vsQP89pYI1RgQeH80KiQNFozGxPANtnVDLpcaQKkKpwSF4xWKghuLJWb+/+MEvIhCEG6mB049zp6jR7/f5Rk08s/2CYmyGpEDgg1VDgIJ8WxLT3i3Bwla4vbTkLBcao1gbBOORqwM/54yQY/Bhouy047Slam3258tL5yjVmO03Giv6bQ7ODWo+DNG2iEVhtYNle0c4TpPUMg==</xd:EncapsulatedX509Certificate>
            <xd:EncapsulatedX509Certificate>MIIGYDCCBEigAwIBAgIBBDANBgkqhkiG9w0BAQ0FADCBlzELMAkGA1UEBhMCQlIxEzARBgNVBAoMCklDUC1CcmFzaWwxPTA7BgNVBAsMNEluc3RpdHV0byBOYWNpb25hbCBkZSBUZWNub2xvZ2lhIGRhIEluZm9ybWFjYW8gLSBJVEkxNDAyBgNVBAMMK0F1dG9yaWRhZGUgQ2VydGlmaWNhZG9yYSBSYWl6IEJyYXNpbGVpcmEgdjUwHhcNMTYwNzIwMTMzMjA0WhcNMjkwMzAyMTIwMDA0WjCBkDELMAkGA1UEBhMCQlIxEzARBgNVBAoMCklDUC1CcmFzaWwxNDAyBgNVBAsMK0F1dG9yaWRhZGUgQ2VydGlmaWNhZG9yYSBSYWl6IEJyYXNpbGVpcmEgdjUxNjA0BgNVBAMMLUFDIFNlY3JldGFyaWEgZGEgUmVjZWl0YSBGZWRlcmFsIGRvIEJyYXNpbCB2NDCCAiIwDQYJKoZIhvcNAQEBBQADggIPADCCAgoCggIBAJ1gd6oPyvAvYC0B5fUItXFU/csX2yNEOVJjr/SeuSv5bE0gIc/kUjoYVNMuUe+CTBY/gkoIiwR7qr7Dsp9jn8FTLnALrn6j1sbbkoD4ytTI3WHUuiefz/oApv+H5zPswj3JqUyXaK7bzN5Akc3PNFUzRb3+UbtYA2fXinBAewxrpZidGX0A+ioC++qPq06APTio9SWSBBGEZgmLOAHpkdHhNUAaP9MJXRcQ9k4kilOt3uewRP7EKMyMGDyNPeqDtWCWCEif7vZiLScrKSY3l25nCW9wVN8qQ0G8mJwMTFhntZfG7098kRN0fIVAstyT4KsyVIOWgj8r2pZ913yJfobMROyl89X5leR298gzwDhN2UKJXHmf7XFzqOTg0Hl4dK5LzSg07Ry2DqooFwdvxjBXlWdAVkTdZo5lM5FQGr5uNDFyL2DQwDtmpMrQ7QrVA4saXfwBsMWMel20siX8t2bOFIXHc1HiUDxETgCQw4542pwOtFPj8+UFag+ypZhyk8voAaXQjw3qGubWI68jFNZTrNXjQThIlJWI83OWjcvmIr4SPgbf9hIIHzznSdzqPXXdAZRNS9fxrxmgoTcG4I7cu1hZgBv9HHIaUKr2MwXAdNiqoe71wDkLCKUx8/fVJnhswqHBHYAj+KjBwyoJW1JliL91QOT3Bjz2epj7kj7tAgMBAAGjgbswgbgwHQYDVR0OBBYEFBqY5kPKHN2SnpljRVoq6R+HIM01MA8GA1UdEwEB/wQFMAMBAf8wDgYDVR0PAQH/BAQDAgEGMBQGA1UdIAQNMAswCQYFYEwBAQgwADA/BgNVHR8EODA2MDSgMqAwhi5odHRwOi8vYWNyYWl6LmljcGJyYXNpbC5nb3YuYnIvTENSYWNyYWl6djUuY3JsMB8GA1UdIwQYMBaAFGmovnXZxO9s5xNF5GFu5Wj4tkBeMA0GCSqGSIb3DQEBDQUAA4ICAQBrQuAL6TWbdnOpHbgSzAd9Pkc+vr5uTd7ml4xfPPs/I+BNCGT9Q6OTx/26m6q9rOrl6/9AASYDE5esiwBlaQ4OPzQQ37zrf5d4FnGxnsRMdjEL2pjks7ull66LZX8k5HOfnxy5iYo1hTy46UYg28PXdL55qTljilj4LueNFlTCmK2m9Vo1E6F/Ss79D31uwVBadgoK/i95dFONNlSj/w3/sa9Pbkq3JCJ10ET01GmBSTrtired+zzcj26QT0hjQQ5PUB6wV2+bhUx+WN/rXiLph/DPvy7gg8hrn4mVHBYOEPPoq7qBsX77cswycENKXrlq+gHA2Lj8hkrbfQt4pZQzT+6nLOSOyqMI21ql781eErJySwJ0R9LdPQNm3MUS/ifoRPdjFGWUktBRue/03QrVYtwFBMaIjF/p93Bmb/42xfkL/TG/W6EicBcGLms2SU4pBtw+NDFMQ1YXxNJQoNJ2uzxnzBSqdr5bF5qZth4EHob+I8uUFYylIoCHWvMD1pAxTu8fC9366lkt7cpBARiOdB2MN31JQK3nxjeQeXHiudm8twSzNp0wbJViUiRfNZbqH3yNe8ZTYUQds7hCCcZh3pZbe4PNWS2WDiifF9uXRdfAL3qsEubQOrA/s+EvZha6afCs4d4BlGKQsf64r0iPnX6hFxR4h4sXRI9x5xRMtA==</xd:EncapsulatedX509Certificate>
            <xd:EncapsulatedX509Certificate>MIIGoTCCBImgAwIBAgIBATANBgkqhkiG9w0BAQ0FADCBlzELMAkGA1UEBhMCQlIxEzARBgNVBAoMCklDUC1CcmFzaWwxPTA7BgNVBAsMNEluc3RpdHV0byBOYWNpb25hbCBkZSBUZWNub2xvZ2lhIGRhIEluZm9ybWFjYW8gLSBJVEkxNDAyBgNVBAMMK0F1dG9yaWRhZGUgQ2VydGlmaWNhZG9yYSBSYWl6IEJyYXNpbGVpcmEgdjUwHhcNMTYwMzAyMTMwMTM4WhcNMjkwMzAyMjM1OTM4WjCBlzELMAkGA1UEBhMCQlIxEzARBgNVBAoMCklDUC1CcmFzaWwxPTA7BgNVBAsMNEluc3RpdHV0byBOYWNpb25hbCBkZSBUZWNub2xvZ2lhIGRhIEluZm9ybWFjYW8gLSBJVEkxNDAyBgNVBAMMK0F1dG9yaWRhZGUgQ2VydGlmaWNhZG9yYSBSYWl6IEJyYXNpbGVpcmEgdjUwggIiMA0GCSqGSIb3DQEBAQUAA4ICDwAwggIKAoICAQD3LXgabUWsF+gUXw/6YODeF2XkqEyfk3VehdsIx+3/ERgdjCS/ouxYR0Epi2hdoMUVJDNf3XQfjAWXJyCoTneHYAl2McMdvoqtLB2ileQlJiis0fTtYTJayee9BAIdIrCor1Lc0vozXCpDtq5nTwhjIocaZtcuFsdrkl+nbfYxl5m7vjTkTMS6j8ffjmFzbNPDlJuV3Vy7AzapPVJrMl6UHPXCHMYMzl0KxR/47S5XGgmLYkYt8bNCHA3fg07y+Gtvgu+SNhMPwWKIgwhYw+9vErOnavRhOimYo4M2AwNpNK0OKLI7Im5V094jFp4Ty+mlmfQH00k8nkSUEN+1TGGkhv16c2hukbx9iCfbmk7im2hGKjQA8eH64VPYoS2qdKbPbd3xDDHN2croYKpy2U2oQTVBSf9hC3o6fKo3zp0U3dNiw7ZgWKS9UwP31Q0gwgB1orZgLuF+LIppHYwxcTG/AovNWa4sTPukMiX2L+p7uIHExTZJJU4YoDacQh/mfbPIz3261He4YFmQ35sfw3eKHQSOLyiVfev/n0l/r308PijEd+d+Hz5RmqIzS8jYXZIeJxym4mEjE1fKpeP56Ea52LlIJ8ZqsJ3xzHWu3WkAVz4hMqrX6BPMGW2IxOuEUQyIaCBg1lI6QLiPMHvo2/J7gu4YfqRcH6i27W3HyzamEQIDAQABo4H1MIHyME4GA1UdIARHMEUwQwYFYEwBAQAwOjA4BggrBgEFBQcCARYsaHR0cDovL2FjcmFpei5pY3BicmFzaWwuZ292LmJyL0RQQ2FjcmFpei5wZGYwPwYDVR0fBDgwNjA0oDKgMIYuaHR0cDovL2FjcmFpei5pY3BicmFzaWwuZ292LmJyL0xDUmFjcmFpenY1LmNybDAfBgNVHSMEGDAWgBRpqL512cTvbOcTReRhbuVo+LZAXjAdBgNVHQ4EFgQUaai+ddnE72znE0XkYW7laPi2QF4wDwYDVR0TAQH/BAUwAwEB/zAOBgNVHQ8BAf8EBAMCAQYwDQYJKoZIhvcNAQENBQADggIBABRt2/JiWapef7o/plhR4PxymlMIp/JeZ5F0BZ1XafmYpl5g6pRokFrIRMFXLyEhlgo51I05InyCc9Td6UXjlsOASTc/LRavyjB/8NcQjlRYDh6xf7OdP05mFcT/0+6bYRtNgsnUbr10pfsK/UzyUvQWbumGS57hCZrAZOyd9MzukiF/azAa6JfoZk2nDkEudKOY8tRyTpMmDzN5fufPSC3v7tSJUqTqo5z7roN/FmckRzGAYyz5XulbOc5/UsAT/tk+KP/clbbqd/hhevmmdJclLr9qWZZcOgzuFU2YsgProtVu0fFNXGr6KK9fu44pOHajmMsTXK3X7r/Pwh19kFRow5F3RQMUZC6Re0YLfXh+ypnUSCzA+uL4JPtHIGyvkbWiulkustpOKUSVwBPzvA2sQUOvqdbAR7C8jcHYFJMuK2HZFji7pxcWWab/NKsFcJ3sluDjmhizpQaxbYTfAVXu3q8yd0su/BHHhBpteyHvYyyz0Eb9LUysR2cMtWvfPU6vnoPgYvOGO1CziyGEsgKULkCH4o2Vgl1gQuKWO4V68rFW8a/jvq28sbY+y/Ao0I5ohpnBcQOAawiFbz6yJtObajYMuztDDP8oY656EuuJXBJhuKAJPI/7WDtgfV8ffOh/iQGQATVMtgDN0gv8bn5NdUX8UMNX1sHhU3H1Upo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P.O</vt:lpstr>
      <vt:lpstr>CRONOGRAMA.</vt:lpstr>
      <vt:lpstr>P.O!Titulos_de_impressao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RNG Construções</dc:creator>
  <cp:lastModifiedBy>Elaine Lima</cp:lastModifiedBy>
  <cp:lastPrinted>2024-09-09T13:00:40Z</cp:lastPrinted>
  <dcterms:created xsi:type="dcterms:W3CDTF">2022-02-23T17:47:43Z</dcterms:created>
  <dcterms:modified xsi:type="dcterms:W3CDTF">2024-09-16T12:50:28Z</dcterms:modified>
</cp:coreProperties>
</file>