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2120" windowHeight="8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Sheet1!$A$1:$F$96</definedName>
    <definedName name="_xlnm.Print_Titles" localSheetId="0">Sheet1!$1:$5</definedName>
  </definedNames>
  <calcPr calcId="145621"/>
</workbook>
</file>

<file path=xl/calcChain.xml><?xml version="1.0" encoding="utf-8"?>
<calcChain xmlns="http://schemas.openxmlformats.org/spreadsheetml/2006/main">
  <c r="B16" i="1" l="1"/>
  <c r="E18" i="1" l="1"/>
  <c r="B89" i="1"/>
  <c r="D38" i="1"/>
  <c r="D39" i="1"/>
  <c r="F39" i="1" s="1"/>
  <c r="E37" i="1"/>
  <c r="E40" i="1"/>
  <c r="E38" i="1"/>
  <c r="F86" i="1"/>
  <c r="E86" i="1"/>
  <c r="C93" i="1"/>
  <c r="B93" i="1"/>
  <c r="F88" i="1"/>
  <c r="F87" i="1"/>
  <c r="E87" i="1"/>
  <c r="F84" i="1"/>
  <c r="E84" i="1"/>
  <c r="F82" i="1"/>
  <c r="E82" i="1"/>
  <c r="F81" i="1"/>
  <c r="E81" i="1"/>
  <c r="F80" i="1"/>
  <c r="E80" i="1"/>
  <c r="F79" i="1"/>
  <c r="E79" i="1"/>
  <c r="F76" i="1"/>
  <c r="E76" i="1"/>
  <c r="F72" i="1"/>
  <c r="E72" i="1"/>
  <c r="F70" i="1"/>
  <c r="E70" i="1"/>
  <c r="F69" i="1"/>
  <c r="E69" i="1"/>
  <c r="F68" i="1"/>
  <c r="E68" i="1"/>
  <c r="F67" i="1"/>
  <c r="E67" i="1"/>
  <c r="F66" i="1"/>
  <c r="E66" i="1"/>
  <c r="F62" i="1"/>
  <c r="F61" i="1"/>
  <c r="F60" i="1"/>
  <c r="E60" i="1"/>
  <c r="F58" i="1"/>
  <c r="F57" i="1"/>
  <c r="E57" i="1"/>
  <c r="F56" i="1"/>
  <c r="F54" i="1"/>
  <c r="F53" i="1"/>
  <c r="E53" i="1"/>
  <c r="F52" i="1"/>
  <c r="E52" i="1"/>
  <c r="F51" i="1"/>
  <c r="E51" i="1"/>
  <c r="F50" i="1"/>
  <c r="E50" i="1"/>
  <c r="F49" i="1"/>
  <c r="E49" i="1"/>
  <c r="F47" i="1"/>
  <c r="E47" i="1"/>
  <c r="F46" i="1"/>
  <c r="F45" i="1"/>
  <c r="E45" i="1"/>
  <c r="F44" i="1"/>
  <c r="F43" i="1"/>
  <c r="F42" i="1"/>
  <c r="E42" i="1"/>
  <c r="F41" i="1"/>
  <c r="E41" i="1"/>
  <c r="F38" i="1"/>
  <c r="E58" i="1"/>
  <c r="C27" i="1"/>
  <c r="B27" i="1"/>
  <c r="F18" i="1"/>
  <c r="D21" i="1"/>
  <c r="F35" i="1"/>
  <c r="F34" i="1"/>
  <c r="E34" i="1"/>
  <c r="E9" i="1"/>
  <c r="E12" i="1"/>
  <c r="B21" i="1"/>
  <c r="B29" i="1" s="1"/>
  <c r="F19" i="1"/>
  <c r="F17" i="1"/>
  <c r="F16" i="1"/>
  <c r="F14" i="1"/>
  <c r="F13" i="1"/>
  <c r="F12" i="1"/>
  <c r="F11" i="1"/>
  <c r="F10" i="1"/>
  <c r="F9" i="1"/>
  <c r="F33" i="1"/>
  <c r="E33" i="1"/>
  <c r="E16" i="1"/>
  <c r="E14" i="1"/>
  <c r="E13" i="1"/>
  <c r="C21" i="1"/>
  <c r="F21" i="1" s="1"/>
  <c r="F40" i="1"/>
  <c r="E39" i="1"/>
  <c r="F37" i="1"/>
  <c r="D89" i="1" l="1"/>
  <c r="D95" i="1" s="1"/>
  <c r="E21" i="1"/>
  <c r="C29" i="1"/>
  <c r="B95" i="1"/>
  <c r="C89" i="1"/>
  <c r="E89" i="1" s="1"/>
  <c r="E74" i="1"/>
  <c r="F78" i="1"/>
  <c r="E78" i="1"/>
  <c r="F75" i="1"/>
  <c r="E75" i="1"/>
  <c r="E85" i="1"/>
  <c r="F74" i="1"/>
  <c r="E73" i="1"/>
  <c r="F73" i="1"/>
  <c r="C95" i="1" l="1"/>
  <c r="F85" i="1"/>
  <c r="F89" i="1" s="1"/>
</calcChain>
</file>

<file path=xl/sharedStrings.xml><?xml version="1.0" encoding="utf-8"?>
<sst xmlns="http://schemas.openxmlformats.org/spreadsheetml/2006/main" count="90" uniqueCount="89">
  <si>
    <t>St. Boniface Episcopal Church</t>
  </si>
  <si>
    <t>Income and Expense Report to Vestry</t>
  </si>
  <si>
    <t>Actual</t>
  </si>
  <si>
    <t>YTD Actual</t>
  </si>
  <si>
    <t>YTD Actual as % of Budget</t>
  </si>
  <si>
    <t>Budget Remaining</t>
  </si>
  <si>
    <t>INCOME</t>
  </si>
  <si>
    <t>Operating Income</t>
  </si>
  <si>
    <t xml:space="preserve">  Pledges &amp; Plate Offerings</t>
  </si>
  <si>
    <t xml:space="preserve">    Current Year Pledges</t>
  </si>
  <si>
    <t xml:space="preserve">    Church School</t>
  </si>
  <si>
    <t xml:space="preserve">    Prior Year</t>
  </si>
  <si>
    <t xml:space="preserve">    Loose</t>
  </si>
  <si>
    <t xml:space="preserve">    Seasonal</t>
  </si>
  <si>
    <t xml:space="preserve">    Initial</t>
  </si>
  <si>
    <t xml:space="preserve">  Other Income</t>
  </si>
  <si>
    <t xml:space="preserve">    Women of St. Boniface</t>
  </si>
  <si>
    <t xml:space="preserve">    Interest Income</t>
  </si>
  <si>
    <t>TOTAL OPERATING INCOME:</t>
  </si>
  <si>
    <t>TOTAL INCOME</t>
  </si>
  <si>
    <t>EXPENSES</t>
  </si>
  <si>
    <t>Diocesan Expense</t>
  </si>
  <si>
    <t xml:space="preserve">     Diocesan Assessment</t>
  </si>
  <si>
    <t xml:space="preserve">     Diocesan Convention</t>
  </si>
  <si>
    <t xml:space="preserve">     Deanery</t>
  </si>
  <si>
    <t>Staff Expense</t>
  </si>
  <si>
    <t xml:space="preserve">     Rector</t>
  </si>
  <si>
    <t xml:space="preserve">     Rector's Housing Allowance</t>
  </si>
  <si>
    <t xml:space="preserve">     Supply Clergy</t>
  </si>
  <si>
    <t xml:space="preserve">     Automobile Allowance</t>
  </si>
  <si>
    <t xml:space="preserve">     Organist</t>
  </si>
  <si>
    <t xml:space="preserve">     Substitute Organist</t>
  </si>
  <si>
    <t xml:space="preserve">     Parish Secretary</t>
  </si>
  <si>
    <t xml:space="preserve">     Custodian</t>
  </si>
  <si>
    <t xml:space="preserve">     Pension Expense</t>
  </si>
  <si>
    <t>Office Expense</t>
  </si>
  <si>
    <t xml:space="preserve">     Duplicating Expense</t>
  </si>
  <si>
    <t xml:space="preserve">     Postage</t>
  </si>
  <si>
    <t xml:space="preserve">     Office Supplies</t>
  </si>
  <si>
    <t xml:space="preserve">     Internet</t>
  </si>
  <si>
    <t xml:space="preserve">     Other Office Expense</t>
  </si>
  <si>
    <t>Community Outreach</t>
  </si>
  <si>
    <t xml:space="preserve">     Outreach Project</t>
  </si>
  <si>
    <t xml:space="preserve">     Rector's Discretionary Fund</t>
  </si>
  <si>
    <t>Worship</t>
  </si>
  <si>
    <t xml:space="preserve">     Altar Expense</t>
  </si>
  <si>
    <t xml:space="preserve">     Prayer Books/Hymnals</t>
  </si>
  <si>
    <t xml:space="preserve">     Lectionaries</t>
  </si>
  <si>
    <t xml:space="preserve">     Organ Music</t>
  </si>
  <si>
    <t xml:space="preserve">     Clergy Related</t>
  </si>
  <si>
    <t>Parish Education</t>
  </si>
  <si>
    <t xml:space="preserve">     Church School</t>
  </si>
  <si>
    <t xml:space="preserve">     Adult Education</t>
  </si>
  <si>
    <t xml:space="preserve">     Fellowship</t>
  </si>
  <si>
    <t>Utilities</t>
  </si>
  <si>
    <t xml:space="preserve">     Lightpole</t>
  </si>
  <si>
    <t xml:space="preserve">     Church Telephone</t>
  </si>
  <si>
    <t>Buildings &amp; Grounds</t>
  </si>
  <si>
    <t xml:space="preserve">     Custodial Supplies</t>
  </si>
  <si>
    <t xml:space="preserve">     Lawn &amp; Garden Care</t>
  </si>
  <si>
    <t xml:space="preserve">     Trash Removal</t>
  </si>
  <si>
    <t xml:space="preserve">     Snow Plowing</t>
  </si>
  <si>
    <t xml:space="preserve">     Maintenance &amp; Repair</t>
  </si>
  <si>
    <t>Insurance Expense</t>
  </si>
  <si>
    <t xml:space="preserve">     Disability Insurance</t>
  </si>
  <si>
    <t>Miscellaneous Expense</t>
  </si>
  <si>
    <t>Income/(Expense) Difference:</t>
  </si>
  <si>
    <t xml:space="preserve">     Electricity</t>
  </si>
  <si>
    <t xml:space="preserve">     Gas</t>
  </si>
  <si>
    <t xml:space="preserve">     Water &amp; Sewer</t>
  </si>
  <si>
    <t xml:space="preserve">     Guilderland Interfaith Council</t>
  </si>
  <si>
    <t>TOTAL OPERATING EXPENSES:</t>
  </si>
  <si>
    <t xml:space="preserve">     Health Insurance</t>
  </si>
  <si>
    <t>Transfers</t>
  </si>
  <si>
    <t xml:space="preserve">     SECA Offset</t>
  </si>
  <si>
    <t xml:space="preserve">     Payroll Taxes &amp; Fees</t>
  </si>
  <si>
    <t>Designated Income</t>
  </si>
  <si>
    <t>TOTAL DESIGNATED INCOME:</t>
  </si>
  <si>
    <t>Designated Expenditures</t>
  </si>
  <si>
    <t>TOTAL DESIGNATED EXPENDITURES:</t>
  </si>
  <si>
    <t xml:space="preserve">     Organ &amp; Piano Repairs</t>
  </si>
  <si>
    <t xml:space="preserve">    BOF Initiative</t>
  </si>
  <si>
    <t xml:space="preserve">    Church Fundraising Events (e.g. Ambit)</t>
  </si>
  <si>
    <t xml:space="preserve">     Commercial Insurance</t>
  </si>
  <si>
    <t xml:space="preserve">     Workers Compensation</t>
  </si>
  <si>
    <t>2019 Budget</t>
  </si>
  <si>
    <t xml:space="preserve">    Coffee Fund</t>
  </si>
  <si>
    <t>Month Ended April 30, 2019</t>
  </si>
  <si>
    <t>Jan.- Apr. = 4 Months = 33.33%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</si>
</sst>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\$#,##0"/>
    <numFmt numFmtId="165" formatCode="[$$-409]#,##0.00;[Red]\-[$$-409]#,##0.00"/>
    <numFmt numFmtId="166" formatCode="&quot;$&quot;#,##0.00"/>
    <numFmt numFmtId="167" formatCode="_([$$-409]* #,##0.00_);_([$$-409]* \(#,##0.00\);_([$$-409]* &quot;-&quot;??_);_(@_)"/>
  </numFmts>
  <fonts count="8" x14ac:knownFonts="1">
    <font>
      <sz val="10"/>
      <name val="Arial"/>
      <family val="2"/>
    </font>
    <font>
      <sz val="10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b/>
      <u/>
      <sz val="10"/>
      <name val="Arial"/>
      <family val="2"/>
      <charset val="1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0" xfId="0" applyFont="1"/>
    <xf numFmtId="0" fontId="3" fillId="0" borderId="0" xfId="0" applyFont="1"/>
    <xf numFmtId="165" fontId="1" fillId="0" borderId="0" xfId="0" applyNumberFormat="1" applyFont="1"/>
    <xf numFmtId="0" fontId="3" fillId="0" borderId="0" xfId="0" applyFont="1" applyAlignment="1">
      <alignment horizontal="right"/>
    </xf>
    <xf numFmtId="165" fontId="3" fillId="0" borderId="0" xfId="0" applyNumberFormat="1" applyFont="1"/>
    <xf numFmtId="165" fontId="1" fillId="0" borderId="0" xfId="0" applyNumberFormat="1" applyFont="1" applyBorder="1"/>
    <xf numFmtId="164" fontId="1" fillId="0" borderId="0" xfId="0" applyNumberFormat="1" applyFont="1" applyBorder="1"/>
    <xf numFmtId="0" fontId="3" fillId="0" borderId="1" xfId="0" applyFont="1" applyBorder="1" applyAlignment="1">
      <alignment horizontal="left"/>
    </xf>
    <xf numFmtId="165" fontId="3" fillId="0" borderId="2" xfId="0" applyNumberFormat="1" applyFont="1" applyBorder="1"/>
    <xf numFmtId="165" fontId="3" fillId="0" borderId="3" xfId="0" applyNumberFormat="1" applyFont="1" applyBorder="1"/>
    <xf numFmtId="37" fontId="1" fillId="0" borderId="0" xfId="0" applyNumberFormat="1" applyFont="1" applyBorder="1"/>
    <xf numFmtId="8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64" fontId="1" fillId="0" borderId="4" xfId="0" applyNumberFormat="1" applyFont="1" applyBorder="1"/>
    <xf numFmtId="8" fontId="6" fillId="0" borderId="0" xfId="0" applyNumberFormat="1" applyFont="1" applyAlignment="1">
      <alignment horizontal="right"/>
    </xf>
    <xf numFmtId="10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0" fontId="6" fillId="0" borderId="5" xfId="0" applyNumberFormat="1" applyFont="1" applyBorder="1"/>
    <xf numFmtId="166" fontId="6" fillId="0" borderId="6" xfId="0" applyNumberFormat="1" applyFont="1" applyBorder="1"/>
    <xf numFmtId="166" fontId="6" fillId="0" borderId="5" xfId="0" applyNumberFormat="1" applyFont="1" applyBorder="1"/>
    <xf numFmtId="8" fontId="7" fillId="0" borderId="0" xfId="0" applyNumberFormat="1" applyFont="1" applyAlignment="1">
      <alignment horizontal="right"/>
    </xf>
    <xf numFmtId="10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0" fontId="6" fillId="0" borderId="0" xfId="0" applyFont="1"/>
    <xf numFmtId="167" fontId="1" fillId="0" borderId="0" xfId="0" applyNumberFormat="1" applyFont="1"/>
    <xf numFmtId="166" fontId="6" fillId="0" borderId="6" xfId="0" applyNumberFormat="1" applyFont="1" applyBorder="1" applyAlignment="1">
      <alignment horizontal="right"/>
    </xf>
    <xf numFmtId="8" fontId="6" fillId="0" borderId="7" xfId="0" applyNumberFormat="1" applyFont="1" applyBorder="1" applyAlignment="1">
      <alignment horizontal="right"/>
    </xf>
    <xf numFmtId="8" fontId="6" fillId="0" borderId="0" xfId="0" applyNumberFormat="1" applyFont="1" applyBorder="1" applyAlignment="1">
      <alignment horizontal="right"/>
    </xf>
    <xf numFmtId="166" fontId="6" fillId="0" borderId="0" xfId="0" applyNumberFormat="1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6" fontId="7" fillId="0" borderId="0" xfId="0" applyNumberFormat="1" applyFont="1" applyBorder="1" applyAlignment="1">
      <alignment horizontal="right"/>
    </xf>
    <xf numFmtId="166" fontId="6" fillId="0" borderId="0" xfId="0" applyNumberFormat="1" applyFont="1" applyBorder="1"/>
    <xf numFmtId="10" fontId="6" fillId="0" borderId="0" xfId="0" applyNumberFormat="1" applyFont="1" applyBorder="1"/>
    <xf numFmtId="164" fontId="3" fillId="0" borderId="2" xfId="0" applyNumberFormat="1" applyFont="1" applyBorder="1" applyAlignment="1">
      <alignment horizontal="center" vertical="justify" wrapText="1"/>
    </xf>
    <xf numFmtId="166" fontId="7" fillId="0" borderId="4" xfId="0" applyNumberFormat="1" applyFont="1" applyBorder="1" applyAlignment="1">
      <alignment horizontal="right"/>
    </xf>
    <xf numFmtId="166" fontId="0" fillId="0" borderId="4" xfId="0" applyNumberFormat="1" applyBorder="1" applyAlignment="1">
      <alignment horizontal="right"/>
    </xf>
    <xf numFmtId="166" fontId="6" fillId="0" borderId="0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center" wrapText="1"/>
    </xf>
    <xf numFmtId="164" fontId="1" fillId="0" borderId="9" xfId="0" applyNumberFormat="1" applyFont="1" applyBorder="1"/>
    <xf numFmtId="8" fontId="6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0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tabSelected="1" zoomScale="110" zoomScaleNormal="110" workbookViewId="0">
      <selection activeCell="C93" sqref="C93"/>
    </sheetView>
  </sheetViews>
  <sheetFormatPr defaultColWidth="9" defaultRowHeight="12.75" x14ac:dyDescent="0.2"/>
  <cols>
    <col min="1" max="1" width="35.7109375" style="1" bestFit="1" customWidth="1"/>
    <col min="2" max="2" width="13.28515625" style="1" bestFit="1" customWidth="1"/>
    <col min="3" max="3" width="14.7109375" style="1" bestFit="1" customWidth="1"/>
    <col min="4" max="4" width="15.42578125" style="2" bestFit="1" customWidth="1"/>
    <col min="5" max="5" width="11" style="2" bestFit="1" customWidth="1"/>
    <col min="6" max="6" width="14" style="27" bestFit="1" customWidth="1"/>
    <col min="7" max="16384" width="9" style="1"/>
  </cols>
  <sheetData>
    <row r="1" spans="1:6" ht="15" x14ac:dyDescent="0.25">
      <c r="A1" s="52" t="s">
        <v>0</v>
      </c>
      <c r="B1" s="52"/>
      <c r="C1" s="52"/>
      <c r="D1" s="52"/>
      <c r="E1" s="52"/>
      <c r="F1" s="52"/>
    </row>
    <row r="2" spans="1:6" ht="15" x14ac:dyDescent="0.25">
      <c r="A2" s="52" t="s">
        <v>1</v>
      </c>
      <c r="B2" s="52"/>
      <c r="C2" s="52"/>
      <c r="D2" s="52"/>
      <c r="E2" s="52"/>
      <c r="F2" s="52"/>
    </row>
    <row r="3" spans="1:6" ht="15" x14ac:dyDescent="0.25">
      <c r="A3" s="52" t="s">
        <v>87</v>
      </c>
      <c r="B3" s="52"/>
      <c r="C3" s="52"/>
      <c r="D3" s="52"/>
      <c r="E3" s="52"/>
      <c r="F3" s="52"/>
    </row>
    <row r="4" spans="1:6" ht="13.5" thickBot="1" x14ac:dyDescent="0.25">
      <c r="B4" s="3"/>
      <c r="C4" s="3"/>
      <c r="D4" s="4"/>
      <c r="E4" s="4"/>
      <c r="F4" s="26"/>
    </row>
    <row r="5" spans="1:6" ht="39.950000000000003" customHeight="1" thickBot="1" x14ac:dyDescent="0.25">
      <c r="A5" s="5" t="s">
        <v>88</v>
      </c>
      <c r="B5" s="6" t="s">
        <v>2</v>
      </c>
      <c r="C5" s="6" t="s">
        <v>3</v>
      </c>
      <c r="D5" s="49" t="s">
        <v>85</v>
      </c>
      <c r="E5" s="45" t="s">
        <v>4</v>
      </c>
      <c r="F5" s="7" t="s">
        <v>5</v>
      </c>
    </row>
    <row r="6" spans="1:6" x14ac:dyDescent="0.2">
      <c r="A6" s="8" t="s">
        <v>6</v>
      </c>
      <c r="D6" s="50"/>
      <c r="F6" s="11"/>
    </row>
    <row r="7" spans="1:6" x14ac:dyDescent="0.2">
      <c r="A7" s="9" t="s">
        <v>7</v>
      </c>
      <c r="D7" s="22"/>
      <c r="F7" s="11"/>
    </row>
    <row r="8" spans="1:6" x14ac:dyDescent="0.2">
      <c r="A8" s="9" t="s">
        <v>8</v>
      </c>
      <c r="D8" s="22"/>
    </row>
    <row r="9" spans="1:6" x14ac:dyDescent="0.2">
      <c r="A9" s="1" t="s">
        <v>9</v>
      </c>
      <c r="B9" s="31">
        <v>9512</v>
      </c>
      <c r="C9" s="31">
        <v>45382.41</v>
      </c>
      <c r="D9" s="46">
        <v>123160</v>
      </c>
      <c r="E9" s="32">
        <f>C9/D9</f>
        <v>0.36848335498538487</v>
      </c>
      <c r="F9" s="33">
        <f t="shared" ref="F9:F14" si="0">C9-D9</f>
        <v>-77777.59</v>
      </c>
    </row>
    <row r="10" spans="1:6" x14ac:dyDescent="0.2">
      <c r="A10" s="1" t="s">
        <v>10</v>
      </c>
      <c r="B10" s="31">
        <v>0</v>
      </c>
      <c r="C10" s="31">
        <v>0</v>
      </c>
      <c r="D10" s="46">
        <v>65</v>
      </c>
      <c r="E10" s="32">
        <v>0</v>
      </c>
      <c r="F10" s="33">
        <f t="shared" si="0"/>
        <v>-65</v>
      </c>
    </row>
    <row r="11" spans="1:6" x14ac:dyDescent="0.2">
      <c r="A11" s="1" t="s">
        <v>11</v>
      </c>
      <c r="B11" s="31">
        <v>0</v>
      </c>
      <c r="C11" s="31">
        <v>1030</v>
      </c>
      <c r="D11" s="46">
        <v>0</v>
      </c>
      <c r="E11" s="32">
        <v>0</v>
      </c>
      <c r="F11" s="33">
        <f t="shared" si="0"/>
        <v>1030</v>
      </c>
    </row>
    <row r="12" spans="1:6" x14ac:dyDescent="0.2">
      <c r="A12" s="1" t="s">
        <v>12</v>
      </c>
      <c r="B12" s="31">
        <v>1027</v>
      </c>
      <c r="C12" s="31">
        <v>3075</v>
      </c>
      <c r="D12" s="46">
        <v>7000</v>
      </c>
      <c r="E12" s="32">
        <f>C12/D12</f>
        <v>0.43928571428571428</v>
      </c>
      <c r="F12" s="33">
        <f t="shared" si="0"/>
        <v>-3925</v>
      </c>
    </row>
    <row r="13" spans="1:6" x14ac:dyDescent="0.2">
      <c r="A13" s="1" t="s">
        <v>13</v>
      </c>
      <c r="B13" s="19">
        <v>1335</v>
      </c>
      <c r="C13" s="31">
        <v>1335</v>
      </c>
      <c r="D13" s="46">
        <v>3000</v>
      </c>
      <c r="E13" s="32">
        <f>C13/D13</f>
        <v>0.44500000000000001</v>
      </c>
      <c r="F13" s="33">
        <f t="shared" si="0"/>
        <v>-1665</v>
      </c>
    </row>
    <row r="14" spans="1:6" x14ac:dyDescent="0.2">
      <c r="A14" s="1" t="s">
        <v>14</v>
      </c>
      <c r="B14" s="19">
        <v>0</v>
      </c>
      <c r="C14" s="31">
        <v>86</v>
      </c>
      <c r="D14" s="46">
        <v>100</v>
      </c>
      <c r="E14" s="32">
        <f>C14/D14</f>
        <v>0.86</v>
      </c>
      <c r="F14" s="33">
        <f t="shared" si="0"/>
        <v>-14</v>
      </c>
    </row>
    <row r="15" spans="1:6" x14ac:dyDescent="0.2">
      <c r="A15" s="9" t="s">
        <v>15</v>
      </c>
      <c r="B15" s="19"/>
      <c r="C15" s="19"/>
      <c r="D15" s="47"/>
      <c r="E15" s="32"/>
      <c r="F15" s="20"/>
    </row>
    <row r="16" spans="1:6" x14ac:dyDescent="0.2">
      <c r="A16" s="1" t="s">
        <v>82</v>
      </c>
      <c r="B16" s="19">
        <f>209.5+291.5</f>
        <v>501</v>
      </c>
      <c r="C16" s="31">
        <v>1556.61</v>
      </c>
      <c r="D16" s="46">
        <v>5600</v>
      </c>
      <c r="E16" s="32">
        <f>C16/D16</f>
        <v>0.27796607142857144</v>
      </c>
      <c r="F16" s="33">
        <f>C16-D16</f>
        <v>-4043.3900000000003</v>
      </c>
    </row>
    <row r="17" spans="1:6" x14ac:dyDescent="0.2">
      <c r="A17" s="1" t="s">
        <v>16</v>
      </c>
      <c r="B17" s="19">
        <v>0</v>
      </c>
      <c r="C17" s="31">
        <v>0</v>
      </c>
      <c r="D17" s="46">
        <v>1000</v>
      </c>
      <c r="E17" s="32">
        <v>0</v>
      </c>
      <c r="F17" s="33">
        <f>C17-D17</f>
        <v>-1000</v>
      </c>
    </row>
    <row r="18" spans="1:6" x14ac:dyDescent="0.2">
      <c r="A18" s="1" t="s">
        <v>86</v>
      </c>
      <c r="B18" s="19">
        <v>86</v>
      </c>
      <c r="C18" s="31">
        <v>312</v>
      </c>
      <c r="D18" s="46">
        <v>1280</v>
      </c>
      <c r="E18" s="32">
        <f>C18/D18</f>
        <v>0.24374999999999999</v>
      </c>
      <c r="F18" s="33">
        <f>C18-D18</f>
        <v>-968</v>
      </c>
    </row>
    <row r="19" spans="1:6" x14ac:dyDescent="0.2">
      <c r="A19" s="1" t="s">
        <v>17</v>
      </c>
      <c r="B19" s="19">
        <v>0</v>
      </c>
      <c r="C19" s="31">
        <v>0</v>
      </c>
      <c r="D19" s="46">
        <v>0</v>
      </c>
      <c r="E19" s="32">
        <v>0</v>
      </c>
      <c r="F19" s="33">
        <f>C19-D19</f>
        <v>0</v>
      </c>
    </row>
    <row r="20" spans="1:6" x14ac:dyDescent="0.2">
      <c r="B20" s="19"/>
      <c r="C20" s="19"/>
      <c r="D20" s="47"/>
      <c r="E20" s="21"/>
      <c r="F20" s="20"/>
    </row>
    <row r="21" spans="1:6" ht="13.5" thickBot="1" x14ac:dyDescent="0.25">
      <c r="A21" s="11" t="s">
        <v>18</v>
      </c>
      <c r="B21" s="23">
        <f>SUM(B9:B19)</f>
        <v>12461</v>
      </c>
      <c r="C21" s="23">
        <f>SUM(C9:C19)</f>
        <v>52777.020000000004</v>
      </c>
      <c r="D21" s="51">
        <f>SUM(D9:D19)</f>
        <v>141205</v>
      </c>
      <c r="E21" s="24">
        <f>C21/D21</f>
        <v>0.37376169399100601</v>
      </c>
      <c r="F21" s="25">
        <f>C21-D21</f>
        <v>-88427.98</v>
      </c>
    </row>
    <row r="22" spans="1:6" x14ac:dyDescent="0.2">
      <c r="A22" s="11"/>
      <c r="B22" s="23"/>
      <c r="C22" s="23"/>
      <c r="D22" s="48"/>
      <c r="E22" s="24"/>
      <c r="F22" s="25"/>
    </row>
    <row r="23" spans="1:6" ht="13.5" thickBot="1" x14ac:dyDescent="0.25">
      <c r="A23" s="34" t="s">
        <v>73</v>
      </c>
      <c r="B23" s="36">
        <v>0</v>
      </c>
      <c r="C23" s="37">
        <v>0</v>
      </c>
      <c r="D23" s="36">
        <v>0</v>
      </c>
      <c r="E23" s="53"/>
      <c r="F23" s="54"/>
    </row>
    <row r="24" spans="1:6" ht="13.5" thickTop="1" x14ac:dyDescent="0.2">
      <c r="A24" s="11"/>
      <c r="B24" s="10"/>
      <c r="C24" s="13"/>
      <c r="D24" s="10"/>
      <c r="E24" s="14"/>
      <c r="F24" s="26"/>
    </row>
    <row r="25" spans="1:6" x14ac:dyDescent="0.2">
      <c r="A25" s="40" t="s">
        <v>76</v>
      </c>
      <c r="B25" s="10"/>
      <c r="C25" s="13"/>
      <c r="D25" s="10"/>
      <c r="E25" s="14"/>
      <c r="F25" s="26"/>
    </row>
    <row r="26" spans="1:6" x14ac:dyDescent="0.2">
      <c r="A26" s="41" t="s">
        <v>81</v>
      </c>
      <c r="B26" s="10">
        <v>0</v>
      </c>
      <c r="C26" s="42">
        <v>1210</v>
      </c>
      <c r="D26" s="13"/>
      <c r="E26" s="14"/>
      <c r="F26" s="26"/>
    </row>
    <row r="27" spans="1:6" x14ac:dyDescent="0.2">
      <c r="A27" s="11" t="s">
        <v>77</v>
      </c>
      <c r="B27" s="12">
        <f>SUM(B26:B26)</f>
        <v>0</v>
      </c>
      <c r="C27" s="12">
        <f>SUM(C26:C26)</f>
        <v>1210</v>
      </c>
      <c r="D27" s="10"/>
      <c r="E27" s="14"/>
      <c r="F27" s="26"/>
    </row>
    <row r="28" spans="1:6" ht="13.5" thickBot="1" x14ac:dyDescent="0.25">
      <c r="A28" s="11"/>
      <c r="B28" s="10"/>
      <c r="C28" s="13"/>
      <c r="D28" s="10"/>
      <c r="E28" s="14"/>
      <c r="F28" s="26"/>
    </row>
    <row r="29" spans="1:6" ht="13.5" thickBot="1" x14ac:dyDescent="0.25">
      <c r="A29" s="15" t="s">
        <v>19</v>
      </c>
      <c r="B29" s="16">
        <f>B21+B23</f>
        <v>12461</v>
      </c>
      <c r="C29" s="17">
        <f>C21+C23</f>
        <v>52777.020000000004</v>
      </c>
      <c r="D29" s="12"/>
      <c r="E29" s="14"/>
      <c r="F29" s="26"/>
    </row>
    <row r="30" spans="1:6" x14ac:dyDescent="0.2">
      <c r="B30" s="2"/>
      <c r="C30" s="2"/>
      <c r="D30" s="1"/>
      <c r="F30" s="26"/>
    </row>
    <row r="31" spans="1:6" x14ac:dyDescent="0.2">
      <c r="A31" s="8" t="s">
        <v>20</v>
      </c>
      <c r="B31" s="2"/>
      <c r="C31" s="2"/>
    </row>
    <row r="32" spans="1:6" x14ac:dyDescent="0.2">
      <c r="A32" s="9" t="s">
        <v>21</v>
      </c>
      <c r="B32" s="2"/>
      <c r="C32" s="2"/>
    </row>
    <row r="33" spans="1:6" x14ac:dyDescent="0.2">
      <c r="A33" s="1" t="s">
        <v>22</v>
      </c>
      <c r="B33" s="19">
        <v>0</v>
      </c>
      <c r="C33" s="19">
        <v>0</v>
      </c>
      <c r="D33" s="20">
        <v>6000</v>
      </c>
      <c r="E33" s="32">
        <f>C33/D33</f>
        <v>0</v>
      </c>
      <c r="F33" s="33">
        <f>D33-C33</f>
        <v>6000</v>
      </c>
    </row>
    <row r="34" spans="1:6" x14ac:dyDescent="0.2">
      <c r="A34" s="1" t="s">
        <v>23</v>
      </c>
      <c r="B34" s="19">
        <v>0</v>
      </c>
      <c r="C34" s="19">
        <v>0</v>
      </c>
      <c r="D34" s="20">
        <v>100</v>
      </c>
      <c r="E34" s="32">
        <f>C34/D34</f>
        <v>0</v>
      </c>
      <c r="F34" s="33">
        <f>D34-C34</f>
        <v>100</v>
      </c>
    </row>
    <row r="35" spans="1:6" x14ac:dyDescent="0.2">
      <c r="A35" s="1" t="s">
        <v>24</v>
      </c>
      <c r="B35" s="19">
        <v>0</v>
      </c>
      <c r="C35" s="19">
        <v>0</v>
      </c>
      <c r="D35" s="20">
        <v>0</v>
      </c>
      <c r="E35" s="32">
        <v>0</v>
      </c>
      <c r="F35" s="33">
        <f>D35-C35</f>
        <v>0</v>
      </c>
    </row>
    <row r="36" spans="1:6" x14ac:dyDescent="0.2">
      <c r="A36" s="9" t="s">
        <v>25</v>
      </c>
      <c r="B36" s="2"/>
      <c r="C36" s="2"/>
      <c r="D36" s="48"/>
      <c r="E36" s="32"/>
      <c r="F36" s="33"/>
    </row>
    <row r="37" spans="1:6" x14ac:dyDescent="0.2">
      <c r="A37" s="1" t="s">
        <v>26</v>
      </c>
      <c r="B37" s="19">
        <v>3713.17</v>
      </c>
      <c r="C37" s="19">
        <v>14852.68</v>
      </c>
      <c r="D37" s="20">
        <v>44558</v>
      </c>
      <c r="E37" s="32">
        <f t="shared" ref="E37:E87" si="1">C37/D37</f>
        <v>0.33333363256878673</v>
      </c>
      <c r="F37" s="33">
        <f t="shared" ref="F37:F88" si="2">D37-C37</f>
        <v>29705.32</v>
      </c>
    </row>
    <row r="38" spans="1:6" x14ac:dyDescent="0.2">
      <c r="A38" s="1" t="s">
        <v>27</v>
      </c>
      <c r="B38" s="19">
        <v>1670.92</v>
      </c>
      <c r="C38" s="19">
        <v>6683.68</v>
      </c>
      <c r="D38" s="20">
        <f>19096.2*1.05</f>
        <v>20051.010000000002</v>
      </c>
      <c r="E38" s="32">
        <f t="shared" si="1"/>
        <v>0.33333383206132755</v>
      </c>
      <c r="F38" s="33">
        <f t="shared" si="2"/>
        <v>13367.330000000002</v>
      </c>
    </row>
    <row r="39" spans="1:6" x14ac:dyDescent="0.2">
      <c r="A39" s="1" t="s">
        <v>74</v>
      </c>
      <c r="B39" s="19">
        <v>411.88</v>
      </c>
      <c r="C39" s="19">
        <v>1647.52</v>
      </c>
      <c r="D39" s="20">
        <f>4707.2133*1.05</f>
        <v>4942.5739650000005</v>
      </c>
      <c r="E39" s="32">
        <f t="shared" si="1"/>
        <v>0.33333239151637051</v>
      </c>
      <c r="F39" s="33">
        <f t="shared" si="2"/>
        <v>3295.0539650000005</v>
      </c>
    </row>
    <row r="40" spans="1:6" x14ac:dyDescent="0.2">
      <c r="A40" s="1" t="s">
        <v>34</v>
      </c>
      <c r="B40" s="19">
        <v>0</v>
      </c>
      <c r="C40" s="19">
        <v>3129.84</v>
      </c>
      <c r="D40" s="20">
        <v>12519.24</v>
      </c>
      <c r="E40" s="32">
        <f t="shared" si="1"/>
        <v>0.25000239631159721</v>
      </c>
      <c r="F40" s="33">
        <f t="shared" si="2"/>
        <v>9389.4</v>
      </c>
    </row>
    <row r="41" spans="1:6" x14ac:dyDescent="0.2">
      <c r="A41" s="1" t="s">
        <v>29</v>
      </c>
      <c r="B41" s="19">
        <v>439.06</v>
      </c>
      <c r="C41" s="19">
        <v>439.06</v>
      </c>
      <c r="D41" s="20">
        <v>700</v>
      </c>
      <c r="E41" s="32">
        <f t="shared" si="1"/>
        <v>0.62722857142857147</v>
      </c>
      <c r="F41" s="33">
        <f t="shared" si="2"/>
        <v>260.94</v>
      </c>
    </row>
    <row r="42" spans="1:6" x14ac:dyDescent="0.2">
      <c r="A42" s="1" t="s">
        <v>30</v>
      </c>
      <c r="B42" s="19">
        <v>900</v>
      </c>
      <c r="C42" s="19">
        <v>2700</v>
      </c>
      <c r="D42" s="20">
        <v>7800</v>
      </c>
      <c r="E42" s="32">
        <f t="shared" si="1"/>
        <v>0.34615384615384615</v>
      </c>
      <c r="F42" s="33">
        <f t="shared" si="2"/>
        <v>5100</v>
      </c>
    </row>
    <row r="43" spans="1:6" x14ac:dyDescent="0.2">
      <c r="A43" s="1" t="s">
        <v>32</v>
      </c>
      <c r="B43" s="19">
        <v>0</v>
      </c>
      <c r="C43" s="19">
        <v>0</v>
      </c>
      <c r="D43" s="20">
        <v>0</v>
      </c>
      <c r="E43" s="32">
        <v>0</v>
      </c>
      <c r="F43" s="33">
        <f t="shared" si="2"/>
        <v>0</v>
      </c>
    </row>
    <row r="44" spans="1:6" x14ac:dyDescent="0.2">
      <c r="A44" s="1" t="s">
        <v>33</v>
      </c>
      <c r="B44" s="19">
        <v>0</v>
      </c>
      <c r="C44" s="19">
        <v>0</v>
      </c>
      <c r="D44" s="20">
        <v>0</v>
      </c>
      <c r="E44" s="32">
        <v>0</v>
      </c>
      <c r="F44" s="33">
        <f t="shared" si="2"/>
        <v>0</v>
      </c>
    </row>
    <row r="45" spans="1:6" x14ac:dyDescent="0.2">
      <c r="A45" s="1" t="s">
        <v>31</v>
      </c>
      <c r="B45" s="19">
        <v>0</v>
      </c>
      <c r="C45" s="19">
        <v>100</v>
      </c>
      <c r="D45" s="20">
        <v>500</v>
      </c>
      <c r="E45" s="32">
        <f t="shared" si="1"/>
        <v>0.2</v>
      </c>
      <c r="F45" s="33">
        <f t="shared" si="2"/>
        <v>400</v>
      </c>
    </row>
    <row r="46" spans="1:6" x14ac:dyDescent="0.2">
      <c r="A46" s="1" t="s">
        <v>28</v>
      </c>
      <c r="B46" s="19">
        <v>0</v>
      </c>
      <c r="C46" s="19">
        <v>0</v>
      </c>
      <c r="D46" s="20">
        <v>0</v>
      </c>
      <c r="E46" s="32">
        <v>0</v>
      </c>
      <c r="F46" s="33">
        <f t="shared" si="2"/>
        <v>0</v>
      </c>
    </row>
    <row r="47" spans="1:6" x14ac:dyDescent="0.2">
      <c r="A47" s="1" t="s">
        <v>75</v>
      </c>
      <c r="B47" s="19">
        <v>96.61</v>
      </c>
      <c r="C47" s="19">
        <v>348.5</v>
      </c>
      <c r="D47" s="20">
        <v>1000</v>
      </c>
      <c r="E47" s="32">
        <f t="shared" si="1"/>
        <v>0.34849999999999998</v>
      </c>
      <c r="F47" s="33">
        <f t="shared" si="2"/>
        <v>651.5</v>
      </c>
    </row>
    <row r="48" spans="1:6" x14ac:dyDescent="0.2">
      <c r="A48" s="9" t="s">
        <v>44</v>
      </c>
      <c r="B48" s="2"/>
      <c r="C48" s="2"/>
      <c r="D48" s="43"/>
      <c r="E48" s="32"/>
      <c r="F48" s="33"/>
    </row>
    <row r="49" spans="1:6" x14ac:dyDescent="0.2">
      <c r="A49" s="1" t="s">
        <v>45</v>
      </c>
      <c r="B49" s="19">
        <v>30.8</v>
      </c>
      <c r="C49" s="19">
        <v>361.84</v>
      </c>
      <c r="D49" s="20">
        <v>1300</v>
      </c>
      <c r="E49" s="32">
        <f t="shared" si="1"/>
        <v>0.27833846153846153</v>
      </c>
      <c r="F49" s="33">
        <f t="shared" si="2"/>
        <v>938.16000000000008</v>
      </c>
    </row>
    <row r="50" spans="1:6" x14ac:dyDescent="0.2">
      <c r="A50" s="1" t="s">
        <v>48</v>
      </c>
      <c r="B50" s="19">
        <v>0</v>
      </c>
      <c r="C50" s="19">
        <v>195</v>
      </c>
      <c r="D50" s="20">
        <v>250</v>
      </c>
      <c r="E50" s="32">
        <f t="shared" si="1"/>
        <v>0.78</v>
      </c>
      <c r="F50" s="33">
        <f t="shared" si="2"/>
        <v>55</v>
      </c>
    </row>
    <row r="51" spans="1:6" x14ac:dyDescent="0.2">
      <c r="A51" s="1" t="s">
        <v>49</v>
      </c>
      <c r="B51" s="19">
        <v>0</v>
      </c>
      <c r="C51" s="19">
        <v>71.09</v>
      </c>
      <c r="D51" s="20">
        <v>250</v>
      </c>
      <c r="E51" s="32">
        <f t="shared" si="1"/>
        <v>0.28436</v>
      </c>
      <c r="F51" s="33">
        <f t="shared" si="2"/>
        <v>178.91</v>
      </c>
    </row>
    <row r="52" spans="1:6" x14ac:dyDescent="0.2">
      <c r="A52" s="1" t="s">
        <v>47</v>
      </c>
      <c r="B52" s="19">
        <v>0</v>
      </c>
      <c r="C52" s="19">
        <v>106.36</v>
      </c>
      <c r="D52" s="20">
        <v>450</v>
      </c>
      <c r="E52" s="32">
        <f t="shared" si="1"/>
        <v>0.23635555555555554</v>
      </c>
      <c r="F52" s="33">
        <f t="shared" si="2"/>
        <v>343.64</v>
      </c>
    </row>
    <row r="53" spans="1:6" x14ac:dyDescent="0.2">
      <c r="A53" s="1" t="s">
        <v>80</v>
      </c>
      <c r="B53" s="19">
        <v>0</v>
      </c>
      <c r="C53" s="19">
        <v>0</v>
      </c>
      <c r="D53" s="20">
        <v>325</v>
      </c>
      <c r="E53" s="32">
        <f t="shared" si="1"/>
        <v>0</v>
      </c>
      <c r="F53" s="33">
        <f t="shared" si="2"/>
        <v>325</v>
      </c>
    </row>
    <row r="54" spans="1:6" x14ac:dyDescent="0.2">
      <c r="A54" s="1" t="s">
        <v>46</v>
      </c>
      <c r="B54" s="19">
        <v>0</v>
      </c>
      <c r="C54" s="19">
        <v>0</v>
      </c>
      <c r="D54" s="20">
        <v>0</v>
      </c>
      <c r="E54" s="32">
        <v>0</v>
      </c>
      <c r="F54" s="33">
        <f t="shared" si="2"/>
        <v>0</v>
      </c>
    </row>
    <row r="55" spans="1:6" x14ac:dyDescent="0.2">
      <c r="A55" s="9" t="s">
        <v>50</v>
      </c>
      <c r="B55" s="2"/>
      <c r="C55" s="2"/>
      <c r="D55" s="39"/>
      <c r="E55" s="32"/>
      <c r="F55" s="33"/>
    </row>
    <row r="56" spans="1:6" ht="12.75" customHeight="1" x14ac:dyDescent="0.2">
      <c r="A56" s="1" t="s">
        <v>51</v>
      </c>
      <c r="B56" s="19">
        <v>56.11</v>
      </c>
      <c r="C56" s="19">
        <v>56.11</v>
      </c>
      <c r="D56" s="20">
        <v>100</v>
      </c>
      <c r="E56" s="32">
        <v>0</v>
      </c>
      <c r="F56" s="33">
        <f t="shared" si="2"/>
        <v>43.89</v>
      </c>
    </row>
    <row r="57" spans="1:6" x14ac:dyDescent="0.2">
      <c r="A57" s="1" t="s">
        <v>52</v>
      </c>
      <c r="B57" s="19">
        <v>26.21</v>
      </c>
      <c r="C57" s="19">
        <v>26.21</v>
      </c>
      <c r="D57" s="20">
        <v>100</v>
      </c>
      <c r="E57" s="32">
        <f t="shared" si="1"/>
        <v>0.2621</v>
      </c>
      <c r="F57" s="33">
        <f t="shared" si="2"/>
        <v>73.789999999999992</v>
      </c>
    </row>
    <row r="58" spans="1:6" x14ac:dyDescent="0.2">
      <c r="A58" s="1" t="s">
        <v>53</v>
      </c>
      <c r="B58" s="19">
        <v>43.2</v>
      </c>
      <c r="C58" s="19">
        <v>192.57</v>
      </c>
      <c r="D58" s="20">
        <v>725</v>
      </c>
      <c r="E58" s="32">
        <f t="shared" si="1"/>
        <v>0.26561379310344829</v>
      </c>
      <c r="F58" s="33">
        <f t="shared" si="2"/>
        <v>532.43000000000006</v>
      </c>
    </row>
    <row r="59" spans="1:6" x14ac:dyDescent="0.2">
      <c r="A59" s="9" t="s">
        <v>41</v>
      </c>
      <c r="B59" s="2"/>
      <c r="C59" s="2"/>
      <c r="D59" s="39"/>
      <c r="E59" s="32"/>
      <c r="F59" s="33"/>
    </row>
    <row r="60" spans="1:6" x14ac:dyDescent="0.2">
      <c r="A60" s="1" t="s">
        <v>70</v>
      </c>
      <c r="B60" s="20">
        <v>0</v>
      </c>
      <c r="C60" s="20">
        <v>0</v>
      </c>
      <c r="D60" s="20">
        <v>50</v>
      </c>
      <c r="E60" s="32">
        <f t="shared" si="1"/>
        <v>0</v>
      </c>
      <c r="F60" s="33">
        <f t="shared" si="2"/>
        <v>50</v>
      </c>
    </row>
    <row r="61" spans="1:6" x14ac:dyDescent="0.2">
      <c r="A61" s="1" t="s">
        <v>42</v>
      </c>
      <c r="B61" s="20">
        <v>0</v>
      </c>
      <c r="C61" s="20">
        <v>0</v>
      </c>
      <c r="D61" s="20">
        <v>0</v>
      </c>
      <c r="E61" s="32">
        <v>0</v>
      </c>
      <c r="F61" s="33">
        <f t="shared" si="2"/>
        <v>0</v>
      </c>
    </row>
    <row r="62" spans="1:6" x14ac:dyDescent="0.2">
      <c r="A62" s="1" t="s">
        <v>43</v>
      </c>
      <c r="B62" s="20">
        <v>0</v>
      </c>
      <c r="C62" s="20">
        <v>0</v>
      </c>
      <c r="D62" s="20">
        <v>0</v>
      </c>
      <c r="E62" s="32">
        <v>0</v>
      </c>
      <c r="F62" s="33">
        <f t="shared" si="2"/>
        <v>0</v>
      </c>
    </row>
    <row r="63" spans="1:6" x14ac:dyDescent="0.2">
      <c r="B63" s="20"/>
      <c r="C63" s="20"/>
      <c r="E63" s="32"/>
      <c r="F63" s="33"/>
    </row>
    <row r="64" spans="1:6" ht="18" customHeight="1" x14ac:dyDescent="0.2">
      <c r="B64" s="20"/>
      <c r="C64" s="20"/>
      <c r="E64" s="32"/>
      <c r="F64" s="33"/>
    </row>
    <row r="65" spans="1:6" x14ac:dyDescent="0.2">
      <c r="A65" s="9" t="s">
        <v>35</v>
      </c>
      <c r="B65" s="2"/>
      <c r="C65" s="2"/>
      <c r="E65" s="32"/>
      <c r="F65" s="33"/>
    </row>
    <row r="66" spans="1:6" x14ac:dyDescent="0.2">
      <c r="A66" s="1" t="s">
        <v>36</v>
      </c>
      <c r="B66" s="19">
        <v>72.94</v>
      </c>
      <c r="C66" s="19">
        <v>244.23</v>
      </c>
      <c r="D66" s="20">
        <v>925</v>
      </c>
      <c r="E66" s="32">
        <f t="shared" si="1"/>
        <v>0.26403243243243241</v>
      </c>
      <c r="F66" s="33">
        <f t="shared" si="2"/>
        <v>680.77</v>
      </c>
    </row>
    <row r="67" spans="1:6" x14ac:dyDescent="0.2">
      <c r="A67" s="1" t="s">
        <v>39</v>
      </c>
      <c r="B67" s="19">
        <v>40</v>
      </c>
      <c r="C67" s="19">
        <v>488.95</v>
      </c>
      <c r="D67" s="20">
        <v>550</v>
      </c>
      <c r="E67" s="32">
        <f t="shared" si="1"/>
        <v>0.88900000000000001</v>
      </c>
      <c r="F67" s="33">
        <f t="shared" si="2"/>
        <v>61.050000000000011</v>
      </c>
    </row>
    <row r="68" spans="1:6" x14ac:dyDescent="0.2">
      <c r="A68" s="1" t="s">
        <v>38</v>
      </c>
      <c r="B68" s="19">
        <v>0</v>
      </c>
      <c r="C68" s="19">
        <v>52.12</v>
      </c>
      <c r="D68" s="20">
        <v>625</v>
      </c>
      <c r="E68" s="32">
        <f t="shared" si="1"/>
        <v>8.3391999999999994E-2</v>
      </c>
      <c r="F68" s="33">
        <f t="shared" si="2"/>
        <v>572.88</v>
      </c>
    </row>
    <row r="69" spans="1:6" x14ac:dyDescent="0.2">
      <c r="A69" s="1" t="s">
        <v>40</v>
      </c>
      <c r="B69" s="19">
        <v>0</v>
      </c>
      <c r="C69" s="19">
        <v>21.11</v>
      </c>
      <c r="D69" s="20">
        <v>250</v>
      </c>
      <c r="E69" s="32">
        <f t="shared" si="1"/>
        <v>8.4440000000000001E-2</v>
      </c>
      <c r="F69" s="33">
        <f t="shared" si="2"/>
        <v>228.89</v>
      </c>
    </row>
    <row r="70" spans="1:6" x14ac:dyDescent="0.2">
      <c r="A70" s="1" t="s">
        <v>37</v>
      </c>
      <c r="B70" s="19">
        <v>0</v>
      </c>
      <c r="C70" s="19">
        <v>0</v>
      </c>
      <c r="D70" s="20">
        <v>250</v>
      </c>
      <c r="E70" s="32">
        <f t="shared" si="1"/>
        <v>0</v>
      </c>
      <c r="F70" s="33">
        <f t="shared" si="2"/>
        <v>250</v>
      </c>
    </row>
    <row r="71" spans="1:6" x14ac:dyDescent="0.2">
      <c r="A71" s="9" t="s">
        <v>54</v>
      </c>
      <c r="B71" s="2"/>
      <c r="C71" s="2"/>
      <c r="D71" s="38"/>
      <c r="E71" s="32"/>
      <c r="F71" s="33"/>
    </row>
    <row r="72" spans="1:6" x14ac:dyDescent="0.2">
      <c r="A72" s="1" t="s">
        <v>56</v>
      </c>
      <c r="B72" s="19">
        <v>165.92</v>
      </c>
      <c r="C72" s="19">
        <v>708.54</v>
      </c>
      <c r="D72" s="33">
        <v>1650</v>
      </c>
      <c r="E72" s="32">
        <f t="shared" si="1"/>
        <v>0.42941818181818181</v>
      </c>
      <c r="F72" s="33">
        <f t="shared" si="2"/>
        <v>941.46</v>
      </c>
    </row>
    <row r="73" spans="1:6" x14ac:dyDescent="0.2">
      <c r="A73" s="1" t="s">
        <v>67</v>
      </c>
      <c r="B73" s="19">
        <v>131.79</v>
      </c>
      <c r="C73" s="19">
        <v>656.78</v>
      </c>
      <c r="D73" s="33">
        <v>1900</v>
      </c>
      <c r="E73" s="32">
        <f t="shared" si="1"/>
        <v>0.3456736842105263</v>
      </c>
      <c r="F73" s="33">
        <f t="shared" si="2"/>
        <v>1243.22</v>
      </c>
    </row>
    <row r="74" spans="1:6" x14ac:dyDescent="0.2">
      <c r="A74" s="1" t="s">
        <v>68</v>
      </c>
      <c r="B74" s="19">
        <v>244.81</v>
      </c>
      <c r="C74" s="19">
        <v>1366.17</v>
      </c>
      <c r="D74" s="33">
        <v>2200</v>
      </c>
      <c r="E74" s="32">
        <f t="shared" si="1"/>
        <v>0.62098636363636361</v>
      </c>
      <c r="F74" s="33">
        <f t="shared" si="2"/>
        <v>833.82999999999993</v>
      </c>
    </row>
    <row r="75" spans="1:6" x14ac:dyDescent="0.2">
      <c r="A75" s="1" t="s">
        <v>55</v>
      </c>
      <c r="B75" s="19">
        <v>15.61</v>
      </c>
      <c r="C75" s="19">
        <v>64.03</v>
      </c>
      <c r="D75" s="33">
        <v>175</v>
      </c>
      <c r="E75" s="32">
        <f t="shared" si="1"/>
        <v>0.36588571428571431</v>
      </c>
      <c r="F75" s="33">
        <f t="shared" si="2"/>
        <v>110.97</v>
      </c>
    </row>
    <row r="76" spans="1:6" x14ac:dyDescent="0.2">
      <c r="A76" s="1" t="s">
        <v>69</v>
      </c>
      <c r="B76" s="19">
        <v>0</v>
      </c>
      <c r="C76" s="19">
        <v>629.41999999999996</v>
      </c>
      <c r="D76" s="33">
        <v>700</v>
      </c>
      <c r="E76" s="32">
        <f t="shared" si="1"/>
        <v>0.89917142857142851</v>
      </c>
      <c r="F76" s="33">
        <f t="shared" si="2"/>
        <v>70.580000000000041</v>
      </c>
    </row>
    <row r="77" spans="1:6" x14ac:dyDescent="0.2">
      <c r="A77" s="9" t="s">
        <v>57</v>
      </c>
      <c r="B77" s="2"/>
      <c r="C77" s="2"/>
      <c r="D77" s="38"/>
      <c r="E77" s="32"/>
      <c r="F77" s="33"/>
    </row>
    <row r="78" spans="1:6" x14ac:dyDescent="0.2">
      <c r="A78" s="1" t="s">
        <v>62</v>
      </c>
      <c r="B78" s="19">
        <v>60</v>
      </c>
      <c r="C78" s="19">
        <v>1400</v>
      </c>
      <c r="D78" s="33">
        <v>1100</v>
      </c>
      <c r="E78" s="32">
        <f t="shared" si="1"/>
        <v>1.2727272727272727</v>
      </c>
      <c r="F78" s="33">
        <f t="shared" si="2"/>
        <v>-300</v>
      </c>
    </row>
    <row r="79" spans="1:6" x14ac:dyDescent="0.2">
      <c r="A79" s="1" t="s">
        <v>58</v>
      </c>
      <c r="B79" s="19">
        <v>0</v>
      </c>
      <c r="C79" s="19">
        <v>0</v>
      </c>
      <c r="D79" s="33">
        <v>100</v>
      </c>
      <c r="E79" s="32">
        <f t="shared" si="1"/>
        <v>0</v>
      </c>
      <c r="F79" s="33">
        <f t="shared" si="2"/>
        <v>100</v>
      </c>
    </row>
    <row r="80" spans="1:6" x14ac:dyDescent="0.2">
      <c r="A80" s="1" t="s">
        <v>59</v>
      </c>
      <c r="B80" s="19">
        <v>52.9</v>
      </c>
      <c r="C80" s="19">
        <v>52.9</v>
      </c>
      <c r="D80" s="33">
        <v>150</v>
      </c>
      <c r="E80" s="32">
        <f t="shared" si="1"/>
        <v>0.35266666666666668</v>
      </c>
      <c r="F80" s="33">
        <f t="shared" si="2"/>
        <v>97.1</v>
      </c>
    </row>
    <row r="81" spans="1:6" x14ac:dyDescent="0.2">
      <c r="A81" s="1" t="s">
        <v>61</v>
      </c>
      <c r="B81" s="19">
        <v>0</v>
      </c>
      <c r="C81" s="19">
        <v>1600</v>
      </c>
      <c r="D81" s="33">
        <v>1200</v>
      </c>
      <c r="E81" s="32">
        <f t="shared" si="1"/>
        <v>1.3333333333333333</v>
      </c>
      <c r="F81" s="33">
        <f t="shared" si="2"/>
        <v>-400</v>
      </c>
    </row>
    <row r="82" spans="1:6" x14ac:dyDescent="0.2">
      <c r="A82" s="1" t="s">
        <v>60</v>
      </c>
      <c r="B82" s="19">
        <v>0</v>
      </c>
      <c r="C82" s="19">
        <v>131.94</v>
      </c>
      <c r="D82" s="33">
        <v>265</v>
      </c>
      <c r="E82" s="32">
        <f t="shared" si="1"/>
        <v>0.49788679245283018</v>
      </c>
      <c r="F82" s="33">
        <f t="shared" si="2"/>
        <v>133.06</v>
      </c>
    </row>
    <row r="83" spans="1:6" x14ac:dyDescent="0.2">
      <c r="A83" s="9" t="s">
        <v>63</v>
      </c>
      <c r="B83" s="2"/>
      <c r="C83" s="2"/>
      <c r="D83" s="39"/>
      <c r="E83" s="32"/>
      <c r="F83" s="33"/>
    </row>
    <row r="84" spans="1:6" x14ac:dyDescent="0.2">
      <c r="A84" s="1" t="s">
        <v>64</v>
      </c>
      <c r="B84" s="19">
        <v>208.27</v>
      </c>
      <c r="C84" s="19">
        <v>208.27</v>
      </c>
      <c r="D84" s="33">
        <v>180</v>
      </c>
      <c r="E84" s="32">
        <f t="shared" si="1"/>
        <v>1.1570555555555555</v>
      </c>
      <c r="F84" s="33">
        <f t="shared" si="2"/>
        <v>-28.27000000000001</v>
      </c>
    </row>
    <row r="85" spans="1:6" x14ac:dyDescent="0.2">
      <c r="A85" s="1" t="s">
        <v>72</v>
      </c>
      <c r="B85" s="19">
        <v>1893.48</v>
      </c>
      <c r="C85" s="19">
        <v>8170.92</v>
      </c>
      <c r="D85" s="33">
        <v>25109.759999999998</v>
      </c>
      <c r="E85" s="32">
        <f t="shared" si="1"/>
        <v>0.32540812815415204</v>
      </c>
      <c r="F85" s="33">
        <f t="shared" si="2"/>
        <v>16938.839999999997</v>
      </c>
    </row>
    <row r="86" spans="1:6" x14ac:dyDescent="0.2">
      <c r="A86" s="1" t="s">
        <v>83</v>
      </c>
      <c r="B86" s="19">
        <v>0</v>
      </c>
      <c r="C86" s="19">
        <v>1364</v>
      </c>
      <c r="D86" s="33">
        <v>2800</v>
      </c>
      <c r="E86" s="32">
        <f>C86/D86</f>
        <v>0.48714285714285716</v>
      </c>
      <c r="F86" s="33">
        <f>D86-C86</f>
        <v>1436</v>
      </c>
    </row>
    <row r="87" spans="1:6" x14ac:dyDescent="0.2">
      <c r="A87" s="1" t="s">
        <v>84</v>
      </c>
      <c r="B87" s="19">
        <v>0</v>
      </c>
      <c r="C87" s="19">
        <v>0</v>
      </c>
      <c r="D87" s="33">
        <v>1150</v>
      </c>
      <c r="E87" s="32">
        <f t="shared" si="1"/>
        <v>0</v>
      </c>
      <c r="F87" s="33">
        <f t="shared" si="2"/>
        <v>1150</v>
      </c>
    </row>
    <row r="88" spans="1:6" x14ac:dyDescent="0.2">
      <c r="A88" s="9" t="s">
        <v>65</v>
      </c>
      <c r="B88" s="19">
        <v>0</v>
      </c>
      <c r="C88" s="19">
        <v>0</v>
      </c>
      <c r="D88" s="20">
        <v>0</v>
      </c>
      <c r="E88" s="32">
        <v>0</v>
      </c>
      <c r="F88" s="33">
        <f t="shared" si="2"/>
        <v>0</v>
      </c>
    </row>
    <row r="89" spans="1:6" x14ac:dyDescent="0.2">
      <c r="A89" s="11" t="s">
        <v>71</v>
      </c>
      <c r="B89" s="30">
        <f>SUM(B33:B88)</f>
        <v>10273.679999999998</v>
      </c>
      <c r="C89" s="30">
        <f>SUM(C33:C88)</f>
        <v>48069.84</v>
      </c>
      <c r="D89" s="30">
        <f>SUM(D33:D88)</f>
        <v>143000.58396500003</v>
      </c>
      <c r="E89" s="28">
        <f>C89/D89</f>
        <v>0.33615135454107853</v>
      </c>
      <c r="F89" s="30">
        <f>SUM(F33:F88)</f>
        <v>94930.743965000016</v>
      </c>
    </row>
    <row r="90" spans="1:6" x14ac:dyDescent="0.2">
      <c r="A90" s="11"/>
      <c r="B90" s="43"/>
      <c r="C90" s="43"/>
      <c r="D90" s="43"/>
      <c r="E90" s="44"/>
      <c r="F90" s="43"/>
    </row>
    <row r="91" spans="1:6" x14ac:dyDescent="0.2">
      <c r="A91" s="40" t="s">
        <v>78</v>
      </c>
      <c r="B91" s="10"/>
      <c r="C91" s="13"/>
      <c r="D91" s="10"/>
      <c r="E91" s="14"/>
      <c r="F91" s="26"/>
    </row>
    <row r="92" spans="1:6" x14ac:dyDescent="0.2">
      <c r="A92" s="41" t="s">
        <v>81</v>
      </c>
      <c r="B92" s="10">
        <v>502.58</v>
      </c>
      <c r="C92" s="10">
        <v>4093.89</v>
      </c>
      <c r="D92" s="10"/>
      <c r="E92" s="14"/>
      <c r="F92" s="26"/>
    </row>
    <row r="93" spans="1:6" x14ac:dyDescent="0.2">
      <c r="A93" s="11" t="s">
        <v>79</v>
      </c>
      <c r="B93" s="12">
        <f>SUM(B92:B92)</f>
        <v>502.58</v>
      </c>
      <c r="C93" s="12">
        <f>SUM(C92:C92)</f>
        <v>4093.89</v>
      </c>
      <c r="D93" s="10"/>
      <c r="E93" s="14"/>
      <c r="F93" s="26"/>
    </row>
    <row r="94" spans="1:6" x14ac:dyDescent="0.2">
      <c r="A94" s="11"/>
      <c r="B94" s="2"/>
      <c r="C94" s="2"/>
      <c r="D94" s="35"/>
      <c r="F94" s="26"/>
    </row>
    <row r="95" spans="1:6" ht="13.5" thickBot="1" x14ac:dyDescent="0.25">
      <c r="A95" s="11" t="s">
        <v>66</v>
      </c>
      <c r="B95" s="29">
        <f>B21-B89</f>
        <v>2187.3200000000015</v>
      </c>
      <c r="C95" s="29">
        <f>C21-C89</f>
        <v>4707.1800000000076</v>
      </c>
      <c r="D95" s="36">
        <f>(D21+D23)-D89</f>
        <v>-1795.5839650000271</v>
      </c>
      <c r="E95" s="18"/>
      <c r="F95" s="26"/>
    </row>
    <row r="96" spans="1:6" ht="13.5" thickTop="1" x14ac:dyDescent="0.2"/>
    <row r="97" spans="1:4" x14ac:dyDescent="0.2">
      <c r="A97"/>
      <c r="B97"/>
      <c r="C97"/>
      <c r="D97"/>
    </row>
    <row r="98" spans="1:4" x14ac:dyDescent="0.2">
      <c r="A98"/>
      <c r="B98"/>
      <c r="C98"/>
      <c r="D98"/>
    </row>
    <row r="99" spans="1:4" x14ac:dyDescent="0.2">
      <c r="A99"/>
      <c r="B99"/>
      <c r="C99"/>
      <c r="D99"/>
    </row>
  </sheetData>
  <mergeCells count="4">
    <mergeCell ref="A1:F1"/>
    <mergeCell ref="A2:F2"/>
    <mergeCell ref="A3:F3"/>
    <mergeCell ref="E23:F23"/>
  </mergeCells>
  <phoneticPr fontId="5" type="noConversion"/>
  <printOptions horizontalCentered="1"/>
  <pageMargins left="0.74791666666666701" right="0.74791666666666701" top="0.39" bottom="0.48" header="0.28000000000000003" footer="0.21"/>
  <pageSetup scale="87" firstPageNumber="0" fitToHeight="2" orientation="portrait" horizontalDpi="4294967293" verticalDpi="300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4791666666666667" right="0.74791666666666667" top="0.98402777777777783" bottom="0.98402777777777783" header="0.51180555555555562" footer="0.51180555555555562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4791666666666667" right="0.74791666666666667" top="0.98402777777777783" bottom="0.98402777777777783" header="0.51180555555555562" footer="0.51180555555555562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 W. Mason</dc:creator>
  <cp:lastModifiedBy>Roderick W. Mason</cp:lastModifiedBy>
  <cp:lastPrinted>2019-05-18T16:13:50Z</cp:lastPrinted>
  <dcterms:created xsi:type="dcterms:W3CDTF">2008-02-11T16:12:59Z</dcterms:created>
  <dcterms:modified xsi:type="dcterms:W3CDTF">2019-05-18T17:51:19Z</dcterms:modified>
</cp:coreProperties>
</file>